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90" yWindow="645" windowWidth="27495" windowHeight="10170"/>
  </bookViews>
  <sheets>
    <sheet name="Доходы" sheetId="5" r:id="rId1"/>
    <sheet name="Расходы" sheetId="7" r:id="rId2"/>
  </sheets>
  <definedNames>
    <definedName name="JR_PAGE_ANCHOR_0_1">#REF!</definedName>
  </definedNames>
  <calcPr calcId="144525"/>
</workbook>
</file>

<file path=xl/calcChain.xml><?xml version="1.0" encoding="utf-8"?>
<calcChain xmlns="http://schemas.openxmlformats.org/spreadsheetml/2006/main">
  <c r="F8" i="5" l="1"/>
  <c r="H8" i="5" s="1"/>
  <c r="E8" i="5"/>
  <c r="G8" i="5" s="1"/>
  <c r="D8" i="5"/>
  <c r="E7" i="5"/>
  <c r="D7" i="5"/>
  <c r="H389" i="5" l="1"/>
  <c r="H386" i="5"/>
  <c r="H377" i="5"/>
  <c r="H282" i="5"/>
  <c r="H134" i="5"/>
  <c r="H17" i="5"/>
  <c r="H390" i="5"/>
  <c r="G390" i="5"/>
  <c r="G389" i="5"/>
  <c r="G388" i="5"/>
  <c r="G387" i="5"/>
  <c r="G386" i="5"/>
  <c r="H385" i="5"/>
  <c r="G385" i="5"/>
  <c r="H384" i="5"/>
  <c r="G384" i="5"/>
  <c r="H383" i="5"/>
  <c r="G383" i="5"/>
  <c r="H382" i="5"/>
  <c r="G382" i="5"/>
  <c r="H381" i="5"/>
  <c r="G381" i="5"/>
  <c r="G380" i="5"/>
  <c r="G379" i="5"/>
  <c r="H378" i="5"/>
  <c r="G378" i="5"/>
  <c r="G377" i="5"/>
  <c r="G376" i="5"/>
  <c r="G375" i="5"/>
  <c r="G374" i="5"/>
  <c r="G373" i="5"/>
  <c r="G372" i="5"/>
  <c r="G371" i="5"/>
  <c r="G370" i="5"/>
  <c r="G369" i="5"/>
  <c r="H368" i="5"/>
  <c r="G368" i="5"/>
  <c r="H367" i="5"/>
  <c r="G367" i="5"/>
  <c r="H366" i="5"/>
  <c r="G366" i="5"/>
  <c r="H365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0" i="5"/>
  <c r="G329" i="5"/>
  <c r="G328" i="5"/>
  <c r="G327" i="5"/>
  <c r="G326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298" i="5"/>
  <c r="G297" i="5"/>
  <c r="G296" i="5"/>
  <c r="H295" i="5"/>
  <c r="G295" i="5"/>
  <c r="G294" i="5"/>
  <c r="G293" i="5"/>
  <c r="G292" i="5"/>
  <c r="G291" i="5"/>
  <c r="G290" i="5"/>
  <c r="H289" i="5"/>
  <c r="G289" i="5"/>
  <c r="H288" i="5"/>
  <c r="G288" i="5"/>
  <c r="G287" i="5"/>
  <c r="G286" i="5"/>
  <c r="G285" i="5"/>
  <c r="H284" i="5"/>
  <c r="G284" i="5"/>
  <c r="H283" i="5"/>
  <c r="G283" i="5"/>
  <c r="G282" i="5"/>
  <c r="G281" i="5"/>
  <c r="H280" i="5"/>
  <c r="G280" i="5"/>
  <c r="H279" i="5"/>
  <c r="G279" i="5"/>
  <c r="H278" i="5"/>
  <c r="G278" i="5"/>
  <c r="H277" i="5"/>
  <c r="G277" i="5"/>
  <c r="H276" i="5"/>
  <c r="G276" i="5"/>
  <c r="G275" i="5"/>
  <c r="H274" i="5"/>
  <c r="G274" i="5"/>
  <c r="H273" i="5"/>
  <c r="G273" i="5"/>
  <c r="H272" i="5"/>
  <c r="G272" i="5"/>
  <c r="H271" i="5"/>
  <c r="G271" i="5"/>
  <c r="G270" i="5"/>
  <c r="G269" i="5"/>
  <c r="H268" i="5"/>
  <c r="G268" i="5"/>
  <c r="H267" i="5"/>
  <c r="G267" i="5"/>
  <c r="H266" i="5"/>
  <c r="G266" i="5"/>
  <c r="H265" i="5"/>
  <c r="G265" i="5"/>
  <c r="H264" i="5"/>
  <c r="G264" i="5"/>
  <c r="G263" i="5"/>
  <c r="H262" i="5"/>
  <c r="G262" i="5"/>
  <c r="H261" i="5"/>
  <c r="G261" i="5"/>
  <c r="H260" i="5"/>
  <c r="G260" i="5"/>
  <c r="G258" i="5"/>
  <c r="H257" i="5"/>
  <c r="G257" i="5"/>
  <c r="H256" i="5"/>
  <c r="G256" i="5"/>
  <c r="G255" i="5"/>
  <c r="G254" i="5"/>
  <c r="G253" i="5"/>
  <c r="G252" i="5"/>
  <c r="G251" i="5"/>
  <c r="G250" i="5"/>
  <c r="G249" i="5"/>
  <c r="G248" i="5"/>
  <c r="G247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6" i="5"/>
  <c r="G236" i="5"/>
  <c r="H235" i="5"/>
  <c r="G235" i="5"/>
  <c r="G234" i="5"/>
  <c r="G233" i="5"/>
  <c r="H232" i="5"/>
  <c r="G232" i="5"/>
  <c r="H230" i="5"/>
  <c r="G230" i="5"/>
  <c r="G228" i="5"/>
  <c r="G227" i="5"/>
  <c r="G226" i="5"/>
  <c r="G225" i="5"/>
  <c r="G224" i="5"/>
  <c r="G223" i="5"/>
  <c r="G222" i="5"/>
  <c r="H221" i="5"/>
  <c r="G221" i="5"/>
  <c r="H220" i="5"/>
  <c r="G220" i="5"/>
  <c r="H219" i="5"/>
  <c r="G219" i="5"/>
  <c r="G218" i="5"/>
  <c r="H217" i="5"/>
  <c r="G217" i="5"/>
  <c r="H216" i="5"/>
  <c r="G216" i="5"/>
  <c r="H215" i="5"/>
  <c r="G215" i="5"/>
  <c r="H214" i="5"/>
  <c r="G214" i="5"/>
  <c r="H213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H193" i="5"/>
  <c r="G193" i="5"/>
  <c r="H192" i="5"/>
  <c r="G192" i="5"/>
  <c r="G191" i="5"/>
  <c r="G190" i="5"/>
  <c r="G189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H156" i="5"/>
  <c r="G156" i="5"/>
  <c r="H155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H132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H109" i="5"/>
  <c r="G109" i="5"/>
  <c r="H108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H84" i="5"/>
  <c r="G84" i="5"/>
  <c r="H83" i="5"/>
  <c r="G83" i="5"/>
  <c r="G82" i="5"/>
  <c r="G81" i="5"/>
  <c r="G80" i="5"/>
  <c r="G79" i="5"/>
  <c r="H78" i="5"/>
  <c r="G78" i="5"/>
  <c r="H77" i="5"/>
  <c r="G77" i="5"/>
  <c r="G76" i="5"/>
  <c r="H75" i="5"/>
  <c r="G75" i="5"/>
  <c r="H74" i="5"/>
  <c r="G74" i="5"/>
  <c r="G73" i="5"/>
  <c r="G72" i="5"/>
  <c r="G71" i="5"/>
  <c r="G70" i="5"/>
  <c r="G69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H35" i="5"/>
  <c r="G35" i="5"/>
  <c r="H34" i="5"/>
  <c r="G34" i="5"/>
  <c r="H33" i="5"/>
  <c r="G33" i="5"/>
  <c r="H32" i="5"/>
  <c r="G32" i="5"/>
  <c r="H31" i="5"/>
  <c r="G31" i="5"/>
  <c r="G30" i="5"/>
  <c r="G29" i="5"/>
  <c r="G28" i="5"/>
  <c r="G27" i="5"/>
  <c r="G26" i="5"/>
  <c r="G25" i="5"/>
  <c r="G24" i="5"/>
  <c r="H23" i="5"/>
  <c r="G23" i="5"/>
  <c r="H22" i="5"/>
  <c r="G22" i="5"/>
  <c r="G21" i="5"/>
  <c r="H20" i="5"/>
  <c r="G20" i="5"/>
  <c r="H19" i="5"/>
  <c r="G19" i="5"/>
  <c r="H18" i="5"/>
  <c r="G18" i="5"/>
  <c r="G17" i="5"/>
  <c r="G16" i="5"/>
  <c r="G15" i="5"/>
  <c r="G14" i="5"/>
  <c r="H13" i="5"/>
  <c r="G13" i="5"/>
  <c r="H12" i="5"/>
  <c r="G12" i="5"/>
  <c r="H11" i="5"/>
  <c r="G11" i="5"/>
  <c r="H10" i="5"/>
  <c r="G10" i="5"/>
  <c r="H9" i="5"/>
  <c r="G9" i="5"/>
  <c r="F231" i="5"/>
  <c r="H231" i="5" s="1"/>
  <c r="F229" i="5"/>
  <c r="H229" i="5" s="1"/>
  <c r="F237" i="5"/>
  <c r="G237" i="5" s="1"/>
  <c r="F238" i="5"/>
  <c r="H238" i="5" s="1"/>
  <c r="F239" i="5"/>
  <c r="G239" i="5" s="1"/>
  <c r="F2956" i="7"/>
  <c r="E2956" i="7"/>
  <c r="D2956" i="7"/>
  <c r="G2989" i="7"/>
  <c r="H237" i="5" l="1"/>
  <c r="H239" i="5"/>
  <c r="G231" i="5"/>
  <c r="G238" i="5"/>
  <c r="G229" i="5"/>
  <c r="G66" i="7"/>
  <c r="H66" i="7"/>
  <c r="G67" i="7"/>
  <c r="H67" i="7"/>
  <c r="G68" i="7"/>
  <c r="H68" i="7"/>
  <c r="G69" i="7"/>
  <c r="H69" i="7"/>
  <c r="G3026" i="7"/>
  <c r="G3024" i="7"/>
  <c r="G3023" i="7"/>
  <c r="G3022" i="7"/>
  <c r="G3021" i="7"/>
  <c r="G3020" i="7"/>
  <c r="G3019" i="7"/>
  <c r="G3018" i="7"/>
  <c r="G3017" i="7"/>
  <c r="G3016" i="7"/>
  <c r="G3015" i="7"/>
  <c r="G3014" i="7"/>
  <c r="G3013" i="7"/>
  <c r="G3012" i="7"/>
  <c r="G3011" i="7"/>
  <c r="G3010" i="7"/>
  <c r="F3009" i="7"/>
  <c r="H3009" i="7" s="1"/>
  <c r="F3008" i="7"/>
  <c r="H3008" i="7" s="1"/>
  <c r="E3007" i="7"/>
  <c r="D3007" i="7"/>
  <c r="F3006" i="7"/>
  <c r="E3006" i="7"/>
  <c r="D3006" i="7"/>
  <c r="E3005" i="7"/>
  <c r="D3005" i="7"/>
  <c r="G3003" i="7"/>
  <c r="G3002" i="7"/>
  <c r="G3001" i="7"/>
  <c r="G3000" i="7"/>
  <c r="G2999" i="7"/>
  <c r="G2998" i="7"/>
  <c r="F2997" i="7"/>
  <c r="G2997" i="7" s="1"/>
  <c r="F2996" i="7"/>
  <c r="H2996" i="7" s="1"/>
  <c r="E2995" i="7"/>
  <c r="D2995" i="7"/>
  <c r="E2994" i="7"/>
  <c r="D2994" i="7"/>
  <c r="E2993" i="7"/>
  <c r="D2993" i="7"/>
  <c r="G2988" i="7"/>
  <c r="H2987" i="7"/>
  <c r="G2987" i="7"/>
  <c r="G2986" i="7"/>
  <c r="F2985" i="7"/>
  <c r="E2985" i="7"/>
  <c r="F2984" i="7"/>
  <c r="F2982" i="7" s="1"/>
  <c r="F2981" i="7" s="1"/>
  <c r="F2970" i="7" s="1"/>
  <c r="E2984" i="7"/>
  <c r="G2983" i="7"/>
  <c r="G2980" i="7"/>
  <c r="G2979" i="7"/>
  <c r="G2978" i="7"/>
  <c r="G2977" i="7"/>
  <c r="G2976" i="7"/>
  <c r="G2975" i="7"/>
  <c r="G2974" i="7"/>
  <c r="G2973" i="7"/>
  <c r="G2972" i="7"/>
  <c r="F2971" i="7"/>
  <c r="E2971" i="7"/>
  <c r="D2971" i="7"/>
  <c r="E2970" i="7"/>
  <c r="E2967" i="7" s="1"/>
  <c r="F2969" i="7"/>
  <c r="E2969" i="7"/>
  <c r="E2966" i="7" s="1"/>
  <c r="D2968" i="7"/>
  <c r="D2967" i="7"/>
  <c r="D2966" i="7"/>
  <c r="G2963" i="7"/>
  <c r="H2962" i="7"/>
  <c r="G2962" i="7"/>
  <c r="F2961" i="7"/>
  <c r="E2961" i="7"/>
  <c r="D2961" i="7"/>
  <c r="G2960" i="7"/>
  <c r="H2959" i="7"/>
  <c r="G2959" i="7"/>
  <c r="F2958" i="7"/>
  <c r="E2958" i="7"/>
  <c r="E2957" i="7" s="1"/>
  <c r="D2958" i="7"/>
  <c r="D2957" i="7" s="1"/>
  <c r="G2955" i="7"/>
  <c r="H2952" i="7"/>
  <c r="G2952" i="7"/>
  <c r="G2951" i="7"/>
  <c r="F2950" i="7"/>
  <c r="E2950" i="7"/>
  <c r="D2950" i="7"/>
  <c r="G2949" i="7"/>
  <c r="G2948" i="7"/>
  <c r="F2947" i="7"/>
  <c r="E2947" i="7"/>
  <c r="D2947" i="7"/>
  <c r="G2946" i="7"/>
  <c r="G2945" i="7"/>
  <c r="F2944" i="7"/>
  <c r="E2944" i="7"/>
  <c r="D2944" i="7"/>
  <c r="F2943" i="7"/>
  <c r="E2943" i="7"/>
  <c r="E2941" i="7" s="1"/>
  <c r="D2943" i="7"/>
  <c r="D2941" i="7" s="1"/>
  <c r="G2942" i="7"/>
  <c r="F2939" i="7"/>
  <c r="G2939" i="7" s="1"/>
  <c r="G2937" i="7"/>
  <c r="G2935" i="7"/>
  <c r="G2933" i="7"/>
  <c r="H2932" i="7"/>
  <c r="G2932" i="7"/>
  <c r="F2931" i="7"/>
  <c r="H2931" i="7" s="1"/>
  <c r="D2931" i="7"/>
  <c r="D2916" i="7" s="1"/>
  <c r="D2934" i="7" s="1"/>
  <c r="H2930" i="7"/>
  <c r="G2930" i="7"/>
  <c r="H2929" i="7"/>
  <c r="G2929" i="7"/>
  <c r="H2928" i="7"/>
  <c r="G2928" i="7"/>
  <c r="H2927" i="7"/>
  <c r="G2927" i="7"/>
  <c r="H2926" i="7"/>
  <c r="G2926" i="7"/>
  <c r="H2925" i="7"/>
  <c r="G2925" i="7"/>
  <c r="H2924" i="7"/>
  <c r="G2924" i="7"/>
  <c r="H2923" i="7"/>
  <c r="G2923" i="7"/>
  <c r="H2922" i="7"/>
  <c r="G2922" i="7"/>
  <c r="H2921" i="7"/>
  <c r="G2921" i="7"/>
  <c r="H2920" i="7"/>
  <c r="G2920" i="7"/>
  <c r="H2919" i="7"/>
  <c r="G2919" i="7"/>
  <c r="H2918" i="7"/>
  <c r="G2918" i="7"/>
  <c r="H2917" i="7"/>
  <c r="G2917" i="7"/>
  <c r="E2916" i="7"/>
  <c r="E2934" i="7" s="1"/>
  <c r="H2914" i="7"/>
  <c r="G2914" i="7"/>
  <c r="H2913" i="7"/>
  <c r="G2913" i="7"/>
  <c r="H2912" i="7"/>
  <c r="G2912" i="7"/>
  <c r="H2911" i="7"/>
  <c r="G2911" i="7"/>
  <c r="H2910" i="7"/>
  <c r="G2910" i="7"/>
  <c r="H2909" i="7"/>
  <c r="G2909" i="7"/>
  <c r="H2908" i="7"/>
  <c r="G2908" i="7"/>
  <c r="H2907" i="7"/>
  <c r="G2907" i="7"/>
  <c r="H2906" i="7"/>
  <c r="G2906" i="7"/>
  <c r="H2903" i="7"/>
  <c r="G2903" i="7"/>
  <c r="H2902" i="7"/>
  <c r="G2902" i="7"/>
  <c r="H2901" i="7"/>
  <c r="G2901" i="7"/>
  <c r="H2900" i="7"/>
  <c r="G2900" i="7"/>
  <c r="H2899" i="7"/>
  <c r="G2899" i="7"/>
  <c r="H2898" i="7"/>
  <c r="G2898" i="7"/>
  <c r="H2897" i="7"/>
  <c r="G2897" i="7"/>
  <c r="H2896" i="7"/>
  <c r="G2896" i="7"/>
  <c r="H2895" i="7"/>
  <c r="G2895" i="7"/>
  <c r="H2894" i="7"/>
  <c r="G2894" i="7"/>
  <c r="H2891" i="7"/>
  <c r="G2891" i="7"/>
  <c r="H2890" i="7"/>
  <c r="G2890" i="7"/>
  <c r="H2889" i="7"/>
  <c r="G2889" i="7"/>
  <c r="H2888" i="7"/>
  <c r="G2888" i="7"/>
  <c r="H2887" i="7"/>
  <c r="G2887" i="7"/>
  <c r="H2886" i="7"/>
  <c r="G2886" i="7"/>
  <c r="H2885" i="7"/>
  <c r="G2885" i="7"/>
  <c r="H2884" i="7"/>
  <c r="G2884" i="7"/>
  <c r="H2883" i="7"/>
  <c r="G2883" i="7"/>
  <c r="H2882" i="7"/>
  <c r="G2882" i="7"/>
  <c r="H2879" i="7"/>
  <c r="G2879" i="7"/>
  <c r="H2878" i="7"/>
  <c r="G2878" i="7"/>
  <c r="H2877" i="7"/>
  <c r="G2877" i="7"/>
  <c r="H2876" i="7"/>
  <c r="G2876" i="7"/>
  <c r="H2875" i="7"/>
  <c r="G2875" i="7"/>
  <c r="H2874" i="7"/>
  <c r="G2874" i="7"/>
  <c r="H2873" i="7"/>
  <c r="G2873" i="7"/>
  <c r="H2872" i="7"/>
  <c r="G2872" i="7"/>
  <c r="H2871" i="7"/>
  <c r="G2871" i="7"/>
  <c r="H2868" i="7"/>
  <c r="G2868" i="7"/>
  <c r="H2867" i="7"/>
  <c r="G2867" i="7"/>
  <c r="H2866" i="7"/>
  <c r="G2866" i="7"/>
  <c r="H2865" i="7"/>
  <c r="G2865" i="7"/>
  <c r="H2864" i="7"/>
  <c r="G2864" i="7"/>
  <c r="H2863" i="7"/>
  <c r="G2863" i="7"/>
  <c r="H2862" i="7"/>
  <c r="G2862" i="7"/>
  <c r="H2861" i="7"/>
  <c r="G2861" i="7"/>
  <c r="H2860" i="7"/>
  <c r="G2860" i="7"/>
  <c r="H2857" i="7"/>
  <c r="G2857" i="7"/>
  <c r="H2856" i="7"/>
  <c r="G2856" i="7"/>
  <c r="H2855" i="7"/>
  <c r="G2855" i="7"/>
  <c r="H2854" i="7"/>
  <c r="G2854" i="7"/>
  <c r="H2853" i="7"/>
  <c r="G2853" i="7"/>
  <c r="H2852" i="7"/>
  <c r="G2852" i="7"/>
  <c r="H2851" i="7"/>
  <c r="G2851" i="7"/>
  <c r="H2850" i="7"/>
  <c r="G2850" i="7"/>
  <c r="H2849" i="7"/>
  <c r="G2849" i="7"/>
  <c r="H2848" i="7"/>
  <c r="G2848" i="7"/>
  <c r="H2847" i="7"/>
  <c r="G2847" i="7"/>
  <c r="H2844" i="7"/>
  <c r="G2844" i="7"/>
  <c r="H2843" i="7"/>
  <c r="G2843" i="7"/>
  <c r="H2842" i="7"/>
  <c r="G2842" i="7"/>
  <c r="H2841" i="7"/>
  <c r="G2841" i="7"/>
  <c r="H2840" i="7"/>
  <c r="G2840" i="7"/>
  <c r="H2839" i="7"/>
  <c r="G2839" i="7"/>
  <c r="H2838" i="7"/>
  <c r="G2838" i="7"/>
  <c r="H2837" i="7"/>
  <c r="G2837" i="7"/>
  <c r="H2836" i="7"/>
  <c r="G2836" i="7"/>
  <c r="H2833" i="7"/>
  <c r="G2833" i="7"/>
  <c r="H2832" i="7"/>
  <c r="G2832" i="7"/>
  <c r="H2831" i="7"/>
  <c r="G2831" i="7"/>
  <c r="H2830" i="7"/>
  <c r="G2830" i="7"/>
  <c r="H2829" i="7"/>
  <c r="G2829" i="7"/>
  <c r="H2828" i="7"/>
  <c r="G2828" i="7"/>
  <c r="H2827" i="7"/>
  <c r="G2827" i="7"/>
  <c r="H2826" i="7"/>
  <c r="G2826" i="7"/>
  <c r="H2823" i="7"/>
  <c r="G2823" i="7"/>
  <c r="H2822" i="7"/>
  <c r="G2822" i="7"/>
  <c r="H2821" i="7"/>
  <c r="G2821" i="7"/>
  <c r="H2820" i="7"/>
  <c r="G2820" i="7"/>
  <c r="H2819" i="7"/>
  <c r="G2819" i="7"/>
  <c r="H2818" i="7"/>
  <c r="G2818" i="7"/>
  <c r="H2817" i="7"/>
  <c r="G2817" i="7"/>
  <c r="H2816" i="7"/>
  <c r="G2816" i="7"/>
  <c r="H2813" i="7"/>
  <c r="G2813" i="7"/>
  <c r="H2812" i="7"/>
  <c r="G2812" i="7"/>
  <c r="H2811" i="7"/>
  <c r="G2811" i="7"/>
  <c r="H2810" i="7"/>
  <c r="G2810" i="7"/>
  <c r="H2807" i="7"/>
  <c r="G2807" i="7"/>
  <c r="H2806" i="7"/>
  <c r="G2806" i="7"/>
  <c r="H2805" i="7"/>
  <c r="G2805" i="7"/>
  <c r="H2804" i="7"/>
  <c r="G2804" i="7"/>
  <c r="H2803" i="7"/>
  <c r="G2803" i="7"/>
  <c r="H2802" i="7"/>
  <c r="G2802" i="7"/>
  <c r="H2801" i="7"/>
  <c r="G2801" i="7"/>
  <c r="H2797" i="7"/>
  <c r="G2797" i="7"/>
  <c r="H2796" i="7"/>
  <c r="G2796" i="7"/>
  <c r="H2795" i="7"/>
  <c r="G2795" i="7"/>
  <c r="H2794" i="7"/>
  <c r="G2794" i="7"/>
  <c r="H2793" i="7"/>
  <c r="G2793" i="7"/>
  <c r="H2792" i="7"/>
  <c r="G2792" i="7"/>
  <c r="H2791" i="7"/>
  <c r="G2791" i="7"/>
  <c r="H2790" i="7"/>
  <c r="G2790" i="7"/>
  <c r="H2787" i="7"/>
  <c r="G2787" i="7"/>
  <c r="H2786" i="7"/>
  <c r="G2786" i="7"/>
  <c r="H2785" i="7"/>
  <c r="G2785" i="7"/>
  <c r="H2784" i="7"/>
  <c r="G2784" i="7"/>
  <c r="H2783" i="7"/>
  <c r="G2783" i="7"/>
  <c r="H2782" i="7"/>
  <c r="G2782" i="7"/>
  <c r="H2781" i="7"/>
  <c r="G2781" i="7"/>
  <c r="H2780" i="7"/>
  <c r="G2780" i="7"/>
  <c r="H2779" i="7"/>
  <c r="G2779" i="7"/>
  <c r="H2776" i="7"/>
  <c r="G2776" i="7"/>
  <c r="H2775" i="7"/>
  <c r="G2775" i="7"/>
  <c r="H2774" i="7"/>
  <c r="G2774" i="7"/>
  <c r="H2773" i="7"/>
  <c r="G2773" i="7"/>
  <c r="H2772" i="7"/>
  <c r="G2772" i="7"/>
  <c r="H2771" i="7"/>
  <c r="G2771" i="7"/>
  <c r="H2770" i="7"/>
  <c r="G2770" i="7"/>
  <c r="H2769" i="7"/>
  <c r="G2769" i="7"/>
  <c r="H2768" i="7"/>
  <c r="G2768" i="7"/>
  <c r="H2767" i="7"/>
  <c r="G2767" i="7"/>
  <c r="H2766" i="7"/>
  <c r="G2766" i="7"/>
  <c r="H2763" i="7"/>
  <c r="G2763" i="7"/>
  <c r="H2762" i="7"/>
  <c r="G2762" i="7"/>
  <c r="H2761" i="7"/>
  <c r="G2761" i="7"/>
  <c r="H2760" i="7"/>
  <c r="G2760" i="7"/>
  <c r="G2759" i="7"/>
  <c r="G2758" i="7"/>
  <c r="H2755" i="7"/>
  <c r="G2755" i="7"/>
  <c r="H2754" i="7"/>
  <c r="G2754" i="7"/>
  <c r="H2753" i="7"/>
  <c r="G2753" i="7"/>
  <c r="H2752" i="7"/>
  <c r="G2752" i="7"/>
  <c r="H2751" i="7"/>
  <c r="G2751" i="7"/>
  <c r="H2750" i="7"/>
  <c r="G2750" i="7"/>
  <c r="H2749" i="7"/>
  <c r="G2749" i="7"/>
  <c r="H2748" i="7"/>
  <c r="G2748" i="7"/>
  <c r="H2745" i="7"/>
  <c r="G2745" i="7"/>
  <c r="H2744" i="7"/>
  <c r="G2744" i="7"/>
  <c r="H2743" i="7"/>
  <c r="G2743" i="7"/>
  <c r="H2742" i="7"/>
  <c r="G2742" i="7"/>
  <c r="H2741" i="7"/>
  <c r="G2741" i="7"/>
  <c r="H2740" i="7"/>
  <c r="G2740" i="7"/>
  <c r="H2739" i="7"/>
  <c r="G2739" i="7"/>
  <c r="H2738" i="7"/>
  <c r="G2738" i="7"/>
  <c r="H2737" i="7"/>
  <c r="G2737" i="7"/>
  <c r="H2734" i="7"/>
  <c r="G2734" i="7"/>
  <c r="H2733" i="7"/>
  <c r="G2733" i="7"/>
  <c r="H2732" i="7"/>
  <c r="G2732" i="7"/>
  <c r="H2731" i="7"/>
  <c r="G2731" i="7"/>
  <c r="H2730" i="7"/>
  <c r="G2730" i="7"/>
  <c r="H2729" i="7"/>
  <c r="G2729" i="7"/>
  <c r="H2728" i="7"/>
  <c r="G2728" i="7"/>
  <c r="H2727" i="7"/>
  <c r="G2727" i="7"/>
  <c r="H2724" i="7"/>
  <c r="G2724" i="7"/>
  <c r="H2723" i="7"/>
  <c r="G2723" i="7"/>
  <c r="G2722" i="7"/>
  <c r="H2721" i="7"/>
  <c r="G2721" i="7"/>
  <c r="H2720" i="7"/>
  <c r="G2720" i="7"/>
  <c r="H2719" i="7"/>
  <c r="G2719" i="7"/>
  <c r="H2718" i="7"/>
  <c r="G2718" i="7"/>
  <c r="H2717" i="7"/>
  <c r="G2717" i="7"/>
  <c r="H2716" i="7"/>
  <c r="G2716" i="7"/>
  <c r="F2712" i="7"/>
  <c r="E2712" i="7"/>
  <c r="E2713" i="7" s="1"/>
  <c r="H2711" i="7"/>
  <c r="G2711" i="7"/>
  <c r="D2711" i="7"/>
  <c r="D2712" i="7" s="1"/>
  <c r="D2713" i="7" s="1"/>
  <c r="H2708" i="7"/>
  <c r="G2708" i="7"/>
  <c r="H2707" i="7"/>
  <c r="G2707" i="7"/>
  <c r="H2706" i="7"/>
  <c r="G2706" i="7"/>
  <c r="H2705" i="7"/>
  <c r="G2705" i="7"/>
  <c r="H2704" i="7"/>
  <c r="G2704" i="7"/>
  <c r="H2703" i="7"/>
  <c r="G2703" i="7"/>
  <c r="H2702" i="7"/>
  <c r="G2702" i="7"/>
  <c r="H2701" i="7"/>
  <c r="G2701" i="7"/>
  <c r="H2700" i="7"/>
  <c r="G2700" i="7"/>
  <c r="H2699" i="7"/>
  <c r="G2699" i="7"/>
  <c r="H2696" i="7"/>
  <c r="G2696" i="7"/>
  <c r="H2695" i="7"/>
  <c r="G2695" i="7"/>
  <c r="H2694" i="7"/>
  <c r="G2694" i="7"/>
  <c r="H2693" i="7"/>
  <c r="G2693" i="7"/>
  <c r="H2692" i="7"/>
  <c r="G2692" i="7"/>
  <c r="H2691" i="7"/>
  <c r="G2691" i="7"/>
  <c r="H2690" i="7"/>
  <c r="G2690" i="7"/>
  <c r="H2689" i="7"/>
  <c r="G2689" i="7"/>
  <c r="H2688" i="7"/>
  <c r="G2688" i="7"/>
  <c r="H2685" i="7"/>
  <c r="G2685" i="7"/>
  <c r="H2684" i="7"/>
  <c r="G2684" i="7"/>
  <c r="H2683" i="7"/>
  <c r="G2683" i="7"/>
  <c r="G2682" i="7"/>
  <c r="H2681" i="7"/>
  <c r="G2681" i="7"/>
  <c r="H2680" i="7"/>
  <c r="G2680" i="7"/>
  <c r="H2679" i="7"/>
  <c r="G2679" i="7"/>
  <c r="H2678" i="7"/>
  <c r="G2678" i="7"/>
  <c r="H2677" i="7"/>
  <c r="G2677" i="7"/>
  <c r="H2674" i="7"/>
  <c r="G2674" i="7"/>
  <c r="H2673" i="7"/>
  <c r="G2673" i="7"/>
  <c r="H2672" i="7"/>
  <c r="G2672" i="7"/>
  <c r="H2671" i="7"/>
  <c r="G2671" i="7"/>
  <c r="H2670" i="7"/>
  <c r="G2670" i="7"/>
  <c r="H2669" i="7"/>
  <c r="G2669" i="7"/>
  <c r="H2668" i="7"/>
  <c r="G2668" i="7"/>
  <c r="H2667" i="7"/>
  <c r="G2667" i="7"/>
  <c r="H2664" i="7"/>
  <c r="G2664" i="7"/>
  <c r="H2663" i="7"/>
  <c r="G2663" i="7"/>
  <c r="G2662" i="7"/>
  <c r="H2661" i="7"/>
  <c r="G2661" i="7"/>
  <c r="H2660" i="7"/>
  <c r="G2660" i="7"/>
  <c r="H2659" i="7"/>
  <c r="G2659" i="7"/>
  <c r="H2658" i="7"/>
  <c r="G2658" i="7"/>
  <c r="H2657" i="7"/>
  <c r="G2657" i="7"/>
  <c r="H2656" i="7"/>
  <c r="G2656" i="7"/>
  <c r="H2652" i="7"/>
  <c r="G2652" i="7"/>
  <c r="H2651" i="7"/>
  <c r="G2651" i="7"/>
  <c r="H2650" i="7"/>
  <c r="G2650" i="7"/>
  <c r="H2649" i="7"/>
  <c r="G2649" i="7"/>
  <c r="H2648" i="7"/>
  <c r="G2648" i="7"/>
  <c r="H2647" i="7"/>
  <c r="G2647" i="7"/>
  <c r="H2646" i="7"/>
  <c r="G2646" i="7"/>
  <c r="H2645" i="7"/>
  <c r="G2645" i="7"/>
  <c r="H2642" i="7"/>
  <c r="G2642" i="7"/>
  <c r="H2641" i="7"/>
  <c r="G2641" i="7"/>
  <c r="G2640" i="7"/>
  <c r="H2639" i="7"/>
  <c r="G2639" i="7"/>
  <c r="H2638" i="7"/>
  <c r="G2638" i="7"/>
  <c r="H2637" i="7"/>
  <c r="G2637" i="7"/>
  <c r="H2636" i="7"/>
  <c r="G2636" i="7"/>
  <c r="H2635" i="7"/>
  <c r="G2635" i="7"/>
  <c r="H2634" i="7"/>
  <c r="G2634" i="7"/>
  <c r="H2631" i="7"/>
  <c r="G2631" i="7"/>
  <c r="H2630" i="7"/>
  <c r="G2630" i="7"/>
  <c r="H2629" i="7"/>
  <c r="G2629" i="7"/>
  <c r="H2628" i="7"/>
  <c r="G2628" i="7"/>
  <c r="H2627" i="7"/>
  <c r="G2627" i="7"/>
  <c r="H2626" i="7"/>
  <c r="G2626" i="7"/>
  <c r="H2625" i="7"/>
  <c r="G2625" i="7"/>
  <c r="H2624" i="7"/>
  <c r="G2624" i="7"/>
  <c r="H2623" i="7"/>
  <c r="G2623" i="7"/>
  <c r="H2622" i="7"/>
  <c r="G2622" i="7"/>
  <c r="H2619" i="7"/>
  <c r="G2619" i="7"/>
  <c r="H2618" i="7"/>
  <c r="G2618" i="7"/>
  <c r="H2617" i="7"/>
  <c r="G2617" i="7"/>
  <c r="H2616" i="7"/>
  <c r="G2616" i="7"/>
  <c r="H2615" i="7"/>
  <c r="G2615" i="7"/>
  <c r="H2614" i="7"/>
  <c r="G2614" i="7"/>
  <c r="H2613" i="7"/>
  <c r="G2613" i="7"/>
  <c r="H2612" i="7"/>
  <c r="G2612" i="7"/>
  <c r="H2611" i="7"/>
  <c r="G2611" i="7"/>
  <c r="H2610" i="7"/>
  <c r="G2610" i="7"/>
  <c r="E2606" i="7"/>
  <c r="H2606" i="7" s="1"/>
  <c r="H2605" i="7"/>
  <c r="G2605" i="7"/>
  <c r="E2601" i="7"/>
  <c r="H2601" i="7" s="1"/>
  <c r="H2600" i="7"/>
  <c r="G2600" i="7"/>
  <c r="H2597" i="7"/>
  <c r="G2597" i="7"/>
  <c r="H2596" i="7"/>
  <c r="G2596" i="7"/>
  <c r="H2595" i="7"/>
  <c r="G2595" i="7"/>
  <c r="H2594" i="7"/>
  <c r="G2594" i="7"/>
  <c r="H2593" i="7"/>
  <c r="G2593" i="7"/>
  <c r="H2592" i="7"/>
  <c r="G2592" i="7"/>
  <c r="H2591" i="7"/>
  <c r="G2591" i="7"/>
  <c r="H2590" i="7"/>
  <c r="G2590" i="7"/>
  <c r="H2589" i="7"/>
  <c r="G2589" i="7"/>
  <c r="H2586" i="7"/>
  <c r="G2586" i="7"/>
  <c r="H2585" i="7"/>
  <c r="G2585" i="7"/>
  <c r="H2584" i="7"/>
  <c r="G2584" i="7"/>
  <c r="H2583" i="7"/>
  <c r="G2583" i="7"/>
  <c r="H2582" i="7"/>
  <c r="G2582" i="7"/>
  <c r="H2581" i="7"/>
  <c r="G2581" i="7"/>
  <c r="H2580" i="7"/>
  <c r="G2580" i="7"/>
  <c r="H2579" i="7"/>
  <c r="G2579" i="7"/>
  <c r="H2576" i="7"/>
  <c r="G2576" i="7"/>
  <c r="H2575" i="7"/>
  <c r="G2575" i="7"/>
  <c r="H2574" i="7"/>
  <c r="G2574" i="7"/>
  <c r="H2573" i="7"/>
  <c r="G2573" i="7"/>
  <c r="H2572" i="7"/>
  <c r="G2572" i="7"/>
  <c r="H2571" i="7"/>
  <c r="G2571" i="7"/>
  <c r="H2570" i="7"/>
  <c r="G2570" i="7"/>
  <c r="H2569" i="7"/>
  <c r="G2569" i="7"/>
  <c r="H2568" i="7"/>
  <c r="G2568" i="7"/>
  <c r="H2567" i="7"/>
  <c r="G2567" i="7"/>
  <c r="H2564" i="7"/>
  <c r="G2564" i="7"/>
  <c r="H2563" i="7"/>
  <c r="G2563" i="7"/>
  <c r="H2562" i="7"/>
  <c r="G2562" i="7"/>
  <c r="H2561" i="7"/>
  <c r="G2561" i="7"/>
  <c r="H2560" i="7"/>
  <c r="G2560" i="7"/>
  <c r="H2559" i="7"/>
  <c r="G2559" i="7"/>
  <c r="H2558" i="7"/>
  <c r="G2558" i="7"/>
  <c r="H2557" i="7"/>
  <c r="G2557" i="7"/>
  <c r="H2556" i="7"/>
  <c r="G2556" i="7"/>
  <c r="H2553" i="7"/>
  <c r="G2553" i="7"/>
  <c r="H2552" i="7"/>
  <c r="G2552" i="7"/>
  <c r="H2551" i="7"/>
  <c r="G2551" i="7"/>
  <c r="H2550" i="7"/>
  <c r="G2550" i="7"/>
  <c r="H2549" i="7"/>
  <c r="G2549" i="7"/>
  <c r="H2548" i="7"/>
  <c r="G2548" i="7"/>
  <c r="H2547" i="7"/>
  <c r="G2547" i="7"/>
  <c r="H2546" i="7"/>
  <c r="G2546" i="7"/>
  <c r="H2545" i="7"/>
  <c r="G2545" i="7"/>
  <c r="H2544" i="7"/>
  <c r="G2544" i="7"/>
  <c r="H2543" i="7"/>
  <c r="G2543" i="7"/>
  <c r="H2540" i="7"/>
  <c r="G2540" i="7"/>
  <c r="H2539" i="7"/>
  <c r="G2539" i="7"/>
  <c r="H2538" i="7"/>
  <c r="G2538" i="7"/>
  <c r="H2537" i="7"/>
  <c r="G2537" i="7"/>
  <c r="H2536" i="7"/>
  <c r="G2536" i="7"/>
  <c r="H2535" i="7"/>
  <c r="G2535" i="7"/>
  <c r="H2534" i="7"/>
  <c r="G2534" i="7"/>
  <c r="H2531" i="7"/>
  <c r="G2531" i="7"/>
  <c r="H2530" i="7"/>
  <c r="G2530" i="7"/>
  <c r="H2529" i="7"/>
  <c r="G2529" i="7"/>
  <c r="H2528" i="7"/>
  <c r="G2528" i="7"/>
  <c r="H2525" i="7"/>
  <c r="G2525" i="7"/>
  <c r="H2524" i="7"/>
  <c r="G2524" i="7"/>
  <c r="H2523" i="7"/>
  <c r="G2523" i="7"/>
  <c r="H2522" i="7"/>
  <c r="G2522" i="7"/>
  <c r="H2521" i="7"/>
  <c r="G2521" i="7"/>
  <c r="H2520" i="7"/>
  <c r="G2520" i="7"/>
  <c r="H2519" i="7"/>
  <c r="G2519" i="7"/>
  <c r="H2518" i="7"/>
  <c r="G2518" i="7"/>
  <c r="E2514" i="7"/>
  <c r="E2515" i="7" s="1"/>
  <c r="F2513" i="7"/>
  <c r="F2514" i="7" s="1"/>
  <c r="E2509" i="7"/>
  <c r="E2510" i="7" s="1"/>
  <c r="F2508" i="7"/>
  <c r="H2508" i="7" s="1"/>
  <c r="H2505" i="7"/>
  <c r="G2505" i="7"/>
  <c r="H2504" i="7"/>
  <c r="G2504" i="7"/>
  <c r="H2503" i="7"/>
  <c r="G2503" i="7"/>
  <c r="H2502" i="7"/>
  <c r="G2502" i="7"/>
  <c r="H2501" i="7"/>
  <c r="G2501" i="7"/>
  <c r="H2500" i="7"/>
  <c r="G2500" i="7"/>
  <c r="H2499" i="7"/>
  <c r="G2499" i="7"/>
  <c r="H2498" i="7"/>
  <c r="G2498" i="7"/>
  <c r="H2497" i="7"/>
  <c r="G2497" i="7"/>
  <c r="H2496" i="7"/>
  <c r="G2496" i="7"/>
  <c r="H2493" i="7"/>
  <c r="G2493" i="7"/>
  <c r="H2492" i="7"/>
  <c r="G2492" i="7"/>
  <c r="H2491" i="7"/>
  <c r="G2491" i="7"/>
  <c r="H2490" i="7"/>
  <c r="G2490" i="7"/>
  <c r="H2489" i="7"/>
  <c r="G2489" i="7"/>
  <c r="H2488" i="7"/>
  <c r="G2488" i="7"/>
  <c r="H2487" i="7"/>
  <c r="G2487" i="7"/>
  <c r="H2486" i="7"/>
  <c r="G2486" i="7"/>
  <c r="H2485" i="7"/>
  <c r="G2485" i="7"/>
  <c r="H2484" i="7"/>
  <c r="G2484" i="7"/>
  <c r="H2481" i="7"/>
  <c r="G2481" i="7"/>
  <c r="H2480" i="7"/>
  <c r="G2480" i="7"/>
  <c r="H2479" i="7"/>
  <c r="G2479" i="7"/>
  <c r="H2478" i="7"/>
  <c r="G2478" i="7"/>
  <c r="H2477" i="7"/>
  <c r="G2477" i="7"/>
  <c r="H2476" i="7"/>
  <c r="G2476" i="7"/>
  <c r="H2475" i="7"/>
  <c r="G2475" i="7"/>
  <c r="H2474" i="7"/>
  <c r="G2474" i="7"/>
  <c r="H2473" i="7"/>
  <c r="G2473" i="7"/>
  <c r="H2472" i="7"/>
  <c r="G2472" i="7"/>
  <c r="H2469" i="7"/>
  <c r="G2469" i="7"/>
  <c r="H2468" i="7"/>
  <c r="G2468" i="7"/>
  <c r="H2467" i="7"/>
  <c r="G2467" i="7"/>
  <c r="H2466" i="7"/>
  <c r="G2466" i="7"/>
  <c r="H2465" i="7"/>
  <c r="G2465" i="7"/>
  <c r="H2464" i="7"/>
  <c r="G2464" i="7"/>
  <c r="H2463" i="7"/>
  <c r="G2463" i="7"/>
  <c r="H2462" i="7"/>
  <c r="G2462" i="7"/>
  <c r="H2459" i="7"/>
  <c r="G2459" i="7"/>
  <c r="H2458" i="7"/>
  <c r="G2458" i="7"/>
  <c r="H2457" i="7"/>
  <c r="G2457" i="7"/>
  <c r="H2456" i="7"/>
  <c r="G2456" i="7"/>
  <c r="H2455" i="7"/>
  <c r="G2455" i="7"/>
  <c r="H2454" i="7"/>
  <c r="G2454" i="7"/>
  <c r="H2453" i="7"/>
  <c r="G2453" i="7"/>
  <c r="H2452" i="7"/>
  <c r="G2452" i="7"/>
  <c r="G2449" i="7"/>
  <c r="G2448" i="7"/>
  <c r="D2448" i="7"/>
  <c r="D2449" i="7" s="1"/>
  <c r="G2447" i="7"/>
  <c r="G2444" i="7"/>
  <c r="G2443" i="7"/>
  <c r="G2442" i="7"/>
  <c r="D2442" i="7"/>
  <c r="D2443" i="7" s="1"/>
  <c r="D2444" i="7" s="1"/>
  <c r="H2439" i="7"/>
  <c r="G2439" i="7"/>
  <c r="H2438" i="7"/>
  <c r="G2438" i="7"/>
  <c r="H2437" i="7"/>
  <c r="G2437" i="7"/>
  <c r="H2436" i="7"/>
  <c r="G2436" i="7"/>
  <c r="H2435" i="7"/>
  <c r="G2435" i="7"/>
  <c r="H2434" i="7"/>
  <c r="G2434" i="7"/>
  <c r="H2433" i="7"/>
  <c r="G2433" i="7"/>
  <c r="H2432" i="7"/>
  <c r="G2432" i="7"/>
  <c r="H2431" i="7"/>
  <c r="G2431" i="7"/>
  <c r="H2430" i="7"/>
  <c r="G2430" i="7"/>
  <c r="H2427" i="7"/>
  <c r="G2427" i="7"/>
  <c r="H2426" i="7"/>
  <c r="G2426" i="7"/>
  <c r="H2425" i="7"/>
  <c r="G2425" i="7"/>
  <c r="H2424" i="7"/>
  <c r="G2424" i="7"/>
  <c r="H2423" i="7"/>
  <c r="G2423" i="7"/>
  <c r="H2422" i="7"/>
  <c r="G2422" i="7"/>
  <c r="H2421" i="7"/>
  <c r="G2421" i="7"/>
  <c r="H2420" i="7"/>
  <c r="G2420" i="7"/>
  <c r="H2419" i="7"/>
  <c r="G2419" i="7"/>
  <c r="H2416" i="7"/>
  <c r="G2416" i="7"/>
  <c r="H2415" i="7"/>
  <c r="G2415" i="7"/>
  <c r="H2414" i="7"/>
  <c r="G2414" i="7"/>
  <c r="H2413" i="7"/>
  <c r="G2413" i="7"/>
  <c r="H2412" i="7"/>
  <c r="G2412" i="7"/>
  <c r="H2411" i="7"/>
  <c r="G2411" i="7"/>
  <c r="H2410" i="7"/>
  <c r="G2410" i="7"/>
  <c r="H2409" i="7"/>
  <c r="G2409" i="7"/>
  <c r="H2408" i="7"/>
  <c r="G2408" i="7"/>
  <c r="H2407" i="7"/>
  <c r="G2407" i="7"/>
  <c r="H2406" i="7"/>
  <c r="G2406" i="7"/>
  <c r="H2403" i="7"/>
  <c r="G2403" i="7"/>
  <c r="H2402" i="7"/>
  <c r="G2402" i="7"/>
  <c r="H2401" i="7"/>
  <c r="G2401" i="7"/>
  <c r="H2400" i="7"/>
  <c r="G2400" i="7"/>
  <c r="H2399" i="7"/>
  <c r="G2399" i="7"/>
  <c r="H2398" i="7"/>
  <c r="G2398" i="7"/>
  <c r="H2397" i="7"/>
  <c r="G2397" i="7"/>
  <c r="H2396" i="7"/>
  <c r="G2396" i="7"/>
  <c r="H2395" i="7"/>
  <c r="G2395" i="7"/>
  <c r="H2392" i="7"/>
  <c r="G2392" i="7"/>
  <c r="H2391" i="7"/>
  <c r="G2391" i="7"/>
  <c r="H2390" i="7"/>
  <c r="G2390" i="7"/>
  <c r="H2389" i="7"/>
  <c r="G2389" i="7"/>
  <c r="H2388" i="7"/>
  <c r="G2388" i="7"/>
  <c r="H2387" i="7"/>
  <c r="G2387" i="7"/>
  <c r="H2386" i="7"/>
  <c r="G2386" i="7"/>
  <c r="H2385" i="7"/>
  <c r="G2385" i="7"/>
  <c r="H2384" i="7"/>
  <c r="G2384" i="7"/>
  <c r="E2380" i="7"/>
  <c r="E2381" i="7" s="1"/>
  <c r="F2379" i="7"/>
  <c r="H2379" i="7" s="1"/>
  <c r="D2379" i="7"/>
  <c r="F2378" i="7"/>
  <c r="H2378" i="7" s="1"/>
  <c r="D2378" i="7"/>
  <c r="E2374" i="7"/>
  <c r="E2375" i="7" s="1"/>
  <c r="F2373" i="7"/>
  <c r="F2374" i="7" s="1"/>
  <c r="D2373" i="7"/>
  <c r="D2374" i="7" s="1"/>
  <c r="D2375" i="7" s="1"/>
  <c r="H2370" i="7"/>
  <c r="G2370" i="7"/>
  <c r="H2369" i="7"/>
  <c r="G2369" i="7"/>
  <c r="H2368" i="7"/>
  <c r="G2368" i="7"/>
  <c r="H2365" i="7"/>
  <c r="G2365" i="7"/>
  <c r="H2364" i="7"/>
  <c r="G2364" i="7"/>
  <c r="H2363" i="7"/>
  <c r="G2363" i="7"/>
  <c r="H2362" i="7"/>
  <c r="G2362" i="7"/>
  <c r="H2361" i="7"/>
  <c r="G2361" i="7"/>
  <c r="H2360" i="7"/>
  <c r="G2360" i="7"/>
  <c r="H2359" i="7"/>
  <c r="G2359" i="7"/>
  <c r="H2358" i="7"/>
  <c r="G2358" i="7"/>
  <c r="H2355" i="7"/>
  <c r="G2355" i="7"/>
  <c r="H2354" i="7"/>
  <c r="G2354" i="7"/>
  <c r="H2353" i="7"/>
  <c r="G2353" i="7"/>
  <c r="H2352" i="7"/>
  <c r="G2352" i="7"/>
  <c r="H2351" i="7"/>
  <c r="G2351" i="7"/>
  <c r="H2350" i="7"/>
  <c r="G2350" i="7"/>
  <c r="H2349" i="7"/>
  <c r="G2349" i="7"/>
  <c r="H2348" i="7"/>
  <c r="G2348" i="7"/>
  <c r="H2347" i="7"/>
  <c r="G2347" i="7"/>
  <c r="H2346" i="7"/>
  <c r="G2346" i="7"/>
  <c r="H2345" i="7"/>
  <c r="G2345" i="7"/>
  <c r="H2342" i="7"/>
  <c r="G2342" i="7"/>
  <c r="H2341" i="7"/>
  <c r="G2341" i="7"/>
  <c r="H2340" i="7"/>
  <c r="G2340" i="7"/>
  <c r="H2339" i="7"/>
  <c r="G2339" i="7"/>
  <c r="H2338" i="7"/>
  <c r="G2338" i="7"/>
  <c r="H2337" i="7"/>
  <c r="G2337" i="7"/>
  <c r="H2336" i="7"/>
  <c r="G2336" i="7"/>
  <c r="H2335" i="7"/>
  <c r="G2335" i="7"/>
  <c r="H2334" i="7"/>
  <c r="G2334" i="7"/>
  <c r="H2331" i="7"/>
  <c r="G2331" i="7"/>
  <c r="H2330" i="7"/>
  <c r="G2330" i="7"/>
  <c r="H2329" i="7"/>
  <c r="G2329" i="7"/>
  <c r="H2328" i="7"/>
  <c r="G2328" i="7"/>
  <c r="H2327" i="7"/>
  <c r="G2327" i="7"/>
  <c r="H2326" i="7"/>
  <c r="G2326" i="7"/>
  <c r="H2325" i="7"/>
  <c r="G2325" i="7"/>
  <c r="H2324" i="7"/>
  <c r="G2324" i="7"/>
  <c r="H2323" i="7"/>
  <c r="G2323" i="7"/>
  <c r="H2320" i="7"/>
  <c r="G2320" i="7"/>
  <c r="H2319" i="7"/>
  <c r="G2319" i="7"/>
  <c r="H2318" i="7"/>
  <c r="G2318" i="7"/>
  <c r="H2317" i="7"/>
  <c r="G2317" i="7"/>
  <c r="H2316" i="7"/>
  <c r="G2316" i="7"/>
  <c r="H2315" i="7"/>
  <c r="G2315" i="7"/>
  <c r="H2314" i="7"/>
  <c r="G2314" i="7"/>
  <c r="H2313" i="7"/>
  <c r="G2313" i="7"/>
  <c r="H2310" i="7"/>
  <c r="G2310" i="7"/>
  <c r="H2309" i="7"/>
  <c r="G2309" i="7"/>
  <c r="H2308" i="7"/>
  <c r="G2308" i="7"/>
  <c r="H2307" i="7"/>
  <c r="G2307" i="7"/>
  <c r="H2306" i="7"/>
  <c r="G2306" i="7"/>
  <c r="H2305" i="7"/>
  <c r="G2305" i="7"/>
  <c r="H2304" i="7"/>
  <c r="G2304" i="7"/>
  <c r="E2300" i="7"/>
  <c r="E2301" i="7" s="1"/>
  <c r="F2299" i="7"/>
  <c r="H2299" i="7" s="1"/>
  <c r="H2296" i="7"/>
  <c r="G2296" i="7"/>
  <c r="H2295" i="7"/>
  <c r="G2295" i="7"/>
  <c r="H2294" i="7"/>
  <c r="G2294" i="7"/>
  <c r="H2291" i="7"/>
  <c r="G2291" i="7"/>
  <c r="H2290" i="7"/>
  <c r="G2290" i="7"/>
  <c r="H2289" i="7"/>
  <c r="G2289" i="7"/>
  <c r="H2288" i="7"/>
  <c r="G2288" i="7"/>
  <c r="H2287" i="7"/>
  <c r="G2287" i="7"/>
  <c r="H2286" i="7"/>
  <c r="G2286" i="7"/>
  <c r="H2285" i="7"/>
  <c r="G2285" i="7"/>
  <c r="H2284" i="7"/>
  <c r="G2284" i="7"/>
  <c r="H2281" i="7"/>
  <c r="G2281" i="7"/>
  <c r="H2280" i="7"/>
  <c r="G2280" i="7"/>
  <c r="H2279" i="7"/>
  <c r="G2279" i="7"/>
  <c r="H2278" i="7"/>
  <c r="G2278" i="7"/>
  <c r="H2277" i="7"/>
  <c r="G2277" i="7"/>
  <c r="H2276" i="7"/>
  <c r="G2276" i="7"/>
  <c r="H2275" i="7"/>
  <c r="G2275" i="7"/>
  <c r="H2274" i="7"/>
  <c r="G2274" i="7"/>
  <c r="H2273" i="7"/>
  <c r="G2273" i="7"/>
  <c r="H2270" i="7"/>
  <c r="G2270" i="7"/>
  <c r="H2269" i="7"/>
  <c r="G2269" i="7"/>
  <c r="H2268" i="7"/>
  <c r="G2268" i="7"/>
  <c r="H2267" i="7"/>
  <c r="G2267" i="7"/>
  <c r="H2266" i="7"/>
  <c r="G2266" i="7"/>
  <c r="H2265" i="7"/>
  <c r="G2265" i="7"/>
  <c r="H2264" i="7"/>
  <c r="G2264" i="7"/>
  <c r="H2263" i="7"/>
  <c r="G2263" i="7"/>
  <c r="H2260" i="7"/>
  <c r="G2260" i="7"/>
  <c r="H2259" i="7"/>
  <c r="G2259" i="7"/>
  <c r="H2258" i="7"/>
  <c r="G2258" i="7"/>
  <c r="H2257" i="7"/>
  <c r="G2257" i="7"/>
  <c r="H2256" i="7"/>
  <c r="G2256" i="7"/>
  <c r="H2255" i="7"/>
  <c r="G2255" i="7"/>
  <c r="H2254" i="7"/>
  <c r="G2254" i="7"/>
  <c r="H2253" i="7"/>
  <c r="G2253" i="7"/>
  <c r="H2252" i="7"/>
  <c r="G2252" i="7"/>
  <c r="H2249" i="7"/>
  <c r="G2249" i="7"/>
  <c r="H2248" i="7"/>
  <c r="G2248" i="7"/>
  <c r="H2247" i="7"/>
  <c r="G2247" i="7"/>
  <c r="H2246" i="7"/>
  <c r="G2246" i="7"/>
  <c r="H2245" i="7"/>
  <c r="G2245" i="7"/>
  <c r="H2244" i="7"/>
  <c r="G2244" i="7"/>
  <c r="H2243" i="7"/>
  <c r="G2243" i="7"/>
  <c r="H2242" i="7"/>
  <c r="G2242" i="7"/>
  <c r="H2241" i="7"/>
  <c r="G2241" i="7"/>
  <c r="H2238" i="7"/>
  <c r="G2238" i="7"/>
  <c r="H2237" i="7"/>
  <c r="G2237" i="7"/>
  <c r="H2236" i="7"/>
  <c r="G2236" i="7"/>
  <c r="H2235" i="7"/>
  <c r="G2235" i="7"/>
  <c r="H2234" i="7"/>
  <c r="G2234" i="7"/>
  <c r="H2233" i="7"/>
  <c r="G2233" i="7"/>
  <c r="H2232" i="7"/>
  <c r="G2232" i="7"/>
  <c r="H2231" i="7"/>
  <c r="G2231" i="7"/>
  <c r="H2230" i="7"/>
  <c r="G2230" i="7"/>
  <c r="H2229" i="7"/>
  <c r="G2229" i="7"/>
  <c r="H2228" i="7"/>
  <c r="G2228" i="7"/>
  <c r="H2225" i="7"/>
  <c r="G2225" i="7"/>
  <c r="H2224" i="7"/>
  <c r="G2224" i="7"/>
  <c r="H2223" i="7"/>
  <c r="G2223" i="7"/>
  <c r="H2222" i="7"/>
  <c r="G2222" i="7"/>
  <c r="H2221" i="7"/>
  <c r="G2221" i="7"/>
  <c r="H2220" i="7"/>
  <c r="G2220" i="7"/>
  <c r="H2219" i="7"/>
  <c r="G2219" i="7"/>
  <c r="H2218" i="7"/>
  <c r="G2218" i="7"/>
  <c r="E2214" i="7"/>
  <c r="E2215" i="7" s="1"/>
  <c r="F2213" i="7"/>
  <c r="G2213" i="7" s="1"/>
  <c r="D2213" i="7"/>
  <c r="F2212" i="7"/>
  <c r="D2212" i="7"/>
  <c r="E2208" i="7"/>
  <c r="E2209" i="7" s="1"/>
  <c r="F2207" i="7"/>
  <c r="G2207" i="7" s="1"/>
  <c r="D2207" i="7"/>
  <c r="F2206" i="7"/>
  <c r="G2206" i="7" s="1"/>
  <c r="D2206" i="7"/>
  <c r="H2203" i="7"/>
  <c r="G2203" i="7"/>
  <c r="H2202" i="7"/>
  <c r="G2202" i="7"/>
  <c r="H2201" i="7"/>
  <c r="G2201" i="7"/>
  <c r="H2198" i="7"/>
  <c r="G2198" i="7"/>
  <c r="H2197" i="7"/>
  <c r="G2197" i="7"/>
  <c r="H2196" i="7"/>
  <c r="G2196" i="7"/>
  <c r="H2195" i="7"/>
  <c r="G2195" i="7"/>
  <c r="H2194" i="7"/>
  <c r="G2194" i="7"/>
  <c r="H2193" i="7"/>
  <c r="G2193" i="7"/>
  <c r="H2192" i="7"/>
  <c r="G2192" i="7"/>
  <c r="H2191" i="7"/>
  <c r="G2191" i="7"/>
  <c r="H2188" i="7"/>
  <c r="G2188" i="7"/>
  <c r="H2187" i="7"/>
  <c r="G2187" i="7"/>
  <c r="H2186" i="7"/>
  <c r="G2186" i="7"/>
  <c r="H2185" i="7"/>
  <c r="G2185" i="7"/>
  <c r="H2184" i="7"/>
  <c r="G2184" i="7"/>
  <c r="H2183" i="7"/>
  <c r="G2183" i="7"/>
  <c r="H2182" i="7"/>
  <c r="G2182" i="7"/>
  <c r="H2181" i="7"/>
  <c r="G2181" i="7"/>
  <c r="H2178" i="7"/>
  <c r="G2178" i="7"/>
  <c r="H2177" i="7"/>
  <c r="G2177" i="7"/>
  <c r="H2176" i="7"/>
  <c r="G2176" i="7"/>
  <c r="H2175" i="7"/>
  <c r="G2175" i="7"/>
  <c r="H2174" i="7"/>
  <c r="G2174" i="7"/>
  <c r="H2173" i="7"/>
  <c r="G2173" i="7"/>
  <c r="H2172" i="7"/>
  <c r="G2172" i="7"/>
  <c r="H2171" i="7"/>
  <c r="G2171" i="7"/>
  <c r="H2168" i="7"/>
  <c r="G2168" i="7"/>
  <c r="H2167" i="7"/>
  <c r="G2167" i="7"/>
  <c r="H2166" i="7"/>
  <c r="G2166" i="7"/>
  <c r="H2165" i="7"/>
  <c r="G2165" i="7"/>
  <c r="H2164" i="7"/>
  <c r="G2164" i="7"/>
  <c r="H2163" i="7"/>
  <c r="G2163" i="7"/>
  <c r="H2162" i="7"/>
  <c r="G2162" i="7"/>
  <c r="H2159" i="7"/>
  <c r="G2159" i="7"/>
  <c r="H2158" i="7"/>
  <c r="G2158" i="7"/>
  <c r="H2157" i="7"/>
  <c r="G2157" i="7"/>
  <c r="H2156" i="7"/>
  <c r="G2156" i="7"/>
  <c r="H2155" i="7"/>
  <c r="G2155" i="7"/>
  <c r="H2154" i="7"/>
  <c r="G2154" i="7"/>
  <c r="H2153" i="7"/>
  <c r="G2153" i="7"/>
  <c r="H2152" i="7"/>
  <c r="G2152" i="7"/>
  <c r="H2151" i="7"/>
  <c r="G2151" i="7"/>
  <c r="H2150" i="7"/>
  <c r="G2150" i="7"/>
  <c r="H2147" i="7"/>
  <c r="G2147" i="7"/>
  <c r="H2146" i="7"/>
  <c r="G2146" i="7"/>
  <c r="H2145" i="7"/>
  <c r="G2145" i="7"/>
  <c r="H2144" i="7"/>
  <c r="G2144" i="7"/>
  <c r="H2143" i="7"/>
  <c r="G2143" i="7"/>
  <c r="H2142" i="7"/>
  <c r="G2142" i="7"/>
  <c r="H2141" i="7"/>
  <c r="G2141" i="7"/>
  <c r="H2140" i="7"/>
  <c r="G2140" i="7"/>
  <c r="H2139" i="7"/>
  <c r="G2139" i="7"/>
  <c r="H2136" i="7"/>
  <c r="G2136" i="7"/>
  <c r="H2135" i="7"/>
  <c r="G2135" i="7"/>
  <c r="H2134" i="7"/>
  <c r="G2134" i="7"/>
  <c r="H2133" i="7"/>
  <c r="G2133" i="7"/>
  <c r="H2132" i="7"/>
  <c r="G2132" i="7"/>
  <c r="H2131" i="7"/>
  <c r="G2131" i="7"/>
  <c r="H2130" i="7"/>
  <c r="G2130" i="7"/>
  <c r="H2129" i="7"/>
  <c r="G2129" i="7"/>
  <c r="H2128" i="7"/>
  <c r="G2128" i="7"/>
  <c r="H2125" i="7"/>
  <c r="G2125" i="7"/>
  <c r="H2124" i="7"/>
  <c r="G2124" i="7"/>
  <c r="H2123" i="7"/>
  <c r="G2123" i="7"/>
  <c r="H2122" i="7"/>
  <c r="G2122" i="7"/>
  <c r="H2121" i="7"/>
  <c r="G2121" i="7"/>
  <c r="H2120" i="7"/>
  <c r="G2120" i="7"/>
  <c r="H2119" i="7"/>
  <c r="G2119" i="7"/>
  <c r="H2118" i="7"/>
  <c r="G2118" i="7"/>
  <c r="H2117" i="7"/>
  <c r="G2117" i="7"/>
  <c r="E2113" i="7"/>
  <c r="E2114" i="7" s="1"/>
  <c r="F2112" i="7"/>
  <c r="H2112" i="7" s="1"/>
  <c r="D2112" i="7"/>
  <c r="D2113" i="7" s="1"/>
  <c r="D2114" i="7" s="1"/>
  <c r="F2108" i="7"/>
  <c r="F2109" i="7" s="1"/>
  <c r="E2108" i="7"/>
  <c r="E2109" i="7" s="1"/>
  <c r="H2107" i="7"/>
  <c r="G2107" i="7"/>
  <c r="D2107" i="7"/>
  <c r="D2108" i="7" s="1"/>
  <c r="D2109" i="7" s="1"/>
  <c r="H2104" i="7"/>
  <c r="G2104" i="7"/>
  <c r="H2103" i="7"/>
  <c r="G2103" i="7"/>
  <c r="H2102" i="7"/>
  <c r="G2102" i="7"/>
  <c r="H2101" i="7"/>
  <c r="G2101" i="7"/>
  <c r="H2100" i="7"/>
  <c r="G2100" i="7"/>
  <c r="H2099" i="7"/>
  <c r="G2099" i="7"/>
  <c r="H2098" i="7"/>
  <c r="G2098" i="7"/>
  <c r="H2097" i="7"/>
  <c r="G2097" i="7"/>
  <c r="H2096" i="7"/>
  <c r="G2096" i="7"/>
  <c r="H2093" i="7"/>
  <c r="G2093" i="7"/>
  <c r="H2092" i="7"/>
  <c r="G2092" i="7"/>
  <c r="H2091" i="7"/>
  <c r="G2091" i="7"/>
  <c r="H2090" i="7"/>
  <c r="G2090" i="7"/>
  <c r="H2089" i="7"/>
  <c r="G2089" i="7"/>
  <c r="H2088" i="7"/>
  <c r="G2088" i="7"/>
  <c r="H2087" i="7"/>
  <c r="G2087" i="7"/>
  <c r="H2086" i="7"/>
  <c r="G2086" i="7"/>
  <c r="H2085" i="7"/>
  <c r="G2085" i="7"/>
  <c r="H2082" i="7"/>
  <c r="G2082" i="7"/>
  <c r="H2081" i="7"/>
  <c r="G2081" i="7"/>
  <c r="H2080" i="7"/>
  <c r="G2080" i="7"/>
  <c r="H2079" i="7"/>
  <c r="G2079" i="7"/>
  <c r="G2078" i="7"/>
  <c r="H2077" i="7"/>
  <c r="G2077" i="7"/>
  <c r="H2076" i="7"/>
  <c r="G2076" i="7"/>
  <c r="H2075" i="7"/>
  <c r="G2075" i="7"/>
  <c r="H2074" i="7"/>
  <c r="G2074" i="7"/>
  <c r="H2073" i="7"/>
  <c r="G2073" i="7"/>
  <c r="H2070" i="7"/>
  <c r="G2070" i="7"/>
  <c r="H2069" i="7"/>
  <c r="G2069" i="7"/>
  <c r="H2068" i="7"/>
  <c r="G2068" i="7"/>
  <c r="G2067" i="7"/>
  <c r="H2066" i="7"/>
  <c r="G2066" i="7"/>
  <c r="H2065" i="7"/>
  <c r="G2065" i="7"/>
  <c r="H2064" i="7"/>
  <c r="G2064" i="7"/>
  <c r="H2063" i="7"/>
  <c r="G2063" i="7"/>
  <c r="H2062" i="7"/>
  <c r="G2062" i="7"/>
  <c r="H2061" i="7"/>
  <c r="G2061" i="7"/>
  <c r="H2060" i="7"/>
  <c r="G2060" i="7"/>
  <c r="F2056" i="7"/>
  <c r="F2057" i="7" s="1"/>
  <c r="E2056" i="7"/>
  <c r="E2057" i="7" s="1"/>
  <c r="H2055" i="7"/>
  <c r="G2055" i="7"/>
  <c r="D2055" i="7"/>
  <c r="D2056" i="7" s="1"/>
  <c r="D2057" i="7" s="1"/>
  <c r="E2051" i="7"/>
  <c r="E2052" i="7" s="1"/>
  <c r="D2051" i="7"/>
  <c r="D2052" i="7" s="1"/>
  <c r="F2050" i="7"/>
  <c r="F2051" i="7" s="1"/>
  <c r="H2047" i="7"/>
  <c r="G2047" i="7"/>
  <c r="H2046" i="7"/>
  <c r="G2046" i="7"/>
  <c r="H2045" i="7"/>
  <c r="G2045" i="7"/>
  <c r="H2044" i="7"/>
  <c r="G2044" i="7"/>
  <c r="G2043" i="7"/>
  <c r="H2042" i="7"/>
  <c r="G2042" i="7"/>
  <c r="H2041" i="7"/>
  <c r="G2041" i="7"/>
  <c r="H2040" i="7"/>
  <c r="G2040" i="7"/>
  <c r="H2039" i="7"/>
  <c r="G2039" i="7"/>
  <c r="H2038" i="7"/>
  <c r="G2038" i="7"/>
  <c r="H2035" i="7"/>
  <c r="G2035" i="7"/>
  <c r="H2034" i="7"/>
  <c r="G2034" i="7"/>
  <c r="H2033" i="7"/>
  <c r="G2033" i="7"/>
  <c r="G2032" i="7"/>
  <c r="H2031" i="7"/>
  <c r="G2031" i="7"/>
  <c r="H2030" i="7"/>
  <c r="G2030" i="7"/>
  <c r="H2029" i="7"/>
  <c r="G2029" i="7"/>
  <c r="H2028" i="7"/>
  <c r="G2028" i="7"/>
  <c r="H2025" i="7"/>
  <c r="G2025" i="7"/>
  <c r="H2024" i="7"/>
  <c r="G2024" i="7"/>
  <c r="H2023" i="7"/>
  <c r="G2023" i="7"/>
  <c r="H2022" i="7"/>
  <c r="G2022" i="7"/>
  <c r="H2021" i="7"/>
  <c r="G2021" i="7"/>
  <c r="H2020" i="7"/>
  <c r="G2020" i="7"/>
  <c r="H2019" i="7"/>
  <c r="G2019" i="7"/>
  <c r="H2018" i="7"/>
  <c r="G2018" i="7"/>
  <c r="H2015" i="7"/>
  <c r="G2015" i="7"/>
  <c r="H2014" i="7"/>
  <c r="G2014" i="7"/>
  <c r="H2013" i="7"/>
  <c r="G2013" i="7"/>
  <c r="H2012" i="7"/>
  <c r="G2012" i="7"/>
  <c r="H2011" i="7"/>
  <c r="G2011" i="7"/>
  <c r="H2010" i="7"/>
  <c r="G2010" i="7"/>
  <c r="H2009" i="7"/>
  <c r="G2009" i="7"/>
  <c r="H2008" i="7"/>
  <c r="G2008" i="7"/>
  <c r="H2007" i="7"/>
  <c r="G2007" i="7"/>
  <c r="H2004" i="7"/>
  <c r="G2004" i="7"/>
  <c r="H2003" i="7"/>
  <c r="G2003" i="7"/>
  <c r="H2002" i="7"/>
  <c r="G2002" i="7"/>
  <c r="H2001" i="7"/>
  <c r="G2001" i="7"/>
  <c r="H2000" i="7"/>
  <c r="G2000" i="7"/>
  <c r="H1999" i="7"/>
  <c r="G1999" i="7"/>
  <c r="H1996" i="7"/>
  <c r="G1996" i="7"/>
  <c r="H1995" i="7"/>
  <c r="G1995" i="7"/>
  <c r="H1994" i="7"/>
  <c r="G1994" i="7"/>
  <c r="H1993" i="7"/>
  <c r="G1993" i="7"/>
  <c r="G1992" i="7"/>
  <c r="H1991" i="7"/>
  <c r="G1991" i="7"/>
  <c r="H1990" i="7"/>
  <c r="G1990" i="7"/>
  <c r="H1989" i="7"/>
  <c r="G1989" i="7"/>
  <c r="H1988" i="7"/>
  <c r="G1988" i="7"/>
  <c r="H1987" i="7"/>
  <c r="G1987" i="7"/>
  <c r="H1984" i="7"/>
  <c r="G1984" i="7"/>
  <c r="H1983" i="7"/>
  <c r="G1983" i="7"/>
  <c r="H1982" i="7"/>
  <c r="G1982" i="7"/>
  <c r="H1981" i="7"/>
  <c r="G1981" i="7"/>
  <c r="G1980" i="7"/>
  <c r="G1979" i="7"/>
  <c r="H1978" i="7"/>
  <c r="G1978" i="7"/>
  <c r="H1977" i="7"/>
  <c r="G1977" i="7"/>
  <c r="H1976" i="7"/>
  <c r="G1976" i="7"/>
  <c r="H1975" i="7"/>
  <c r="G1975" i="7"/>
  <c r="H1974" i="7"/>
  <c r="G1974" i="7"/>
  <c r="F1970" i="7"/>
  <c r="E1970" i="7"/>
  <c r="E1971" i="7" s="1"/>
  <c r="H1969" i="7"/>
  <c r="G1969" i="7"/>
  <c r="D1969" i="7"/>
  <c r="D1970" i="7" s="1"/>
  <c r="D1971" i="7" s="1"/>
  <c r="H1966" i="7"/>
  <c r="G1966" i="7"/>
  <c r="H1965" i="7"/>
  <c r="G1965" i="7"/>
  <c r="H1964" i="7"/>
  <c r="G1964" i="7"/>
  <c r="H1963" i="7"/>
  <c r="G1963" i="7"/>
  <c r="H1962" i="7"/>
  <c r="G1962" i="7"/>
  <c r="H1961" i="7"/>
  <c r="G1961" i="7"/>
  <c r="H1960" i="7"/>
  <c r="G1960" i="7"/>
  <c r="H1959" i="7"/>
  <c r="G1959" i="7"/>
  <c r="H1958" i="7"/>
  <c r="G1958" i="7"/>
  <c r="H1955" i="7"/>
  <c r="G1955" i="7"/>
  <c r="H1954" i="7"/>
  <c r="G1954" i="7"/>
  <c r="H1953" i="7"/>
  <c r="G1953" i="7"/>
  <c r="H1952" i="7"/>
  <c r="G1952" i="7"/>
  <c r="H1951" i="7"/>
  <c r="G1951" i="7"/>
  <c r="H1950" i="7"/>
  <c r="G1950" i="7"/>
  <c r="H1949" i="7"/>
  <c r="G1949" i="7"/>
  <c r="H1948" i="7"/>
  <c r="G1948" i="7"/>
  <c r="H1947" i="7"/>
  <c r="G1947" i="7"/>
  <c r="H1944" i="7"/>
  <c r="G1944" i="7"/>
  <c r="H1943" i="7"/>
  <c r="G1943" i="7"/>
  <c r="H1942" i="7"/>
  <c r="G1942" i="7"/>
  <c r="H1941" i="7"/>
  <c r="G1941" i="7"/>
  <c r="H1940" i="7"/>
  <c r="G1940" i="7"/>
  <c r="H1939" i="7"/>
  <c r="G1939" i="7"/>
  <c r="H1938" i="7"/>
  <c r="G1938" i="7"/>
  <c r="H1937" i="7"/>
  <c r="G1937" i="7"/>
  <c r="H1936" i="7"/>
  <c r="G1936" i="7"/>
  <c r="E1932" i="7"/>
  <c r="E1933" i="7" s="1"/>
  <c r="F1931" i="7"/>
  <c r="H1931" i="7" s="1"/>
  <c r="D1931" i="7"/>
  <c r="D1932" i="7" s="1"/>
  <c r="D1933" i="7" s="1"/>
  <c r="E1927" i="7"/>
  <c r="E1928" i="7" s="1"/>
  <c r="F1926" i="7"/>
  <c r="F1927" i="7" s="1"/>
  <c r="D1926" i="7"/>
  <c r="D1927" i="7" s="1"/>
  <c r="D1928" i="7" s="1"/>
  <c r="H1923" i="7"/>
  <c r="G1923" i="7"/>
  <c r="H1922" i="7"/>
  <c r="G1922" i="7"/>
  <c r="H1921" i="7"/>
  <c r="G1921" i="7"/>
  <c r="H1918" i="7"/>
  <c r="G1918" i="7"/>
  <c r="H1917" i="7"/>
  <c r="G1917" i="7"/>
  <c r="H1916" i="7"/>
  <c r="G1916" i="7"/>
  <c r="H1915" i="7"/>
  <c r="G1915" i="7"/>
  <c r="H1914" i="7"/>
  <c r="G1914" i="7"/>
  <c r="H1913" i="7"/>
  <c r="G1913" i="7"/>
  <c r="H1912" i="7"/>
  <c r="G1912" i="7"/>
  <c r="H1911" i="7"/>
  <c r="G1911" i="7"/>
  <c r="H1910" i="7"/>
  <c r="G1910" i="7"/>
  <c r="H1909" i="7"/>
  <c r="G1909" i="7"/>
  <c r="H1906" i="7"/>
  <c r="G1906" i="7"/>
  <c r="H1905" i="7"/>
  <c r="G1905" i="7"/>
  <c r="H1904" i="7"/>
  <c r="G1904" i="7"/>
  <c r="H1903" i="7"/>
  <c r="G1903" i="7"/>
  <c r="H1902" i="7"/>
  <c r="G1902" i="7"/>
  <c r="H1901" i="7"/>
  <c r="G1901" i="7"/>
  <c r="H1900" i="7"/>
  <c r="G1900" i="7"/>
  <c r="H1899" i="7"/>
  <c r="G1899" i="7"/>
  <c r="H1898" i="7"/>
  <c r="G1898" i="7"/>
  <c r="H1897" i="7"/>
  <c r="G1897" i="7"/>
  <c r="H1894" i="7"/>
  <c r="G1894" i="7"/>
  <c r="H1893" i="7"/>
  <c r="G1893" i="7"/>
  <c r="H1892" i="7"/>
  <c r="G1892" i="7"/>
  <c r="H1891" i="7"/>
  <c r="G1891" i="7"/>
  <c r="H1890" i="7"/>
  <c r="G1890" i="7"/>
  <c r="H1889" i="7"/>
  <c r="G1889" i="7"/>
  <c r="H1888" i="7"/>
  <c r="G1888" i="7"/>
  <c r="H1887" i="7"/>
  <c r="G1887" i="7"/>
  <c r="H1886" i="7"/>
  <c r="G1886" i="7"/>
  <c r="G1883" i="7"/>
  <c r="G1882" i="7"/>
  <c r="G1881" i="7"/>
  <c r="G1880" i="7"/>
  <c r="H1877" i="7"/>
  <c r="G1877" i="7"/>
  <c r="H1876" i="7"/>
  <c r="G1876" i="7"/>
  <c r="H1875" i="7"/>
  <c r="G1875" i="7"/>
  <c r="H1874" i="7"/>
  <c r="G1874" i="7"/>
  <c r="H1873" i="7"/>
  <c r="G1873" i="7"/>
  <c r="H1872" i="7"/>
  <c r="G1872" i="7"/>
  <c r="H1871" i="7"/>
  <c r="G1871" i="7"/>
  <c r="H1870" i="7"/>
  <c r="G1870" i="7"/>
  <c r="H1869" i="7"/>
  <c r="G1869" i="7"/>
  <c r="H1868" i="7"/>
  <c r="G1868" i="7"/>
  <c r="H1867" i="7"/>
  <c r="G1867" i="7"/>
  <c r="H1866" i="7"/>
  <c r="G1866" i="7"/>
  <c r="H1865" i="7"/>
  <c r="G1865" i="7"/>
  <c r="H1864" i="7"/>
  <c r="G1864" i="7"/>
  <c r="H1861" i="7"/>
  <c r="G1861" i="7"/>
  <c r="H1860" i="7"/>
  <c r="G1860" i="7"/>
  <c r="H1859" i="7"/>
  <c r="G1859" i="7"/>
  <c r="H1858" i="7"/>
  <c r="G1858" i="7"/>
  <c r="H1857" i="7"/>
  <c r="G1857" i="7"/>
  <c r="H1856" i="7"/>
  <c r="G1856" i="7"/>
  <c r="H1855" i="7"/>
  <c r="G1855" i="7"/>
  <c r="H1854" i="7"/>
  <c r="G1854" i="7"/>
  <c r="H1853" i="7"/>
  <c r="G1853" i="7"/>
  <c r="H1852" i="7"/>
  <c r="G1852" i="7"/>
  <c r="H1851" i="7"/>
  <c r="G1851" i="7"/>
  <c r="H1850" i="7"/>
  <c r="G1850" i="7"/>
  <c r="H1849" i="7"/>
  <c r="G1849" i="7"/>
  <c r="H1846" i="7"/>
  <c r="G1846" i="7"/>
  <c r="H1845" i="7"/>
  <c r="G1845" i="7"/>
  <c r="H1844" i="7"/>
  <c r="G1844" i="7"/>
  <c r="H1843" i="7"/>
  <c r="G1843" i="7"/>
  <c r="H1842" i="7"/>
  <c r="G1842" i="7"/>
  <c r="H1841" i="7"/>
  <c r="G1841" i="7"/>
  <c r="H1840" i="7"/>
  <c r="G1840" i="7"/>
  <c r="H1839" i="7"/>
  <c r="G1839" i="7"/>
  <c r="H1836" i="7"/>
  <c r="G1836" i="7"/>
  <c r="H1835" i="7"/>
  <c r="G1835" i="7"/>
  <c r="H1834" i="7"/>
  <c r="G1834" i="7"/>
  <c r="H1833" i="7"/>
  <c r="G1833" i="7"/>
  <c r="H1832" i="7"/>
  <c r="G1832" i="7"/>
  <c r="H1831" i="7"/>
  <c r="G1831" i="7"/>
  <c r="H1830" i="7"/>
  <c r="G1830" i="7"/>
  <c r="H1829" i="7"/>
  <c r="G1829" i="7"/>
  <c r="H1828" i="7"/>
  <c r="G1828" i="7"/>
  <c r="H1827" i="7"/>
  <c r="G1827" i="7"/>
  <c r="H1824" i="7"/>
  <c r="G1824" i="7"/>
  <c r="H1823" i="7"/>
  <c r="G1823" i="7"/>
  <c r="H1822" i="7"/>
  <c r="G1822" i="7"/>
  <c r="H1821" i="7"/>
  <c r="G1821" i="7"/>
  <c r="H1820" i="7"/>
  <c r="G1820" i="7"/>
  <c r="H1819" i="7"/>
  <c r="G1819" i="7"/>
  <c r="H1818" i="7"/>
  <c r="G1818" i="7"/>
  <c r="H1815" i="7"/>
  <c r="G1815" i="7"/>
  <c r="H1814" i="7"/>
  <c r="G1814" i="7"/>
  <c r="H1813" i="7"/>
  <c r="G1813" i="7"/>
  <c r="H1812" i="7"/>
  <c r="G1812" i="7"/>
  <c r="H1811" i="7"/>
  <c r="G1811" i="7"/>
  <c r="H1810" i="7"/>
  <c r="G1810" i="7"/>
  <c r="H1809" i="7"/>
  <c r="G1809" i="7"/>
  <c r="H1806" i="7"/>
  <c r="G1806" i="7"/>
  <c r="H1805" i="7"/>
  <c r="G1805" i="7"/>
  <c r="H1804" i="7"/>
  <c r="G1804" i="7"/>
  <c r="H1803" i="7"/>
  <c r="G1803" i="7"/>
  <c r="H1802" i="7"/>
  <c r="G1802" i="7"/>
  <c r="H1801" i="7"/>
  <c r="G1801" i="7"/>
  <c r="H1800" i="7"/>
  <c r="G1800" i="7"/>
  <c r="H1799" i="7"/>
  <c r="G1799" i="7"/>
  <c r="H1798" i="7"/>
  <c r="G1798" i="7"/>
  <c r="H1797" i="7"/>
  <c r="G1797" i="7"/>
  <c r="H1796" i="7"/>
  <c r="G1796" i="7"/>
  <c r="H1793" i="7"/>
  <c r="G1793" i="7"/>
  <c r="H1792" i="7"/>
  <c r="G1792" i="7"/>
  <c r="H1791" i="7"/>
  <c r="G1791" i="7"/>
  <c r="H1790" i="7"/>
  <c r="G1790" i="7"/>
  <c r="H1789" i="7"/>
  <c r="G1789" i="7"/>
  <c r="H1788" i="7"/>
  <c r="G1788" i="7"/>
  <c r="H1787" i="7"/>
  <c r="G1787" i="7"/>
  <c r="H1786" i="7"/>
  <c r="G1786" i="7"/>
  <c r="H1783" i="7"/>
  <c r="G1783" i="7"/>
  <c r="H1782" i="7"/>
  <c r="G1782" i="7"/>
  <c r="H1781" i="7"/>
  <c r="G1781" i="7"/>
  <c r="H1780" i="7"/>
  <c r="G1780" i="7"/>
  <c r="H1779" i="7"/>
  <c r="G1779" i="7"/>
  <c r="H1778" i="7"/>
  <c r="G1778" i="7"/>
  <c r="H1777" i="7"/>
  <c r="G1777" i="7"/>
  <c r="H1776" i="7"/>
  <c r="G1776" i="7"/>
  <c r="H1775" i="7"/>
  <c r="G1775" i="7"/>
  <c r="H1772" i="7"/>
  <c r="G1772" i="7"/>
  <c r="H1771" i="7"/>
  <c r="G1771" i="7"/>
  <c r="H1770" i="7"/>
  <c r="G1770" i="7"/>
  <c r="H1769" i="7"/>
  <c r="G1769" i="7"/>
  <c r="H1768" i="7"/>
  <c r="G1768" i="7"/>
  <c r="H1767" i="7"/>
  <c r="G1767" i="7"/>
  <c r="H1766" i="7"/>
  <c r="G1766" i="7"/>
  <c r="H1765" i="7"/>
  <c r="G1765" i="7"/>
  <c r="H1764" i="7"/>
  <c r="G1764" i="7"/>
  <c r="H1763" i="7"/>
  <c r="G1763" i="7"/>
  <c r="H1760" i="7"/>
  <c r="G1760" i="7"/>
  <c r="H1759" i="7"/>
  <c r="G1759" i="7"/>
  <c r="H1758" i="7"/>
  <c r="G1758" i="7"/>
  <c r="H1757" i="7"/>
  <c r="G1757" i="7"/>
  <c r="H1756" i="7"/>
  <c r="G1756" i="7"/>
  <c r="H1755" i="7"/>
  <c r="G1755" i="7"/>
  <c r="H1754" i="7"/>
  <c r="G1754" i="7"/>
  <c r="H1753" i="7"/>
  <c r="G1753" i="7"/>
  <c r="H1752" i="7"/>
  <c r="G1752" i="7"/>
  <c r="H1749" i="7"/>
  <c r="G1749" i="7"/>
  <c r="H1748" i="7"/>
  <c r="G1748" i="7"/>
  <c r="H1747" i="7"/>
  <c r="G1747" i="7"/>
  <c r="H1746" i="7"/>
  <c r="G1746" i="7"/>
  <c r="H1745" i="7"/>
  <c r="G1745" i="7"/>
  <c r="H1744" i="7"/>
  <c r="G1744" i="7"/>
  <c r="H1743" i="7"/>
  <c r="G1743" i="7"/>
  <c r="H1740" i="7"/>
  <c r="G1740" i="7"/>
  <c r="H1739" i="7"/>
  <c r="G1739" i="7"/>
  <c r="H1738" i="7"/>
  <c r="G1738" i="7"/>
  <c r="H1737" i="7"/>
  <c r="G1737" i="7"/>
  <c r="H1736" i="7"/>
  <c r="G1736" i="7"/>
  <c r="H1735" i="7"/>
  <c r="G1735" i="7"/>
  <c r="H1734" i="7"/>
  <c r="G1734" i="7"/>
  <c r="H1733" i="7"/>
  <c r="G1733" i="7"/>
  <c r="H1730" i="7"/>
  <c r="G1730" i="7"/>
  <c r="H1729" i="7"/>
  <c r="G1729" i="7"/>
  <c r="H1728" i="7"/>
  <c r="G1728" i="7"/>
  <c r="H1727" i="7"/>
  <c r="G1727" i="7"/>
  <c r="H1724" i="7"/>
  <c r="G1724" i="7"/>
  <c r="H1723" i="7"/>
  <c r="G1723" i="7"/>
  <c r="H1722" i="7"/>
  <c r="G1722" i="7"/>
  <c r="H1721" i="7"/>
  <c r="G1721" i="7"/>
  <c r="H1720" i="7"/>
  <c r="G1720" i="7"/>
  <c r="H1719" i="7"/>
  <c r="G1719" i="7"/>
  <c r="H1718" i="7"/>
  <c r="G1718" i="7"/>
  <c r="H1717" i="7"/>
  <c r="G1717" i="7"/>
  <c r="H1716" i="7"/>
  <c r="G1716" i="7"/>
  <c r="H1715" i="7"/>
  <c r="G1715" i="7"/>
  <c r="H1712" i="7"/>
  <c r="G1712" i="7"/>
  <c r="H1711" i="7"/>
  <c r="G1711" i="7"/>
  <c r="H1710" i="7"/>
  <c r="G1710" i="7"/>
  <c r="H1709" i="7"/>
  <c r="G1709" i="7"/>
  <c r="H1708" i="7"/>
  <c r="G1708" i="7"/>
  <c r="H1707" i="7"/>
  <c r="G1707" i="7"/>
  <c r="H1706" i="7"/>
  <c r="G1706" i="7"/>
  <c r="H1705" i="7"/>
  <c r="G1705" i="7"/>
  <c r="H1704" i="7"/>
  <c r="G1704" i="7"/>
  <c r="H1703" i="7"/>
  <c r="G1703" i="7"/>
  <c r="H1702" i="7"/>
  <c r="G1702" i="7"/>
  <c r="H1701" i="7"/>
  <c r="G1701" i="7"/>
  <c r="H1698" i="7"/>
  <c r="G1698" i="7"/>
  <c r="H1697" i="7"/>
  <c r="G1697" i="7"/>
  <c r="H1696" i="7"/>
  <c r="G1696" i="7"/>
  <c r="H1695" i="7"/>
  <c r="G1695" i="7"/>
  <c r="H1694" i="7"/>
  <c r="G1694" i="7"/>
  <c r="H1693" i="7"/>
  <c r="G1693" i="7"/>
  <c r="H1692" i="7"/>
  <c r="G1692" i="7"/>
  <c r="H1691" i="7"/>
  <c r="G1691" i="7"/>
  <c r="H1690" i="7"/>
  <c r="G1690" i="7"/>
  <c r="E1686" i="7"/>
  <c r="E1687" i="7" s="1"/>
  <c r="F1685" i="7"/>
  <c r="H1685" i="7" s="1"/>
  <c r="D1685" i="7"/>
  <c r="D1686" i="7" s="1"/>
  <c r="D1687" i="7" s="1"/>
  <c r="E1681" i="7"/>
  <c r="E1682" i="7" s="1"/>
  <c r="F1680" i="7"/>
  <c r="H1680" i="7" s="1"/>
  <c r="D1680" i="7"/>
  <c r="D1681" i="7" s="1"/>
  <c r="D1682" i="7" s="1"/>
  <c r="H1677" i="7"/>
  <c r="G1677" i="7"/>
  <c r="H1676" i="7"/>
  <c r="G1676" i="7"/>
  <c r="H1675" i="7"/>
  <c r="G1675" i="7"/>
  <c r="H1672" i="7"/>
  <c r="G1672" i="7"/>
  <c r="H1671" i="7"/>
  <c r="G1671" i="7"/>
  <c r="H1670" i="7"/>
  <c r="G1670" i="7"/>
  <c r="H1669" i="7"/>
  <c r="G1669" i="7"/>
  <c r="H1668" i="7"/>
  <c r="G1668" i="7"/>
  <c r="H1667" i="7"/>
  <c r="G1667" i="7"/>
  <c r="H1666" i="7"/>
  <c r="G1666" i="7"/>
  <c r="H1665" i="7"/>
  <c r="G1665" i="7"/>
  <c r="H1664" i="7"/>
  <c r="G1664" i="7"/>
  <c r="H1663" i="7"/>
  <c r="G1663" i="7"/>
  <c r="H1660" i="7"/>
  <c r="G1660" i="7"/>
  <c r="H1659" i="7"/>
  <c r="G1659" i="7"/>
  <c r="H1658" i="7"/>
  <c r="G1658" i="7"/>
  <c r="H1657" i="7"/>
  <c r="G1657" i="7"/>
  <c r="H1656" i="7"/>
  <c r="G1656" i="7"/>
  <c r="H1655" i="7"/>
  <c r="G1655" i="7"/>
  <c r="H1654" i="7"/>
  <c r="G1654" i="7"/>
  <c r="H1653" i="7"/>
  <c r="G1653" i="7"/>
  <c r="H1652" i="7"/>
  <c r="G1652" i="7"/>
  <c r="H1651" i="7"/>
  <c r="G1651" i="7"/>
  <c r="H1648" i="7"/>
  <c r="G1648" i="7"/>
  <c r="H1647" i="7"/>
  <c r="G1647" i="7"/>
  <c r="H1646" i="7"/>
  <c r="G1646" i="7"/>
  <c r="H1645" i="7"/>
  <c r="G1645" i="7"/>
  <c r="H1644" i="7"/>
  <c r="G1644" i="7"/>
  <c r="H1643" i="7"/>
  <c r="G1643" i="7"/>
  <c r="H1642" i="7"/>
  <c r="G1642" i="7"/>
  <c r="H1641" i="7"/>
  <c r="G1641" i="7"/>
  <c r="H1640" i="7"/>
  <c r="G1640" i="7"/>
  <c r="H1637" i="7"/>
  <c r="G1637" i="7"/>
  <c r="H1636" i="7"/>
  <c r="G1636" i="7"/>
  <c r="H1635" i="7"/>
  <c r="G1635" i="7"/>
  <c r="H1634" i="7"/>
  <c r="G1634" i="7"/>
  <c r="H1633" i="7"/>
  <c r="G1633" i="7"/>
  <c r="H1632" i="7"/>
  <c r="G1632" i="7"/>
  <c r="H1631" i="7"/>
  <c r="G1631" i="7"/>
  <c r="H1630" i="7"/>
  <c r="G1630" i="7"/>
  <c r="H1627" i="7"/>
  <c r="G1627" i="7"/>
  <c r="H1626" i="7"/>
  <c r="G1626" i="7"/>
  <c r="H1625" i="7"/>
  <c r="G1625" i="7"/>
  <c r="H1624" i="7"/>
  <c r="G1624" i="7"/>
  <c r="H1623" i="7"/>
  <c r="G1623" i="7"/>
  <c r="H1622" i="7"/>
  <c r="G1622" i="7"/>
  <c r="H1621" i="7"/>
  <c r="G1621" i="7"/>
  <c r="H1620" i="7"/>
  <c r="G1620" i="7"/>
  <c r="H1619" i="7"/>
  <c r="G1619" i="7"/>
  <c r="H1616" i="7"/>
  <c r="G1616" i="7"/>
  <c r="H1615" i="7"/>
  <c r="G1615" i="7"/>
  <c r="H1614" i="7"/>
  <c r="G1614" i="7"/>
  <c r="H1613" i="7"/>
  <c r="G1613" i="7"/>
  <c r="H1612" i="7"/>
  <c r="G1612" i="7"/>
  <c r="H1611" i="7"/>
  <c r="G1611" i="7"/>
  <c r="H1610" i="7"/>
  <c r="G1610" i="7"/>
  <c r="H1609" i="7"/>
  <c r="G1609" i="7"/>
  <c r="H1608" i="7"/>
  <c r="G1608" i="7"/>
  <c r="H1605" i="7"/>
  <c r="G1605" i="7"/>
  <c r="H1604" i="7"/>
  <c r="G1604" i="7"/>
  <c r="G1603" i="7"/>
  <c r="H1602" i="7"/>
  <c r="G1602" i="7"/>
  <c r="H1601" i="7"/>
  <c r="G1601" i="7"/>
  <c r="H1600" i="7"/>
  <c r="G1600" i="7"/>
  <c r="G1599" i="7"/>
  <c r="H1598" i="7"/>
  <c r="G1598" i="7"/>
  <c r="H1597" i="7"/>
  <c r="G1597" i="7"/>
  <c r="H1596" i="7"/>
  <c r="G1596" i="7"/>
  <c r="H1595" i="7"/>
  <c r="G1595" i="7"/>
  <c r="H1594" i="7"/>
  <c r="G1594" i="7"/>
  <c r="E1590" i="7"/>
  <c r="E1591" i="7" s="1"/>
  <c r="F1589" i="7"/>
  <c r="D1589" i="7"/>
  <c r="F1588" i="7"/>
  <c r="G1588" i="7" s="1"/>
  <c r="D1588" i="7"/>
  <c r="E1584" i="7"/>
  <c r="E1585" i="7" s="1"/>
  <c r="F1583" i="7"/>
  <c r="H1583" i="7" s="1"/>
  <c r="D1583" i="7"/>
  <c r="D1584" i="7" s="1"/>
  <c r="D1585" i="7" s="1"/>
  <c r="H1580" i="7"/>
  <c r="G1580" i="7"/>
  <c r="H1579" i="7"/>
  <c r="G1579" i="7"/>
  <c r="H1578" i="7"/>
  <c r="G1578" i="7"/>
  <c r="H1575" i="7"/>
  <c r="G1575" i="7"/>
  <c r="H1574" i="7"/>
  <c r="G1574" i="7"/>
  <c r="H1573" i="7"/>
  <c r="G1573" i="7"/>
  <c r="H1572" i="7"/>
  <c r="G1572" i="7"/>
  <c r="H1571" i="7"/>
  <c r="G1571" i="7"/>
  <c r="H1570" i="7"/>
  <c r="G1570" i="7"/>
  <c r="H1569" i="7"/>
  <c r="G1569" i="7"/>
  <c r="H1568" i="7"/>
  <c r="G1568" i="7"/>
  <c r="H1567" i="7"/>
  <c r="G1567" i="7"/>
  <c r="H1566" i="7"/>
  <c r="G1566" i="7"/>
  <c r="H1563" i="7"/>
  <c r="G1563" i="7"/>
  <c r="H1562" i="7"/>
  <c r="G1562" i="7"/>
  <c r="H1561" i="7"/>
  <c r="G1561" i="7"/>
  <c r="H1560" i="7"/>
  <c r="G1560" i="7"/>
  <c r="H1559" i="7"/>
  <c r="G1559" i="7"/>
  <c r="H1558" i="7"/>
  <c r="G1558" i="7"/>
  <c r="H1557" i="7"/>
  <c r="G1557" i="7"/>
  <c r="H1556" i="7"/>
  <c r="G1556" i="7"/>
  <c r="H1555" i="7"/>
  <c r="G1555" i="7"/>
  <c r="F1550" i="7"/>
  <c r="F1551" i="7" s="1"/>
  <c r="E1550" i="7"/>
  <c r="E1551" i="7" s="1"/>
  <c r="E1552" i="7" s="1"/>
  <c r="D1550" i="7"/>
  <c r="D1551" i="7" s="1"/>
  <c r="D1552" i="7" s="1"/>
  <c r="F1545" i="7"/>
  <c r="F1546" i="7" s="1"/>
  <c r="F1547" i="7" s="1"/>
  <c r="E1545" i="7"/>
  <c r="E1546" i="7" s="1"/>
  <c r="D1545" i="7"/>
  <c r="D1546" i="7" s="1"/>
  <c r="D1547" i="7" s="1"/>
  <c r="H1542" i="7"/>
  <c r="G1542" i="7"/>
  <c r="H1541" i="7"/>
  <c r="G1541" i="7"/>
  <c r="H1540" i="7"/>
  <c r="G1540" i="7"/>
  <c r="H1537" i="7"/>
  <c r="G1537" i="7"/>
  <c r="H1536" i="7"/>
  <c r="G1536" i="7"/>
  <c r="H1535" i="7"/>
  <c r="G1535" i="7"/>
  <c r="H1534" i="7"/>
  <c r="G1534" i="7"/>
  <c r="H1533" i="7"/>
  <c r="G1533" i="7"/>
  <c r="H1532" i="7"/>
  <c r="G1532" i="7"/>
  <c r="H1531" i="7"/>
  <c r="G1531" i="7"/>
  <c r="H1530" i="7"/>
  <c r="G1530" i="7"/>
  <c r="H1527" i="7"/>
  <c r="G1527" i="7"/>
  <c r="H1526" i="7"/>
  <c r="G1526" i="7"/>
  <c r="H1525" i="7"/>
  <c r="G1525" i="7"/>
  <c r="H1524" i="7"/>
  <c r="G1524" i="7"/>
  <c r="H1523" i="7"/>
  <c r="G1523" i="7"/>
  <c r="H1522" i="7"/>
  <c r="G1522" i="7"/>
  <c r="H1521" i="7"/>
  <c r="G1521" i="7"/>
  <c r="H1520" i="7"/>
  <c r="G1520" i="7"/>
  <c r="H1519" i="7"/>
  <c r="G1519" i="7"/>
  <c r="H1518" i="7"/>
  <c r="G1518" i="7"/>
  <c r="H1517" i="7"/>
  <c r="G1517" i="7"/>
  <c r="H1514" i="7"/>
  <c r="G1514" i="7"/>
  <c r="H1513" i="7"/>
  <c r="G1513" i="7"/>
  <c r="H1512" i="7"/>
  <c r="G1512" i="7"/>
  <c r="H1511" i="7"/>
  <c r="G1511" i="7"/>
  <c r="H1510" i="7"/>
  <c r="G1510" i="7"/>
  <c r="H1509" i="7"/>
  <c r="G1509" i="7"/>
  <c r="H1508" i="7"/>
  <c r="G1508" i="7"/>
  <c r="H1507" i="7"/>
  <c r="G1507" i="7"/>
  <c r="H1506" i="7"/>
  <c r="G1506" i="7"/>
  <c r="H1503" i="7"/>
  <c r="G1503" i="7"/>
  <c r="H1502" i="7"/>
  <c r="G1502" i="7"/>
  <c r="H1501" i="7"/>
  <c r="G1501" i="7"/>
  <c r="H1500" i="7"/>
  <c r="G1500" i="7"/>
  <c r="H1499" i="7"/>
  <c r="G1499" i="7"/>
  <c r="H1498" i="7"/>
  <c r="G1498" i="7"/>
  <c r="H1497" i="7"/>
  <c r="G1497" i="7"/>
  <c r="H1496" i="7"/>
  <c r="G1496" i="7"/>
  <c r="H1495" i="7"/>
  <c r="G1495" i="7"/>
  <c r="H1494" i="7"/>
  <c r="G1494" i="7"/>
  <c r="H1491" i="7"/>
  <c r="G1491" i="7"/>
  <c r="H1490" i="7"/>
  <c r="G1490" i="7"/>
  <c r="H1489" i="7"/>
  <c r="G1489" i="7"/>
  <c r="H1488" i="7"/>
  <c r="G1488" i="7"/>
  <c r="H1487" i="7"/>
  <c r="G1487" i="7"/>
  <c r="H1486" i="7"/>
  <c r="G1486" i="7"/>
  <c r="H1485" i="7"/>
  <c r="G1485" i="7"/>
  <c r="H1484" i="7"/>
  <c r="G1484" i="7"/>
  <c r="H1483" i="7"/>
  <c r="G1483" i="7"/>
  <c r="H1482" i="7"/>
  <c r="G1482" i="7"/>
  <c r="H1479" i="7"/>
  <c r="G1479" i="7"/>
  <c r="H1478" i="7"/>
  <c r="G1478" i="7"/>
  <c r="H1477" i="7"/>
  <c r="G1477" i="7"/>
  <c r="G1476" i="7"/>
  <c r="H1475" i="7"/>
  <c r="G1475" i="7"/>
  <c r="H1474" i="7"/>
  <c r="G1474" i="7"/>
  <c r="H1473" i="7"/>
  <c r="G1473" i="7"/>
  <c r="H1472" i="7"/>
  <c r="G1472" i="7"/>
  <c r="H1471" i="7"/>
  <c r="G1471" i="7"/>
  <c r="H1470" i="7"/>
  <c r="G1470" i="7"/>
  <c r="H1467" i="7"/>
  <c r="G1467" i="7"/>
  <c r="H1466" i="7"/>
  <c r="G1466" i="7"/>
  <c r="H1465" i="7"/>
  <c r="G1465" i="7"/>
  <c r="H1464" i="7"/>
  <c r="G1464" i="7"/>
  <c r="H1463" i="7"/>
  <c r="G1463" i="7"/>
  <c r="H1462" i="7"/>
  <c r="G1462" i="7"/>
  <c r="H1461" i="7"/>
  <c r="G1461" i="7"/>
  <c r="H1460" i="7"/>
  <c r="G1460" i="7"/>
  <c r="H1459" i="7"/>
  <c r="G1459" i="7"/>
  <c r="H1458" i="7"/>
  <c r="G1458" i="7"/>
  <c r="H1455" i="7"/>
  <c r="G1455" i="7"/>
  <c r="H1454" i="7"/>
  <c r="G1454" i="7"/>
  <c r="H1453" i="7"/>
  <c r="G1453" i="7"/>
  <c r="H1452" i="7"/>
  <c r="G1452" i="7"/>
  <c r="H1451" i="7"/>
  <c r="G1451" i="7"/>
  <c r="H1450" i="7"/>
  <c r="G1450" i="7"/>
  <c r="H1449" i="7"/>
  <c r="G1449" i="7"/>
  <c r="H1448" i="7"/>
  <c r="G1448" i="7"/>
  <c r="H1447" i="7"/>
  <c r="G1447" i="7"/>
  <c r="H1444" i="7"/>
  <c r="G1444" i="7"/>
  <c r="H1443" i="7"/>
  <c r="G1443" i="7"/>
  <c r="H1442" i="7"/>
  <c r="G1442" i="7"/>
  <c r="H1441" i="7"/>
  <c r="G1441" i="7"/>
  <c r="H1440" i="7"/>
  <c r="G1440" i="7"/>
  <c r="H1439" i="7"/>
  <c r="G1439" i="7"/>
  <c r="H1438" i="7"/>
  <c r="G1438" i="7"/>
  <c r="H1437" i="7"/>
  <c r="G1437" i="7"/>
  <c r="H1436" i="7"/>
  <c r="G1436" i="7"/>
  <c r="H1433" i="7"/>
  <c r="G1433" i="7"/>
  <c r="H1432" i="7"/>
  <c r="G1432" i="7"/>
  <c r="H1431" i="7"/>
  <c r="G1431" i="7"/>
  <c r="H1430" i="7"/>
  <c r="G1430" i="7"/>
  <c r="H1429" i="7"/>
  <c r="G1429" i="7"/>
  <c r="H1428" i="7"/>
  <c r="G1428" i="7"/>
  <c r="H1427" i="7"/>
  <c r="G1427" i="7"/>
  <c r="H1426" i="7"/>
  <c r="G1426" i="7"/>
  <c r="H1425" i="7"/>
  <c r="G1425" i="7"/>
  <c r="H1424" i="7"/>
  <c r="G1424" i="7"/>
  <c r="H1421" i="7"/>
  <c r="G1421" i="7"/>
  <c r="H1420" i="7"/>
  <c r="G1420" i="7"/>
  <c r="H1419" i="7"/>
  <c r="G1419" i="7"/>
  <c r="H1418" i="7"/>
  <c r="G1418" i="7"/>
  <c r="H1417" i="7"/>
  <c r="G1417" i="7"/>
  <c r="H1416" i="7"/>
  <c r="G1416" i="7"/>
  <c r="H1415" i="7"/>
  <c r="G1415" i="7"/>
  <c r="H1414" i="7"/>
  <c r="G1414" i="7"/>
  <c r="H1413" i="7"/>
  <c r="G1413" i="7"/>
  <c r="H1412" i="7"/>
  <c r="G1412" i="7"/>
  <c r="H1409" i="7"/>
  <c r="G1409" i="7"/>
  <c r="H1408" i="7"/>
  <c r="G1408" i="7"/>
  <c r="H1407" i="7"/>
  <c r="G1407" i="7"/>
  <c r="H1406" i="7"/>
  <c r="G1406" i="7"/>
  <c r="H1405" i="7"/>
  <c r="G1405" i="7"/>
  <c r="H1404" i="7"/>
  <c r="G1404" i="7"/>
  <c r="H1403" i="7"/>
  <c r="G1403" i="7"/>
  <c r="H1402" i="7"/>
  <c r="G1402" i="7"/>
  <c r="H1399" i="7"/>
  <c r="G1399" i="7"/>
  <c r="H1398" i="7"/>
  <c r="G1398" i="7"/>
  <c r="H1397" i="7"/>
  <c r="G1397" i="7"/>
  <c r="H1396" i="7"/>
  <c r="G1396" i="7"/>
  <c r="H1395" i="7"/>
  <c r="G1395" i="7"/>
  <c r="H1394" i="7"/>
  <c r="G1394" i="7"/>
  <c r="H1393" i="7"/>
  <c r="G1393" i="7"/>
  <c r="H1392" i="7"/>
  <c r="G1392" i="7"/>
  <c r="H1391" i="7"/>
  <c r="G1391" i="7"/>
  <c r="H1388" i="7"/>
  <c r="G1388" i="7"/>
  <c r="H1387" i="7"/>
  <c r="G1387" i="7"/>
  <c r="H1386" i="7"/>
  <c r="G1386" i="7"/>
  <c r="H1385" i="7"/>
  <c r="G1385" i="7"/>
  <c r="H1384" i="7"/>
  <c r="G1384" i="7"/>
  <c r="H1383" i="7"/>
  <c r="G1383" i="7"/>
  <c r="H1382" i="7"/>
  <c r="G1382" i="7"/>
  <c r="H1381" i="7"/>
  <c r="G1381" i="7"/>
  <c r="H1380" i="7"/>
  <c r="G1380" i="7"/>
  <c r="H1379" i="7"/>
  <c r="G1379" i="7"/>
  <c r="H1378" i="7"/>
  <c r="G1378" i="7"/>
  <c r="H1377" i="7"/>
  <c r="G1377" i="7"/>
  <c r="H1376" i="7"/>
  <c r="G1376" i="7"/>
  <c r="H1375" i="7"/>
  <c r="G1375" i="7"/>
  <c r="H1372" i="7"/>
  <c r="G1372" i="7"/>
  <c r="H1371" i="7"/>
  <c r="G1371" i="7"/>
  <c r="H1370" i="7"/>
  <c r="G1370" i="7"/>
  <c r="H1369" i="7"/>
  <c r="G1369" i="7"/>
  <c r="H1368" i="7"/>
  <c r="G1368" i="7"/>
  <c r="H1367" i="7"/>
  <c r="G1367" i="7"/>
  <c r="H1366" i="7"/>
  <c r="G1366" i="7"/>
  <c r="H1365" i="7"/>
  <c r="G1365" i="7"/>
  <c r="H1364" i="7"/>
  <c r="G1364" i="7"/>
  <c r="H1363" i="7"/>
  <c r="G1363" i="7"/>
  <c r="H1362" i="7"/>
  <c r="G1362" i="7"/>
  <c r="H1359" i="7"/>
  <c r="G1359" i="7"/>
  <c r="H1358" i="7"/>
  <c r="G1358" i="7"/>
  <c r="H1357" i="7"/>
  <c r="G1357" i="7"/>
  <c r="H1356" i="7"/>
  <c r="G1356" i="7"/>
  <c r="H1353" i="7"/>
  <c r="G1353" i="7"/>
  <c r="H1352" i="7"/>
  <c r="G1352" i="7"/>
  <c r="H1351" i="7"/>
  <c r="G1351" i="7"/>
  <c r="H1350" i="7"/>
  <c r="G1350" i="7"/>
  <c r="H1349" i="7"/>
  <c r="G1349" i="7"/>
  <c r="H1348" i="7"/>
  <c r="G1348" i="7"/>
  <c r="H1347" i="7"/>
  <c r="G1347" i="7"/>
  <c r="H1346" i="7"/>
  <c r="G1346" i="7"/>
  <c r="H1345" i="7"/>
  <c r="G1345" i="7"/>
  <c r="H1344" i="7"/>
  <c r="G1344" i="7"/>
  <c r="H1341" i="7"/>
  <c r="G1341" i="7"/>
  <c r="H1340" i="7"/>
  <c r="G1340" i="7"/>
  <c r="H1339" i="7"/>
  <c r="G1339" i="7"/>
  <c r="H1338" i="7"/>
  <c r="G1338" i="7"/>
  <c r="H1337" i="7"/>
  <c r="G1337" i="7"/>
  <c r="H1336" i="7"/>
  <c r="G1336" i="7"/>
  <c r="H1335" i="7"/>
  <c r="G1335" i="7"/>
  <c r="H1334" i="7"/>
  <c r="G1334" i="7"/>
  <c r="H1333" i="7"/>
  <c r="G1333" i="7"/>
  <c r="H1332" i="7"/>
  <c r="G1332" i="7"/>
  <c r="H1331" i="7"/>
  <c r="G1331" i="7"/>
  <c r="H1328" i="7"/>
  <c r="G1328" i="7"/>
  <c r="H1327" i="7"/>
  <c r="G1327" i="7"/>
  <c r="H1326" i="7"/>
  <c r="G1326" i="7"/>
  <c r="H1325" i="7"/>
  <c r="G1325" i="7"/>
  <c r="G1324" i="7"/>
  <c r="H1323" i="7"/>
  <c r="G1323" i="7"/>
  <c r="H1322" i="7"/>
  <c r="G1322" i="7"/>
  <c r="H1321" i="7"/>
  <c r="G1321" i="7"/>
  <c r="H1320" i="7"/>
  <c r="G1320" i="7"/>
  <c r="E1316" i="7"/>
  <c r="E1317" i="7" s="1"/>
  <c r="F1315" i="7"/>
  <c r="H1315" i="7" s="1"/>
  <c r="D1315" i="7"/>
  <c r="D1316" i="7" s="1"/>
  <c r="D1317" i="7" s="1"/>
  <c r="E1311" i="7"/>
  <c r="E1312" i="7" s="1"/>
  <c r="F1310" i="7"/>
  <c r="F1311" i="7" s="1"/>
  <c r="F1312" i="7" s="1"/>
  <c r="D1310" i="7"/>
  <c r="D1311" i="7" s="1"/>
  <c r="D1312" i="7" s="1"/>
  <c r="H1307" i="7"/>
  <c r="G1307" i="7"/>
  <c r="H1306" i="7"/>
  <c r="G1306" i="7"/>
  <c r="H1305" i="7"/>
  <c r="G1305" i="7"/>
  <c r="H1302" i="7"/>
  <c r="G1302" i="7"/>
  <c r="H1301" i="7"/>
  <c r="G1301" i="7"/>
  <c r="H1300" i="7"/>
  <c r="G1300" i="7"/>
  <c r="H1299" i="7"/>
  <c r="G1299" i="7"/>
  <c r="H1298" i="7"/>
  <c r="G1298" i="7"/>
  <c r="H1297" i="7"/>
  <c r="G1297" i="7"/>
  <c r="H1294" i="7"/>
  <c r="G1294" i="7"/>
  <c r="H1293" i="7"/>
  <c r="G1293" i="7"/>
  <c r="H1292" i="7"/>
  <c r="G1292" i="7"/>
  <c r="H1291" i="7"/>
  <c r="G1291" i="7"/>
  <c r="H1290" i="7"/>
  <c r="G1290" i="7"/>
  <c r="H1289" i="7"/>
  <c r="G1289" i="7"/>
  <c r="H1288" i="7"/>
  <c r="G1288" i="7"/>
  <c r="H1287" i="7"/>
  <c r="G1287" i="7"/>
  <c r="H1286" i="7"/>
  <c r="G1286" i="7"/>
  <c r="H1285" i="7"/>
  <c r="G1285" i="7"/>
  <c r="H1284" i="7"/>
  <c r="G1284" i="7"/>
  <c r="H1281" i="7"/>
  <c r="G1281" i="7"/>
  <c r="H1280" i="7"/>
  <c r="G1280" i="7"/>
  <c r="H1279" i="7"/>
  <c r="G1279" i="7"/>
  <c r="H1278" i="7"/>
  <c r="G1278" i="7"/>
  <c r="H1277" i="7"/>
  <c r="G1277" i="7"/>
  <c r="H1276" i="7"/>
  <c r="G1276" i="7"/>
  <c r="H1275" i="7"/>
  <c r="G1275" i="7"/>
  <c r="H1274" i="7"/>
  <c r="G1274" i="7"/>
  <c r="H1273" i="7"/>
  <c r="G1273" i="7"/>
  <c r="H1270" i="7"/>
  <c r="G1270" i="7"/>
  <c r="H1269" i="7"/>
  <c r="G1269" i="7"/>
  <c r="H1268" i="7"/>
  <c r="G1268" i="7"/>
  <c r="H1267" i="7"/>
  <c r="G1267" i="7"/>
  <c r="H1266" i="7"/>
  <c r="G1266" i="7"/>
  <c r="H1265" i="7"/>
  <c r="G1265" i="7"/>
  <c r="H1264" i="7"/>
  <c r="G1264" i="7"/>
  <c r="H1261" i="7"/>
  <c r="G1261" i="7"/>
  <c r="H1260" i="7"/>
  <c r="G1260" i="7"/>
  <c r="H1259" i="7"/>
  <c r="G1259" i="7"/>
  <c r="H1258" i="7"/>
  <c r="G1258" i="7"/>
  <c r="H1257" i="7"/>
  <c r="G1257" i="7"/>
  <c r="H1256" i="7"/>
  <c r="G1256" i="7"/>
  <c r="H1255" i="7"/>
  <c r="G1255" i="7"/>
  <c r="H1254" i="7"/>
  <c r="G1254" i="7"/>
  <c r="H1253" i="7"/>
  <c r="G1253" i="7"/>
  <c r="F1249" i="7"/>
  <c r="F1250" i="7" s="1"/>
  <c r="E1249" i="7"/>
  <c r="E1250" i="7" s="1"/>
  <c r="H1248" i="7"/>
  <c r="G1248" i="7"/>
  <c r="D1248" i="7"/>
  <c r="D1249" i="7" s="1"/>
  <c r="D1250" i="7" s="1"/>
  <c r="E1244" i="7"/>
  <c r="E1245" i="7" s="1"/>
  <c r="F1243" i="7"/>
  <c r="F1244" i="7" s="1"/>
  <c r="D1243" i="7"/>
  <c r="D1244" i="7" s="1"/>
  <c r="H1240" i="7"/>
  <c r="G1240" i="7"/>
  <c r="H1239" i="7"/>
  <c r="G1239" i="7"/>
  <c r="H1238" i="7"/>
  <c r="G1238" i="7"/>
  <c r="H1235" i="7"/>
  <c r="G1235" i="7"/>
  <c r="H1234" i="7"/>
  <c r="G1234" i="7"/>
  <c r="H1233" i="7"/>
  <c r="G1233" i="7"/>
  <c r="H1232" i="7"/>
  <c r="G1232" i="7"/>
  <c r="H1231" i="7"/>
  <c r="G1231" i="7"/>
  <c r="H1230" i="7"/>
  <c r="G1230" i="7"/>
  <c r="H1229" i="7"/>
  <c r="G1229" i="7"/>
  <c r="H1228" i="7"/>
  <c r="G1228" i="7"/>
  <c r="H1227" i="7"/>
  <c r="G1227" i="7"/>
  <c r="H1226" i="7"/>
  <c r="G1226" i="7"/>
  <c r="H1225" i="7"/>
  <c r="G1225" i="7"/>
  <c r="H1224" i="7"/>
  <c r="G1224" i="7"/>
  <c r="H1223" i="7"/>
  <c r="G1223" i="7"/>
  <c r="H1220" i="7"/>
  <c r="G1220" i="7"/>
  <c r="G1219" i="7"/>
  <c r="H1218" i="7"/>
  <c r="G1218" i="7"/>
  <c r="G1217" i="7"/>
  <c r="H1216" i="7"/>
  <c r="G1216" i="7"/>
  <c r="H1215" i="7"/>
  <c r="G1215" i="7"/>
  <c r="H1214" i="7"/>
  <c r="G1214" i="7"/>
  <c r="H1213" i="7"/>
  <c r="G1213" i="7"/>
  <c r="H1212" i="7"/>
  <c r="G1212" i="7"/>
  <c r="H1211" i="7"/>
  <c r="G1211" i="7"/>
  <c r="H1208" i="7"/>
  <c r="G1208" i="7"/>
  <c r="H1207" i="7"/>
  <c r="G1207" i="7"/>
  <c r="H1206" i="7"/>
  <c r="G1206" i="7"/>
  <c r="G1205" i="7"/>
  <c r="H1204" i="7"/>
  <c r="G1204" i="7"/>
  <c r="H1203" i="7"/>
  <c r="G1203" i="7"/>
  <c r="H1202" i="7"/>
  <c r="G1202" i="7"/>
  <c r="H1201" i="7"/>
  <c r="G1201" i="7"/>
  <c r="H1200" i="7"/>
  <c r="G1200" i="7"/>
  <c r="H1199" i="7"/>
  <c r="G1199" i="7"/>
  <c r="H1198" i="7"/>
  <c r="G1198" i="7"/>
  <c r="H1195" i="7"/>
  <c r="G1195" i="7"/>
  <c r="H1194" i="7"/>
  <c r="G1194" i="7"/>
  <c r="H1193" i="7"/>
  <c r="G1193" i="7"/>
  <c r="H1192" i="7"/>
  <c r="G1192" i="7"/>
  <c r="H1191" i="7"/>
  <c r="G1191" i="7"/>
  <c r="H1190" i="7"/>
  <c r="G1190" i="7"/>
  <c r="H1189" i="7"/>
  <c r="G1189" i="7"/>
  <c r="H1188" i="7"/>
  <c r="G1188" i="7"/>
  <c r="H1187" i="7"/>
  <c r="G1187" i="7"/>
  <c r="H1186" i="7"/>
  <c r="G1186" i="7"/>
  <c r="H1185" i="7"/>
  <c r="G1185" i="7"/>
  <c r="H1184" i="7"/>
  <c r="G1184" i="7"/>
  <c r="H1181" i="7"/>
  <c r="G1181" i="7"/>
  <c r="H1180" i="7"/>
  <c r="G1180" i="7"/>
  <c r="H1179" i="7"/>
  <c r="G1179" i="7"/>
  <c r="H1178" i="7"/>
  <c r="G1178" i="7"/>
  <c r="H1177" i="7"/>
  <c r="G1177" i="7"/>
  <c r="H1176" i="7"/>
  <c r="G1176" i="7"/>
  <c r="H1175" i="7"/>
  <c r="G1175" i="7"/>
  <c r="H1174" i="7"/>
  <c r="G1174" i="7"/>
  <c r="H1173" i="7"/>
  <c r="G1173" i="7"/>
  <c r="H1170" i="7"/>
  <c r="G1170" i="7"/>
  <c r="H1169" i="7"/>
  <c r="G1169" i="7"/>
  <c r="H1168" i="7"/>
  <c r="G1168" i="7"/>
  <c r="H1167" i="7"/>
  <c r="G1167" i="7"/>
  <c r="H1166" i="7"/>
  <c r="G1166" i="7"/>
  <c r="H1165" i="7"/>
  <c r="G1165" i="7"/>
  <c r="H1164" i="7"/>
  <c r="G1164" i="7"/>
  <c r="H1163" i="7"/>
  <c r="G1163" i="7"/>
  <c r="H1160" i="7"/>
  <c r="G1160" i="7"/>
  <c r="H1159" i="7"/>
  <c r="G1159" i="7"/>
  <c r="H1158" i="7"/>
  <c r="G1158" i="7"/>
  <c r="H1157" i="7"/>
  <c r="G1157" i="7"/>
  <c r="H1156" i="7"/>
  <c r="G1156" i="7"/>
  <c r="H1155" i="7"/>
  <c r="G1155" i="7"/>
  <c r="H1154" i="7"/>
  <c r="G1154" i="7"/>
  <c r="H1153" i="7"/>
  <c r="G1153" i="7"/>
  <c r="H1152" i="7"/>
  <c r="G1152" i="7"/>
  <c r="H1151" i="7"/>
  <c r="G1151" i="7"/>
  <c r="H1150" i="7"/>
  <c r="G1150" i="7"/>
  <c r="H1149" i="7"/>
  <c r="G1149" i="7"/>
  <c r="E1145" i="7"/>
  <c r="E1146" i="7" s="1"/>
  <c r="F1144" i="7"/>
  <c r="F1145" i="7" s="1"/>
  <c r="E1140" i="7"/>
  <c r="E1141" i="7" s="1"/>
  <c r="F1139" i="7"/>
  <c r="F1140" i="7" s="1"/>
  <c r="H1136" i="7"/>
  <c r="G1136" i="7"/>
  <c r="H1135" i="7"/>
  <c r="G1135" i="7"/>
  <c r="H1134" i="7"/>
  <c r="G1134" i="7"/>
  <c r="H1131" i="7"/>
  <c r="G1131" i="7"/>
  <c r="H1130" i="7"/>
  <c r="G1130" i="7"/>
  <c r="H1129" i="7"/>
  <c r="G1129" i="7"/>
  <c r="H1128" i="7"/>
  <c r="G1128" i="7"/>
  <c r="H1127" i="7"/>
  <c r="G1127" i="7"/>
  <c r="H1126" i="7"/>
  <c r="G1126" i="7"/>
  <c r="H1123" i="7"/>
  <c r="G1123" i="7"/>
  <c r="H1122" i="7"/>
  <c r="G1122" i="7"/>
  <c r="H1121" i="7"/>
  <c r="G1121" i="7"/>
  <c r="H1120" i="7"/>
  <c r="G1120" i="7"/>
  <c r="H1119" i="7"/>
  <c r="G1119" i="7"/>
  <c r="H1118" i="7"/>
  <c r="G1118" i="7"/>
  <c r="H1117" i="7"/>
  <c r="G1117" i="7"/>
  <c r="H1116" i="7"/>
  <c r="G1116" i="7"/>
  <c r="H1115" i="7"/>
  <c r="G1115" i="7"/>
  <c r="H1114" i="7"/>
  <c r="G1114" i="7"/>
  <c r="H1113" i="7"/>
  <c r="G1113" i="7"/>
  <c r="H1112" i="7"/>
  <c r="G1112" i="7"/>
  <c r="H1109" i="7"/>
  <c r="G1109" i="7"/>
  <c r="H1108" i="7"/>
  <c r="G1108" i="7"/>
  <c r="H1107" i="7"/>
  <c r="G1107" i="7"/>
  <c r="H1106" i="7"/>
  <c r="G1106" i="7"/>
  <c r="H1105" i="7"/>
  <c r="G1105" i="7"/>
  <c r="H1104" i="7"/>
  <c r="G1104" i="7"/>
  <c r="H1103" i="7"/>
  <c r="G1103" i="7"/>
  <c r="H1102" i="7"/>
  <c r="G1102" i="7"/>
  <c r="H1101" i="7"/>
  <c r="G1101" i="7"/>
  <c r="H1098" i="7"/>
  <c r="G1098" i="7"/>
  <c r="H1097" i="7"/>
  <c r="G1097" i="7"/>
  <c r="H1096" i="7"/>
  <c r="G1096" i="7"/>
  <c r="H1095" i="7"/>
  <c r="G1095" i="7"/>
  <c r="H1094" i="7"/>
  <c r="G1094" i="7"/>
  <c r="H1093" i="7"/>
  <c r="G1093" i="7"/>
  <c r="H1092" i="7"/>
  <c r="G1092" i="7"/>
  <c r="H1091" i="7"/>
  <c r="G1091" i="7"/>
  <c r="H1090" i="7"/>
  <c r="G1090" i="7"/>
  <c r="H1087" i="7"/>
  <c r="G1087" i="7"/>
  <c r="H1086" i="7"/>
  <c r="G1086" i="7"/>
  <c r="H1085" i="7"/>
  <c r="G1085" i="7"/>
  <c r="H1084" i="7"/>
  <c r="G1084" i="7"/>
  <c r="H1083" i="7"/>
  <c r="G1083" i="7"/>
  <c r="H1082" i="7"/>
  <c r="G1082" i="7"/>
  <c r="H1081" i="7"/>
  <c r="G1081" i="7"/>
  <c r="H1080" i="7"/>
  <c r="G1080" i="7"/>
  <c r="H1077" i="7"/>
  <c r="G1077" i="7"/>
  <c r="H1076" i="7"/>
  <c r="G1076" i="7"/>
  <c r="H1075" i="7"/>
  <c r="G1075" i="7"/>
  <c r="H1074" i="7"/>
  <c r="G1074" i="7"/>
  <c r="H1073" i="7"/>
  <c r="G1073" i="7"/>
  <c r="H1072" i="7"/>
  <c r="G1072" i="7"/>
  <c r="H1071" i="7"/>
  <c r="G1071" i="7"/>
  <c r="H1070" i="7"/>
  <c r="G1070" i="7"/>
  <c r="H1069" i="7"/>
  <c r="G1069" i="7"/>
  <c r="F1065" i="7"/>
  <c r="F1066" i="7" s="1"/>
  <c r="E1065" i="7"/>
  <c r="E1066" i="7" s="1"/>
  <c r="H1064" i="7"/>
  <c r="G1064" i="7"/>
  <c r="D1064" i="7"/>
  <c r="D1065" i="7" s="1"/>
  <c r="D1066" i="7" s="1"/>
  <c r="E1060" i="7"/>
  <c r="E1061" i="7" s="1"/>
  <c r="F1059" i="7"/>
  <c r="G1059" i="7" s="1"/>
  <c r="D1059" i="7"/>
  <c r="D1060" i="7" s="1"/>
  <c r="D1061" i="7" s="1"/>
  <c r="H1056" i="7"/>
  <c r="G1056" i="7"/>
  <c r="H1055" i="7"/>
  <c r="G1055" i="7"/>
  <c r="H1054" i="7"/>
  <c r="G1054" i="7"/>
  <c r="H1051" i="7"/>
  <c r="G1051" i="7"/>
  <c r="H1050" i="7"/>
  <c r="G1050" i="7"/>
  <c r="H1049" i="7"/>
  <c r="G1049" i="7"/>
  <c r="H1048" i="7"/>
  <c r="G1048" i="7"/>
  <c r="H1047" i="7"/>
  <c r="G1047" i="7"/>
  <c r="H1046" i="7"/>
  <c r="G1046" i="7"/>
  <c r="H1045" i="7"/>
  <c r="G1045" i="7"/>
  <c r="H1044" i="7"/>
  <c r="G1044" i="7"/>
  <c r="H1043" i="7"/>
  <c r="G1043" i="7"/>
  <c r="H1040" i="7"/>
  <c r="G1040" i="7"/>
  <c r="H1039" i="7"/>
  <c r="G1039" i="7"/>
  <c r="H1038" i="7"/>
  <c r="G1038" i="7"/>
  <c r="H1037" i="7"/>
  <c r="G1037" i="7"/>
  <c r="H1036" i="7"/>
  <c r="G1036" i="7"/>
  <c r="H1035" i="7"/>
  <c r="G1035" i="7"/>
  <c r="H1034" i="7"/>
  <c r="G1034" i="7"/>
  <c r="H1031" i="7"/>
  <c r="G1031" i="7"/>
  <c r="H1030" i="7"/>
  <c r="G1030" i="7"/>
  <c r="H1029" i="7"/>
  <c r="G1029" i="7"/>
  <c r="G1028" i="7"/>
  <c r="H1027" i="7"/>
  <c r="G1027" i="7"/>
  <c r="H1026" i="7"/>
  <c r="G1026" i="7"/>
  <c r="H1025" i="7"/>
  <c r="G1025" i="7"/>
  <c r="H1022" i="7"/>
  <c r="G1022" i="7"/>
  <c r="H1021" i="7"/>
  <c r="G1021" i="7"/>
  <c r="H1020" i="7"/>
  <c r="G1020" i="7"/>
  <c r="H1019" i="7"/>
  <c r="G1019" i="7"/>
  <c r="H1018" i="7"/>
  <c r="G1018" i="7"/>
  <c r="H1017" i="7"/>
  <c r="G1017" i="7"/>
  <c r="H1016" i="7"/>
  <c r="G1016" i="7"/>
  <c r="H1015" i="7"/>
  <c r="G1015" i="7"/>
  <c r="H1014" i="7"/>
  <c r="G1014" i="7"/>
  <c r="H1011" i="7"/>
  <c r="G1011" i="7"/>
  <c r="H1010" i="7"/>
  <c r="G1010" i="7"/>
  <c r="H1009" i="7"/>
  <c r="G1009" i="7"/>
  <c r="H1008" i="7"/>
  <c r="G1008" i="7"/>
  <c r="H1007" i="7"/>
  <c r="G1007" i="7"/>
  <c r="G1006" i="7"/>
  <c r="H1005" i="7"/>
  <c r="G1005" i="7"/>
  <c r="H1004" i="7"/>
  <c r="G1004" i="7"/>
  <c r="H1003" i="7"/>
  <c r="G1003" i="7"/>
  <c r="H1000" i="7"/>
  <c r="G1000" i="7"/>
  <c r="H999" i="7"/>
  <c r="G999" i="7"/>
  <c r="H998" i="7"/>
  <c r="G998" i="7"/>
  <c r="H997" i="7"/>
  <c r="G997" i="7"/>
  <c r="H996" i="7"/>
  <c r="G996" i="7"/>
  <c r="G995" i="7"/>
  <c r="H994" i="7"/>
  <c r="G994" i="7"/>
  <c r="H993" i="7"/>
  <c r="G993" i="7"/>
  <c r="H992" i="7"/>
  <c r="G992" i="7"/>
  <c r="H989" i="7"/>
  <c r="G989" i="7"/>
  <c r="H988" i="7"/>
  <c r="G988" i="7"/>
  <c r="G987" i="7"/>
  <c r="H986" i="7"/>
  <c r="G986" i="7"/>
  <c r="H985" i="7"/>
  <c r="G985" i="7"/>
  <c r="H984" i="7"/>
  <c r="G984" i="7"/>
  <c r="G983" i="7"/>
  <c r="H982" i="7"/>
  <c r="G982" i="7"/>
  <c r="H981" i="7"/>
  <c r="G981" i="7"/>
  <c r="H980" i="7"/>
  <c r="G980" i="7"/>
  <c r="H967" i="7"/>
  <c r="G967" i="7"/>
  <c r="H966" i="7"/>
  <c r="G966" i="7"/>
  <c r="G965" i="7"/>
  <c r="H964" i="7"/>
  <c r="G964" i="7"/>
  <c r="H963" i="7"/>
  <c r="G963" i="7"/>
  <c r="H962" i="7"/>
  <c r="G962" i="7"/>
  <c r="H961" i="7"/>
  <c r="G961" i="7"/>
  <c r="H960" i="7"/>
  <c r="G960" i="7"/>
  <c r="H959" i="7"/>
  <c r="G959" i="7"/>
  <c r="E956" i="7"/>
  <c r="E955" i="7"/>
  <c r="F954" i="7"/>
  <c r="G954" i="7" s="1"/>
  <c r="F953" i="7"/>
  <c r="H953" i="7" s="1"/>
  <c r="E950" i="7"/>
  <c r="E949" i="7"/>
  <c r="H948" i="7"/>
  <c r="G948" i="7"/>
  <c r="F947" i="7"/>
  <c r="G947" i="7" s="1"/>
  <c r="H944" i="7"/>
  <c r="G944" i="7"/>
  <c r="H943" i="7"/>
  <c r="G943" i="7"/>
  <c r="H942" i="7"/>
  <c r="G942" i="7"/>
  <c r="H939" i="7"/>
  <c r="G939" i="7"/>
  <c r="H938" i="7"/>
  <c r="G938" i="7"/>
  <c r="H937" i="7"/>
  <c r="G937" i="7"/>
  <c r="H936" i="7"/>
  <c r="G936" i="7"/>
  <c r="H935" i="7"/>
  <c r="G935" i="7"/>
  <c r="H934" i="7"/>
  <c r="G934" i="7"/>
  <c r="H933" i="7"/>
  <c r="G933" i="7"/>
  <c r="H932" i="7"/>
  <c r="G932" i="7"/>
  <c r="H931" i="7"/>
  <c r="G931" i="7"/>
  <c r="H928" i="7"/>
  <c r="G928" i="7"/>
  <c r="H927" i="7"/>
  <c r="G927" i="7"/>
  <c r="H926" i="7"/>
  <c r="G926" i="7"/>
  <c r="H925" i="7"/>
  <c r="G925" i="7"/>
  <c r="H924" i="7"/>
  <c r="G924" i="7"/>
  <c r="H923" i="7"/>
  <c r="G923" i="7"/>
  <c r="H922" i="7"/>
  <c r="G922" i="7"/>
  <c r="H921" i="7"/>
  <c r="G921" i="7"/>
  <c r="H920" i="7"/>
  <c r="G920" i="7"/>
  <c r="H917" i="7"/>
  <c r="G917" i="7"/>
  <c r="H916" i="7"/>
  <c r="G916" i="7"/>
  <c r="H915" i="7"/>
  <c r="G915" i="7"/>
  <c r="H914" i="7"/>
  <c r="G914" i="7"/>
  <c r="H913" i="7"/>
  <c r="G913" i="7"/>
  <c r="H912" i="7"/>
  <c r="G912" i="7"/>
  <c r="H911" i="7"/>
  <c r="G911" i="7"/>
  <c r="H910" i="7"/>
  <c r="G910" i="7"/>
  <c r="H909" i="7"/>
  <c r="G909" i="7"/>
  <c r="H908" i="7"/>
  <c r="G908" i="7"/>
  <c r="H905" i="7"/>
  <c r="G905" i="7"/>
  <c r="H904" i="7"/>
  <c r="G904" i="7"/>
  <c r="H903" i="7"/>
  <c r="G903" i="7"/>
  <c r="H902" i="7"/>
  <c r="G902" i="7"/>
  <c r="H901" i="7"/>
  <c r="G901" i="7"/>
  <c r="H900" i="7"/>
  <c r="G900" i="7"/>
  <c r="H899" i="7"/>
  <c r="G899" i="7"/>
  <c r="H898" i="7"/>
  <c r="G898" i="7"/>
  <c r="H895" i="7"/>
  <c r="G895" i="7"/>
  <c r="H894" i="7"/>
  <c r="G894" i="7"/>
  <c r="H893" i="7"/>
  <c r="G893" i="7"/>
  <c r="H892" i="7"/>
  <c r="G892" i="7"/>
  <c r="H891" i="7"/>
  <c r="G891" i="7"/>
  <c r="H890" i="7"/>
  <c r="G890" i="7"/>
  <c r="H889" i="7"/>
  <c r="G889" i="7"/>
  <c r="H886" i="7"/>
  <c r="G886" i="7"/>
  <c r="H885" i="7"/>
  <c r="G885" i="7"/>
  <c r="H884" i="7"/>
  <c r="G884" i="7"/>
  <c r="H883" i="7"/>
  <c r="G883" i="7"/>
  <c r="H882" i="7"/>
  <c r="G882" i="7"/>
  <c r="H881" i="7"/>
  <c r="G881" i="7"/>
  <c r="H880" i="7"/>
  <c r="G880" i="7"/>
  <c r="H879" i="7"/>
  <c r="G879" i="7"/>
  <c r="H878" i="7"/>
  <c r="G878" i="7"/>
  <c r="H875" i="7"/>
  <c r="G875" i="7"/>
  <c r="H874" i="7"/>
  <c r="G874" i="7"/>
  <c r="H873" i="7"/>
  <c r="G873" i="7"/>
  <c r="H872" i="7"/>
  <c r="G872" i="7"/>
  <c r="H871" i="7"/>
  <c r="G871" i="7"/>
  <c r="H870" i="7"/>
  <c r="G870" i="7"/>
  <c r="H869" i="7"/>
  <c r="G869" i="7"/>
  <c r="H868" i="7"/>
  <c r="G868" i="7"/>
  <c r="H867" i="7"/>
  <c r="G867" i="7"/>
  <c r="H866" i="7"/>
  <c r="G866" i="7"/>
  <c r="H865" i="7"/>
  <c r="G865" i="7"/>
  <c r="H862" i="7"/>
  <c r="G862" i="7"/>
  <c r="H861" i="7"/>
  <c r="G861" i="7"/>
  <c r="H860" i="7"/>
  <c r="G860" i="7"/>
  <c r="H859" i="7"/>
  <c r="G859" i="7"/>
  <c r="H858" i="7"/>
  <c r="G858" i="7"/>
  <c r="H857" i="7"/>
  <c r="G857" i="7"/>
  <c r="H856" i="7"/>
  <c r="G856" i="7"/>
  <c r="H855" i="7"/>
  <c r="G855" i="7"/>
  <c r="H854" i="7"/>
  <c r="G854" i="7"/>
  <c r="H853" i="7"/>
  <c r="G853" i="7"/>
  <c r="H850" i="7"/>
  <c r="G850" i="7"/>
  <c r="H849" i="7"/>
  <c r="G849" i="7"/>
  <c r="H848" i="7"/>
  <c r="G848" i="7"/>
  <c r="H847" i="7"/>
  <c r="G847" i="7"/>
  <c r="H846" i="7"/>
  <c r="G846" i="7"/>
  <c r="H845" i="7"/>
  <c r="G845" i="7"/>
  <c r="H844" i="7"/>
  <c r="G844" i="7"/>
  <c r="H843" i="7"/>
  <c r="G843" i="7"/>
  <c r="H842" i="7"/>
  <c r="G842" i="7"/>
  <c r="H841" i="7"/>
  <c r="G841" i="7"/>
  <c r="H838" i="7"/>
  <c r="G838" i="7"/>
  <c r="H837" i="7"/>
  <c r="G837" i="7"/>
  <c r="H836" i="7"/>
  <c r="G836" i="7"/>
  <c r="H835" i="7"/>
  <c r="G835" i="7"/>
  <c r="H834" i="7"/>
  <c r="G834" i="7"/>
  <c r="H833" i="7"/>
  <c r="G833" i="7"/>
  <c r="H832" i="7"/>
  <c r="G832" i="7"/>
  <c r="H831" i="7"/>
  <c r="G831" i="7"/>
  <c r="H828" i="7"/>
  <c r="G828" i="7"/>
  <c r="H827" i="7"/>
  <c r="G827" i="7"/>
  <c r="H826" i="7"/>
  <c r="G826" i="7"/>
  <c r="H825" i="7"/>
  <c r="G825" i="7"/>
  <c r="H824" i="7"/>
  <c r="G824" i="7"/>
  <c r="H823" i="7"/>
  <c r="G823" i="7"/>
  <c r="H822" i="7"/>
  <c r="G822" i="7"/>
  <c r="H821" i="7"/>
  <c r="G821" i="7"/>
  <c r="H818" i="7"/>
  <c r="G818" i="7"/>
  <c r="H817" i="7"/>
  <c r="G817" i="7"/>
  <c r="H816" i="7"/>
  <c r="G816" i="7"/>
  <c r="H815" i="7"/>
  <c r="G815" i="7"/>
  <c r="H814" i="7"/>
  <c r="G814" i="7"/>
  <c r="H813" i="7"/>
  <c r="G813" i="7"/>
  <c r="H812" i="7"/>
  <c r="G812" i="7"/>
  <c r="H811" i="7"/>
  <c r="G811" i="7"/>
  <c r="H810" i="7"/>
  <c r="G810" i="7"/>
  <c r="H807" i="7"/>
  <c r="G807" i="7"/>
  <c r="H806" i="7"/>
  <c r="G806" i="7"/>
  <c r="H805" i="7"/>
  <c r="G805" i="7"/>
  <c r="H804" i="7"/>
  <c r="G804" i="7"/>
  <c r="H803" i="7"/>
  <c r="G803" i="7"/>
  <c r="H802" i="7"/>
  <c r="G802" i="7"/>
  <c r="H801" i="7"/>
  <c r="G801" i="7"/>
  <c r="H800" i="7"/>
  <c r="G800" i="7"/>
  <c r="H799" i="7"/>
  <c r="G799" i="7"/>
  <c r="H796" i="7"/>
  <c r="G796" i="7"/>
  <c r="H795" i="7"/>
  <c r="G795" i="7"/>
  <c r="H794" i="7"/>
  <c r="G794" i="7"/>
  <c r="H793" i="7"/>
  <c r="G793" i="7"/>
  <c r="H792" i="7"/>
  <c r="G792" i="7"/>
  <c r="H791" i="7"/>
  <c r="G791" i="7"/>
  <c r="H790" i="7"/>
  <c r="G790" i="7"/>
  <c r="H789" i="7"/>
  <c r="G789" i="7"/>
  <c r="H788" i="7"/>
  <c r="G788" i="7"/>
  <c r="H787" i="7"/>
  <c r="G787" i="7"/>
  <c r="H784" i="7"/>
  <c r="G784" i="7"/>
  <c r="H783" i="7"/>
  <c r="G783" i="7"/>
  <c r="H782" i="7"/>
  <c r="G782" i="7"/>
  <c r="H781" i="7"/>
  <c r="G781" i="7"/>
  <c r="H780" i="7"/>
  <c r="G780" i="7"/>
  <c r="H779" i="7"/>
  <c r="G779" i="7"/>
  <c r="H778" i="7"/>
  <c r="G778" i="7"/>
  <c r="H777" i="7"/>
  <c r="G777" i="7"/>
  <c r="H774" i="7"/>
  <c r="G774" i="7"/>
  <c r="H773" i="7"/>
  <c r="G773" i="7"/>
  <c r="H772" i="7"/>
  <c r="G772" i="7"/>
  <c r="H771" i="7"/>
  <c r="G771" i="7"/>
  <c r="H770" i="7"/>
  <c r="G770" i="7"/>
  <c r="H769" i="7"/>
  <c r="G769" i="7"/>
  <c r="H768" i="7"/>
  <c r="G768" i="7"/>
  <c r="H767" i="7"/>
  <c r="G767" i="7"/>
  <c r="H764" i="7"/>
  <c r="G764" i="7"/>
  <c r="H763" i="7"/>
  <c r="G763" i="7"/>
  <c r="H762" i="7"/>
  <c r="G762" i="7"/>
  <c r="H761" i="7"/>
  <c r="G761" i="7"/>
  <c r="H760" i="7"/>
  <c r="G760" i="7"/>
  <c r="H759" i="7"/>
  <c r="G759" i="7"/>
  <c r="H758" i="7"/>
  <c r="G758" i="7"/>
  <c r="H757" i="7"/>
  <c r="G757" i="7"/>
  <c r="H754" i="7"/>
  <c r="G754" i="7"/>
  <c r="H753" i="7"/>
  <c r="G753" i="7"/>
  <c r="H752" i="7"/>
  <c r="G752" i="7"/>
  <c r="H751" i="7"/>
  <c r="G751" i="7"/>
  <c r="H750" i="7"/>
  <c r="G750" i="7"/>
  <c r="H749" i="7"/>
  <c r="G749" i="7"/>
  <c r="H748" i="7"/>
  <c r="G748" i="7"/>
  <c r="H747" i="7"/>
  <c r="G747" i="7"/>
  <c r="H746" i="7"/>
  <c r="G746" i="7"/>
  <c r="H743" i="7"/>
  <c r="G743" i="7"/>
  <c r="H742" i="7"/>
  <c r="G742" i="7"/>
  <c r="H741" i="7"/>
  <c r="G741" i="7"/>
  <c r="H740" i="7"/>
  <c r="G740" i="7"/>
  <c r="H739" i="7"/>
  <c r="G739" i="7"/>
  <c r="H738" i="7"/>
  <c r="G738" i="7"/>
  <c r="H737" i="7"/>
  <c r="G737" i="7"/>
  <c r="H736" i="7"/>
  <c r="G736" i="7"/>
  <c r="H735" i="7"/>
  <c r="G735" i="7"/>
  <c r="H734" i="7"/>
  <c r="G734" i="7"/>
  <c r="H731" i="7"/>
  <c r="G731" i="7"/>
  <c r="H730" i="7"/>
  <c r="G730" i="7"/>
  <c r="H729" i="7"/>
  <c r="G729" i="7"/>
  <c r="H728" i="7"/>
  <c r="G728" i="7"/>
  <c r="H727" i="7"/>
  <c r="G727" i="7"/>
  <c r="H726" i="7"/>
  <c r="G726" i="7"/>
  <c r="H725" i="7"/>
  <c r="G725" i="7"/>
  <c r="H724" i="7"/>
  <c r="G724" i="7"/>
  <c r="H721" i="7"/>
  <c r="G721" i="7"/>
  <c r="H720" i="7"/>
  <c r="G720" i="7"/>
  <c r="H719" i="7"/>
  <c r="G719" i="7"/>
  <c r="H718" i="7"/>
  <c r="G718" i="7"/>
  <c r="H717" i="7"/>
  <c r="G717" i="7"/>
  <c r="H716" i="7"/>
  <c r="G716" i="7"/>
  <c r="H715" i="7"/>
  <c r="G715" i="7"/>
  <c r="H714" i="7"/>
  <c r="G714" i="7"/>
  <c r="H713" i="7"/>
  <c r="G713" i="7"/>
  <c r="H712" i="7"/>
  <c r="G712" i="7"/>
  <c r="H711" i="7"/>
  <c r="G711" i="7"/>
  <c r="H708" i="7"/>
  <c r="G708" i="7"/>
  <c r="H707" i="7"/>
  <c r="G707" i="7"/>
  <c r="H706" i="7"/>
  <c r="G706" i="7"/>
  <c r="H705" i="7"/>
  <c r="G705" i="7"/>
  <c r="H702" i="7"/>
  <c r="G702" i="7"/>
  <c r="H701" i="7"/>
  <c r="G701" i="7"/>
  <c r="H700" i="7"/>
  <c r="G700" i="7"/>
  <c r="H699" i="7"/>
  <c r="G699" i="7"/>
  <c r="H698" i="7"/>
  <c r="G698" i="7"/>
  <c r="H697" i="7"/>
  <c r="G697" i="7"/>
  <c r="H696" i="7"/>
  <c r="G696" i="7"/>
  <c r="H695" i="7"/>
  <c r="G695" i="7"/>
  <c r="H694" i="7"/>
  <c r="G694" i="7"/>
  <c r="H693" i="7"/>
  <c r="G693" i="7"/>
  <c r="H690" i="7"/>
  <c r="G690" i="7"/>
  <c r="H689" i="7"/>
  <c r="G689" i="7"/>
  <c r="H688" i="7"/>
  <c r="G688" i="7"/>
  <c r="H687" i="7"/>
  <c r="G687" i="7"/>
  <c r="H686" i="7"/>
  <c r="G686" i="7"/>
  <c r="H685" i="7"/>
  <c r="G685" i="7"/>
  <c r="H684" i="7"/>
  <c r="G684" i="7"/>
  <c r="H683" i="7"/>
  <c r="G683" i="7"/>
  <c r="H682" i="7"/>
  <c r="G682" i="7"/>
  <c r="H681" i="7"/>
  <c r="G681" i="7"/>
  <c r="H680" i="7"/>
  <c r="G680" i="7"/>
  <c r="H679" i="7"/>
  <c r="G679" i="7"/>
  <c r="H676" i="7"/>
  <c r="G676" i="7"/>
  <c r="H675" i="7"/>
  <c r="G675" i="7"/>
  <c r="H674" i="7"/>
  <c r="G674" i="7"/>
  <c r="H673" i="7"/>
  <c r="G673" i="7"/>
  <c r="H670" i="7"/>
  <c r="G670" i="7"/>
  <c r="H669" i="7"/>
  <c r="G669" i="7"/>
  <c r="H668" i="7"/>
  <c r="G668" i="7"/>
  <c r="H667" i="7"/>
  <c r="G667" i="7"/>
  <c r="H666" i="7"/>
  <c r="G666" i="7"/>
  <c r="H665" i="7"/>
  <c r="G665" i="7"/>
  <c r="G664" i="7"/>
  <c r="G663" i="7"/>
  <c r="G662" i="7"/>
  <c r="F659" i="7"/>
  <c r="G659" i="7" s="1"/>
  <c r="F658" i="7"/>
  <c r="H658" i="7" s="1"/>
  <c r="F657" i="7"/>
  <c r="G657" i="7" s="1"/>
  <c r="H654" i="7"/>
  <c r="G654" i="7"/>
  <c r="H653" i="7"/>
  <c r="G653" i="7"/>
  <c r="H652" i="7"/>
  <c r="G652" i="7"/>
  <c r="H651" i="7"/>
  <c r="G651" i="7"/>
  <c r="H650" i="7"/>
  <c r="G650" i="7"/>
  <c r="H649" i="7"/>
  <c r="G649" i="7"/>
  <c r="H648" i="7"/>
  <c r="G648" i="7"/>
  <c r="H647" i="7"/>
  <c r="G647" i="7"/>
  <c r="H646" i="7"/>
  <c r="G646" i="7"/>
  <c r="H645" i="7"/>
  <c r="G645" i="7"/>
  <c r="H644" i="7"/>
  <c r="G644" i="7"/>
  <c r="H643" i="7"/>
  <c r="G643" i="7"/>
  <c r="H642" i="7"/>
  <c r="G642" i="7"/>
  <c r="H641" i="7"/>
  <c r="G641" i="7"/>
  <c r="H640" i="7"/>
  <c r="G640" i="7"/>
  <c r="H637" i="7"/>
  <c r="G637" i="7"/>
  <c r="H636" i="7"/>
  <c r="G636" i="7"/>
  <c r="H635" i="7"/>
  <c r="G635" i="7"/>
  <c r="H632" i="7"/>
  <c r="G632" i="7"/>
  <c r="H631" i="7"/>
  <c r="G631" i="7"/>
  <c r="H630" i="7"/>
  <c r="G630" i="7"/>
  <c r="H629" i="7"/>
  <c r="G629" i="7"/>
  <c r="H626" i="7"/>
  <c r="G626" i="7"/>
  <c r="H625" i="7"/>
  <c r="G625" i="7"/>
  <c r="H624" i="7"/>
  <c r="G624" i="7"/>
  <c r="H623" i="7"/>
  <c r="G623" i="7"/>
  <c r="H620" i="7"/>
  <c r="G620" i="7"/>
  <c r="H619" i="7"/>
  <c r="G619" i="7"/>
  <c r="H618" i="7"/>
  <c r="G618" i="7"/>
  <c r="H617" i="7"/>
  <c r="G617" i="7"/>
  <c r="E613" i="7"/>
  <c r="E614" i="7" s="1"/>
  <c r="F612" i="7"/>
  <c r="H612" i="7" s="1"/>
  <c r="D612" i="7"/>
  <c r="F611" i="7"/>
  <c r="H611" i="7" s="1"/>
  <c r="D611" i="7"/>
  <c r="E607" i="7"/>
  <c r="E608" i="7" s="1"/>
  <c r="F606" i="7"/>
  <c r="H606" i="7" s="1"/>
  <c r="D606" i="7"/>
  <c r="F605" i="7"/>
  <c r="D605" i="7"/>
  <c r="H602" i="7"/>
  <c r="G602" i="7"/>
  <c r="H601" i="7"/>
  <c r="G601" i="7"/>
  <c r="H600" i="7"/>
  <c r="G600" i="7"/>
  <c r="H597" i="7"/>
  <c r="G597" i="7"/>
  <c r="H596" i="7"/>
  <c r="G596" i="7"/>
  <c r="H595" i="7"/>
  <c r="G595" i="7"/>
  <c r="H594" i="7"/>
  <c r="G594" i="7"/>
  <c r="H593" i="7"/>
  <c r="G593" i="7"/>
  <c r="H592" i="7"/>
  <c r="G592" i="7"/>
  <c r="H591" i="7"/>
  <c r="G591" i="7"/>
  <c r="H590" i="7"/>
  <c r="G590" i="7"/>
  <c r="H587" i="7"/>
  <c r="G587" i="7"/>
  <c r="H586" i="7"/>
  <c r="G586" i="7"/>
  <c r="H585" i="7"/>
  <c r="G585" i="7"/>
  <c r="H584" i="7"/>
  <c r="G584" i="7"/>
  <c r="H583" i="7"/>
  <c r="G583" i="7"/>
  <c r="H582" i="7"/>
  <c r="G582" i="7"/>
  <c r="H581" i="7"/>
  <c r="G581" i="7"/>
  <c r="H580" i="7"/>
  <c r="G580" i="7"/>
  <c r="H577" i="7"/>
  <c r="G577" i="7"/>
  <c r="H576" i="7"/>
  <c r="G576" i="7"/>
  <c r="G575" i="7"/>
  <c r="H574" i="7"/>
  <c r="G574" i="7"/>
  <c r="H573" i="7"/>
  <c r="G573" i="7"/>
  <c r="H572" i="7"/>
  <c r="G572" i="7"/>
  <c r="H571" i="7"/>
  <c r="G571" i="7"/>
  <c r="H570" i="7"/>
  <c r="G570" i="7"/>
  <c r="H569" i="7"/>
  <c r="G569" i="7"/>
  <c r="H566" i="7"/>
  <c r="G566" i="7"/>
  <c r="H565" i="7"/>
  <c r="G565" i="7"/>
  <c r="H564" i="7"/>
  <c r="G564" i="7"/>
  <c r="H563" i="7"/>
  <c r="G563" i="7"/>
  <c r="H562" i="7"/>
  <c r="G562" i="7"/>
  <c r="H561" i="7"/>
  <c r="G561" i="7"/>
  <c r="H560" i="7"/>
  <c r="G560" i="7"/>
  <c r="H559" i="7"/>
  <c r="G559" i="7"/>
  <c r="H556" i="7"/>
  <c r="G556" i="7"/>
  <c r="H555" i="7"/>
  <c r="G555" i="7"/>
  <c r="H554" i="7"/>
  <c r="G554" i="7"/>
  <c r="H553" i="7"/>
  <c r="G553" i="7"/>
  <c r="H552" i="7"/>
  <c r="G552" i="7"/>
  <c r="H551" i="7"/>
  <c r="G551" i="7"/>
  <c r="H550" i="7"/>
  <c r="G550" i="7"/>
  <c r="H549" i="7"/>
  <c r="G549" i="7"/>
  <c r="H546" i="7"/>
  <c r="G546" i="7"/>
  <c r="H545" i="7"/>
  <c r="G545" i="7"/>
  <c r="H544" i="7"/>
  <c r="G544" i="7"/>
  <c r="H543" i="7"/>
  <c r="G543" i="7"/>
  <c r="H542" i="7"/>
  <c r="G542" i="7"/>
  <c r="H541" i="7"/>
  <c r="G541" i="7"/>
  <c r="H540" i="7"/>
  <c r="G540" i="7"/>
  <c r="H539" i="7"/>
  <c r="G539" i="7"/>
  <c r="H538" i="7"/>
  <c r="G538" i="7"/>
  <c r="H535" i="7"/>
  <c r="G535" i="7"/>
  <c r="H534" i="7"/>
  <c r="G534" i="7"/>
  <c r="H533" i="7"/>
  <c r="G533" i="7"/>
  <c r="H530" i="7"/>
  <c r="G530" i="7"/>
  <c r="H529" i="7"/>
  <c r="G529" i="7"/>
  <c r="H528" i="7"/>
  <c r="G528" i="7"/>
  <c r="H527" i="7"/>
  <c r="G527" i="7"/>
  <c r="H524" i="7"/>
  <c r="G524" i="7"/>
  <c r="H523" i="7"/>
  <c r="G523" i="7"/>
  <c r="H522" i="7"/>
  <c r="G522" i="7"/>
  <c r="H521" i="7"/>
  <c r="G521" i="7"/>
  <c r="H518" i="7"/>
  <c r="G518" i="7"/>
  <c r="H517" i="7"/>
  <c r="G517" i="7"/>
  <c r="H516" i="7"/>
  <c r="G516" i="7"/>
  <c r="H515" i="7"/>
  <c r="G515" i="7"/>
  <c r="H512" i="7"/>
  <c r="G512" i="7"/>
  <c r="H511" i="7"/>
  <c r="G511" i="7"/>
  <c r="H510" i="7"/>
  <c r="G510" i="7"/>
  <c r="H509" i="7"/>
  <c r="G509" i="7"/>
  <c r="H506" i="7"/>
  <c r="G506" i="7"/>
  <c r="H505" i="7"/>
  <c r="G505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1" i="7"/>
  <c r="G481" i="7"/>
  <c r="H480" i="7"/>
  <c r="G480" i="7"/>
  <c r="H479" i="7"/>
  <c r="G479" i="7"/>
  <c r="H478" i="7"/>
  <c r="G478" i="7"/>
  <c r="G477" i="7"/>
  <c r="H476" i="7"/>
  <c r="G476" i="7"/>
  <c r="G475" i="7"/>
  <c r="G474" i="7"/>
  <c r="F471" i="7"/>
  <c r="H471" i="7" s="1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5" i="7"/>
  <c r="G425" i="7"/>
  <c r="H424" i="7"/>
  <c r="G424" i="7"/>
  <c r="H423" i="7"/>
  <c r="G423" i="7"/>
  <c r="H422" i="7"/>
  <c r="G422" i="7"/>
  <c r="H421" i="7"/>
  <c r="G421" i="7"/>
  <c r="H420" i="7"/>
  <c r="G420" i="7"/>
  <c r="H419" i="7"/>
  <c r="G419" i="7"/>
  <c r="H418" i="7"/>
  <c r="G418" i="7"/>
  <c r="H417" i="7"/>
  <c r="G417" i="7"/>
  <c r="H416" i="7"/>
  <c r="G416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0" i="7"/>
  <c r="G370" i="7"/>
  <c r="H369" i="7"/>
  <c r="G369" i="7"/>
  <c r="H368" i="7"/>
  <c r="G368" i="7"/>
  <c r="H367" i="7"/>
  <c r="G367" i="7"/>
  <c r="G366" i="7"/>
  <c r="H365" i="7"/>
  <c r="G365" i="7"/>
  <c r="H364" i="7"/>
  <c r="G364" i="7"/>
  <c r="H363" i="7"/>
  <c r="G363" i="7"/>
  <c r="H362" i="7"/>
  <c r="G362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5" i="7"/>
  <c r="G155" i="7"/>
  <c r="H154" i="7"/>
  <c r="G154" i="7"/>
  <c r="H153" i="7"/>
  <c r="G153" i="7"/>
  <c r="H152" i="7"/>
  <c r="G152" i="7"/>
  <c r="H149" i="7"/>
  <c r="G149" i="7"/>
  <c r="H148" i="7"/>
  <c r="G148" i="7"/>
  <c r="H147" i="7"/>
  <c r="G147" i="7"/>
  <c r="H146" i="7"/>
  <c r="G146" i="7"/>
  <c r="H143" i="7"/>
  <c r="G143" i="7"/>
  <c r="H142" i="7"/>
  <c r="G142" i="7"/>
  <c r="H141" i="7"/>
  <c r="G141" i="7"/>
  <c r="H140" i="7"/>
  <c r="G140" i="7"/>
  <c r="H137" i="7"/>
  <c r="G137" i="7"/>
  <c r="H136" i="7"/>
  <c r="G136" i="7"/>
  <c r="H135" i="7"/>
  <c r="G135" i="7"/>
  <c r="H134" i="7"/>
  <c r="G134" i="7"/>
  <c r="H131" i="7"/>
  <c r="G131" i="7"/>
  <c r="H130" i="7"/>
  <c r="G130" i="7"/>
  <c r="H129" i="7"/>
  <c r="G129" i="7"/>
  <c r="H128" i="7"/>
  <c r="G128" i="7"/>
  <c r="H125" i="7"/>
  <c r="G125" i="7"/>
  <c r="H124" i="7"/>
  <c r="G124" i="7"/>
  <c r="H123" i="7"/>
  <c r="G123" i="7"/>
  <c r="H122" i="7"/>
  <c r="G122" i="7"/>
  <c r="H119" i="7"/>
  <c r="G119" i="7"/>
  <c r="H118" i="7"/>
  <c r="G118" i="7"/>
  <c r="H117" i="7"/>
  <c r="G117" i="7"/>
  <c r="H116" i="7"/>
  <c r="G116" i="7"/>
  <c r="H113" i="7"/>
  <c r="G113" i="7"/>
  <c r="H112" i="7"/>
  <c r="G112" i="7"/>
  <c r="H111" i="7"/>
  <c r="G111" i="7"/>
  <c r="H110" i="7"/>
  <c r="G110" i="7"/>
  <c r="G109" i="7"/>
  <c r="H108" i="7"/>
  <c r="G108" i="7"/>
  <c r="H107" i="7"/>
  <c r="G107" i="7"/>
  <c r="H106" i="7"/>
  <c r="G106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3" i="7"/>
  <c r="G93" i="7"/>
  <c r="H92" i="7"/>
  <c r="G92" i="7"/>
  <c r="H91" i="7"/>
  <c r="G91" i="7"/>
  <c r="H90" i="7"/>
  <c r="G90" i="7"/>
  <c r="H87" i="7"/>
  <c r="G87" i="7"/>
  <c r="H86" i="7"/>
  <c r="G86" i="7"/>
  <c r="H85" i="7"/>
  <c r="G85" i="7"/>
  <c r="H84" i="7"/>
  <c r="G84" i="7"/>
  <c r="H81" i="7"/>
  <c r="G81" i="7"/>
  <c r="H80" i="7"/>
  <c r="G80" i="7"/>
  <c r="H79" i="7"/>
  <c r="G79" i="7"/>
  <c r="H78" i="7"/>
  <c r="G78" i="7"/>
  <c r="H75" i="7"/>
  <c r="G75" i="7"/>
  <c r="H74" i="7"/>
  <c r="G74" i="7"/>
  <c r="H73" i="7"/>
  <c r="G73" i="7"/>
  <c r="H72" i="7"/>
  <c r="G72" i="7"/>
  <c r="H63" i="7"/>
  <c r="G63" i="7"/>
  <c r="H62" i="7"/>
  <c r="G62" i="7"/>
  <c r="H61" i="7"/>
  <c r="G61" i="7"/>
  <c r="H60" i="7"/>
  <c r="G60" i="7"/>
  <c r="H59" i="7"/>
  <c r="G59" i="7"/>
  <c r="H58" i="7"/>
  <c r="G58" i="7"/>
  <c r="H55" i="7"/>
  <c r="G55" i="7"/>
  <c r="H54" i="7"/>
  <c r="G54" i="7"/>
  <c r="H53" i="7"/>
  <c r="G53" i="7"/>
  <c r="H52" i="7"/>
  <c r="G52" i="7"/>
  <c r="G51" i="7"/>
  <c r="H50" i="7"/>
  <c r="G50" i="7"/>
  <c r="H49" i="7"/>
  <c r="G49" i="7"/>
  <c r="H48" i="7"/>
  <c r="G48" i="7"/>
  <c r="H45" i="7"/>
  <c r="G45" i="7"/>
  <c r="H44" i="7"/>
  <c r="G44" i="7"/>
  <c r="H43" i="7"/>
  <c r="G43" i="7"/>
  <c r="H42" i="7"/>
  <c r="G42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E2940" i="7" l="1"/>
  <c r="E2953" i="7" s="1"/>
  <c r="G2943" i="7"/>
  <c r="G611" i="7"/>
  <c r="F613" i="7"/>
  <c r="F614" i="7" s="1"/>
  <c r="G614" i="7" s="1"/>
  <c r="H2051" i="7"/>
  <c r="H2513" i="7"/>
  <c r="D2940" i="7"/>
  <c r="D2953" i="7" s="1"/>
  <c r="G2513" i="7"/>
  <c r="G2961" i="7"/>
  <c r="G2947" i="7"/>
  <c r="H2950" i="7"/>
  <c r="G1545" i="7"/>
  <c r="G2373" i="7"/>
  <c r="G658" i="7"/>
  <c r="D3004" i="7"/>
  <c r="F607" i="7"/>
  <c r="D1590" i="7"/>
  <c r="D1591" i="7" s="1"/>
  <c r="D2208" i="7"/>
  <c r="D2209" i="7" s="1"/>
  <c r="G1685" i="7"/>
  <c r="G1926" i="7"/>
  <c r="D2214" i="7"/>
  <c r="D2215" i="7" s="1"/>
  <c r="H2373" i="7"/>
  <c r="G3009" i="7"/>
  <c r="E2965" i="7"/>
  <c r="H2050" i="7"/>
  <c r="F2214" i="7"/>
  <c r="G2214" i="7" s="1"/>
  <c r="H2961" i="7"/>
  <c r="E2968" i="7"/>
  <c r="E2992" i="7"/>
  <c r="G471" i="7"/>
  <c r="D613" i="7"/>
  <c r="D614" i="7" s="1"/>
  <c r="G1243" i="7"/>
  <c r="H1588" i="7"/>
  <c r="F1590" i="7"/>
  <c r="F1591" i="7" s="1"/>
  <c r="G1591" i="7" s="1"/>
  <c r="H1243" i="7"/>
  <c r="D2380" i="7"/>
  <c r="D2381" i="7" s="1"/>
  <c r="H2712" i="7"/>
  <c r="G2950" i="7"/>
  <c r="H2958" i="7"/>
  <c r="H2969" i="7"/>
  <c r="G2971" i="7"/>
  <c r="H2984" i="7"/>
  <c r="G2996" i="7"/>
  <c r="H3006" i="7"/>
  <c r="H1545" i="7"/>
  <c r="H1926" i="7"/>
  <c r="G2050" i="7"/>
  <c r="E3004" i="7"/>
  <c r="H1244" i="7"/>
  <c r="F1245" i="7"/>
  <c r="G1245" i="7" s="1"/>
  <c r="G1244" i="7"/>
  <c r="H2970" i="7"/>
  <c r="F2968" i="7"/>
  <c r="G2970" i="7"/>
  <c r="H1927" i="7"/>
  <c r="G1927" i="7"/>
  <c r="F1928" i="7"/>
  <c r="H1928" i="7" s="1"/>
  <c r="H2374" i="7"/>
  <c r="F2375" i="7"/>
  <c r="H2375" i="7" s="1"/>
  <c r="G2374" i="7"/>
  <c r="D607" i="7"/>
  <c r="D608" i="7" s="1"/>
  <c r="H659" i="7"/>
  <c r="H1059" i="7"/>
  <c r="H1139" i="7"/>
  <c r="F1316" i="7"/>
  <c r="F1317" i="7" s="1"/>
  <c r="G1317" i="7" s="1"/>
  <c r="H2206" i="7"/>
  <c r="H2207" i="7"/>
  <c r="H2944" i="7"/>
  <c r="H2985" i="7"/>
  <c r="D2992" i="7"/>
  <c r="F2994" i="7"/>
  <c r="H2994" i="7" s="1"/>
  <c r="H2997" i="7"/>
  <c r="F1584" i="7"/>
  <c r="F1585" i="7" s="1"/>
  <c r="G1585" i="7" s="1"/>
  <c r="F1681" i="7"/>
  <c r="G1681" i="7" s="1"/>
  <c r="F2113" i="7"/>
  <c r="H2113" i="7" s="1"/>
  <c r="G605" i="7"/>
  <c r="G606" i="7"/>
  <c r="G953" i="7"/>
  <c r="F1060" i="7"/>
  <c r="G1315" i="7"/>
  <c r="H1970" i="7"/>
  <c r="H2108" i="7"/>
  <c r="G2112" i="7"/>
  <c r="F2208" i="7"/>
  <c r="H2208" i="7" s="1"/>
  <c r="H605" i="7"/>
  <c r="G612" i="7"/>
  <c r="G1139" i="7"/>
  <c r="H1144" i="7"/>
  <c r="G1583" i="7"/>
  <c r="G1680" i="7"/>
  <c r="F2916" i="7"/>
  <c r="F2934" i="7" s="1"/>
  <c r="G2931" i="7"/>
  <c r="G2958" i="7"/>
  <c r="D2965" i="7"/>
  <c r="D2964" i="7" s="1"/>
  <c r="G2969" i="7"/>
  <c r="F2995" i="7"/>
  <c r="G2995" i="7" s="1"/>
  <c r="H1546" i="7"/>
  <c r="H1250" i="7"/>
  <c r="G1250" i="7"/>
  <c r="G1546" i="7"/>
  <c r="E1547" i="7"/>
  <c r="G1547" i="7" s="1"/>
  <c r="H607" i="7"/>
  <c r="F608" i="7"/>
  <c r="G607" i="7"/>
  <c r="H1551" i="7"/>
  <c r="F1552" i="7"/>
  <c r="G1551" i="7"/>
  <c r="H1066" i="7"/>
  <c r="G1066" i="7"/>
  <c r="H1140" i="7"/>
  <c r="G1140" i="7"/>
  <c r="F1141" i="7"/>
  <c r="F1146" i="7"/>
  <c r="H1145" i="7"/>
  <c r="G1145" i="7"/>
  <c r="H657" i="7"/>
  <c r="H947" i="7"/>
  <c r="F949" i="7"/>
  <c r="H954" i="7"/>
  <c r="H1065" i="7"/>
  <c r="G1144" i="7"/>
  <c r="D1245" i="7"/>
  <c r="H1249" i="7"/>
  <c r="G1550" i="7"/>
  <c r="H1681" i="7"/>
  <c r="H2109" i="7"/>
  <c r="G2109" i="7"/>
  <c r="H1550" i="7"/>
  <c r="F1686" i="7"/>
  <c r="F955" i="7"/>
  <c r="E2964" i="7"/>
  <c r="G1065" i="7"/>
  <c r="G1249" i="7"/>
  <c r="H2057" i="7"/>
  <c r="G2057" i="7"/>
  <c r="H2514" i="7"/>
  <c r="G2514" i="7"/>
  <c r="F2515" i="7"/>
  <c r="H2056" i="7"/>
  <c r="G2108" i="7"/>
  <c r="H2212" i="7"/>
  <c r="H2213" i="7"/>
  <c r="E2602" i="7"/>
  <c r="E2607" i="7"/>
  <c r="F2941" i="7"/>
  <c r="H2943" i="7"/>
  <c r="G2944" i="7"/>
  <c r="F2957" i="7"/>
  <c r="F2967" i="7"/>
  <c r="G2984" i="7"/>
  <c r="G2985" i="7"/>
  <c r="F2993" i="7"/>
  <c r="F3005" i="7"/>
  <c r="F2300" i="7"/>
  <c r="F2509" i="7"/>
  <c r="E2982" i="7"/>
  <c r="E2981" i="7" s="1"/>
  <c r="H2981" i="7" s="1"/>
  <c r="G1931" i="7"/>
  <c r="F1932" i="7"/>
  <c r="G1970" i="7"/>
  <c r="F1971" i="7"/>
  <c r="G2051" i="7"/>
  <c r="F2052" i="7"/>
  <c r="G2299" i="7"/>
  <c r="G2375" i="7"/>
  <c r="G2378" i="7"/>
  <c r="G2379" i="7"/>
  <c r="F2380" i="7"/>
  <c r="G2508" i="7"/>
  <c r="G2601" i="7"/>
  <c r="G2606" i="7"/>
  <c r="G2712" i="7"/>
  <c r="F2713" i="7"/>
  <c r="H2916" i="7"/>
  <c r="G3006" i="7"/>
  <c r="F3007" i="7"/>
  <c r="G3008" i="7"/>
  <c r="G2056" i="7"/>
  <c r="G2212" i="7"/>
  <c r="E2938" i="7"/>
  <c r="F2940" i="7"/>
  <c r="F2966" i="7"/>
  <c r="G1590" i="7" l="1"/>
  <c r="F2209" i="7"/>
  <c r="H2209" i="7" s="1"/>
  <c r="F2215" i="7"/>
  <c r="G1928" i="7"/>
  <c r="H2214" i="7"/>
  <c r="G613" i="7"/>
  <c r="H614" i="7"/>
  <c r="H613" i="7"/>
  <c r="H1590" i="7"/>
  <c r="G2208" i="7"/>
  <c r="H1591" i="7"/>
  <c r="H1317" i="7"/>
  <c r="G1316" i="7"/>
  <c r="H1316" i="7"/>
  <c r="D2938" i="7"/>
  <c r="G1584" i="7"/>
  <c r="H1584" i="7"/>
  <c r="H1245" i="7"/>
  <c r="D2991" i="7"/>
  <c r="D2990" i="7" s="1"/>
  <c r="G2994" i="7"/>
  <c r="H2995" i="7"/>
  <c r="F1682" i="7"/>
  <c r="H1682" i="7" s="1"/>
  <c r="H1547" i="7"/>
  <c r="E2991" i="7"/>
  <c r="E2990" i="7" s="1"/>
  <c r="G2113" i="7"/>
  <c r="F2114" i="7"/>
  <c r="H2114" i="7" s="1"/>
  <c r="D3025" i="7"/>
  <c r="H1585" i="7"/>
  <c r="G2916" i="7"/>
  <c r="H1060" i="7"/>
  <c r="G1060" i="7"/>
  <c r="F1061" i="7"/>
  <c r="H2968" i="7"/>
  <c r="G2968" i="7"/>
  <c r="H2940" i="7"/>
  <c r="F2953" i="7"/>
  <c r="G2940" i="7"/>
  <c r="F2938" i="7"/>
  <c r="H2300" i="7"/>
  <c r="G2300" i="7"/>
  <c r="F2301" i="7"/>
  <c r="H2967" i="7"/>
  <c r="F2965" i="7"/>
  <c r="G2967" i="7"/>
  <c r="H2941" i="7"/>
  <c r="G2941" i="7"/>
  <c r="H2602" i="7"/>
  <c r="G2602" i="7"/>
  <c r="G955" i="7"/>
  <c r="F956" i="7"/>
  <c r="H955" i="7"/>
  <c r="F1687" i="7"/>
  <c r="G1686" i="7"/>
  <c r="H1686" i="7"/>
  <c r="H949" i="7"/>
  <c r="G949" i="7"/>
  <c r="F950" i="7"/>
  <c r="G3007" i="7"/>
  <c r="H3007" i="7"/>
  <c r="G2713" i="7"/>
  <c r="H2713" i="7"/>
  <c r="G1971" i="7"/>
  <c r="H1971" i="7"/>
  <c r="F3004" i="7"/>
  <c r="H3005" i="7"/>
  <c r="G3005" i="7"/>
  <c r="H2957" i="7"/>
  <c r="G2957" i="7"/>
  <c r="H1552" i="7"/>
  <c r="G1552" i="7"/>
  <c r="F2381" i="7"/>
  <c r="G2380" i="7"/>
  <c r="H2380" i="7"/>
  <c r="H2982" i="7"/>
  <c r="H2934" i="7"/>
  <c r="G2934" i="7"/>
  <c r="G2981" i="7"/>
  <c r="H2515" i="7"/>
  <c r="G2515" i="7"/>
  <c r="H2215" i="7"/>
  <c r="G2215" i="7"/>
  <c r="H1146" i="7"/>
  <c r="G1146" i="7"/>
  <c r="H608" i="7"/>
  <c r="G608" i="7"/>
  <c r="H2966" i="7"/>
  <c r="G2966" i="7"/>
  <c r="G2209" i="7"/>
  <c r="G2052" i="7"/>
  <c r="H2052" i="7"/>
  <c r="F1933" i="7"/>
  <c r="G1932" i="7"/>
  <c r="H1932" i="7"/>
  <c r="H2509" i="7"/>
  <c r="G2509" i="7"/>
  <c r="F2510" i="7"/>
  <c r="F2992" i="7"/>
  <c r="H2993" i="7"/>
  <c r="G2993" i="7"/>
  <c r="H2607" i="7"/>
  <c r="G2607" i="7"/>
  <c r="G2982" i="7"/>
  <c r="H1141" i="7"/>
  <c r="G1141" i="7"/>
  <c r="G1682" i="7" l="1"/>
  <c r="E3025" i="7"/>
  <c r="G2114" i="7"/>
  <c r="G1061" i="7"/>
  <c r="H1061" i="7"/>
  <c r="H1933" i="7"/>
  <c r="G1933" i="7"/>
  <c r="H2956" i="7"/>
  <c r="G2956" i="7"/>
  <c r="H950" i="7"/>
  <c r="G950" i="7"/>
  <c r="H2938" i="7"/>
  <c r="G2938" i="7"/>
  <c r="H1687" i="7"/>
  <c r="G1687" i="7"/>
  <c r="H2301" i="7"/>
  <c r="G2301" i="7"/>
  <c r="F2991" i="7"/>
  <c r="H2992" i="7"/>
  <c r="G2992" i="7"/>
  <c r="H2381" i="7"/>
  <c r="G2381" i="7"/>
  <c r="H2953" i="7"/>
  <c r="G2953" i="7"/>
  <c r="H2510" i="7"/>
  <c r="G2510" i="7"/>
  <c r="H3004" i="7"/>
  <c r="G3004" i="7"/>
  <c r="G956" i="7"/>
  <c r="H956" i="7"/>
  <c r="G2965" i="7"/>
  <c r="F2964" i="7"/>
  <c r="H2965" i="7"/>
  <c r="G2991" i="7" l="1"/>
  <c r="F2990" i="7"/>
  <c r="H2991" i="7"/>
  <c r="H2964" i="7"/>
  <c r="G2964" i="7"/>
  <c r="H2990" i="7" l="1"/>
  <c r="G2990" i="7"/>
  <c r="F3025" i="7"/>
  <c r="G3025" i="7" l="1"/>
  <c r="F259" i="5" l="1"/>
  <c r="F299" i="5"/>
  <c r="F325" i="5"/>
  <c r="G325" i="5" s="1"/>
  <c r="F331" i="5"/>
  <c r="G331" i="5" s="1"/>
  <c r="H299" i="5" l="1"/>
  <c r="G299" i="5"/>
  <c r="H259" i="5"/>
  <c r="G259" i="5"/>
  <c r="F6" i="5"/>
  <c r="F7" i="5" s="1"/>
  <c r="E6" i="5"/>
  <c r="E391" i="5" s="1"/>
  <c r="D214" i="5"/>
  <c r="H7" i="5" l="1"/>
  <c r="G7" i="5"/>
  <c r="E2936" i="7"/>
  <c r="E2954" i="7" s="1"/>
  <c r="E3027" i="7" s="1"/>
  <c r="F391" i="5"/>
  <c r="G6" i="5"/>
  <c r="H6" i="5"/>
  <c r="H391" i="5" l="1"/>
  <c r="G391" i="5"/>
  <c r="F2936" i="7"/>
  <c r="F2954" i="7" l="1"/>
  <c r="G2936" i="7"/>
  <c r="H2936" i="7"/>
  <c r="H2954" i="7" l="1"/>
  <c r="G2954" i="7"/>
  <c r="F3027" i="7"/>
  <c r="H3027" i="7" l="1"/>
  <c r="G3027" i="7"/>
  <c r="D6" i="5"/>
  <c r="D391" i="5" s="1"/>
  <c r="D2936" i="7" s="1"/>
  <c r="D2954" i="7" s="1"/>
  <c r="D3027" i="7" s="1"/>
</calcChain>
</file>

<file path=xl/sharedStrings.xml><?xml version="1.0" encoding="utf-8"?>
<sst xmlns="http://schemas.openxmlformats.org/spreadsheetml/2006/main" count="8165" uniqueCount="1325">
  <si>
    <t/>
  </si>
  <si>
    <t>Утвержденный план</t>
  </si>
  <si>
    <t>Уточненный план</t>
  </si>
  <si>
    <t>Исполнение</t>
  </si>
  <si>
    <t>Откл.(+,-)</t>
  </si>
  <si>
    <r>
      <rPr>
        <sz val="8"/>
        <rFont val="Times New Roman"/>
        <family val="1"/>
        <charset val="204"/>
      </rPr>
      <t>ИТОГО расходов по 2</t>
    </r>
  </si>
  <si>
    <r>
      <rPr>
        <sz val="8"/>
        <rFont val="Times New Roman"/>
        <family val="1"/>
        <charset val="204"/>
      </rPr>
      <t>ИТОГО по бюджетным средствам</t>
    </r>
  </si>
  <si>
    <r>
      <rPr>
        <sz val="8"/>
        <rFont val="Times New Roman"/>
        <family val="1"/>
        <charset val="204"/>
      </rPr>
      <t>ИТОГО по организации</t>
    </r>
  </si>
  <si>
    <r>
      <rPr>
        <sz val="8"/>
        <rFont val="Times New Roman"/>
        <family val="1"/>
        <charset val="204"/>
      </rPr>
      <t>ИТОГО по специальным средствам</t>
    </r>
  </si>
  <si>
    <t>ИТОГО РАСХОДОВ</t>
  </si>
  <si>
    <t>Гранты другим единицам сектора государственного управления</t>
  </si>
  <si>
    <t>Министерство  финансов (капитальные вложения)</t>
  </si>
  <si>
    <t xml:space="preserve">               Отчет об исполнении сметы расходов по бюджетным средствам за 2021 год по республиканскому бюджету</t>
  </si>
  <si>
    <t>Министерство финансов Кыргызской Республики (грант)</t>
  </si>
  <si>
    <t>Министерство экономики и финансов Кыргызской Республики (грант)</t>
  </si>
  <si>
    <t>Министерство экономики и финансов Кыргызской Республики (кредит)</t>
  </si>
  <si>
    <t>Министерство финансов Кыргызской Республики (кредит)</t>
  </si>
  <si>
    <t>Кредиты, ссуды займы</t>
  </si>
  <si>
    <t>Министерство экономики Кыргызской Республики  (грант)</t>
  </si>
  <si>
    <t>Министерство экономики Кыргызской Республики  (кредит)</t>
  </si>
  <si>
    <t xml:space="preserve"> Министерство образования и науки Кыргызской Республики  (грант )</t>
  </si>
  <si>
    <t xml:space="preserve"> Министерство образования и науки Кыргызской Республики  (кредит )</t>
  </si>
  <si>
    <t>Министерство здравоохранения Кыргызской Республики   (гранты)</t>
  </si>
  <si>
    <t>Министерство здравоохранения Кыргызской Республики   (кредиты)</t>
  </si>
  <si>
    <t>Министерство здравоохранения и социального развития Кыргызской Республики (грант)</t>
  </si>
  <si>
    <t>Министерство здравоохранения и социального развития Кыргызской Республики (кредит)</t>
  </si>
  <si>
    <t>Министерство сельского, водного хозяйства и развития регионов Кыргызской Республики  ( грант)</t>
  </si>
  <si>
    <t>Министерство сельского, водного хозяйства и развития регионов Кыргызской Республики  ( кредит)</t>
  </si>
  <si>
    <t>Министерство чрезвычайных ситуаций Кыргызской Республики   (грант)</t>
  </si>
  <si>
    <t>Министерство чрезвычайных ситуаций Кыргызской Республики   (кредит)</t>
  </si>
  <si>
    <t>Государственный  комитет по экологии и климату Кыргызской Республики (грант)</t>
  </si>
  <si>
    <t>Государственный  комитет по экологии и климату Кыргызской Республики (кредит)</t>
  </si>
  <si>
    <t>Министерство энергетики и промышленности Кыргызской Республики (грант)</t>
  </si>
  <si>
    <t>Министерство энергетики и промышленности Кыргызской Республики (кредит)</t>
  </si>
  <si>
    <t>Государственное агентство архитектуры, строительства и жилищно-коммунального хозяйства при Кабинете Министров Кыргызской Республики   (грант)</t>
  </si>
  <si>
    <t>Государственное агентство архитектуры, строительства и жилищно-коммунального хозяйства при Кабинете Министров Кыргызской Республики   (кредит)</t>
  </si>
  <si>
    <t>ГП "Кыргызпочтасы" при Министерстве цифрового развития Кыргызской Республики (грант)</t>
  </si>
  <si>
    <t>Основные фонды</t>
  </si>
  <si>
    <t>ГП "Кыргызпочтасы" при Министерстве цифрового развития Кыргызской Республики (кредит)</t>
  </si>
  <si>
    <t>Государственное агентство охраны окружающей среды и лесного хозяйства при Правительстве Кыргызской Республики (гранты)</t>
  </si>
  <si>
    <t>Государственное агентство охраны окружающей среды и лесного хозяйства при Правительстве Кыргызской Республики (кредиты)</t>
  </si>
  <si>
    <t>Государственное агентство водных ресурсов при Правительстве Кыргызской Республики (грант)</t>
  </si>
  <si>
    <t>Государственное агентство водных ресурсов при Правительстве Кыргызской Республики (кредиты)</t>
  </si>
  <si>
    <t>Кредиты,ссуды займы</t>
  </si>
  <si>
    <t>Государственная налоговая служба при Правительстве Кыргызской Республики  (грант)</t>
  </si>
  <si>
    <t>Национальный статистический комитет Кыргызской Республики (гранты)</t>
  </si>
  <si>
    <t>Архивное агентство при Государственной регистрационной службе при Правительстве Кыргызской Республики (гранты)</t>
  </si>
  <si>
    <t>Архивное агентство при Государственной регистрационной службе при Правительстве Кыргызской Республики (кредиты)</t>
  </si>
  <si>
    <t>Министерство инвестиций Кыргызской Республики (гранты)</t>
  </si>
  <si>
    <t>Государственное агентство по регулированию топливно-энергетического комплекса при Правительстве Кыргызской Республики</t>
  </si>
  <si>
    <t>Государственная служба миграции при  Правительстве Кыргызской Республики (аппарат)</t>
  </si>
  <si>
    <t>Государственная кадровая служба Кыргызской  Республики (подведомственные учреждения)</t>
  </si>
  <si>
    <t>Министерство транспорта и коммуникаций Кыргызской Республики  (грант)</t>
  </si>
  <si>
    <t>Министерство транспорта и коммуникаций Кыргызской Республики  (кредиты)</t>
  </si>
  <si>
    <t>Государственное учреждение "Центр государственно-частного партнерства" при  Министерстве инвестиций Кыргызской Республики</t>
  </si>
  <si>
    <t>Наименование статьи</t>
  </si>
  <si>
    <t xml:space="preserve">Наименование статьи </t>
  </si>
  <si>
    <t>группа</t>
  </si>
  <si>
    <t>% исполн.</t>
  </si>
  <si>
    <t>откл.(+,-)</t>
  </si>
  <si>
    <t>Государственный комитет информационных технологий и связи  Кыргызской Республики (грант)</t>
  </si>
  <si>
    <t>Государственный комитет информационных технологий и связи  Кыргызской Республики (кредит)</t>
  </si>
  <si>
    <t>Министерство иностранных дел Кыргызской Республики (дипломатическая академия)</t>
  </si>
  <si>
    <t>23150</t>
  </si>
  <si>
    <t xml:space="preserve">Заработная плата </t>
  </si>
  <si>
    <t>211</t>
  </si>
  <si>
    <t>Взносы/отчисления на социальные нужды</t>
  </si>
  <si>
    <t>212</t>
  </si>
  <si>
    <t>Использование товаров и услуг</t>
  </si>
  <si>
    <t>221</t>
  </si>
  <si>
    <t xml:space="preserve">Коммунальные услуги  </t>
  </si>
  <si>
    <t>223</t>
  </si>
  <si>
    <t>Наименование показателей</t>
  </si>
  <si>
    <t>ФИНАНСОВЫЕ АКТИВЫ  (Чистое приобретение ФА)</t>
  </si>
  <si>
    <t>701. Государственные службы общего назначения</t>
  </si>
  <si>
    <t>Внутренние финансовые активы</t>
  </si>
  <si>
    <t xml:space="preserve">- Продажа </t>
  </si>
  <si>
    <t xml:space="preserve">- Приобретение </t>
  </si>
  <si>
    <t>Кредиты, ссуды и займы</t>
  </si>
  <si>
    <t>321</t>
  </si>
  <si>
    <t>- Продажа (погашение)</t>
  </si>
  <si>
    <t>- Приобретение (выпуск) расход</t>
  </si>
  <si>
    <t>- Приобретение (выпуск)</t>
  </si>
  <si>
    <t>704. Экономические вопросы</t>
  </si>
  <si>
    <t xml:space="preserve">Акции и другие формы участия в капитале </t>
  </si>
  <si>
    <t>706. Жилищные и коммунальные услуги</t>
  </si>
  <si>
    <t>710. Социальная защита</t>
  </si>
  <si>
    <t>ОБЯЗАТЕЛЬСТВА (Чистое принятие обязательств)</t>
  </si>
  <si>
    <t>Внутренние обязательства</t>
  </si>
  <si>
    <t>- Принятие (увеличение)</t>
  </si>
  <si>
    <t xml:space="preserve">- Погашение (уменьшение) </t>
  </si>
  <si>
    <t>Государственные ценные бумаги, кроме акций</t>
  </si>
  <si>
    <t>331</t>
  </si>
  <si>
    <t xml:space="preserve">Внутренние заимствования </t>
  </si>
  <si>
    <t>Внутренние заимствования (За счет специальных средств)</t>
  </si>
  <si>
    <t>Внешние обязательства</t>
  </si>
  <si>
    <t xml:space="preserve">Внешние заимствования  </t>
  </si>
  <si>
    <t>332</t>
  </si>
  <si>
    <t xml:space="preserve">(4) ЧИСТЫЙ ПРИТОК ДЕНЕЖНЫХ СРЕДСТВ ОТ ОПЕРАЦИЙ ПО ФИНАНСИРОВАНИЮ                                                                </t>
  </si>
  <si>
    <t xml:space="preserve">(5) ЧИСТОЕ ИЗМЕНЕНИЕ В ЗАПАСАХ ДЕНЕЖНЫХ СРЕДСТВ  </t>
  </si>
  <si>
    <t>ОТЧЕТ</t>
  </si>
  <si>
    <t>Утвержденный бюджет</t>
  </si>
  <si>
    <t>Уточненный бюджет</t>
  </si>
  <si>
    <t>Доходы</t>
  </si>
  <si>
    <t>1</t>
  </si>
  <si>
    <t>Налоговые доходы</t>
  </si>
  <si>
    <t>11</t>
  </si>
  <si>
    <t>Налоги на доходы и прибыль</t>
  </si>
  <si>
    <t>111</t>
  </si>
  <si>
    <t>1111</t>
  </si>
  <si>
    <t xml:space="preserve">Подоходный налог с физических лиц-резидентов Кыргызской Республики </t>
  </si>
  <si>
    <t>11111</t>
  </si>
  <si>
    <t>Подоходный налог, уплачиваемый налоговым агентом</t>
  </si>
  <si>
    <t>11111100</t>
  </si>
  <si>
    <t xml:space="preserve">Подоходный налог по единой налоговой декларации </t>
  </si>
  <si>
    <t>11111200</t>
  </si>
  <si>
    <t xml:space="preserve">Налог на доходы лиц-нерезидентов Кыргызской Республики </t>
  </si>
  <si>
    <t>11112</t>
  </si>
  <si>
    <t>11112100</t>
  </si>
  <si>
    <t>Налог на прибыль</t>
  </si>
  <si>
    <t>11113</t>
  </si>
  <si>
    <t xml:space="preserve">Налог на прибыль </t>
  </si>
  <si>
    <t>11113100</t>
  </si>
  <si>
    <t>Налог на проценты</t>
  </si>
  <si>
    <t>11113200</t>
  </si>
  <si>
    <t>Налог на доходы золотодобывающих компаний</t>
  </si>
  <si>
    <t>11113300</t>
  </si>
  <si>
    <t>Налоги по специальным режимам</t>
  </si>
  <si>
    <t>1112</t>
  </si>
  <si>
    <t>Поступления по единому налогу</t>
  </si>
  <si>
    <t>11121</t>
  </si>
  <si>
    <t xml:space="preserve">Единый налог для субъектов малого предпринимательства </t>
  </si>
  <si>
    <t>11121100</t>
  </si>
  <si>
    <t>Налог на основе патента</t>
  </si>
  <si>
    <t>11122</t>
  </si>
  <si>
    <t>Налог на основе обязательного патента</t>
  </si>
  <si>
    <t>11122100</t>
  </si>
  <si>
    <t>Налог на основе добровольного патента</t>
  </si>
  <si>
    <t>11122200</t>
  </si>
  <si>
    <t>Налог по упрощенной системе налогообложения</t>
  </si>
  <si>
    <t>11123</t>
  </si>
  <si>
    <t>Налог по упрощенной системе налогообложения на основе налога с розничных продаж</t>
  </si>
  <si>
    <t>11123100</t>
  </si>
  <si>
    <t xml:space="preserve">Налог на майнинг </t>
  </si>
  <si>
    <t>11124</t>
  </si>
  <si>
    <t>11124100</t>
  </si>
  <si>
    <t>Налоги не распределяемые по категориям</t>
  </si>
  <si>
    <t>1113</t>
  </si>
  <si>
    <t>Налог на валовый доход Кумтор</t>
  </si>
  <si>
    <t>11131</t>
  </si>
  <si>
    <t>11131100</t>
  </si>
  <si>
    <t>Налоги на собственность</t>
  </si>
  <si>
    <t>113</t>
  </si>
  <si>
    <t xml:space="preserve">Налог на имущество </t>
  </si>
  <si>
    <t>1131</t>
  </si>
  <si>
    <t>Налог на недвижимое имущество</t>
  </si>
  <si>
    <t>11311</t>
  </si>
  <si>
    <t>Налог на недвижимое имущество не используемое для осуществления предпринимательской деятельности</t>
  </si>
  <si>
    <t>11311100</t>
  </si>
  <si>
    <t>Налог на недвижимое имущество используемое для осуществления предпринимательской деятельности 2 группы</t>
  </si>
  <si>
    <t>11311200</t>
  </si>
  <si>
    <t>Налог на недвижимое имущество используемое для осуществления предпринимательской деятельности 3 группы</t>
  </si>
  <si>
    <t>11311300</t>
  </si>
  <si>
    <t>Налог на движимое имущество</t>
  </si>
  <si>
    <t>11312</t>
  </si>
  <si>
    <t xml:space="preserve">Налог на  транспортные средства юридических лиц </t>
  </si>
  <si>
    <t>11312100</t>
  </si>
  <si>
    <t xml:space="preserve">Налог на транспортные средства физических лиц </t>
  </si>
  <si>
    <t>11312200</t>
  </si>
  <si>
    <t>Земельный налог</t>
  </si>
  <si>
    <t>1132</t>
  </si>
  <si>
    <t>11321</t>
  </si>
  <si>
    <t>Земельный налог за пользование приусадебными и садово - огородными земельными участками</t>
  </si>
  <si>
    <t>11321100</t>
  </si>
  <si>
    <t>Земельный налог за пользование сельскохозяйственными угодьями</t>
  </si>
  <si>
    <t>11321200</t>
  </si>
  <si>
    <t>Земельный налог за использование земель населенных пунктов и земель несельскохозяйственного назначения</t>
  </si>
  <si>
    <t>11321300</t>
  </si>
  <si>
    <t xml:space="preserve">Налоги на товары и услуги </t>
  </si>
  <si>
    <t>114</t>
  </si>
  <si>
    <t>Общие налоги на товары и услуги</t>
  </si>
  <si>
    <t>1141</t>
  </si>
  <si>
    <t>Налог на добавленную стоимость (НДС)</t>
  </si>
  <si>
    <t>11411</t>
  </si>
  <si>
    <t>НДС на товары и услуги, производимые на территории Кыргызской Республики</t>
  </si>
  <si>
    <t>11411100</t>
  </si>
  <si>
    <t>НДС на товары, ввозимые на территорию Кыргызской Республики из государств-членов ЕАЭС</t>
  </si>
  <si>
    <t>11411300</t>
  </si>
  <si>
    <t>НДС на товары, ввозимые на территорию Кыргызской Республики из третьих стран</t>
  </si>
  <si>
    <t>11411400</t>
  </si>
  <si>
    <t>Налог с продаж</t>
  </si>
  <si>
    <t>11412</t>
  </si>
  <si>
    <t xml:space="preserve">Налог с продаж </t>
  </si>
  <si>
    <t>11412100</t>
  </si>
  <si>
    <t>Акцизный налог</t>
  </si>
  <si>
    <t>1142</t>
  </si>
  <si>
    <t xml:space="preserve">Акцизный налог на товары, производимые или реализуемые на территории КР </t>
  </si>
  <si>
    <t>11421</t>
  </si>
  <si>
    <t>Алкогольная продукция</t>
  </si>
  <si>
    <t>114211</t>
  </si>
  <si>
    <t>Спирт этиловый</t>
  </si>
  <si>
    <t>11421110</t>
  </si>
  <si>
    <t>Водка и ликероводочные изделия, слабоалкогольные напитки</t>
  </si>
  <si>
    <t>11421120</t>
  </si>
  <si>
    <t>Крепленые напитки, крепленые соки и бальзамы</t>
  </si>
  <si>
    <t>11421130</t>
  </si>
  <si>
    <t>Вина</t>
  </si>
  <si>
    <t>11421140</t>
  </si>
  <si>
    <t>Коньяки</t>
  </si>
  <si>
    <t>11421150</t>
  </si>
  <si>
    <t>Вино игристое, включая шампанское</t>
  </si>
  <si>
    <t>11421160</t>
  </si>
  <si>
    <t>Пиво расфасованное</t>
  </si>
  <si>
    <t>11421170</t>
  </si>
  <si>
    <t>Пиво нефасованное</t>
  </si>
  <si>
    <t>11421180</t>
  </si>
  <si>
    <t>Виноматериалы</t>
  </si>
  <si>
    <t>11421190</t>
  </si>
  <si>
    <t>Табачные изделия</t>
  </si>
  <si>
    <t>114212</t>
  </si>
  <si>
    <t>Табачные изделия с фильтром</t>
  </si>
  <si>
    <t>11421210</t>
  </si>
  <si>
    <t>Никотиносодержащая жидкость в картриджах, резервуарах и других контейнерах для использования в электронных сигаретах</t>
  </si>
  <si>
    <t>11421260</t>
  </si>
  <si>
    <t>Прочие изделия</t>
  </si>
  <si>
    <t>11421290</t>
  </si>
  <si>
    <t>Нефтепродукты</t>
  </si>
  <si>
    <t>114213</t>
  </si>
  <si>
    <t>Бензин, легкие и средние дистилляты и прочие бензины</t>
  </si>
  <si>
    <t>11421310</t>
  </si>
  <si>
    <t>Топливо реактивное</t>
  </si>
  <si>
    <t>11421320</t>
  </si>
  <si>
    <t>Дизельное топливо, газойли, тяжелые дистилляты</t>
  </si>
  <si>
    <t>11421330</t>
  </si>
  <si>
    <t>Мазут</t>
  </si>
  <si>
    <t>11421340</t>
  </si>
  <si>
    <t>Масла, масла смазочные, прочие масла и газоконденсат</t>
  </si>
  <si>
    <t>11421350</t>
  </si>
  <si>
    <t xml:space="preserve">Прочие нефтепродукты (биотопливо, топливо экологическое, смесь легких дистиллятов) </t>
  </si>
  <si>
    <t>11421390</t>
  </si>
  <si>
    <t>Прочие подакцизные товары</t>
  </si>
  <si>
    <t>114214</t>
  </si>
  <si>
    <t>11421490</t>
  </si>
  <si>
    <t>Акцизный налог на товары, ввозимые на территорию Кыргызской Республики от государств-членов ЕАЭС</t>
  </si>
  <si>
    <t>11423</t>
  </si>
  <si>
    <t>11423000</t>
  </si>
  <si>
    <t>114231</t>
  </si>
  <si>
    <t>11423110</t>
  </si>
  <si>
    <t>11423120</t>
  </si>
  <si>
    <t>11423130</t>
  </si>
  <si>
    <t>11423140</t>
  </si>
  <si>
    <t>11423150</t>
  </si>
  <si>
    <t>11423160</t>
  </si>
  <si>
    <t>11423170</t>
  </si>
  <si>
    <t>11423180</t>
  </si>
  <si>
    <t>11423190</t>
  </si>
  <si>
    <t>114232</t>
  </si>
  <si>
    <t>11423210</t>
  </si>
  <si>
    <t>Табак трубочный, курительный, жевательный, сосательный, нюхательный, кальянный (за исключением табака, используемого в качестве сырья для производства табачной продукции)</t>
  </si>
  <si>
    <t>11423240</t>
  </si>
  <si>
    <t>11423260</t>
  </si>
  <si>
    <t>11423290</t>
  </si>
  <si>
    <t>114233</t>
  </si>
  <si>
    <t>11423310</t>
  </si>
  <si>
    <t>11423320</t>
  </si>
  <si>
    <t>11423330</t>
  </si>
  <si>
    <t>11423340</t>
  </si>
  <si>
    <t>11423350</t>
  </si>
  <si>
    <t>114234</t>
  </si>
  <si>
    <t>11423490</t>
  </si>
  <si>
    <t>Акцизный налог на товары, ввозимые на территорию Кыргызской Республики из третьих стран</t>
  </si>
  <si>
    <t>11424</t>
  </si>
  <si>
    <t>11424000</t>
  </si>
  <si>
    <t>114241</t>
  </si>
  <si>
    <t>11424110</t>
  </si>
  <si>
    <t>11424120</t>
  </si>
  <si>
    <t>11424130</t>
  </si>
  <si>
    <t>Вина и виноматериалы</t>
  </si>
  <si>
    <t>11424140</t>
  </si>
  <si>
    <t>11424150</t>
  </si>
  <si>
    <t>11424160</t>
  </si>
  <si>
    <t>11424170</t>
  </si>
  <si>
    <t>11424180</t>
  </si>
  <si>
    <t>Ликероводочные изделия</t>
  </si>
  <si>
    <t>11424190</t>
  </si>
  <si>
    <t>114242</t>
  </si>
  <si>
    <t>11424210</t>
  </si>
  <si>
    <t>Сигары и сигариллы</t>
  </si>
  <si>
    <t>11424230</t>
  </si>
  <si>
    <t>11424260</t>
  </si>
  <si>
    <t>11424290</t>
  </si>
  <si>
    <t>114243</t>
  </si>
  <si>
    <t>11424310</t>
  </si>
  <si>
    <t>11424330</t>
  </si>
  <si>
    <t>11424340</t>
  </si>
  <si>
    <t>11424350</t>
  </si>
  <si>
    <t>114244</t>
  </si>
  <si>
    <t>11424410</t>
  </si>
  <si>
    <t>Налоги за пользование недрами</t>
  </si>
  <si>
    <t>1146</t>
  </si>
  <si>
    <t xml:space="preserve">Бонусы </t>
  </si>
  <si>
    <t>11461</t>
  </si>
  <si>
    <t>11461000</t>
  </si>
  <si>
    <t>Горючие полезные ископаемые</t>
  </si>
  <si>
    <t>114611</t>
  </si>
  <si>
    <t>Нефть</t>
  </si>
  <si>
    <t>11461110</t>
  </si>
  <si>
    <t>Уголь</t>
  </si>
  <si>
    <t>11461130</t>
  </si>
  <si>
    <t>Прочие горючие полезные ископаемые</t>
  </si>
  <si>
    <t>11461190</t>
  </si>
  <si>
    <t>Металлические полезные ископаемые</t>
  </si>
  <si>
    <t>114612</t>
  </si>
  <si>
    <t>Благородные металлы</t>
  </si>
  <si>
    <t>11461210</t>
  </si>
  <si>
    <t>Ртуть</t>
  </si>
  <si>
    <t>11461220</t>
  </si>
  <si>
    <t>Сурьма</t>
  </si>
  <si>
    <t>11461230</t>
  </si>
  <si>
    <t>Прочие металлы, не классифицированные выше</t>
  </si>
  <si>
    <t>11461290</t>
  </si>
  <si>
    <t>Неметаллические полезные ископаемые</t>
  </si>
  <si>
    <t>114613</t>
  </si>
  <si>
    <t xml:space="preserve">Облицовочные камни </t>
  </si>
  <si>
    <t>11461310</t>
  </si>
  <si>
    <t>Песок строительный</t>
  </si>
  <si>
    <t>11461320</t>
  </si>
  <si>
    <t>Гипс</t>
  </si>
  <si>
    <t>11461330</t>
  </si>
  <si>
    <t>Известняк, строительный камень</t>
  </si>
  <si>
    <t>11461340</t>
  </si>
  <si>
    <t>Цветные камни (самоцветы)</t>
  </si>
  <si>
    <t>11461350</t>
  </si>
  <si>
    <t>Прочие неметаллы, не классифицированные выше</t>
  </si>
  <si>
    <t>11461390</t>
  </si>
  <si>
    <t>Подземные воды</t>
  </si>
  <si>
    <t>114614</t>
  </si>
  <si>
    <t>Минеральные и пресные воды для розлива в качестве питьевой воды</t>
  </si>
  <si>
    <t>11461410</t>
  </si>
  <si>
    <t>Минеральные воды для бальнолечения</t>
  </si>
  <si>
    <t>11461420</t>
  </si>
  <si>
    <t>Воды питьевые и технические</t>
  </si>
  <si>
    <t>11461440</t>
  </si>
  <si>
    <t>Роялти</t>
  </si>
  <si>
    <t>11462</t>
  </si>
  <si>
    <t>11462000</t>
  </si>
  <si>
    <t>114621</t>
  </si>
  <si>
    <t>11462110</t>
  </si>
  <si>
    <t>11462130</t>
  </si>
  <si>
    <t>11462190</t>
  </si>
  <si>
    <t>114622</t>
  </si>
  <si>
    <t>11462210</t>
  </si>
  <si>
    <t>11462220</t>
  </si>
  <si>
    <t>11462230</t>
  </si>
  <si>
    <t>Олово, вольфрам</t>
  </si>
  <si>
    <t>11462240</t>
  </si>
  <si>
    <t>11462290</t>
  </si>
  <si>
    <t>114623</t>
  </si>
  <si>
    <t>11462310</t>
  </si>
  <si>
    <t>11462320</t>
  </si>
  <si>
    <t>11462330</t>
  </si>
  <si>
    <t>11462340</t>
  </si>
  <si>
    <t>11462390</t>
  </si>
  <si>
    <t>114624</t>
  </si>
  <si>
    <t>11462410</t>
  </si>
  <si>
    <t>11462420</t>
  </si>
  <si>
    <t>Термальные воды для отопления</t>
  </si>
  <si>
    <t>11462430</t>
  </si>
  <si>
    <t>11462440</t>
  </si>
  <si>
    <t>Прочие подземные воды</t>
  </si>
  <si>
    <t>11462490</t>
  </si>
  <si>
    <t>Налоги на международную торговлю и внешние операции</t>
  </si>
  <si>
    <t>115</t>
  </si>
  <si>
    <t>Таможенные платежи</t>
  </si>
  <si>
    <t>1151</t>
  </si>
  <si>
    <t>Таможенные платежи с ввозимой продукции</t>
  </si>
  <si>
    <t>11511</t>
  </si>
  <si>
    <t>Таможенный платеж по единым ставкам таможенных пошлин, налогов</t>
  </si>
  <si>
    <t>11511500</t>
  </si>
  <si>
    <t>Таможенные платежи с вывозимой продукции</t>
  </si>
  <si>
    <t>11512</t>
  </si>
  <si>
    <t xml:space="preserve">Экспортная таможенная пошлина </t>
  </si>
  <si>
    <t>11512100</t>
  </si>
  <si>
    <t>Таможенные сборы</t>
  </si>
  <si>
    <t>11513</t>
  </si>
  <si>
    <t>Сборы с иностранных автоперевозчиков</t>
  </si>
  <si>
    <t>11513100</t>
  </si>
  <si>
    <t>Сборы за таможенное оформление</t>
  </si>
  <si>
    <t>11513200</t>
  </si>
  <si>
    <t>Распределенные  ввозные таможенные пошлины, перечисленные на счета в иностранной валюте других государств-членов ЕАЭС</t>
  </si>
  <si>
    <t>11516</t>
  </si>
  <si>
    <t>Распределенные  ввозные таможенные пошлины, перечисленные на счет Кыргызской Республики</t>
  </si>
  <si>
    <t>11516500</t>
  </si>
  <si>
    <t>11517</t>
  </si>
  <si>
    <t>Специальные, антидемпинговые и компенсационные пошлины, перечисленные на счет Кыргызской Республики</t>
  </si>
  <si>
    <t>11517500</t>
  </si>
  <si>
    <t>Ввозные таможенные пошлины</t>
  </si>
  <si>
    <t>11520</t>
  </si>
  <si>
    <t>11520000</t>
  </si>
  <si>
    <t>Ввозные таможенные пошлины, поступающие от государств-членов в соответствии с Договором о присоединении к ЕАЭС</t>
  </si>
  <si>
    <t>11521</t>
  </si>
  <si>
    <t>Ввозные таможенные пошлины, поступающие от Республики Казахстан</t>
  </si>
  <si>
    <t>11521100</t>
  </si>
  <si>
    <t>Ввозные таможенные пошлины, поступающие от Республики Беларусь</t>
  </si>
  <si>
    <t>11521200</t>
  </si>
  <si>
    <t>Ввозные таможенные пошлины, поступающие от Российской Федерации</t>
  </si>
  <si>
    <t>11521300</t>
  </si>
  <si>
    <t>Ввозные таможенные пошлины, поступающие от Республики Армения</t>
  </si>
  <si>
    <t>11521400</t>
  </si>
  <si>
    <t>Проценты, поступившие за несвоевременное исполнение обязательств государств-членов по перечислению сумм от распределения ввозных таможенных пошлин</t>
  </si>
  <si>
    <t xml:space="preserve">11522 </t>
  </si>
  <si>
    <t>Проценты, поступившие за несвоевременное исполнение обязательств Российской Федерации по перечислению сумм от распределения ввозных таможенных пошлин</t>
  </si>
  <si>
    <t>11522300</t>
  </si>
  <si>
    <t>Специальные, антидемпинговые и компенсационные пошлины, уплаченные в соответствии с соглашениями о применении специальных защитных, антидемпинговых и компенсационных мер по отношению к третьим странам</t>
  </si>
  <si>
    <t>11524</t>
  </si>
  <si>
    <t>Специальные, антидемпинговые и компенсационные пошлины, поступившие от Республики Казахстан</t>
  </si>
  <si>
    <t>11524100</t>
  </si>
  <si>
    <t>Специальные, антидемпинговые и компенсационные пошлины, поступившие от Республики Беларусь</t>
  </si>
  <si>
    <t>11524200</t>
  </si>
  <si>
    <t>Специальные, антидемпинговые и компенсационные пошлины, поступившие от Российской Федерации</t>
  </si>
  <si>
    <t>11524300</t>
  </si>
  <si>
    <t>Специальные, антидемпинговые и компенсационные пошлины, поступившие от Республики Армения</t>
  </si>
  <si>
    <t>11524400</t>
  </si>
  <si>
    <t>Проценты, поступившие за несвоевременное исполнение обязательств государств-членов по перечислению сумм от распределения специальных, антидемпинговых и компенсационных пошлин</t>
  </si>
  <si>
    <t>11525</t>
  </si>
  <si>
    <t>Проценты, поступившие за несвоевременное исполнение обязательств Российской Федерации  по перечислению сумм от распределения специальных, антидемпинговых и компенсационных пошлин</t>
  </si>
  <si>
    <t>11525300</t>
  </si>
  <si>
    <t>Прочие налоги и сборы</t>
  </si>
  <si>
    <t>116</t>
  </si>
  <si>
    <t>1161</t>
  </si>
  <si>
    <t>11611</t>
  </si>
  <si>
    <t>Прочие налоги и сборы республиканского бюджета</t>
  </si>
  <si>
    <t>11611100</t>
  </si>
  <si>
    <t>Прочие налоги и сборы местного бюджета</t>
  </si>
  <si>
    <t>11611200</t>
  </si>
  <si>
    <t>Полученные официальные трансферты</t>
  </si>
  <si>
    <t>13</t>
  </si>
  <si>
    <t>Трансферты из-за границы</t>
  </si>
  <si>
    <t>131</t>
  </si>
  <si>
    <t>Трансферты от правительств иностранных государств</t>
  </si>
  <si>
    <t>1311</t>
  </si>
  <si>
    <t>13111</t>
  </si>
  <si>
    <t>Текущие</t>
  </si>
  <si>
    <t>13111100</t>
  </si>
  <si>
    <t>в том числе ПГИ</t>
  </si>
  <si>
    <t>Трансферты от международных организаций</t>
  </si>
  <si>
    <t>1312</t>
  </si>
  <si>
    <t>13121</t>
  </si>
  <si>
    <t>13121100</t>
  </si>
  <si>
    <t>Трансферты сектора государственного управления</t>
  </si>
  <si>
    <t>133</t>
  </si>
  <si>
    <t>Трансферты местным бюджетам</t>
  </si>
  <si>
    <t>1332</t>
  </si>
  <si>
    <t>13321</t>
  </si>
  <si>
    <t>Выравнивающие трансферты</t>
  </si>
  <si>
    <t>13321100</t>
  </si>
  <si>
    <t>Целевые трансферты</t>
  </si>
  <si>
    <t>13321200</t>
  </si>
  <si>
    <t>Целевые трансферты между уровнями местного бюджета</t>
  </si>
  <si>
    <t>13321300</t>
  </si>
  <si>
    <t>Неналоговые доходы</t>
  </si>
  <si>
    <t>14</t>
  </si>
  <si>
    <t>Доходы от собственности и проценты</t>
  </si>
  <si>
    <t>141</t>
  </si>
  <si>
    <t>Проценты</t>
  </si>
  <si>
    <t>1411</t>
  </si>
  <si>
    <t xml:space="preserve">Проценты по депозитам </t>
  </si>
  <si>
    <t>14111</t>
  </si>
  <si>
    <t xml:space="preserve">Проценты по депозитам Правительства Кыргызской Республики, размещенных в Национальном банке КР </t>
  </si>
  <si>
    <t>14111100</t>
  </si>
  <si>
    <t>Проценты по выданным бюджетным ссудам и кредитам</t>
  </si>
  <si>
    <t>14112</t>
  </si>
  <si>
    <t>14112100</t>
  </si>
  <si>
    <t>Дивиденды и прибыль</t>
  </si>
  <si>
    <t>1412</t>
  </si>
  <si>
    <t>Дивиденды</t>
  </si>
  <si>
    <t>14121</t>
  </si>
  <si>
    <t>Дивиденды, начисленные на государственный, муниципальный пакет акций</t>
  </si>
  <si>
    <t>14121100</t>
  </si>
  <si>
    <t>Прибыль</t>
  </si>
  <si>
    <t>14122</t>
  </si>
  <si>
    <t>Прибыль Национального банка Кыргызской Республики</t>
  </si>
  <si>
    <t>14122100</t>
  </si>
  <si>
    <t xml:space="preserve">Прибыль государственных и муниципальных предприятий </t>
  </si>
  <si>
    <t>14122200</t>
  </si>
  <si>
    <t>Арендная плата и сборы за разработку и использование ресурсов</t>
  </si>
  <si>
    <t>1415</t>
  </si>
  <si>
    <t>Сборы за право поиска, разведки, разработки и/или пользования месторождениями полезных ископаемых и ископаемого топлива</t>
  </si>
  <si>
    <t>14151</t>
  </si>
  <si>
    <t>Сбор за право пользования недрами месторождений полезных ископаемых или ископаемого топлива</t>
  </si>
  <si>
    <t>14151100</t>
  </si>
  <si>
    <t>Сбор за удержание лицензии на право пользования недрами</t>
  </si>
  <si>
    <t>14151200</t>
  </si>
  <si>
    <t>Сборы и платы за использование природных ресурсов</t>
  </si>
  <si>
    <t>14152</t>
  </si>
  <si>
    <t>Плата за аренду земли в населенных пунктах</t>
  </si>
  <si>
    <t>14152100</t>
  </si>
  <si>
    <t xml:space="preserve">Сбор за пользование пастбищными угодьями </t>
  </si>
  <si>
    <t>14152200</t>
  </si>
  <si>
    <t>Плата в республиканский бюджет от возмещения потерь и убытков сельскохозяйственного и лесохозяйственного производства</t>
  </si>
  <si>
    <t>14152300</t>
  </si>
  <si>
    <t>Плата в местный бюджет от возмещения упущенной выгоды</t>
  </si>
  <si>
    <t>14152400</t>
  </si>
  <si>
    <t>Арендная плата за пользование землями Государственного фонда сельскохозяйственных угодий</t>
  </si>
  <si>
    <t>14152600</t>
  </si>
  <si>
    <t>Сборы за пользование природными объектами растительного, животного мира, грибами и государственным лесным фондом</t>
  </si>
  <si>
    <t>14152700</t>
  </si>
  <si>
    <t>Плата за пользование водными ресурсами и водными объектами</t>
  </si>
  <si>
    <t>14152800</t>
  </si>
  <si>
    <t>Прочие платежи за использование природных активов</t>
  </si>
  <si>
    <t>14152900</t>
  </si>
  <si>
    <t>Сбор за загрязнение окружающей среды</t>
  </si>
  <si>
    <t>14153</t>
  </si>
  <si>
    <t>14153100</t>
  </si>
  <si>
    <t>Утилизационный сбор на переработку ртутьсодержащих отходов</t>
  </si>
  <si>
    <t>14153200</t>
  </si>
  <si>
    <t xml:space="preserve">Доходы от продажи товаров и оказания услуг </t>
  </si>
  <si>
    <t>142</t>
  </si>
  <si>
    <t xml:space="preserve">Плата за аренду  </t>
  </si>
  <si>
    <t>1421</t>
  </si>
  <si>
    <t>Плата за аренду имущества</t>
  </si>
  <si>
    <t>14211</t>
  </si>
  <si>
    <t xml:space="preserve">Плата за аренду помещений, зданий и сооружений, находящихся в государственной собственности  </t>
  </si>
  <si>
    <t>14211100</t>
  </si>
  <si>
    <t xml:space="preserve">Плата за аренду помещений, зданий, сооружений, оборудования и техники, находящихся в муниципальной собственности  </t>
  </si>
  <si>
    <t>14211200</t>
  </si>
  <si>
    <t>Плата за аренду прочего имущества</t>
  </si>
  <si>
    <t>14211900</t>
  </si>
  <si>
    <t>Плата за аренду нематериальных активов</t>
  </si>
  <si>
    <t>14212</t>
  </si>
  <si>
    <t>Поступления от проведения конкурса на право пользования полос радиочастотного спектра</t>
  </si>
  <si>
    <t>14212100</t>
  </si>
  <si>
    <t>Сборы и платежи</t>
  </si>
  <si>
    <t>1422</t>
  </si>
  <si>
    <t>Платежи</t>
  </si>
  <si>
    <t>14221</t>
  </si>
  <si>
    <t>Поступления от проведения государственных лотерей</t>
  </si>
  <si>
    <t>14221300</t>
  </si>
  <si>
    <t>Плата от реализации ушных бирок</t>
  </si>
  <si>
    <t>14221400</t>
  </si>
  <si>
    <t>Сборы, связанные с воинской обязанностью</t>
  </si>
  <si>
    <t>14221500</t>
  </si>
  <si>
    <t>Отчисления на развитие отрасли связи</t>
  </si>
  <si>
    <t>14221600</t>
  </si>
  <si>
    <t>Сборы за использование радиочастотного спектра</t>
  </si>
  <si>
    <t>14221700</t>
  </si>
  <si>
    <t>Сбор за опробование, анализ и клеймение ювелирных и других бытовых изделий из драгоценных металлов</t>
  </si>
  <si>
    <t>14221800</t>
  </si>
  <si>
    <t xml:space="preserve">Прочие платежи </t>
  </si>
  <si>
    <t>14221900</t>
  </si>
  <si>
    <t>Пошлины</t>
  </si>
  <si>
    <t>14222</t>
  </si>
  <si>
    <t>Государственная пошлина, взимаемая регистрационными органами</t>
  </si>
  <si>
    <t>14222100</t>
  </si>
  <si>
    <t>Государственная пошлина, взимаемая органами юстиции</t>
  </si>
  <si>
    <t>14222200</t>
  </si>
  <si>
    <t>Государственная пошлина, взимаемая судебными органами</t>
  </si>
  <si>
    <t>14222300</t>
  </si>
  <si>
    <t>Патентная и иная пошлина, сборы</t>
  </si>
  <si>
    <t>14222400</t>
  </si>
  <si>
    <t>Государственная пошлина, взимаемая за совершение нотариальных действий при декларировании</t>
  </si>
  <si>
    <t>14222500</t>
  </si>
  <si>
    <t>Государственная пошлина, взимаемая органами миграционной службы</t>
  </si>
  <si>
    <t>14222600</t>
  </si>
  <si>
    <t>Государственная пошлина за выдачу лицензий</t>
  </si>
  <si>
    <t>14222700</t>
  </si>
  <si>
    <t>Государственная пошлина за выдачу сертификатов и других разрешительных документов</t>
  </si>
  <si>
    <t>14222800</t>
  </si>
  <si>
    <t>Прочая государственная пошлина</t>
  </si>
  <si>
    <t>14222900</t>
  </si>
  <si>
    <t>Единовременный декларационный платеж</t>
  </si>
  <si>
    <t>14223</t>
  </si>
  <si>
    <t>14223100</t>
  </si>
  <si>
    <t>Сборы</t>
  </si>
  <si>
    <t>14224</t>
  </si>
  <si>
    <t>Сборы за государственную регистрацию</t>
  </si>
  <si>
    <t>14224100</t>
  </si>
  <si>
    <t>Сбор за вывоз мусора населенных пунктов</t>
  </si>
  <si>
    <t>14224200</t>
  </si>
  <si>
    <t>Сбор за парковку и стоянку автотранспорта</t>
  </si>
  <si>
    <t>14224300</t>
  </si>
  <si>
    <t>Сбор за осуществление деятельности по производству и обороту этилового спирта и алкогольной продукции от субъектов, получивших лицензию на реализацию алкогольной продукции</t>
  </si>
  <si>
    <t>14224410</t>
  </si>
  <si>
    <t>Сбор за осуществление деятельности по производству и обороту этилового спирта и алкогольной продукции от субъектов, получивших лицензию на производство и оборот алкогольной продукции</t>
  </si>
  <si>
    <t>14224420</t>
  </si>
  <si>
    <t>Сборы за взвешивание, измерение, пропуск и проезд транспортных средств</t>
  </si>
  <si>
    <t>14224500</t>
  </si>
  <si>
    <t>Сбор за проставление апостиля</t>
  </si>
  <si>
    <t>14224600</t>
  </si>
  <si>
    <t>Сбор за выдачу свидетельства на право ведения операций с ценными бумагами</t>
  </si>
  <si>
    <t>14224700</t>
  </si>
  <si>
    <t>Сбор за выдачу свидетельства о регистрации в едином государственном реестре</t>
  </si>
  <si>
    <t>14224800</t>
  </si>
  <si>
    <t>Прочие сборы</t>
  </si>
  <si>
    <t>14224900</t>
  </si>
  <si>
    <t>Поступления от оказания платных услуг</t>
  </si>
  <si>
    <t>1423</t>
  </si>
  <si>
    <t>Медицинские услуги</t>
  </si>
  <si>
    <t>14231</t>
  </si>
  <si>
    <t>Плата за оказание консультативно-диагностической помощи на амбулаторном уровне</t>
  </si>
  <si>
    <t>14231100</t>
  </si>
  <si>
    <t>Плата за проведение лечебных мероприятий на амбулаторном уровне</t>
  </si>
  <si>
    <t>14231200</t>
  </si>
  <si>
    <t>Плата за оказание медицинской помощи в стационарозамещающих отделениях</t>
  </si>
  <si>
    <t>14231300</t>
  </si>
  <si>
    <t>Плата за оказание медицинской помощи в специализированных стационарах</t>
  </si>
  <si>
    <t>14231400</t>
  </si>
  <si>
    <t>Плата за оказание стоматологической помощи</t>
  </si>
  <si>
    <t>14231600</t>
  </si>
  <si>
    <t>Плата за проведение дезинсекционных, дезинфекционных и дератизационных мероприятий</t>
  </si>
  <si>
    <t>14231700</t>
  </si>
  <si>
    <t>Плата за оказание высокотехнологичных видов медицинской помощи (сверх установленной квоты)</t>
  </si>
  <si>
    <t>14231800</t>
  </si>
  <si>
    <t>Плата за неклассифицированные медицинские услуги</t>
  </si>
  <si>
    <t>14231900</t>
  </si>
  <si>
    <t xml:space="preserve">Образовательные и культурные услуги </t>
  </si>
  <si>
    <t>14232</t>
  </si>
  <si>
    <t>Плата за предоставление образования в учебных заведениях (ВУЗ, ПТУ, СУЗ)</t>
  </si>
  <si>
    <t>14232100</t>
  </si>
  <si>
    <t>Плата за проведение тестирования выпускников общеобразовательных школ-претендентов на получение документов особого образца</t>
  </si>
  <si>
    <t>14232200</t>
  </si>
  <si>
    <t>Поступления от учебно-производственной деятельности учащихся, плата за проживание в общежитиях, гостиницах</t>
  </si>
  <si>
    <t>14232300</t>
  </si>
  <si>
    <t>Плата за оказание дополнительных услуг дошкольными и школьными учреждениями</t>
  </si>
  <si>
    <t>14232400</t>
  </si>
  <si>
    <t>Плата за организацию и проведение обучающих программ, курсов, семинаров, конференций</t>
  </si>
  <si>
    <t>14232500</t>
  </si>
  <si>
    <t>Плата за предоставление довузовского, послевузовского и дополнительного образования</t>
  </si>
  <si>
    <t>14232600</t>
  </si>
  <si>
    <t>Плата за показ театральных постановок</t>
  </si>
  <si>
    <t>14232700</t>
  </si>
  <si>
    <t>Плата за предоставление залов и помещений, а также оборудования, инвентаря учреждений культуры</t>
  </si>
  <si>
    <t>14232800</t>
  </si>
  <si>
    <t xml:space="preserve">Плата за неклассифицированные  образовательные и культурные  услуги </t>
  </si>
  <si>
    <t>14232900</t>
  </si>
  <si>
    <t>Социальные услуги</t>
  </si>
  <si>
    <t>14233</t>
  </si>
  <si>
    <t xml:space="preserve">Плата за содействие в трудоустройстве за рубежом </t>
  </si>
  <si>
    <t>14233100</t>
  </si>
  <si>
    <t>Плата за публикацию научных статей в Интернет-журнале</t>
  </si>
  <si>
    <t>14233300</t>
  </si>
  <si>
    <t>Плата за предоставление комнат для свиданий</t>
  </si>
  <si>
    <t>14233400</t>
  </si>
  <si>
    <t xml:space="preserve">Плата за неклассифицированные социальные услуги  </t>
  </si>
  <si>
    <t>14233900</t>
  </si>
  <si>
    <t>Услуги регистрации, выдачи справок, удостоверений и других документов</t>
  </si>
  <si>
    <t>14234</t>
  </si>
  <si>
    <t>Плата за выдачу сертификата соответствия на оборудование и услуги связи</t>
  </si>
  <si>
    <t>14234100</t>
  </si>
  <si>
    <t>Плата за выдачу диплома/аттестата, нострификация документов о присуждении ученых степеней и присвоении ученых званий</t>
  </si>
  <si>
    <t>14234300</t>
  </si>
  <si>
    <t>Плата за выдачу справок, удостоверений, дубликатов, доверенности и полиса</t>
  </si>
  <si>
    <t>14234400</t>
  </si>
  <si>
    <t>Плата за подтверждение компетентности лабораторий, органов по сертификации продукции, персонала и так далее</t>
  </si>
  <si>
    <t>14234500</t>
  </si>
  <si>
    <t>Плата за предоставление сертификатов</t>
  </si>
  <si>
    <t>14234600</t>
  </si>
  <si>
    <t xml:space="preserve">Плата за неклассифицированные услуги по регистрации, выдаче справок, удостоверений и другие </t>
  </si>
  <si>
    <t>14234900</t>
  </si>
  <si>
    <t>в том числе МИД</t>
  </si>
  <si>
    <t>Услуги по исследованию, анализу, оценке и экспертизе</t>
  </si>
  <si>
    <t>14235</t>
  </si>
  <si>
    <t>Плата за проведение экспертизы и исследований</t>
  </si>
  <si>
    <t>14235300</t>
  </si>
  <si>
    <t>Плата за проведение тестирования и оценки знаний</t>
  </si>
  <si>
    <t>14235400</t>
  </si>
  <si>
    <t>Плата за проведение анализа и обследования</t>
  </si>
  <si>
    <t>14235500</t>
  </si>
  <si>
    <t xml:space="preserve">Плата за неклассифицированные услуги по исследованию, анализу, оценке и экспертизе </t>
  </si>
  <si>
    <t>14235900</t>
  </si>
  <si>
    <t>Предоставление информации и услуги печати</t>
  </si>
  <si>
    <t>14236</t>
  </si>
  <si>
    <t>Плата за предоставление информации по авторефератам диссертаций и диссертациям</t>
  </si>
  <si>
    <t>14236100</t>
  </si>
  <si>
    <t>Плата за проведение статистических наблюдений, предоставление статистической информации</t>
  </si>
  <si>
    <t>14236200</t>
  </si>
  <si>
    <t>Плата за проведение поиска, подбора и предоставление информации</t>
  </si>
  <si>
    <t>14236300</t>
  </si>
  <si>
    <t>Плата за выдачу документов во временное пользование</t>
  </si>
  <si>
    <t>14236500</t>
  </si>
  <si>
    <t>Плата за оформление документов и документирование граждан</t>
  </si>
  <si>
    <t>14236600</t>
  </si>
  <si>
    <t xml:space="preserve">Плата за неклассифицированные услуги по предоставлению информации и печати  </t>
  </si>
  <si>
    <t>14236900</t>
  </si>
  <si>
    <t>Обеспечение безопасности и хранения</t>
  </si>
  <si>
    <t>14237</t>
  </si>
  <si>
    <t>Плата за химическую и биологическую обработку против вредителей</t>
  </si>
  <si>
    <t>14237100</t>
  </si>
  <si>
    <t>Плата за обеззараживание подкарантинных продуктов, средств и помещений</t>
  </si>
  <si>
    <t>14237200</t>
  </si>
  <si>
    <t>Плата за таможенное сопровождение товаров и транспортных средств</t>
  </si>
  <si>
    <t>14237400</t>
  </si>
  <si>
    <t xml:space="preserve">Плата за подготовку, прием и хранение документов </t>
  </si>
  <si>
    <t>14237500</t>
  </si>
  <si>
    <t>Плата за охрану и обеспечение безопасности объектов по договорам</t>
  </si>
  <si>
    <t>14237600</t>
  </si>
  <si>
    <t>Плата за сопровождение легковоспламеняющихся, сильно действующих, ядовитых веществ</t>
  </si>
  <si>
    <t>14237700</t>
  </si>
  <si>
    <t>Другие виды услуг</t>
  </si>
  <si>
    <t>14238</t>
  </si>
  <si>
    <t>Плата за поставку воды водопользователям</t>
  </si>
  <si>
    <t>14238100</t>
  </si>
  <si>
    <t>Плата за посещение объектов особо охраняемых природных территорий</t>
  </si>
  <si>
    <t>14238200</t>
  </si>
  <si>
    <t>Плата за реализацию древесины и посадочного материала</t>
  </si>
  <si>
    <t>14238300</t>
  </si>
  <si>
    <t>Плата за организацию и проведение подводно-технических, водолазных работ и дайвинга</t>
  </si>
  <si>
    <t>14238700</t>
  </si>
  <si>
    <t xml:space="preserve">Плата за организацию и проведение мероприятий сверх формата </t>
  </si>
  <si>
    <t>14238800</t>
  </si>
  <si>
    <t xml:space="preserve">Плата за неклассифицированные другие виды услуг </t>
  </si>
  <si>
    <t>14238900</t>
  </si>
  <si>
    <t>Прочие поступления</t>
  </si>
  <si>
    <t>14239</t>
  </si>
  <si>
    <t>Попечительские взносы</t>
  </si>
  <si>
    <t>14239100</t>
  </si>
  <si>
    <t>Средства от реализации товаров собственного производства</t>
  </si>
  <si>
    <t>14239300</t>
  </si>
  <si>
    <t xml:space="preserve">Плата за оказание межведомственных услуг, предоставляемых на договорной основе государственными и муниципальными учреждениями </t>
  </si>
  <si>
    <t>14239400</t>
  </si>
  <si>
    <t>Отчисления выше/ниже стоящих учреждений</t>
  </si>
  <si>
    <t>14239500</t>
  </si>
  <si>
    <t>Прочие поступления, отнесенные к категории государственных и муниципальных услуг</t>
  </si>
  <si>
    <t>14239900</t>
  </si>
  <si>
    <t>Штрафы, пени, санкции, конфискации</t>
  </si>
  <si>
    <t>143</t>
  </si>
  <si>
    <t>1431</t>
  </si>
  <si>
    <t>14311</t>
  </si>
  <si>
    <t>Штрафы</t>
  </si>
  <si>
    <t>14311110</t>
  </si>
  <si>
    <t>Пени, финансовые санкции по штрафам</t>
  </si>
  <si>
    <t>14311120</t>
  </si>
  <si>
    <t>Поступления от реализации конфискованного, бесхозяйного и выморочного имущества</t>
  </si>
  <si>
    <t>14311300</t>
  </si>
  <si>
    <t>Поступления от проведения контрольно-надзорных мероприятий</t>
  </si>
  <si>
    <t>14311400</t>
  </si>
  <si>
    <t>Возмещение причиненного ущерба по экономическим преступлениям</t>
  </si>
  <si>
    <t>14311500</t>
  </si>
  <si>
    <t>Плата по возмещению экологического ущерба</t>
  </si>
  <si>
    <t>14311600</t>
  </si>
  <si>
    <t>Штрафы за порчу земель</t>
  </si>
  <si>
    <t>14311700</t>
  </si>
  <si>
    <t>Возмещение вреда и ущерба причиненного автомобильным дорогам общего пользования</t>
  </si>
  <si>
    <t>14311800</t>
  </si>
  <si>
    <t>Возмещение ущерба по уголовным делам коррупционного характера</t>
  </si>
  <si>
    <t>14311900</t>
  </si>
  <si>
    <t>Добровольные трансферты и гранты единицам государственного сектора</t>
  </si>
  <si>
    <t>144</t>
  </si>
  <si>
    <t>1441</t>
  </si>
  <si>
    <t>14411</t>
  </si>
  <si>
    <t xml:space="preserve">Текущая помощь </t>
  </si>
  <si>
    <t>14411100</t>
  </si>
  <si>
    <t>Капитальные</t>
  </si>
  <si>
    <t>14412</t>
  </si>
  <si>
    <t xml:space="preserve">Капитальная помощь </t>
  </si>
  <si>
    <t>14412100</t>
  </si>
  <si>
    <t>Прочие неналоговые доходы</t>
  </si>
  <si>
    <t>145</t>
  </si>
  <si>
    <t>1451</t>
  </si>
  <si>
    <t>14511</t>
  </si>
  <si>
    <t>Доходы обращенные в пользу государства</t>
  </si>
  <si>
    <t>14511110</t>
  </si>
  <si>
    <t>Доходы, обращенные в пользу государства по экономической амнистии</t>
  </si>
  <si>
    <t>14511120</t>
  </si>
  <si>
    <t>Курсовая прибыль/убыток</t>
  </si>
  <si>
    <t>14511200</t>
  </si>
  <si>
    <t>Отчисления на развитие и содержание инфраструктуры местного значения</t>
  </si>
  <si>
    <t>14511400</t>
  </si>
  <si>
    <t xml:space="preserve">Прочие неналоговые доходы </t>
  </si>
  <si>
    <t>14511900</t>
  </si>
  <si>
    <t>Всего поступлений</t>
  </si>
  <si>
    <t>(1)Чистый приток денежных средств от операционной деятельности</t>
  </si>
  <si>
    <t>Всего выплаты</t>
  </si>
  <si>
    <t>Итого нефинансовые активы</t>
  </si>
  <si>
    <t>Продажа</t>
  </si>
  <si>
    <t>Приобретение</t>
  </si>
  <si>
    <t>За счет специальных средств</t>
  </si>
  <si>
    <t>Запасы</t>
  </si>
  <si>
    <t>Ценности</t>
  </si>
  <si>
    <t>Чистый отток денежных средств в результате вложений нефинансовые активы</t>
  </si>
  <si>
    <t>Дефицит</t>
  </si>
  <si>
    <t>1. Доходы/Поступление денежных средств от операционной деятельности</t>
  </si>
  <si>
    <t>(тыс.сом)</t>
  </si>
  <si>
    <t>в т.ч. ГНС</t>
  </si>
  <si>
    <t>в т.ч. ГТС</t>
  </si>
  <si>
    <t>Специальные, антидемпинговые и компенсационные пошлины, перечисленные на счета в иностранной валюте в соответствии с Протоколом о применении специальных защитных, антидемпинговых и компенсационных мер по отношению к третьим странам</t>
  </si>
  <si>
    <t>11110</t>
  </si>
  <si>
    <t>222</t>
  </si>
  <si>
    <t>272</t>
  </si>
  <si>
    <t>311</t>
  </si>
  <si>
    <t>11120</t>
  </si>
  <si>
    <t>11130</t>
  </si>
  <si>
    <t>271</t>
  </si>
  <si>
    <t>11810</t>
  </si>
  <si>
    <t>282</t>
  </si>
  <si>
    <t>12110</t>
  </si>
  <si>
    <t>12120</t>
  </si>
  <si>
    <t>13120</t>
  </si>
  <si>
    <t>14110</t>
  </si>
  <si>
    <t>15120</t>
  </si>
  <si>
    <t>15130</t>
  </si>
  <si>
    <t>15140</t>
  </si>
  <si>
    <t>16110</t>
  </si>
  <si>
    <t>16120</t>
  </si>
  <si>
    <t>16210</t>
  </si>
  <si>
    <t>262</t>
  </si>
  <si>
    <t>16310</t>
  </si>
  <si>
    <t>16320</t>
  </si>
  <si>
    <t>17110</t>
  </si>
  <si>
    <t>17120</t>
  </si>
  <si>
    <t>18110</t>
  </si>
  <si>
    <t>18120</t>
  </si>
  <si>
    <t>19110</t>
  </si>
  <si>
    <t>19120</t>
  </si>
  <si>
    <t>20110</t>
  </si>
  <si>
    <t>21110</t>
  </si>
  <si>
    <t>22110</t>
  </si>
  <si>
    <t>22120</t>
  </si>
  <si>
    <t>22130</t>
  </si>
  <si>
    <t>22210</t>
  </si>
  <si>
    <t>22220</t>
  </si>
  <si>
    <t>22320</t>
  </si>
  <si>
    <t>22420</t>
  </si>
  <si>
    <t>22430</t>
  </si>
  <si>
    <t>22710</t>
  </si>
  <si>
    <t>23110</t>
  </si>
  <si>
    <t>23120</t>
  </si>
  <si>
    <t>23140</t>
  </si>
  <si>
    <t>23320</t>
  </si>
  <si>
    <t>23330</t>
  </si>
  <si>
    <t>24140</t>
  </si>
  <si>
    <t>24150</t>
  </si>
  <si>
    <t>24220</t>
  </si>
  <si>
    <t>24320</t>
  </si>
  <si>
    <t>24420</t>
  </si>
  <si>
    <t>25110</t>
  </si>
  <si>
    <t>25120</t>
  </si>
  <si>
    <t>25220</t>
  </si>
  <si>
    <t>25320</t>
  </si>
  <si>
    <t>313</t>
  </si>
  <si>
    <t>25420</t>
  </si>
  <si>
    <t>25510</t>
  </si>
  <si>
    <t>25910</t>
  </si>
  <si>
    <t>26511</t>
  </si>
  <si>
    <t>263</t>
  </si>
  <si>
    <t>26521</t>
  </si>
  <si>
    <t>26610</t>
  </si>
  <si>
    <t>26621</t>
  </si>
  <si>
    <t>26630</t>
  </si>
  <si>
    <t>241</t>
  </si>
  <si>
    <t>242</t>
  </si>
  <si>
    <t>251</t>
  </si>
  <si>
    <t>252</t>
  </si>
  <si>
    <t>26640</t>
  </si>
  <si>
    <t>26651</t>
  </si>
  <si>
    <t>26670</t>
  </si>
  <si>
    <t>26720</t>
  </si>
  <si>
    <t>26730</t>
  </si>
  <si>
    <t>26810</t>
  </si>
  <si>
    <t>27110</t>
  </si>
  <si>
    <t>27120</t>
  </si>
  <si>
    <t>27130</t>
  </si>
  <si>
    <t>27140</t>
  </si>
  <si>
    <t>27150</t>
  </si>
  <si>
    <t>27160</t>
  </si>
  <si>
    <t>27180</t>
  </si>
  <si>
    <t>27220</t>
  </si>
  <si>
    <t>27230</t>
  </si>
  <si>
    <t>27250</t>
  </si>
  <si>
    <t>27270</t>
  </si>
  <si>
    <t>27290</t>
  </si>
  <si>
    <t>27410</t>
  </si>
  <si>
    <t>27420</t>
  </si>
  <si>
    <t>27510</t>
  </si>
  <si>
    <t>27520</t>
  </si>
  <si>
    <t>27610</t>
  </si>
  <si>
    <t>27620</t>
  </si>
  <si>
    <t>27710</t>
  </si>
  <si>
    <t>27720</t>
  </si>
  <si>
    <t>27820</t>
  </si>
  <si>
    <t>27910</t>
  </si>
  <si>
    <t>28110</t>
  </si>
  <si>
    <t>28120</t>
  </si>
  <si>
    <t>28130</t>
  </si>
  <si>
    <t>28220</t>
  </si>
  <si>
    <t>28320</t>
  </si>
  <si>
    <t>28420</t>
  </si>
  <si>
    <t>28520</t>
  </si>
  <si>
    <t>28620</t>
  </si>
  <si>
    <t>28720</t>
  </si>
  <si>
    <t>28910</t>
  </si>
  <si>
    <t>29110</t>
  </si>
  <si>
    <t>29320</t>
  </si>
  <si>
    <t>29420</t>
  </si>
  <si>
    <t>31110</t>
  </si>
  <si>
    <t>31121</t>
  </si>
  <si>
    <t>31131</t>
  </si>
  <si>
    <t>31911</t>
  </si>
  <si>
    <t>32120</t>
  </si>
  <si>
    <t>32320</t>
  </si>
  <si>
    <t>34110</t>
  </si>
  <si>
    <t>34121</t>
  </si>
  <si>
    <t>34130</t>
  </si>
  <si>
    <t>34310</t>
  </si>
  <si>
    <t>34321</t>
  </si>
  <si>
    <t>34911</t>
  </si>
  <si>
    <t>35110</t>
  </si>
  <si>
    <t>35120</t>
  </si>
  <si>
    <t>37110</t>
  </si>
  <si>
    <t>37121</t>
  </si>
  <si>
    <t>37131</t>
  </si>
  <si>
    <t>37911</t>
  </si>
  <si>
    <t>38110</t>
  </si>
  <si>
    <t>38121</t>
  </si>
  <si>
    <t>39120</t>
  </si>
  <si>
    <t>40120</t>
  </si>
  <si>
    <t>41110</t>
  </si>
  <si>
    <t>41121</t>
  </si>
  <si>
    <t>41131</t>
  </si>
  <si>
    <t>41210</t>
  </si>
  <si>
    <t>41220</t>
  </si>
  <si>
    <t>41310</t>
  </si>
  <si>
    <t>41321</t>
  </si>
  <si>
    <t>41330</t>
  </si>
  <si>
    <t>41340</t>
  </si>
  <si>
    <t>41410</t>
  </si>
  <si>
    <t>41510</t>
  </si>
  <si>
    <t>41520</t>
  </si>
  <si>
    <t>41610</t>
  </si>
  <si>
    <t>41620</t>
  </si>
  <si>
    <t>41710</t>
  </si>
  <si>
    <t>41911</t>
  </si>
  <si>
    <t>42110</t>
  </si>
  <si>
    <t>42120</t>
  </si>
  <si>
    <t>42910</t>
  </si>
  <si>
    <t>43110</t>
  </si>
  <si>
    <t>43210</t>
  </si>
  <si>
    <t>43220</t>
  </si>
  <si>
    <t>43320</t>
  </si>
  <si>
    <t>43610</t>
  </si>
  <si>
    <t>43620</t>
  </si>
  <si>
    <t>43821</t>
  </si>
  <si>
    <t>43910</t>
  </si>
  <si>
    <t>44121</t>
  </si>
  <si>
    <t>44131</t>
  </si>
  <si>
    <t>44141</t>
  </si>
  <si>
    <t>44210</t>
  </si>
  <si>
    <t>44320</t>
  </si>
  <si>
    <t>44410</t>
  </si>
  <si>
    <t>44420</t>
  </si>
  <si>
    <t>44521</t>
  </si>
  <si>
    <t>44610</t>
  </si>
  <si>
    <t>44621</t>
  </si>
  <si>
    <t>44710</t>
  </si>
  <si>
    <t>44721</t>
  </si>
  <si>
    <t>44741</t>
  </si>
  <si>
    <t>44821</t>
  </si>
  <si>
    <t>45110</t>
  </si>
  <si>
    <t>45121</t>
  </si>
  <si>
    <t>45151</t>
  </si>
  <si>
    <t>45221</t>
  </si>
  <si>
    <t>45321</t>
  </si>
  <si>
    <t>312</t>
  </si>
  <si>
    <t>45420</t>
  </si>
  <si>
    <t>45910</t>
  </si>
  <si>
    <t>46120</t>
  </si>
  <si>
    <t>47110</t>
  </si>
  <si>
    <t>47120</t>
  </si>
  <si>
    <t>48110</t>
  </si>
  <si>
    <t>48120</t>
  </si>
  <si>
    <t>49120</t>
  </si>
  <si>
    <t>50121</t>
  </si>
  <si>
    <t>51110</t>
  </si>
  <si>
    <t>52110</t>
  </si>
  <si>
    <t>52120</t>
  </si>
  <si>
    <t>53110</t>
  </si>
  <si>
    <t>53120</t>
  </si>
  <si>
    <t>53310</t>
  </si>
  <si>
    <t>53320</t>
  </si>
  <si>
    <t>54110</t>
  </si>
  <si>
    <t>54120</t>
  </si>
  <si>
    <t>55110</t>
  </si>
  <si>
    <t>55221</t>
  </si>
  <si>
    <t>55320</t>
  </si>
  <si>
    <t>55420</t>
  </si>
  <si>
    <t>55510</t>
  </si>
  <si>
    <t>55610</t>
  </si>
  <si>
    <t>55910</t>
  </si>
  <si>
    <t>56110</t>
  </si>
  <si>
    <t>56121</t>
  </si>
  <si>
    <t>57110</t>
  </si>
  <si>
    <t>57220</t>
  </si>
  <si>
    <t>57320</t>
  </si>
  <si>
    <t>57420</t>
  </si>
  <si>
    <t>57430</t>
  </si>
  <si>
    <t>57910</t>
  </si>
  <si>
    <t>58110</t>
  </si>
  <si>
    <t>58120</t>
  </si>
  <si>
    <t>59110</t>
  </si>
  <si>
    <t>59120</t>
  </si>
  <si>
    <t>60110</t>
  </si>
  <si>
    <t>60120</t>
  </si>
  <si>
    <t>60911</t>
  </si>
  <si>
    <t>61110</t>
  </si>
  <si>
    <t>62110</t>
  </si>
  <si>
    <t>62120</t>
  </si>
  <si>
    <t>63110</t>
  </si>
  <si>
    <t>63220</t>
  </si>
  <si>
    <t>64110</t>
  </si>
  <si>
    <t>64220</t>
  </si>
  <si>
    <t>65110</t>
  </si>
  <si>
    <t>65120</t>
  </si>
  <si>
    <t>65220</t>
  </si>
  <si>
    <t>66110</t>
  </si>
  <si>
    <t>66140</t>
  </si>
  <si>
    <t>68120</t>
  </si>
  <si>
    <t>69110</t>
  </si>
  <si>
    <t>69120</t>
  </si>
  <si>
    <t>69220</t>
  </si>
  <si>
    <t>69310</t>
  </si>
  <si>
    <t>69320</t>
  </si>
  <si>
    <t>70120</t>
  </si>
  <si>
    <t>71110</t>
  </si>
  <si>
    <t>72110</t>
  </si>
  <si>
    <t>72120</t>
  </si>
  <si>
    <t>73110</t>
  </si>
  <si>
    <t>73131</t>
  </si>
  <si>
    <t>73221</t>
  </si>
  <si>
    <t>74110</t>
  </si>
  <si>
    <t>74120</t>
  </si>
  <si>
    <t>75120</t>
  </si>
  <si>
    <t>75220</t>
  </si>
  <si>
    <t>76121</t>
  </si>
  <si>
    <t>77110</t>
  </si>
  <si>
    <t>79120</t>
  </si>
  <si>
    <t>80120</t>
  </si>
  <si>
    <t>81120</t>
  </si>
  <si>
    <t>82110</t>
  </si>
  <si>
    <t>83120</t>
  </si>
  <si>
    <t>84120</t>
  </si>
  <si>
    <t>85121</t>
  </si>
  <si>
    <t>85221</t>
  </si>
  <si>
    <t>85321</t>
  </si>
  <si>
    <t>86110</t>
  </si>
  <si>
    <t>87120</t>
  </si>
  <si>
    <t>88120</t>
  </si>
  <si>
    <t>93110</t>
  </si>
  <si>
    <t>94110</t>
  </si>
  <si>
    <t>96110</t>
  </si>
  <si>
    <t>Жогорку Кенеш Кыргызской Республики (аппарат)</t>
  </si>
  <si>
    <t>Приобретение товаров и услуг</t>
  </si>
  <si>
    <t>Пособия по социальной помощи населению</t>
  </si>
  <si>
    <t>Управление делами Жогорку Кенеша Кыргызской Республики</t>
  </si>
  <si>
    <t>Гараж Управления делами Жогорку Кенеша Кыргызской Республики</t>
  </si>
  <si>
    <t>Пособия по социальному обеспечению</t>
  </si>
  <si>
    <t>Резервный фонд Торага Жогорку Кенеша Кыргызской Республики</t>
  </si>
  <si>
    <t xml:space="preserve">Различные прочие расходы </t>
  </si>
  <si>
    <t>Администрация Президента Кыргызской Республики (аппарат)</t>
  </si>
  <si>
    <t>Администрация Президента Кыргызской Республики (общехозяйственная деятельность)</t>
  </si>
  <si>
    <t>Резервный фонд Администрации Президента КР</t>
  </si>
  <si>
    <t>Аппарат полномочного представителя Президента КР в Джалал-Абадской области - РФ Администрации Президента КР</t>
  </si>
  <si>
    <t>Аппарат полномочного представителя ПКР в Иссык-Кульской области - РФ Администрации Президента КР</t>
  </si>
  <si>
    <t>Аппарат полномочного представителя ПКР в Баткенской области - РФ Администрации Президента КР</t>
  </si>
  <si>
    <t>Архив Президента Кыргызской Республики</t>
  </si>
  <si>
    <t>Аппарат Правительства Кыргызской Республики</t>
  </si>
  <si>
    <t>Бишкекский центр финансового обеспечения Государственного комитета по делам обороны Кыргызской Республики - РФ Правительства</t>
  </si>
  <si>
    <t>Резервный фонд Кабинета Министров КР</t>
  </si>
  <si>
    <t>Резервный фонд Кабинета Министров Кыргызской Республики</t>
  </si>
  <si>
    <t>Аппарат полномочного представителя Президента КР в Джалал-Абадской области - РФ Кабинета Министров КР</t>
  </si>
  <si>
    <t>Аппарат полномочного представителя ПКР в Иссык-Кульской области - РФ Кабинета Министров КР</t>
  </si>
  <si>
    <t>Аксыйская районная государственная администрация - РФ Правительства</t>
  </si>
  <si>
    <t>Аппарат полномочного представителя ПКР в Баткенской области - РФ Кабинета Министров КР</t>
  </si>
  <si>
    <t xml:space="preserve">Управление делами Президента  Кыргызской Республики </t>
  </si>
  <si>
    <t>Фонд образования при Президенте Кыргызской Республики</t>
  </si>
  <si>
    <t>Расходы государственного значения</t>
  </si>
  <si>
    <t>Верховный суд Кыргызской Республики (аппарат)</t>
  </si>
  <si>
    <t>Верховный суд Кыргызской Республики (подведомственные учреждения)</t>
  </si>
  <si>
    <t>Конституционная палата Верховного суда Кыргызской Республики (аппарат)</t>
  </si>
  <si>
    <t>Гранты международным организациям</t>
  </si>
  <si>
    <t>Судебный департамент  при Верховном суде Кыргызской Республики (аппарат)</t>
  </si>
  <si>
    <t>Судебный департамент при Верховном суде Кыргызской Республики  (подведомственные учреждения)</t>
  </si>
  <si>
    <t>Счетная палата Кыргызской Республики (аппарат)</t>
  </si>
  <si>
    <t>Счетная палата Кыргызской Республики (территориальные органы)</t>
  </si>
  <si>
    <t>Центральная комиссия по выборам и проведению референдумов Кыргызской Республики (аппарат)</t>
  </si>
  <si>
    <t>Центральная комиссия по выборам и проведению референдумов Кыргызской Республики (выборы)</t>
  </si>
  <si>
    <t>Генеральная прокуратура Кыргызской Республики (аппарат)</t>
  </si>
  <si>
    <t>Генеральная прокуратура Кыргызской Республики (подведомственные учреждения)</t>
  </si>
  <si>
    <t>Военная прокуратура Кыргызской Республики (аппарат)</t>
  </si>
  <si>
    <t>Омбудсмен (Акыйкатчы) Кыргызской Республики (аппарат)</t>
  </si>
  <si>
    <t>Министерство юстиции Кыргызской Республики (аппарат)</t>
  </si>
  <si>
    <t>Министерство юстиции Кыргызской Республики (подведомственные учреждения)</t>
  </si>
  <si>
    <t>Центр по координации гарантированной государством юридической помощи при Министерстве юстиции Кыргызской Республики</t>
  </si>
  <si>
    <t>Департамент пробации при Министерстве юстиции Кыргызской Республики (аппарат)</t>
  </si>
  <si>
    <t>Департамент пробации при Министерстве юстиции Кыргызской Республики (территориальные органы)</t>
  </si>
  <si>
    <t>Государственная служба исполнения наказаний при Министерстве юстиции Кыргызской Республики</t>
  </si>
  <si>
    <t>Департамент по охране и конвоированию при Государственной службе исполнения наказаний при Министерстве юстиции Кыргызской Республики</t>
  </si>
  <si>
    <t>Государственная судебно-экспертная служба при Министерстве юстиции Кыргызской Республики (аппарат)</t>
  </si>
  <si>
    <t>Министерство иностранных дел Кыргызской Республики (аппарат)</t>
  </si>
  <si>
    <t>Министерство иностранных дел Кыргызской Республики (подведомственные представительства)</t>
  </si>
  <si>
    <t>Министерство иностранных дел Кыргызской Республики (Загранучреждения Кыргызской Республики)</t>
  </si>
  <si>
    <t xml:space="preserve">Департамент внешней миграции при Министерстве иностранных дел Кыргызской Республики </t>
  </si>
  <si>
    <t>Информационно-консультационный центр при Департаменте внешней миграции при Министерстве иностранных дел Кыргызской Республики</t>
  </si>
  <si>
    <t>Фонды развития районов</t>
  </si>
  <si>
    <t>Фонды развития областей</t>
  </si>
  <si>
    <t>Резервный фонд полномочного представителя  Президента Кыргызской Республики в областях</t>
  </si>
  <si>
    <t>Резервный фонд акимов</t>
  </si>
  <si>
    <t>Фонд финансирования подготовки проектов государственно-частного партнерства</t>
  </si>
  <si>
    <t>Министерство финансов Кыргызской Республики (аппарат)</t>
  </si>
  <si>
    <t>Министерство финансов Кыргызской Республики (территориальные органы)</t>
  </si>
  <si>
    <t xml:space="preserve">Учебный центр Министерства финансов Кыргызской Республики  </t>
  </si>
  <si>
    <t xml:space="preserve">Департамент драгоценных металлов при Министерстве финансов Кыргызской Республики </t>
  </si>
  <si>
    <t xml:space="preserve">Департамент государственных закупок при Министерстве финансов Кыргызской Республики </t>
  </si>
  <si>
    <t>Государственное агентство по управлению бюджетными кредитами при Министерстве финансов Кыргызской Республики</t>
  </si>
  <si>
    <t>Министерство финансов Кыргызской Республики (софинансирование)</t>
  </si>
  <si>
    <t>Министерство экономики и финансов Кыргызской Республики (трансферты Фонду обязательного медицинского страхования при Министерстве здравоохранения и социального развития Кыргызской Республики)</t>
  </si>
  <si>
    <t>Министерство экономики и финансов Кыргызской Республики (трансферты Социальному фонду при Министерстве здравоохранения и социального развития Кыргызской Республики)</t>
  </si>
  <si>
    <t>Министерство финансов(средство передаваемые местным органам управления)-</t>
  </si>
  <si>
    <t>Министерство экономики и финансов Кыргызской Республики (стимулирующие гранты)</t>
  </si>
  <si>
    <t>Министерство экономики и финансов Кыргызской Республики (общегосударственные расходы)</t>
  </si>
  <si>
    <t>Проценты нерезидентам</t>
  </si>
  <si>
    <t>Проценты резидентам, кроме сектора госуправления</t>
  </si>
  <si>
    <t>Cубсидии государственным предприятиям</t>
  </si>
  <si>
    <t>Субсидии частным предприятиям</t>
  </si>
  <si>
    <t>ИТОГО по бюджетным средствам и за счет зачета дивидендов</t>
  </si>
  <si>
    <t>Министерство экономики и финансов Кыргызской Республики (общегосударственные мероприятия и выплаты)</t>
  </si>
  <si>
    <t>Министерство экономики и финансов Кыргызской Республики (учреждения, переданные из местного бюджета на республиканский бюджет)</t>
  </si>
  <si>
    <t>Министерство экономики и финансов Кыргызской Республики (учреждения, переданные из районного бюджета на республиканский бюджет)</t>
  </si>
  <si>
    <t>Государственный бюджетный резерв</t>
  </si>
  <si>
    <t>Министерство экономики и финансов Кыргызской Республики (аппарат)</t>
  </si>
  <si>
    <t>Министерство экономики и финансов Кыргызской Республики (подведомственные учреждения)</t>
  </si>
  <si>
    <t>Министерство экономики и  финансов Кыргызской Республики  (Торговые представительства)</t>
  </si>
  <si>
    <t xml:space="preserve">Департамент драгоценных металлов при Министерстве экономики и финансов Кыргызской Республики </t>
  </si>
  <si>
    <t xml:space="preserve">Департамент государственных закупок при Министерстве экономики и финансов Кыргызской Республики </t>
  </si>
  <si>
    <t>Государственное агентство по управлению бюджетными кредитами при Министерстве экономики и финансов Кыргызской Республики</t>
  </si>
  <si>
    <t xml:space="preserve">Учебный центр Министерства экономики и финансов Кыргызской Республики  </t>
  </si>
  <si>
    <t>Центр по стандартизации и метрологии при Министерстве экономики  и финансов Кыргызской Республики</t>
  </si>
  <si>
    <t>Кыргызский центр аккредитации при Министерстве экономики  и финансов Кыргызской Республики</t>
  </si>
  <si>
    <t>Институт исследований экономической политики при Министерстве экономики и финансов Кыргызской Республики</t>
  </si>
  <si>
    <t>Государственное предприятие "Центр "единого окна" в сфере внешней торговли" при Министерстве экономики и финансов Кыргызской Республики</t>
  </si>
  <si>
    <t>Департамент туризма при Министерстве экономики и финансов Кыргызской Республики</t>
  </si>
  <si>
    <t>Государственная налоговая служба при Министерстве экономики и финансов Кыргызской Республики  (аппарат)</t>
  </si>
  <si>
    <t>Государственная налоговая служба при Министерстве экономики и финансов Кыргызской Республики  (подведомственные учреждения)</t>
  </si>
  <si>
    <t>Государственная таможенная служба при Министерстве экономики и финансов Кыргызской Республики (аппарат)</t>
  </si>
  <si>
    <t>Государственная таможенная служба при Министерстве экономики и финансов Кыргызской Республики (подведомственные учреждения)</t>
  </si>
  <si>
    <t xml:space="preserve"> Государственная служба регулирования и надзора за финансовым рынком при Министерстве экономики и финансов Кыргызской Республики (аппарат)</t>
  </si>
  <si>
    <t>Государственная служба регулирования и надзора за финансовым рынком при Министерстве экономики и финансов Кыргызской Республики (подведомственные учреждения)</t>
  </si>
  <si>
    <t>Государственное агентство антимонопольного регулирования при Министерстве экономики и финансов Кыргызской Республики (аппарат)</t>
  </si>
  <si>
    <t>Государственное агентство антимонопольного регулирования при Министерстве экономики и финансов Кыргызской Республики (территориальные органы)</t>
  </si>
  <si>
    <t xml:space="preserve">Государственное учреждение "Центр по развитию халал-индустрии" при Министерстве экономики и финансов Кыргызской Республики </t>
  </si>
  <si>
    <t>Министерство экономики и финансов Кыргызской Республики (софинансирование)</t>
  </si>
  <si>
    <t>Министерство экономики Кыргызской Республики (аппарат)</t>
  </si>
  <si>
    <t>Министерство экономики Кыргызской Республики (подведомственные учреждения)</t>
  </si>
  <si>
    <t>Министерство экономики Кыргызской Республики  (Торговые представительства)</t>
  </si>
  <si>
    <t>Центр "единого окна" в сфере внешней торговли при Министерстве экономики Кыргызской Республики</t>
  </si>
  <si>
    <t>Центр по стандартизации и метрологии при Министерстве экономики Кыргызской Республики</t>
  </si>
  <si>
    <t>Кыргызский центр аккредитации при Министерстве экономики Кыргызской Республики</t>
  </si>
  <si>
    <t>Институт исследований экономической политики при Министерстве экономики Кыргызской Республики</t>
  </si>
  <si>
    <t>Департамент по делам банкротства при Министерстве экономики  Кыргызской Республики</t>
  </si>
  <si>
    <t>Государственное учреждение "Центр государственно-частного партнерства" при Министерстве экономики Кыргызской Республики</t>
  </si>
  <si>
    <t>Министерство экономики Кыргызской Республики  (софинансирование)</t>
  </si>
  <si>
    <t>Государственное агентство по земельным ресурсам при Правительстве Кыргызской Республики (аппарат)</t>
  </si>
  <si>
    <t>Государственное предприятие "Госудаственный проектный институт по землеустройству "Кыргызгипрозем"" при Государственном агентстве по земельным ресурсам при Правительстве Кыргызской Республики</t>
  </si>
  <si>
    <t>Государственная картографо-геодезическая служба при Государственном агентстве по земельным ресурсам при Правительстве Кыргызской Республики</t>
  </si>
  <si>
    <t>Министерство здравоохранения и социального развития Кыргызской Республики (аппарат)</t>
  </si>
  <si>
    <t>Министерство здравоохранения и социального развития Кыргызской Республики (подведомственные учреждения)</t>
  </si>
  <si>
    <t>Министерство здравоохранения и социального развития Кыргызской Республики (мероприятия по борьбе с эпидемиями)</t>
  </si>
  <si>
    <t>Министерство здравоохранения и социального развития Кыргызской Республики (софинансирование)</t>
  </si>
  <si>
    <t xml:space="preserve">Государственная служба исполнения наказаний при Правительстве Кыргызской Республики </t>
  </si>
  <si>
    <t>Департамент по охране и конвоированию при Государственной службе исполнения наказаний при Правительстве Кыргызской Республики</t>
  </si>
  <si>
    <t xml:space="preserve"> Министерство образования и науки Кыргызской Республики (аппарат)</t>
  </si>
  <si>
    <t xml:space="preserve"> Министерство образования и науки Кыргызской Республики (подведомственные учреждения образования и культуры) </t>
  </si>
  <si>
    <t xml:space="preserve"> Министерство образования и науки Кыргызской Республики (подведомственные учреждения по науке) </t>
  </si>
  <si>
    <t>Агентство начального профессионального образования при Министерстве образования и науки Кыргызской Республики (аппарат)</t>
  </si>
  <si>
    <t>Агентство начального профессионального образования при Министерстве образования и науки Кыргызской Республики (подведомственные учреждения)</t>
  </si>
  <si>
    <t xml:space="preserve"> Министерство образования и науки Кыргызской Республики  (софинансирование )</t>
  </si>
  <si>
    <t>Государственное агентство интеллектуальной собственности и инноваций при Кабинете Министров Кыргызской Республики (аппарат)</t>
  </si>
  <si>
    <t>Государственное агентство интеллектуальной собственности и инноваций при Кабинете Министров Кыргызской Республики (подведомственные учреждения)</t>
  </si>
  <si>
    <t>Министерство здравоохранения Кыргызской Республики (аппарат)</t>
  </si>
  <si>
    <t>Министерство здравоохранения Кыргызской Республики (подведомственные учреждения )</t>
  </si>
  <si>
    <t>Министерство здравоохранения Кыргызской Республики (мероприятия по борьбе с эпидемиями)</t>
  </si>
  <si>
    <t>Министерство здравоохранения Кыргызской Республики   (софинансирование )</t>
  </si>
  <si>
    <t>Министерство труда и  социального развития Кыргызской Республики(аппарат)</t>
  </si>
  <si>
    <t>Министерство труда и  социального развития Кыргызской Республики (подведомственные учреждения)</t>
  </si>
  <si>
    <t>Академия государственного управления при Президенте Кыргызской Республики</t>
  </si>
  <si>
    <t>Общественное объединение "Республиканский Совет ветеранов войны,  вооруженных сил, правоохранительных органов и тружеников тыла Кыргызской Республики"</t>
  </si>
  <si>
    <t>Министерство сельского, водного хозяйства и развития регионов Кыргызской Республики(аппарат)</t>
  </si>
  <si>
    <t>Министерство сельского, водного хозяйства и развития регионов Кыргызской Республики (подведомственные учреждения)</t>
  </si>
  <si>
    <t>Министерство сельского, водного хозяйства и развития регионов Кыргызской Республики (Районные управления аграрного развития)</t>
  </si>
  <si>
    <t>Государственное агентство водных ресурсов при  Министерстве сельского, водного хозяйства и развития регионов Кыргызской Республики (аппарат)</t>
  </si>
  <si>
    <t>Государственное агентство водных ресурсов при  Министерстве сельского, водного хозяйства и развития регионов Кыргызской Республики (подведомственные учреждения)</t>
  </si>
  <si>
    <t>Государственное агентство по земельным ресурсам при Министерстве сельского, водного хозяйства и развития регионов Кыргызской Республики (аппарат)</t>
  </si>
  <si>
    <t>Министерство сельского хозяйства, пищевой промышленности и мелиорации Кыргызской Республики (Районные управления аграрного развития)</t>
  </si>
  <si>
    <t>Государственное предприятие "Государственный проектный институт по землеустройству "Кыргызгипрозем"" при Государственном агентстве по земельным ресурсам при Министерстве сельского, водного хозяйства и развития регионов Кыргызской Республики</t>
  </si>
  <si>
    <t>Государственное учреждение по геодезии и картографии "Госкартография" Государственного агентства по земельным ресурсам при Министерстве сельского, водного хозяйства и развития регионов Кыргызской Республики</t>
  </si>
  <si>
    <t xml:space="preserve">Государственное агентство регионального развития при Министерстве сельского, водного хозяйства и развития регионов Кыргызской Республики </t>
  </si>
  <si>
    <t>Государственное агентство лесного хозяйства при Министерстве сельского, водного хозяйства и развития регионов Кыргызской Республики (аппарат)</t>
  </si>
  <si>
    <t>Государственное агентство лесного хозяйства при Министерстве сельского, водного хозяйства и развития регионов Кыргызской Республики (подведомственные учреждения)</t>
  </si>
  <si>
    <t xml:space="preserve">Государственная инспекция  по ветеринарной и фитосанитарной безопасности при Министерстве сельского, водного хозяйства и развития регионов Кыргызской Республики (аппарат) </t>
  </si>
  <si>
    <t xml:space="preserve">Государственная инспекция  по ветеринарной и фитосанитарной безопасности при Министерстве сельского, водного хозяйства и развития регионов Кыргызской Республики (подведомственные учреждения) </t>
  </si>
  <si>
    <t>Государственная земельная и водная инспекция при Министерстве сельского, водного хозяйства и развития регионов Кыргызской Республики (аппарат)</t>
  </si>
  <si>
    <t>Государственное агентство водных ресурсов при Правительстве Кыргызской Республики (аппарат)</t>
  </si>
  <si>
    <t>Государственное агентство водных ресурсов при Правительстве Кыргызской Республики (подведомственные учреждения)</t>
  </si>
  <si>
    <t>Государственное агентство водных ресурсов при Правительстве Кыргызской Республики (софинансирование)</t>
  </si>
  <si>
    <t>Министерство транспорта и коммуникаций Кыргызской Республики (аппарат)</t>
  </si>
  <si>
    <t>Департамент дорожного хозяйства при Министерстве транспорта и коммуникаций Кыргызской Республики  (аппарат)</t>
  </si>
  <si>
    <t>Департамент дорожного хозяйства при Министерстве транспорта и коммуникаций Кыргызской Республики  (подведомственные учреждения)</t>
  </si>
  <si>
    <t>Государственное агентство гражданской авиации при Министерстве транспорта и коммуникаций Кыргызской Республики</t>
  </si>
  <si>
    <t>Государственное агентство автомобильного, водного транспорта и весогабаритного контроля при Министерстве транспорта и коммуникаций Кыргызской Республики (аппарат)</t>
  </si>
  <si>
    <t>Государственное агентство автомобильного, водного транспорта и весогабаритного контроля при Министерстве транспорта и коммуникаций Кыргызской Республики  (подведомственные учреждения)</t>
  </si>
  <si>
    <t>Кыргызский авиационный институт им.И.Абдраимова</t>
  </si>
  <si>
    <t>Министерство транспорта и коммуникаций Кыргызской Республики  (софинансирование )</t>
  </si>
  <si>
    <t>Министерство культуры, информации , спорта и молодежной политики Кыргызской Республики (аппарат)</t>
  </si>
  <si>
    <t>Министерство культуры, информации , спорта и молодежной политики Кыргызской Республики (подведомственные учреждения образования и культуры)</t>
  </si>
  <si>
    <t>Министерство культуры, информации , спорта и молодежной политики Кыргызской Республики (подведомственные учреждения в сфере информации)</t>
  </si>
  <si>
    <t>Министерство культуры, информации , спорта и молодежной политики Кыргызской Республики (подведомственные учреждения по ЦТВ)</t>
  </si>
  <si>
    <t xml:space="preserve">Департамент туризма при Министерстве культуры, информации  и туризма Кыргызской Республики  (аппарат) </t>
  </si>
  <si>
    <t>Комитет по государственным премиям Кыргызской Республики имени Токтогула</t>
  </si>
  <si>
    <t>Департамент кинематографии  при Министерстве культуры, информации , спорта и молодежной политики Кыргызской Республики (аппарат)</t>
  </si>
  <si>
    <t>Департамент кинематографии при Министерстве культуры, информации , спорта и молодежной политики Кыргызской Республики (подведомственные учреждения )</t>
  </si>
  <si>
    <t>Кыргызское национальное информационное агентство "Кабар"</t>
  </si>
  <si>
    <t>Государственное агентство по делам молодежи,  физической культуры и спорта при Министерстве культуры, информации, спорта и молодежной политики Кыргызской Республики (аппарат)</t>
  </si>
  <si>
    <t>Государственное агентство по делам молодежи,  физической культуры и спорта при Министерстве культуры, информации, спорта и молодежной политики Кыргызской Республики (подведомственные учреждения)</t>
  </si>
  <si>
    <t>Департамент информации и массовых коммуникаций при Министерстве культуры, информации и туризма Кыргызской Республики (аппарат)</t>
  </si>
  <si>
    <t>Департамент информации и массовых коммуникаций при Министерстве культуры, информации и туризма Кыргызской Республики (подведомственные учреждения)</t>
  </si>
  <si>
    <t>Департамент информации и массовых коммуникаций при Министерстве культуры, информации и туризма Кыргызской Республики  (областные медиацентры)</t>
  </si>
  <si>
    <t>Кыргызский национальный комплекс "Манас Ордо"</t>
  </si>
  <si>
    <t>Министерство чрезвычайных ситуаций Кыргызской Республики (аппарат)</t>
  </si>
  <si>
    <t>Министерство чрезвычайных ситуаций Кыргызской Республики (подведомственные учреждения)</t>
  </si>
  <si>
    <t>Министерство чрезвычайных ситуаций Кыргызской Республики (Специальный счет по предупреждению и ликвидации последствий чрезвычайных ситуаций)</t>
  </si>
  <si>
    <t xml:space="preserve">Государственное агентство  "Сельводзащита" при Министерстве чрезвычайных ситуаций Кыргызской Республики  </t>
  </si>
  <si>
    <t>Фонд государственных материальных резервов при Министерстве чрезвычайных ситуаций Кыргызской Республики</t>
  </si>
  <si>
    <t>Агентство по гидрометеорологии при Министерстве чрезвычайных ситуаций Кыргызской Республики</t>
  </si>
  <si>
    <t>Министерство чрезвычайных ситуаций Кыргызской Республики   (софинансирование)</t>
  </si>
  <si>
    <t>Центрально-Азиатский институт прикладных исследований Земли</t>
  </si>
  <si>
    <t>Государственная налоговая служба при Правительстве Кыргызской Республики  (аппарат)</t>
  </si>
  <si>
    <t>Государственная налоговая служба при Правительстве Кыргызской Республики  (подведомственные учреждения)</t>
  </si>
  <si>
    <t>Государственная таможенная служба при Правительстве Кыргызской Республикии (аппарат)</t>
  </si>
  <si>
    <t>Государственная таможенная служба при Правительстве Кыргызской Республики (подведомственные учреждения)</t>
  </si>
  <si>
    <t xml:space="preserve">Центральное правление "Кыргызского общества слепых и глухих" </t>
  </si>
  <si>
    <t>Национальная комиссия по государственному языку  при Президенте Кыргызской Республики</t>
  </si>
  <si>
    <t>Государственное агентство по делам местного самоуправления и межэтнических отношений при Правительстве Кыргызской Республики (аппарат)</t>
  </si>
  <si>
    <t>Государственное агентство охраны окружающей среды и лесного хозяйства при Правительстве Кыргызской Республики (аппарат)</t>
  </si>
  <si>
    <t>Государственное агентство охраны окружающей среды и лесного хозяйства при Правительстве Кыргызской Республики (подведомственные учреждения)</t>
  </si>
  <si>
    <t>Государственная регистрационная служба при Правительстве Кыргызской Республики (аппарат)</t>
  </si>
  <si>
    <t>Государственная регистрационная служба при Правительстве Кыргызской Республики (подведомственные учреждения)</t>
  </si>
  <si>
    <t>Архивное агентство при Государственной регистрационной службе при Правительстве Кыргызской Республики (аппарат)</t>
  </si>
  <si>
    <t>Архивное агентство при Государственной регистрационной службе при Правительстве Кыргызской Республики (подведомственные учреждения)</t>
  </si>
  <si>
    <t>Государственная инспекция по экологической и технической безопасности при Правительстве Кыргызской Республики  (аппарат)</t>
  </si>
  <si>
    <t>Государственная инспекция по экологической и технической безопасности при Правительстве Кыргызской Республики  (подведомственные учреждения)</t>
  </si>
  <si>
    <t>Министерство энергетики и промышленности Кыргызской Республики ( аппарат)</t>
  </si>
  <si>
    <t>Государственное предприятие "Кыргызтеплоэнерго" при Министерстве энергетики и промышленности Кыргызской Республики</t>
  </si>
  <si>
    <t>Научно-исследовательский институт энергетики и экономики при Министерстве энергетики и промышленности Кыргызской Республики</t>
  </si>
  <si>
    <t>Государственное агентство по регулированию топливно-энергетического комплекса при Министерстве энергетики и промышленности Кыргызской Республики</t>
  </si>
  <si>
    <t>Государственное агентство геологии и недропользования при Министерстве энергетики и промышленности Кыргызской Республики (аппарат)</t>
  </si>
  <si>
    <t>Государственная инспекция по энергетическому, горному надзору и промышленной безопасности при Министерство энергетики и промышленности Кыргызской Республики (аппарат)</t>
  </si>
  <si>
    <t>Министерство энергетики и промышленности Кыргызской Республики (софинансирование)</t>
  </si>
  <si>
    <t>Государственное агентство по делам молодежи,  физической культуры и спорта при Правительстве Кыргызской Республики (аппарат)</t>
  </si>
  <si>
    <t>Государственное агентство по делам молодежи,  физической культуры и спорта при Правительстве Кыргызской Республики (подведомственные учреждения)</t>
  </si>
  <si>
    <t>Министерство инвестиций Кыргызской Республики (аппарат)</t>
  </si>
  <si>
    <t>Департамент по делам банкротства при Министерстве инвестиций Кыргызской Республики</t>
  </si>
  <si>
    <t xml:space="preserve">Фонд по управлению государственным имуществом при Министерстве инвестиций Кыргызской Республики </t>
  </si>
  <si>
    <t xml:space="preserve">Государственное учреждение «Аукционный центр» при Фонде по управлению государственным имуществом при  Министерстве инвестиций Кыргызской Республики </t>
  </si>
  <si>
    <t>Министерство инвестиций Кыргызской Республики (софинансирование)</t>
  </si>
  <si>
    <t xml:space="preserve"> Государственная служба регулирования и надзора за финансовым рынком при Правительстве Кыргызской Республики (аппарат)</t>
  </si>
  <si>
    <t>Государственная служба регулирования и надзора за финансовым рынком при Правительстве Кыргызской Республики (подведомственные учреждения)</t>
  </si>
  <si>
    <t>Государственная кадровая служба Кыргызской Республики  (аппарат)</t>
  </si>
  <si>
    <t>Государственное агентство архитектуры, строительства и жилищно-коммунального хозяйства при Кабинете Министров Кыргызской Республики (аппарат)</t>
  </si>
  <si>
    <t>Государственное агентство архитектуры , строительства и жилищно-коммунального хозяйства Кабинете Министров Кыргызской Республики (подведомственные учреждения)</t>
  </si>
  <si>
    <t>Государственное агентство архитектуры, строительства и жилищно-коммунального хозяйства при Кабинете Министров Кыргызской Республики   (софинансирование)</t>
  </si>
  <si>
    <t>Государственная служба по борьбе с экономическими преступлениями при Правительстве  Кыргызской Республики (аппарат)</t>
  </si>
  <si>
    <t xml:space="preserve">Государственная инспекция  по  ветеринарной и фитосанитарной безопасности при Правительстве Кыргызской Республики (аппарат) </t>
  </si>
  <si>
    <t xml:space="preserve">Государственная инспекция  по ветеринарной и фитосанитарной безопасности при Правительстве Кыргызской Республики (подведомственные учреждения) </t>
  </si>
  <si>
    <t>Государственный комитет информационных технологий и связи  Кыргызской Республики (аппарат)</t>
  </si>
  <si>
    <t>Государственное агентство связи при Государственном комитете информационных технологий и связи Кыргызской Республики</t>
  </si>
  <si>
    <t>Государственная комиссия по делам религий Кыргызской Республики (аппарат)</t>
  </si>
  <si>
    <t>Центр исследования религиозной ситуации при Государственной комиссии по делам религий Кыргызской Республики</t>
  </si>
  <si>
    <t>Государственный комитет по экологии и климату Кыргызской Республики (аппарат)</t>
  </si>
  <si>
    <t>Государственный комитет по экологии и климату Кыргызской Республики (подведомственные учреждения)</t>
  </si>
  <si>
    <t xml:space="preserve">Агентство по гидрометеорологии при Государственном комитете по экологии и климату Кыргызской Республики </t>
  </si>
  <si>
    <t>Центр судебного представительства Кабинета Министров Кыргызской Республики (аппарат)</t>
  </si>
  <si>
    <t>Центр судебного представительства Кабинета Министров Кыргызской Республики (оплата услуг компаний в рамках международных арбитражных судебных разбирательств)</t>
  </si>
  <si>
    <t xml:space="preserve">Секретариат Национальной  комиссии Кыргызской Республики по делам ЮНЕСКО  </t>
  </si>
  <si>
    <t>Министерство цифрового развития  Кыргызской Республики (аппарат)</t>
  </si>
  <si>
    <t>Министерство цифрового развития Кыргызской Республики (подведомственные учреждения)</t>
  </si>
  <si>
    <t>Государственное агентство связи при Министерстве цифрового развития Кыргызской Республики</t>
  </si>
  <si>
    <t>Государственное архивное агентство при Министерстве цифрового развития Кыргызской Республики (аппарат)</t>
  </si>
  <si>
    <t>Государственное архивное агентство при Министерстве цифрового развития Кыргызской Республики (подведомственные учреждения)</t>
  </si>
  <si>
    <t>Национальный институт стратегических исследований Кыргызской Республики</t>
  </si>
  <si>
    <t>Государственная служба финансовой разведки при Кабинете Министров Кыргызской Республики (аппарат)</t>
  </si>
  <si>
    <t>Государственное агентство антимонопольного регулирования при Правительстве Кыргызской Республики (аппарат)</t>
  </si>
  <si>
    <t>Государственное агентство антимонопольного регулирования при Правительстве Кыргызской Республики (территориальные органы)</t>
  </si>
  <si>
    <t xml:space="preserve">Представительства Государственной службы миграции при Правительстве  Кыргызской Республики </t>
  </si>
  <si>
    <t>Информационно-консультационный центр при Государственной службе миграции при Правительстве Кыргызской Республики</t>
  </si>
  <si>
    <t>Национальный статистический комитет Кыргызской Республики (аппарат)</t>
  </si>
  <si>
    <t>Национальный статистический комитет Кыргызской Республики (подведомственные учреждения)</t>
  </si>
  <si>
    <t xml:space="preserve">Фонд по управлению государственным имуществом при Правительстве Кыргызской Республики </t>
  </si>
  <si>
    <t>Государственное учреждение "Аукционный центр" при Фонде по управлению государственным имуществом при Правительстве Кыргызской Республики</t>
  </si>
  <si>
    <t>Фонд государственных материальных резервов при Правительстве Кыргызской Республики</t>
  </si>
  <si>
    <t>Национальная аттестационная комиссия при Президенте Кыргызской Республики (аппарат)</t>
  </si>
  <si>
    <t>Секретариат Совета безопасности Кыргызской Республики</t>
  </si>
  <si>
    <t>Национальная академия наук Кыргызской Республики</t>
  </si>
  <si>
    <t>Клиническая больница  Управления делами Президента Кыргызской Республики</t>
  </si>
  <si>
    <t>Национальный центр Кыргызской Республики по предупреждению пыток и других жестоких, бесчеловечных или унижающих достоинство видов обращения и наказания (аппарат)</t>
  </si>
  <si>
    <t>Редакция газеты "Эркин-тоо"</t>
  </si>
  <si>
    <t>Общественная телерадиовещательная корпорация Кыргызской Республики</t>
  </si>
  <si>
    <t>Национальный филиал межгосударственной телерадиовещательной компании "Мир" в Кыргызской Республике</t>
  </si>
  <si>
    <t>Государственная телерадиовещательная компания Кыргызской Республики "ЭлТР"</t>
  </si>
  <si>
    <t>Государственная судебно-экспертная служба при Правительстве Кыргызской Республики (аппарат)</t>
  </si>
  <si>
    <t xml:space="preserve">«Государственное учреждение «Кыргызтест» </t>
  </si>
  <si>
    <t>Национальная академия "Манас" и Чингиза Айтматова</t>
  </si>
  <si>
    <t>Министерство экономики и коммерции Кыргызской Республики (аппарат)</t>
  </si>
  <si>
    <t>Министерство труда, социального обеспечения и миграции Кыргызской Республики (аппарат)</t>
  </si>
  <si>
    <t>Фонд развития Иссык-Кульской области</t>
  </si>
  <si>
    <t>24120</t>
  </si>
  <si>
    <t>Министерство экономики и финансов Кыргызской Республики (специальный счет по предупреждению и ликвидации последствий чрезвычайных ситуаций)</t>
  </si>
  <si>
    <t>Министерство сельского, водного хозяйства и развития регионов Кыргызской Республики  (софинансирование)</t>
  </si>
  <si>
    <t>3215</t>
  </si>
  <si>
    <t>3214</t>
  </si>
  <si>
    <t>Откл.</t>
  </si>
  <si>
    <t>% вып.</t>
  </si>
  <si>
    <t>Факт</t>
  </si>
  <si>
    <t>об исполнении республиканского бюджета Кыргызской Республики   за 2021 год</t>
  </si>
  <si>
    <t xml:space="preserve">Коды эконом, классиф. </t>
  </si>
  <si>
    <t>Доходы (без учета официальных трансфертов)</t>
  </si>
  <si>
    <t>всего ГНС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</si>
</sst>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₽_-;\-* #,##0.00\ _₽_-;_-* &quot;-&quot;??\ _₽_-;_-@_-"/>
    <numFmt numFmtId="164" formatCode="#,##0.0"/>
    <numFmt numFmtId="165" formatCode="_-* #,##0.00_р_._-;\-* #,##0.00_р_._-;_-* &quot;-&quot;??_р_._-;_-@_-"/>
    <numFmt numFmtId="166" formatCode="#,##0.0_ ;[Red]\-#,##0.0\ "/>
    <numFmt numFmtId="167" formatCode="#,##0.000_ ;[Red]\-#,##0.000\ "/>
    <numFmt numFmtId="168" formatCode="#&quot; &quot;##0.0_ ;[Red]\-#&quot; &quot;##0.0\ "/>
    <numFmt numFmtId="169" formatCode="#,##0.00_ ;[Red]\-#,##0.00\ "/>
    <numFmt numFmtId="170" formatCode="_-* #,##0.0\ _₽_-;\-* #,##0.0\ _₽_-;_-* &quot;-&quot;??\ _₽_-;_-@_-"/>
    <numFmt numFmtId="171" formatCode="0.0"/>
  </numFmts>
  <fonts count="24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rgb="FF000000"/>
      <name val="DejaVu Sans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i/>
      <sz val="11"/>
      <color rgb="FFFF0000"/>
      <name val="Calibri"/>
      <family val="2"/>
      <scheme val="minor"/>
    </font>
    <font>
      <i/>
      <sz val="1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1"/>
    <xf numFmtId="0" fontId="6" fillId="0" borderId="1"/>
    <xf numFmtId="165" fontId="3" fillId="0" borderId="1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"/>
  </cellStyleXfs>
  <cellXfs count="184">
    <xf numFmtId="0" fontId="0" fillId="0" borderId="0" xfId="0"/>
    <xf numFmtId="0" fontId="2" fillId="2" borderId="2" xfId="0" applyNumberFormat="1" applyFont="1" applyFill="1" applyBorder="1" applyAlignment="1" applyProtection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64" fontId="2" fillId="2" borderId="3" xfId="0" applyNumberFormat="1" applyFont="1" applyFill="1" applyBorder="1" applyAlignment="1" applyProtection="1">
      <alignment horizontal="center" vertical="center" wrapText="1"/>
    </xf>
    <xf numFmtId="49" fontId="1" fillId="2" borderId="4" xfId="0" applyNumberFormat="1" applyFont="1" applyFill="1" applyBorder="1" applyAlignment="1">
      <alignment vertical="center"/>
    </xf>
    <xf numFmtId="166" fontId="1" fillId="2" borderId="4" xfId="4" applyNumberFormat="1" applyFont="1" applyFill="1" applyBorder="1" applyAlignment="1">
      <alignment horizontal="center" vertical="center"/>
    </xf>
    <xf numFmtId="168" fontId="1" fillId="2" borderId="4" xfId="0" applyNumberFormat="1" applyFont="1" applyFill="1" applyBorder="1" applyAlignment="1" applyProtection="1">
      <alignment horizontal="right" vertical="center" wrapText="1"/>
    </xf>
    <xf numFmtId="166" fontId="2" fillId="2" borderId="4" xfId="4" applyNumberFormat="1" applyFont="1" applyFill="1" applyBorder="1" applyAlignment="1">
      <alignment horizontal="center" vertical="center"/>
    </xf>
    <xf numFmtId="167" fontId="1" fillId="2" borderId="4" xfId="4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wrapText="1"/>
      <protection locked="0"/>
    </xf>
    <xf numFmtId="0" fontId="2" fillId="2" borderId="12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 applyProtection="1">
      <alignment vertical="center" wrapText="1"/>
    </xf>
    <xf numFmtId="49" fontId="2" fillId="2" borderId="4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vertical="center"/>
    </xf>
    <xf numFmtId="168" fontId="2" fillId="2" borderId="4" xfId="0" applyNumberFormat="1" applyFont="1" applyFill="1" applyBorder="1" applyAlignment="1" applyProtection="1">
      <alignment horizontal="right" vertical="center" wrapText="1"/>
    </xf>
    <xf numFmtId="0" fontId="1" fillId="2" borderId="4" xfId="0" applyFont="1" applyFill="1" applyBorder="1" applyAlignment="1" applyProtection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170" fontId="1" fillId="2" borderId="4" xfId="4" applyNumberFormat="1" applyFont="1" applyFill="1" applyBorder="1" applyAlignment="1">
      <alignment horizontal="center" vertical="center"/>
    </xf>
    <xf numFmtId="169" fontId="2" fillId="2" borderId="4" xfId="4" applyNumberFormat="1" applyFont="1" applyFill="1" applyBorder="1" applyAlignment="1">
      <alignment horizontal="center" vertical="center"/>
    </xf>
    <xf numFmtId="169" fontId="1" fillId="2" borderId="4" xfId="4" applyNumberFormat="1" applyFont="1" applyFill="1" applyBorder="1" applyAlignment="1">
      <alignment horizontal="center" vertical="center"/>
    </xf>
    <xf numFmtId="170" fontId="2" fillId="2" borderId="4" xfId="4" applyNumberFormat="1" applyFont="1" applyFill="1" applyBorder="1" applyAlignment="1">
      <alignment horizontal="center" vertical="center"/>
    </xf>
    <xf numFmtId="166" fontId="2" fillId="2" borderId="12" xfId="0" applyNumberFormat="1" applyFont="1" applyFill="1" applyBorder="1" applyAlignment="1">
      <alignment horizontal="center" vertical="center" wrapText="1"/>
    </xf>
    <xf numFmtId="168" fontId="2" fillId="2" borderId="12" xfId="0" applyNumberFormat="1" applyFont="1" applyFill="1" applyBorder="1" applyAlignment="1" applyProtection="1">
      <alignment horizontal="right" vertical="center" wrapText="1"/>
    </xf>
    <xf numFmtId="170" fontId="2" fillId="2" borderId="4" xfId="4" applyNumberFormat="1" applyFont="1" applyFill="1" applyBorder="1" applyAlignment="1">
      <alignment vertical="center"/>
    </xf>
    <xf numFmtId="0" fontId="9" fillId="0" borderId="0" xfId="0" applyFont="1" applyFill="1"/>
    <xf numFmtId="0" fontId="0" fillId="0" borderId="0" xfId="0" applyFont="1" applyFill="1"/>
    <xf numFmtId="0" fontId="9" fillId="0" borderId="1" xfId="0" applyNumberFormat="1" applyFont="1" applyFill="1" applyBorder="1" applyAlignment="1" applyProtection="1">
      <alignment wrapText="1"/>
      <protection locked="0"/>
    </xf>
    <xf numFmtId="0" fontId="11" fillId="0" borderId="16" xfId="0" applyNumberFormat="1" applyFont="1" applyFill="1" applyBorder="1" applyAlignment="1" applyProtection="1">
      <alignment horizontal="left" vertical="center" wrapText="1"/>
    </xf>
    <xf numFmtId="0" fontId="11" fillId="0" borderId="4" xfId="0" applyNumberFormat="1" applyFont="1" applyFill="1" applyBorder="1" applyAlignment="1" applyProtection="1">
      <alignment horizontal="left" vertical="center" wrapText="1"/>
    </xf>
    <xf numFmtId="0" fontId="13" fillId="0" borderId="16" xfId="0" applyNumberFormat="1" applyFont="1" applyFill="1" applyBorder="1" applyAlignment="1" applyProtection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left" vertical="center" wrapText="1"/>
    </xf>
    <xf numFmtId="0" fontId="11" fillId="0" borderId="10" xfId="0" applyNumberFormat="1" applyFont="1" applyFill="1" applyBorder="1" applyAlignment="1" applyProtection="1">
      <alignment horizontal="left" vertical="center" wrapText="1"/>
    </xf>
    <xf numFmtId="170" fontId="1" fillId="2" borderId="4" xfId="4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" xfId="0" applyNumberFormat="1" applyFont="1" applyFill="1" applyBorder="1" applyAlignment="1" applyProtection="1">
      <alignment horizontal="right" vertical="center" wrapText="1"/>
    </xf>
    <xf numFmtId="166" fontId="2" fillId="2" borderId="4" xfId="4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164" fontId="2" fillId="2" borderId="9" xfId="0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7" fillId="2" borderId="0" xfId="0" applyFont="1" applyFill="1" applyAlignment="1"/>
    <xf numFmtId="0" fontId="1" fillId="2" borderId="0" xfId="0" applyFont="1" applyFill="1" applyAlignment="1">
      <alignment vertical="center"/>
    </xf>
    <xf numFmtId="164" fontId="1" fillId="2" borderId="4" xfId="0" applyNumberFormat="1" applyFont="1" applyFill="1" applyBorder="1" applyAlignment="1" applyProtection="1">
      <alignment horizontal="right" vertical="center" wrapText="1"/>
    </xf>
    <xf numFmtId="0" fontId="1" fillId="2" borderId="0" xfId="0" applyNumberFormat="1" applyFont="1" applyFill="1" applyBorder="1" applyAlignment="1" applyProtection="1">
      <alignment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</xf>
    <xf numFmtId="164" fontId="1" fillId="2" borderId="3" xfId="0" applyNumberFormat="1" applyFont="1" applyFill="1" applyBorder="1" applyAlignment="1" applyProtection="1">
      <alignment horizontal="right" vertical="center" wrapText="1"/>
    </xf>
    <xf numFmtId="164" fontId="2" fillId="2" borderId="2" xfId="0" applyNumberFormat="1" applyFont="1" applyFill="1" applyBorder="1" applyAlignment="1" applyProtection="1">
      <alignment horizontal="right" vertical="center" wrapText="1"/>
    </xf>
    <xf numFmtId="164" fontId="2" fillId="2" borderId="3" xfId="0" applyNumberFormat="1" applyFont="1" applyFill="1" applyBorder="1" applyAlignment="1" applyProtection="1">
      <alignment horizontal="right" vertical="center" wrapText="1"/>
    </xf>
    <xf numFmtId="164" fontId="2" fillId="2" borderId="5" xfId="0" applyNumberFormat="1" applyFont="1" applyFill="1" applyBorder="1" applyAlignment="1" applyProtection="1">
      <alignment horizontal="right" vertical="center" wrapText="1"/>
    </xf>
    <xf numFmtId="4" fontId="1" fillId="2" borderId="2" xfId="0" applyNumberFormat="1" applyFont="1" applyFill="1" applyBorder="1" applyAlignment="1" applyProtection="1">
      <alignment horizontal="right" vertical="center" wrapText="1"/>
    </xf>
    <xf numFmtId="4" fontId="2" fillId="2" borderId="2" xfId="0" applyNumberFormat="1" applyFont="1" applyFill="1" applyBorder="1" applyAlignment="1" applyProtection="1">
      <alignment horizontal="right" vertical="center" wrapText="1"/>
    </xf>
    <xf numFmtId="164" fontId="2" fillId="2" borderId="7" xfId="0" applyNumberFormat="1" applyFont="1" applyFill="1" applyBorder="1" applyAlignment="1" applyProtection="1">
      <alignment horizontal="right" vertical="center" wrapText="1"/>
    </xf>
    <xf numFmtId="164" fontId="1" fillId="2" borderId="6" xfId="0" applyNumberFormat="1" applyFont="1" applyFill="1" applyBorder="1" applyAlignment="1" applyProtection="1">
      <alignment horizontal="right" vertical="center" wrapText="1"/>
    </xf>
    <xf numFmtId="0" fontId="2" fillId="2" borderId="4" xfId="0" applyNumberFormat="1" applyFont="1" applyFill="1" applyBorder="1" applyAlignment="1" applyProtection="1">
      <alignment horizontal="left" vertical="center" wrapText="1"/>
    </xf>
    <xf numFmtId="164" fontId="2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2" fillId="2" borderId="4" xfId="0" applyNumberFormat="1" applyFont="1" applyFill="1" applyBorder="1" applyAlignment="1" applyProtection="1">
      <alignment horizontal="right" vertical="center" wrapText="1"/>
    </xf>
    <xf numFmtId="0" fontId="1" fillId="2" borderId="4" xfId="0" applyNumberFormat="1" applyFont="1" applyFill="1" applyBorder="1" applyAlignment="1" applyProtection="1">
      <alignment horizontal="left" vertical="center" wrapText="1"/>
    </xf>
    <xf numFmtId="0" fontId="2" fillId="2" borderId="15" xfId="0" applyNumberFormat="1" applyFont="1" applyFill="1" applyBorder="1" applyAlignment="1" applyProtection="1">
      <alignment horizontal="left" vertical="center" wrapText="1"/>
    </xf>
    <xf numFmtId="164" fontId="2" fillId="2" borderId="15" xfId="0" applyNumberFormat="1" applyFont="1" applyFill="1" applyBorder="1" applyAlignment="1" applyProtection="1">
      <alignment horizontal="right" vertical="center" wrapText="1"/>
    </xf>
    <xf numFmtId="170" fontId="2" fillId="2" borderId="4" xfId="4" applyNumberFormat="1" applyFont="1" applyFill="1" applyBorder="1" applyAlignment="1" applyProtection="1">
      <alignment horizontal="left" vertical="center" wrapText="1"/>
    </xf>
    <xf numFmtId="170" fontId="1" fillId="2" borderId="4" xfId="4" applyNumberFormat="1" applyFont="1" applyFill="1" applyBorder="1" applyAlignment="1" applyProtection="1">
      <alignment horizontal="left" vertical="center" wrapText="1"/>
    </xf>
    <xf numFmtId="0" fontId="1" fillId="2" borderId="4" xfId="5" applyNumberFormat="1" applyFont="1" applyFill="1" applyBorder="1" applyAlignment="1" applyProtection="1">
      <alignment horizontal="left" vertical="center" wrapText="1"/>
    </xf>
    <xf numFmtId="170" fontId="2" fillId="2" borderId="4" xfId="4" applyNumberFormat="1" applyFont="1" applyFill="1" applyBorder="1" applyAlignment="1" applyProtection="1">
      <alignment horizontal="center" vertical="center" wrapText="1"/>
    </xf>
    <xf numFmtId="170" fontId="2" fillId="2" borderId="4" xfId="5" applyNumberFormat="1" applyFont="1" applyFill="1" applyBorder="1" applyAlignment="1" applyProtection="1">
      <alignment horizontal="center" vertical="center" wrapText="1"/>
    </xf>
    <xf numFmtId="170" fontId="1" fillId="2" borderId="4" xfId="5" applyNumberFormat="1" applyFont="1" applyFill="1" applyBorder="1" applyAlignment="1" applyProtection="1">
      <alignment horizontal="center" vertical="center" wrapText="1"/>
    </xf>
    <xf numFmtId="0" fontId="2" fillId="2" borderId="4" xfId="5" applyNumberFormat="1" applyFont="1" applyFill="1" applyBorder="1" applyAlignment="1" applyProtection="1">
      <alignment horizontal="left" vertical="center" wrapText="1"/>
    </xf>
    <xf numFmtId="170" fontId="1" fillId="2" borderId="4" xfId="5" applyNumberFormat="1" applyFont="1" applyFill="1" applyBorder="1" applyAlignment="1" applyProtection="1">
      <alignment horizontal="right" vertical="center" wrapText="1"/>
    </xf>
    <xf numFmtId="43" fontId="1" fillId="2" borderId="4" xfId="4" applyFont="1" applyFill="1" applyBorder="1" applyAlignment="1" applyProtection="1">
      <alignment horizontal="left" vertical="center" wrapText="1"/>
    </xf>
    <xf numFmtId="164" fontId="2" fillId="2" borderId="7" xfId="0" applyNumberFormat="1" applyFont="1" applyFill="1" applyBorder="1" applyAlignment="1" applyProtection="1">
      <alignment horizontal="center" vertical="center" wrapText="1"/>
    </xf>
    <xf numFmtId="164" fontId="2" fillId="2" borderId="6" xfId="0" applyNumberFormat="1" applyFont="1" applyFill="1" applyBorder="1" applyAlignment="1" applyProtection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right" vertical="center" wrapText="1"/>
    </xf>
    <xf numFmtId="164" fontId="1" fillId="2" borderId="18" xfId="0" applyNumberFormat="1" applyFont="1" applyFill="1" applyBorder="1" applyAlignment="1" applyProtection="1">
      <alignment horizontal="right" vertical="center" wrapText="1"/>
    </xf>
    <xf numFmtId="164" fontId="1" fillId="2" borderId="1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1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2" xfId="0" applyFont="1" applyFill="1" applyBorder="1" applyAlignment="1">
      <alignment vertical="center"/>
    </xf>
    <xf numFmtId="164" fontId="1" fillId="2" borderId="22" xfId="0" applyNumberFormat="1" applyFont="1" applyFill="1" applyBorder="1" applyAlignment="1" applyProtection="1">
      <alignment horizontal="right" vertical="center" wrapText="1"/>
    </xf>
    <xf numFmtId="4" fontId="1" fillId="2" borderId="5" xfId="0" applyNumberFormat="1" applyFont="1" applyFill="1" applyBorder="1" applyAlignment="1" applyProtection="1">
      <alignment horizontal="right" vertical="center" wrapText="1"/>
    </xf>
    <xf numFmtId="164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23" xfId="0" applyNumberFormat="1" applyFont="1" applyFill="1" applyBorder="1" applyAlignment="1" applyProtection="1">
      <alignment horizontal="center" vertical="center" wrapText="1"/>
    </xf>
    <xf numFmtId="164" fontId="2" fillId="2" borderId="24" xfId="0" applyNumberFormat="1" applyFont="1" applyFill="1" applyBorder="1" applyAlignment="1" applyProtection="1">
      <alignment horizontal="center" vertical="center" wrapText="1"/>
    </xf>
    <xf numFmtId="164" fontId="2" fillId="2" borderId="25" xfId="0" applyNumberFormat="1" applyFont="1" applyFill="1" applyBorder="1" applyAlignment="1" applyProtection="1">
      <alignment horizontal="center" vertical="center" wrapText="1"/>
    </xf>
    <xf numFmtId="164" fontId="2" fillId="2" borderId="26" xfId="0" applyNumberFormat="1" applyFont="1" applyFill="1" applyBorder="1" applyAlignment="1" applyProtection="1">
      <alignment horizontal="center" vertical="center" wrapText="1"/>
    </xf>
    <xf numFmtId="0" fontId="2" fillId="2" borderId="27" xfId="0" applyNumberFormat="1" applyFont="1" applyFill="1" applyBorder="1" applyAlignment="1" applyProtection="1">
      <alignment horizontal="left" vertical="center" wrapText="1"/>
    </xf>
    <xf numFmtId="164" fontId="1" fillId="2" borderId="28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27" xfId="0" applyNumberFormat="1" applyFont="1" applyFill="1" applyBorder="1" applyAlignment="1" applyProtection="1">
      <alignment horizontal="left" vertical="center" wrapText="1"/>
    </xf>
    <xf numFmtId="164" fontId="1" fillId="2" borderId="29" xfId="0" applyNumberFormat="1" applyFont="1" applyFill="1" applyBorder="1" applyAlignment="1" applyProtection="1">
      <alignment horizontal="right" vertical="center" wrapText="1"/>
    </xf>
    <xf numFmtId="0" fontId="2" fillId="2" borderId="27" xfId="0" applyNumberFormat="1" applyFont="1" applyFill="1" applyBorder="1" applyAlignment="1" applyProtection="1">
      <alignment horizontal="center" vertical="center" wrapText="1"/>
    </xf>
    <xf numFmtId="164" fontId="2" fillId="2" borderId="29" xfId="0" applyNumberFormat="1" applyFont="1" applyFill="1" applyBorder="1" applyAlignment="1" applyProtection="1">
      <alignment horizontal="center" vertical="center" wrapText="1"/>
    </xf>
    <xf numFmtId="164" fontId="2" fillId="2" borderId="29" xfId="0" applyNumberFormat="1" applyFont="1" applyFill="1" applyBorder="1" applyAlignment="1" applyProtection="1">
      <alignment horizontal="right" vertical="center" wrapText="1"/>
    </xf>
    <xf numFmtId="164" fontId="2" fillId="2" borderId="30" xfId="0" applyNumberFormat="1" applyFont="1" applyFill="1" applyBorder="1" applyAlignment="1" applyProtection="1">
      <alignment horizontal="center" vertical="center" wrapText="1"/>
    </xf>
    <xf numFmtId="164" fontId="1" fillId="2" borderId="31" xfId="0" applyNumberFormat="1" applyFont="1" applyFill="1" applyBorder="1" applyAlignment="1" applyProtection="1">
      <alignment horizontal="right" vertical="center" wrapText="1"/>
    </xf>
    <xf numFmtId="0" fontId="2" fillId="2" borderId="32" xfId="0" applyNumberFormat="1" applyFont="1" applyFill="1" applyBorder="1" applyAlignment="1" applyProtection="1">
      <alignment horizontal="left" vertical="center" wrapText="1"/>
    </xf>
    <xf numFmtId="0" fontId="2" fillId="2" borderId="35" xfId="0" applyNumberFormat="1" applyFont="1" applyFill="1" applyBorder="1" applyAlignment="1" applyProtection="1">
      <alignment horizontal="left" vertical="center" wrapText="1"/>
    </xf>
    <xf numFmtId="164" fontId="1" fillId="2" borderId="30" xfId="0" applyNumberFormat="1" applyFont="1" applyFill="1" applyBorder="1" applyAlignment="1" applyProtection="1">
      <alignment horizontal="righ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16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170" fontId="1" fillId="2" borderId="0" xfId="0" applyNumberFormat="1" applyFont="1" applyFill="1" applyAlignment="1"/>
    <xf numFmtId="164" fontId="2" fillId="2" borderId="28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/>
    <xf numFmtId="0" fontId="2" fillId="2" borderId="24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2" fillId="2" borderId="15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/>
    </xf>
    <xf numFmtId="0" fontId="1" fillId="2" borderId="4" xfId="5" applyNumberFormat="1" applyFont="1" applyFill="1" applyBorder="1" applyAlignment="1" applyProtection="1">
      <alignment horizontal="center" vertical="center" wrapText="1"/>
    </xf>
    <xf numFmtId="0" fontId="2" fillId="2" borderId="4" xfId="5" applyNumberFormat="1" applyFont="1" applyFill="1" applyBorder="1" applyAlignment="1" applyProtection="1">
      <alignment horizontal="center" vertical="center" wrapText="1"/>
    </xf>
    <xf numFmtId="49" fontId="2" fillId="2" borderId="12" xfId="0" applyNumberFormat="1" applyFont="1" applyFill="1" applyBorder="1" applyAlignment="1" applyProtection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</xf>
    <xf numFmtId="4" fontId="2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wrapText="1"/>
      <protection locked="0"/>
    </xf>
    <xf numFmtId="0" fontId="19" fillId="0" borderId="16" xfId="0" applyNumberFormat="1" applyFont="1" applyFill="1" applyBorder="1" applyAlignment="1" applyProtection="1">
      <alignment horizontal="left" vertical="center" wrapText="1"/>
    </xf>
    <xf numFmtId="0" fontId="19" fillId="0" borderId="4" xfId="0" applyNumberFormat="1" applyFont="1" applyFill="1" applyBorder="1" applyAlignment="1" applyProtection="1">
      <alignment horizontal="left" vertical="center" wrapText="1"/>
    </xf>
    <xf numFmtId="0" fontId="15" fillId="0" borderId="0" xfId="0" applyFont="1" applyFill="1"/>
    <xf numFmtId="0" fontId="0" fillId="0" borderId="0" xfId="0" applyFont="1" applyFill="1" applyAlignment="1">
      <alignment vertical="center"/>
    </xf>
    <xf numFmtId="170" fontId="11" fillId="0" borderId="4" xfId="4" applyNumberFormat="1" applyFont="1" applyFill="1" applyBorder="1" applyAlignment="1" applyProtection="1">
      <alignment horizontal="right" vertical="center" wrapText="1"/>
    </xf>
    <xf numFmtId="170" fontId="9" fillId="0" borderId="4" xfId="0" applyNumberFormat="1" applyFont="1" applyFill="1" applyBorder="1" applyAlignment="1">
      <alignment vertical="center"/>
    </xf>
    <xf numFmtId="170" fontId="13" fillId="0" borderId="4" xfId="4" applyNumberFormat="1" applyFont="1" applyFill="1" applyBorder="1" applyAlignment="1" applyProtection="1">
      <alignment horizontal="right" vertical="center" wrapText="1"/>
    </xf>
    <xf numFmtId="0" fontId="14" fillId="0" borderId="11" xfId="0" applyFont="1" applyFill="1" applyBorder="1" applyAlignment="1">
      <alignment vertical="center"/>
    </xf>
    <xf numFmtId="170" fontId="11" fillId="2" borderId="11" xfId="4" applyNumberFormat="1" applyFont="1" applyFill="1" applyBorder="1" applyAlignment="1" applyProtection="1">
      <alignment horizontal="right" vertical="center" wrapText="1"/>
    </xf>
    <xf numFmtId="0" fontId="11" fillId="0" borderId="8" xfId="0" applyNumberFormat="1" applyFont="1" applyFill="1" applyBorder="1" applyAlignment="1" applyProtection="1">
      <alignment horizontal="left" vertical="center" wrapText="1"/>
    </xf>
    <xf numFmtId="0" fontId="11" fillId="0" borderId="9" xfId="0" applyNumberFormat="1" applyFont="1" applyFill="1" applyBorder="1" applyAlignment="1" applyProtection="1">
      <alignment horizontal="left" vertical="center" wrapText="1"/>
    </xf>
    <xf numFmtId="170" fontId="11" fillId="0" borderId="9" xfId="4" applyNumberFormat="1" applyFont="1" applyFill="1" applyBorder="1" applyAlignment="1" applyProtection="1">
      <alignment horizontal="right" vertical="center" wrapText="1"/>
    </xf>
    <xf numFmtId="170" fontId="9" fillId="0" borderId="9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171" fontId="0" fillId="0" borderId="0" xfId="0" applyNumberFormat="1" applyFont="1" applyFill="1" applyAlignment="1">
      <alignment horizontal="right" vertical="center"/>
    </xf>
    <xf numFmtId="43" fontId="0" fillId="0" borderId="1" xfId="4" applyFont="1" applyFill="1" applyBorder="1" applyAlignment="1" applyProtection="1">
      <alignment horizontal="right" vertical="center" wrapText="1"/>
      <protection locked="0"/>
    </xf>
    <xf numFmtId="171" fontId="0" fillId="0" borderId="1" xfId="0" applyNumberFormat="1" applyFont="1" applyFill="1" applyBorder="1" applyAlignment="1">
      <alignment horizontal="right" vertical="center"/>
    </xf>
    <xf numFmtId="171" fontId="9" fillId="0" borderId="13" xfId="0" applyNumberFormat="1" applyFont="1" applyFill="1" applyBorder="1" applyAlignment="1">
      <alignment horizontal="right" vertical="center"/>
    </xf>
    <xf numFmtId="170" fontId="9" fillId="0" borderId="11" xfId="0" applyNumberFormat="1" applyFont="1" applyFill="1" applyBorder="1" applyAlignment="1">
      <alignment horizontal="right" vertical="center"/>
    </xf>
    <xf numFmtId="171" fontId="9" fillId="0" borderId="38" xfId="0" applyNumberFormat="1" applyFont="1" applyFill="1" applyBorder="1" applyAlignment="1">
      <alignment horizontal="right" vertical="center"/>
    </xf>
    <xf numFmtId="43" fontId="0" fillId="0" borderId="0" xfId="4" applyFont="1" applyFill="1" applyAlignment="1">
      <alignment horizontal="right" vertical="center"/>
    </xf>
    <xf numFmtId="0" fontId="20" fillId="0" borderId="1" xfId="0" applyNumberFormat="1" applyFont="1" applyFill="1" applyBorder="1" applyAlignment="1" applyProtection="1">
      <alignment wrapText="1"/>
      <protection locked="0"/>
    </xf>
    <xf numFmtId="0" fontId="21" fillId="0" borderId="16" xfId="0" applyNumberFormat="1" applyFont="1" applyFill="1" applyBorder="1" applyAlignment="1" applyProtection="1">
      <alignment horizontal="left" vertical="center" wrapText="1"/>
    </xf>
    <xf numFmtId="0" fontId="22" fillId="0" borderId="4" xfId="0" applyNumberFormat="1" applyFont="1" applyFill="1" applyBorder="1" applyAlignment="1" applyProtection="1">
      <alignment horizontal="left" vertical="center" wrapText="1"/>
    </xf>
    <xf numFmtId="170" fontId="23" fillId="0" borderId="4" xfId="4" applyNumberFormat="1" applyFont="1" applyFill="1" applyBorder="1" applyAlignment="1" applyProtection="1">
      <alignment horizontal="right" vertical="center" wrapText="1"/>
    </xf>
    <xf numFmtId="0" fontId="20" fillId="0" borderId="0" xfId="0" applyFont="1" applyFill="1"/>
    <xf numFmtId="171" fontId="9" fillId="0" borderId="17" xfId="0" applyNumberFormat="1" applyFont="1" applyFill="1" applyBorder="1" applyAlignment="1">
      <alignment horizontal="right" vertical="center"/>
    </xf>
    <xf numFmtId="170" fontId="13" fillId="0" borderId="17" xfId="4" applyNumberFormat="1" applyFont="1" applyFill="1" applyBorder="1" applyAlignment="1" applyProtection="1">
      <alignment horizontal="right" vertical="center" wrapText="1"/>
    </xf>
    <xf numFmtId="170" fontId="23" fillId="0" borderId="17" xfId="4" applyNumberFormat="1" applyFont="1" applyFill="1" applyBorder="1" applyAlignment="1" applyProtection="1">
      <alignment horizontal="right" vertical="center" wrapText="1"/>
    </xf>
    <xf numFmtId="0" fontId="18" fillId="0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1" fontId="18" fillId="0" borderId="37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43" fontId="11" fillId="0" borderId="1" xfId="4" applyFont="1" applyFill="1" applyBorder="1" applyAlignment="1" applyProtection="1">
      <alignment horizontal="center" vertical="top" wrapText="1"/>
    </xf>
    <xf numFmtId="0" fontId="11" fillId="0" borderId="1" xfId="0" applyNumberFormat="1" applyFont="1" applyFill="1" applyBorder="1" applyAlignment="1" applyProtection="1">
      <alignment horizontal="center" vertical="top" wrapText="1"/>
    </xf>
    <xf numFmtId="0" fontId="12" fillId="0" borderId="8" xfId="0" applyNumberFormat="1" applyFont="1" applyFill="1" applyBorder="1" applyAlignment="1" applyProtection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 wrapText="1"/>
    </xf>
    <xf numFmtId="0" fontId="12" fillId="0" borderId="9" xfId="0" applyNumberFormat="1" applyFont="1" applyFill="1" applyBorder="1" applyAlignment="1" applyProtection="1">
      <alignment horizontal="center" vertical="center" wrapText="1"/>
    </xf>
    <xf numFmtId="0" fontId="12" fillId="0" borderId="15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wrapText="1"/>
      <protection locked="0"/>
    </xf>
    <xf numFmtId="0" fontId="10" fillId="0" borderId="1" xfId="0" applyFont="1" applyBorder="1" applyAlignment="1">
      <alignment wrapText="1"/>
    </xf>
    <xf numFmtId="43" fontId="12" fillId="0" borderId="36" xfId="4" applyFont="1" applyFill="1" applyBorder="1" applyAlignment="1" applyProtection="1">
      <alignment horizontal="center" vertical="center" wrapText="1"/>
    </xf>
    <xf numFmtId="43" fontId="12" fillId="0" borderId="39" xfId="4" applyFont="1" applyFill="1" applyBorder="1" applyAlignment="1" applyProtection="1">
      <alignment horizontal="center" vertical="center" wrapText="1"/>
    </xf>
    <xf numFmtId="0" fontId="2" fillId="2" borderId="33" xfId="0" applyNumberFormat="1" applyFont="1" applyFill="1" applyBorder="1" applyAlignment="1" applyProtection="1">
      <alignment horizontal="left" vertical="center" wrapText="1"/>
    </xf>
    <xf numFmtId="0" fontId="15" fillId="2" borderId="34" xfId="0" applyFont="1" applyFill="1" applyBorder="1" applyAlignment="1">
      <alignment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5" fillId="2" borderId="1" xfId="0" applyNumberFormat="1" applyFont="1" applyFill="1" applyBorder="1" applyAlignment="1" applyProtection="1">
      <alignment horizontal="left" vertical="center" wrapText="1"/>
    </xf>
    <xf numFmtId="2" fontId="5" fillId="2" borderId="1" xfId="0" applyNumberFormat="1" applyFont="1" applyFill="1" applyBorder="1" applyAlignment="1" applyProtection="1">
      <alignment horizontal="left" vertical="center" wrapText="1"/>
      <protection locked="0"/>
    </xf>
    <xf numFmtId="2" fontId="5" fillId="2" borderId="0" xfId="0" applyNumberFormat="1" applyFont="1" applyFill="1" applyAlignment="1">
      <alignment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1" fillId="2" borderId="1" xfId="0" applyNumberFormat="1" applyFont="1" applyFill="1" applyBorder="1" applyAlignment="1" applyProtection="1">
      <alignment horizontal="left" vertical="center" wrapText="1"/>
    </xf>
    <xf numFmtId="16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15" fillId="2" borderId="1" xfId="0" applyFont="1" applyFill="1" applyBorder="1" applyAlignment="1">
      <alignment horizontal="right" vertical="center" wrapText="1"/>
    </xf>
    <xf numFmtId="0" fontId="1" fillId="2" borderId="27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0" xfId="0" applyNumberFormat="1" applyFont="1" applyFill="1" applyBorder="1" applyAlignment="1" applyProtection="1">
      <alignment horizontal="center" vertical="center" wrapText="1"/>
      <protection locked="0"/>
    </xf>
  </cellXfs>
  <cellStyles count="6">
    <cellStyle name="Normal_Sheet1" xfId="1"/>
    <cellStyle name="Обычный" xfId="0" builtinId="0"/>
    <cellStyle name="Обычный 2" xfId="2"/>
    <cellStyle name="Обычный 3" xfId="5"/>
    <cellStyle name="Финансовый" xfId="4" builtinId="3"/>
    <cellStyle name="Финансов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06"/>
  <sheetViews>
    <sheetView tabSelected="1" zoomScaleNormal="100" workbookViewId="0">
      <pane ySplit="5" topLeftCell="A6" activePane="bottomLeft" state="frozen"/>
      <selection pane="bottomLeft" activeCell="B51" sqref="B51"/>
    </sheetView>
  </sheetViews>
  <sheetFormatPr defaultRowHeight="15"/>
  <cols>
    <col min="1" max="1" width="5.42578125" style="27" customWidth="1"/>
    <col min="2" max="2" width="66.5703125" style="27" customWidth="1"/>
    <col min="3" max="3" width="11.42578125" style="128" customWidth="1"/>
    <col min="4" max="4" width="17.85546875" style="145" customWidth="1"/>
    <col min="5" max="5" width="17.5703125" style="145" customWidth="1"/>
    <col min="6" max="6" width="16.42578125" style="145" customWidth="1"/>
    <col min="7" max="7" width="14.140625" style="138" customWidth="1"/>
    <col min="8" max="8" width="7.85546875" style="139" customWidth="1"/>
    <col min="9" max="9" width="6.5703125" style="27" customWidth="1"/>
    <col min="10" max="16384" width="9.140625" style="27"/>
  </cols>
  <sheetData>
    <row r="1" spans="1:8">
      <c r="A1" s="9"/>
      <c r="B1" s="158" t="s">
        <v>100</v>
      </c>
      <c r="C1" s="158"/>
      <c r="D1" s="158"/>
      <c r="E1" s="158"/>
      <c r="F1" s="158"/>
    </row>
    <row r="2" spans="1:8" ht="18" customHeight="1">
      <c r="A2" s="9"/>
      <c r="B2" s="159" t="s">
        <v>1321</v>
      </c>
      <c r="C2" s="159"/>
      <c r="D2" s="159"/>
      <c r="E2" s="159"/>
      <c r="F2" s="159"/>
    </row>
    <row r="3" spans="1:8" ht="15.75" thickBot="1">
      <c r="A3" s="9"/>
      <c r="B3" s="164" t="s">
        <v>781</v>
      </c>
      <c r="C3" s="165"/>
      <c r="D3" s="165"/>
      <c r="E3" s="140"/>
      <c r="F3" s="140"/>
      <c r="G3" s="140" t="s">
        <v>782</v>
      </c>
      <c r="H3" s="141"/>
    </row>
    <row r="4" spans="1:8" ht="17.25" customHeight="1">
      <c r="A4" s="9"/>
      <c r="B4" s="160" t="s">
        <v>72</v>
      </c>
      <c r="C4" s="162" t="s">
        <v>1322</v>
      </c>
      <c r="D4" s="166" t="s">
        <v>101</v>
      </c>
      <c r="E4" s="166" t="s">
        <v>102</v>
      </c>
      <c r="F4" s="166" t="s">
        <v>1320</v>
      </c>
      <c r="G4" s="154" t="s">
        <v>1318</v>
      </c>
      <c r="H4" s="156" t="s">
        <v>1319</v>
      </c>
    </row>
    <row r="5" spans="1:8" ht="25.5" customHeight="1" thickBot="1">
      <c r="A5" s="9"/>
      <c r="B5" s="161"/>
      <c r="C5" s="163"/>
      <c r="D5" s="167"/>
      <c r="E5" s="167"/>
      <c r="F5" s="167"/>
      <c r="G5" s="155"/>
      <c r="H5" s="157"/>
    </row>
    <row r="6" spans="1:8" s="26" customFormat="1" ht="18.75" customHeight="1">
      <c r="A6" s="28"/>
      <c r="B6" s="134" t="s">
        <v>103</v>
      </c>
      <c r="C6" s="135" t="s">
        <v>104</v>
      </c>
      <c r="D6" s="136">
        <f>(D9+D213+D229)</f>
        <v>172891648.59999999</v>
      </c>
      <c r="E6" s="136">
        <f>E9+E213+E229</f>
        <v>188189593.69999999</v>
      </c>
      <c r="F6" s="136">
        <f>F9+F213+F229</f>
        <v>187439726.66461</v>
      </c>
      <c r="G6" s="137">
        <f>F6-E6</f>
        <v>-749867.03538998961</v>
      </c>
      <c r="H6" s="142">
        <f>F6/E6*100</f>
        <v>99.601536397073374</v>
      </c>
    </row>
    <row r="7" spans="1:8" s="26" customFormat="1" ht="18.75" customHeight="1">
      <c r="A7" s="28"/>
      <c r="B7" s="29" t="s">
        <v>1323</v>
      </c>
      <c r="C7" s="30"/>
      <c r="D7" s="129">
        <f>D6-D213</f>
        <v>154801797.69999999</v>
      </c>
      <c r="E7" s="129">
        <f t="shared" ref="E7:F7" si="0">E6-E213</f>
        <v>173265414.59999999</v>
      </c>
      <c r="F7" s="129">
        <f t="shared" si="0"/>
        <v>173701251.29420999</v>
      </c>
      <c r="G7" s="130">
        <f t="shared" ref="G7:G8" si="1">F7-E7</f>
        <v>435836.69420999289</v>
      </c>
      <c r="H7" s="151">
        <f t="shared" ref="H7:H8" si="2">F7/E7*100</f>
        <v>100.2515428109044</v>
      </c>
    </row>
    <row r="8" spans="1:8" s="26" customFormat="1" ht="18.75" customHeight="1">
      <c r="A8" s="28"/>
      <c r="B8" s="29" t="s">
        <v>1324</v>
      </c>
      <c r="C8" s="30"/>
      <c r="D8" s="129">
        <f>D10+D230</f>
        <v>79382568</v>
      </c>
      <c r="E8" s="129">
        <f t="shared" ref="E8:F8" si="3">E10+E230</f>
        <v>85382568</v>
      </c>
      <c r="F8" s="129">
        <f t="shared" si="3"/>
        <v>86332704.496179998</v>
      </c>
      <c r="G8" s="130">
        <f t="shared" si="1"/>
        <v>950136.49617999792</v>
      </c>
      <c r="H8" s="151">
        <f t="shared" si="2"/>
        <v>101.11279915612283</v>
      </c>
    </row>
    <row r="9" spans="1:8">
      <c r="A9" s="9"/>
      <c r="B9" s="31" t="s">
        <v>105</v>
      </c>
      <c r="C9" s="32" t="s">
        <v>106</v>
      </c>
      <c r="D9" s="131">
        <v>127075228</v>
      </c>
      <c r="E9" s="131">
        <v>132749109.40000001</v>
      </c>
      <c r="F9" s="131">
        <v>132135531.94471</v>
      </c>
      <c r="G9" s="131">
        <f t="shared" ref="G9:G72" si="4">F9-E9</f>
        <v>-613577.45529000461</v>
      </c>
      <c r="H9" s="152">
        <f t="shared" ref="H9:H67" si="5">F9/E9*100</f>
        <v>99.537791659723169</v>
      </c>
    </row>
    <row r="10" spans="1:8" ht="18" customHeight="1">
      <c r="A10" s="9"/>
      <c r="B10" s="31" t="s">
        <v>783</v>
      </c>
      <c r="C10" s="32"/>
      <c r="D10" s="131">
        <v>78690728</v>
      </c>
      <c r="E10" s="131">
        <v>84364609.400000006</v>
      </c>
      <c r="F10" s="131">
        <v>85247183.157839999</v>
      </c>
      <c r="G10" s="131">
        <f t="shared" si="4"/>
        <v>882573.75783999264</v>
      </c>
      <c r="H10" s="152">
        <f t="shared" si="5"/>
        <v>101.04614217278649</v>
      </c>
    </row>
    <row r="11" spans="1:8">
      <c r="A11" s="9"/>
      <c r="B11" s="31" t="s">
        <v>784</v>
      </c>
      <c r="C11" s="32"/>
      <c r="D11" s="131">
        <v>48384500</v>
      </c>
      <c r="E11" s="131">
        <v>48384500</v>
      </c>
      <c r="F11" s="131">
        <v>46888348.786870003</v>
      </c>
      <c r="G11" s="131">
        <f t="shared" si="4"/>
        <v>-1496151.2131299973</v>
      </c>
      <c r="H11" s="152">
        <f t="shared" si="5"/>
        <v>96.907788210831995</v>
      </c>
    </row>
    <row r="12" spans="1:8">
      <c r="A12" s="9"/>
      <c r="B12" s="31" t="s">
        <v>107</v>
      </c>
      <c r="C12" s="32" t="s">
        <v>108</v>
      </c>
      <c r="D12" s="131">
        <v>22061032</v>
      </c>
      <c r="E12" s="131">
        <v>25526832</v>
      </c>
      <c r="F12" s="131">
        <v>24249451.64212</v>
      </c>
      <c r="G12" s="131">
        <f t="shared" si="4"/>
        <v>-1277380.35788</v>
      </c>
      <c r="H12" s="152">
        <f t="shared" si="5"/>
        <v>94.995930721524715</v>
      </c>
    </row>
    <row r="13" spans="1:8">
      <c r="A13" s="9"/>
      <c r="B13" s="31" t="s">
        <v>107</v>
      </c>
      <c r="C13" s="32" t="s">
        <v>109</v>
      </c>
      <c r="D13" s="131">
        <v>12064032</v>
      </c>
      <c r="E13" s="131">
        <v>15524832</v>
      </c>
      <c r="F13" s="131">
        <v>16208496.873339999</v>
      </c>
      <c r="G13" s="131">
        <f t="shared" si="4"/>
        <v>683664.87333999947</v>
      </c>
      <c r="H13" s="152">
        <f t="shared" si="5"/>
        <v>104.40368612903508</v>
      </c>
    </row>
    <row r="14" spans="1:8" ht="28.5" hidden="1" customHeight="1">
      <c r="A14" s="9"/>
      <c r="B14" s="31" t="s">
        <v>110</v>
      </c>
      <c r="C14" s="32" t="s">
        <v>111</v>
      </c>
      <c r="D14" s="131">
        <v>0</v>
      </c>
      <c r="E14" s="131">
        <v>0</v>
      </c>
      <c r="F14" s="131">
        <v>0</v>
      </c>
      <c r="G14" s="131">
        <f t="shared" si="4"/>
        <v>0</v>
      </c>
      <c r="H14" s="152">
        <v>0</v>
      </c>
    </row>
    <row r="15" spans="1:8" hidden="1">
      <c r="A15" s="9"/>
      <c r="B15" s="31" t="s">
        <v>112</v>
      </c>
      <c r="C15" s="32" t="s">
        <v>113</v>
      </c>
      <c r="D15" s="131">
        <v>0</v>
      </c>
      <c r="E15" s="131">
        <v>0</v>
      </c>
      <c r="F15" s="131">
        <v>0</v>
      </c>
      <c r="G15" s="131">
        <f t="shared" si="4"/>
        <v>0</v>
      </c>
      <c r="H15" s="152">
        <v>0</v>
      </c>
    </row>
    <row r="16" spans="1:8" hidden="1">
      <c r="A16" s="9"/>
      <c r="B16" s="31" t="s">
        <v>114</v>
      </c>
      <c r="C16" s="32" t="s">
        <v>115</v>
      </c>
      <c r="D16" s="131">
        <v>0</v>
      </c>
      <c r="E16" s="131">
        <v>0</v>
      </c>
      <c r="F16" s="131">
        <v>0</v>
      </c>
      <c r="G16" s="131">
        <f t="shared" si="4"/>
        <v>0</v>
      </c>
      <c r="H16" s="152">
        <v>0</v>
      </c>
    </row>
    <row r="17" spans="1:8">
      <c r="A17" s="9"/>
      <c r="B17" s="31" t="s">
        <v>116</v>
      </c>
      <c r="C17" s="32" t="s">
        <v>117</v>
      </c>
      <c r="D17" s="131">
        <v>2065532</v>
      </c>
      <c r="E17" s="131">
        <v>2365532</v>
      </c>
      <c r="F17" s="131">
        <v>2607473.35237</v>
      </c>
      <c r="G17" s="131">
        <f t="shared" si="4"/>
        <v>241941.35236999998</v>
      </c>
      <c r="H17" s="152">
        <f t="shared" si="5"/>
        <v>110.22777761492975</v>
      </c>
    </row>
    <row r="18" spans="1:8">
      <c r="A18" s="9"/>
      <c r="B18" s="31" t="s">
        <v>116</v>
      </c>
      <c r="C18" s="32" t="s">
        <v>118</v>
      </c>
      <c r="D18" s="131">
        <v>2065532</v>
      </c>
      <c r="E18" s="131">
        <v>2365532</v>
      </c>
      <c r="F18" s="131">
        <v>2607473.35237</v>
      </c>
      <c r="G18" s="131">
        <f t="shared" si="4"/>
        <v>241941.35236999998</v>
      </c>
      <c r="H18" s="152">
        <f t="shared" si="5"/>
        <v>110.22777761492975</v>
      </c>
    </row>
    <row r="19" spans="1:8">
      <c r="A19" s="9"/>
      <c r="B19" s="31" t="s">
        <v>119</v>
      </c>
      <c r="C19" s="32" t="s">
        <v>120</v>
      </c>
      <c r="D19" s="131">
        <v>9998500</v>
      </c>
      <c r="E19" s="131">
        <v>13159300</v>
      </c>
      <c r="F19" s="131">
        <v>13601023.52097</v>
      </c>
      <c r="G19" s="131">
        <f t="shared" si="4"/>
        <v>441723.52096999995</v>
      </c>
      <c r="H19" s="152">
        <f t="shared" si="5"/>
        <v>103.35674025951229</v>
      </c>
    </row>
    <row r="20" spans="1:8">
      <c r="A20" s="9"/>
      <c r="B20" s="31" t="s">
        <v>121</v>
      </c>
      <c r="C20" s="32" t="s">
        <v>122</v>
      </c>
      <c r="D20" s="131">
        <v>5909800</v>
      </c>
      <c r="E20" s="131">
        <v>7209800</v>
      </c>
      <c r="F20" s="131">
        <v>7759435.2956699999</v>
      </c>
      <c r="G20" s="131">
        <f t="shared" si="4"/>
        <v>549635.2956699999</v>
      </c>
      <c r="H20" s="152">
        <f t="shared" si="5"/>
        <v>107.62344719229382</v>
      </c>
    </row>
    <row r="21" spans="1:8">
      <c r="A21" s="9"/>
      <c r="B21" s="31" t="s">
        <v>123</v>
      </c>
      <c r="C21" s="32" t="s">
        <v>124</v>
      </c>
      <c r="D21" s="131">
        <v>0</v>
      </c>
      <c r="E21" s="131">
        <v>0</v>
      </c>
      <c r="F21" s="131">
        <v>-806.66660999999999</v>
      </c>
      <c r="G21" s="131">
        <f t="shared" si="4"/>
        <v>-806.66660999999999</v>
      </c>
      <c r="H21" s="152">
        <v>0</v>
      </c>
    </row>
    <row r="22" spans="1:8">
      <c r="A22" s="9"/>
      <c r="B22" s="31" t="s">
        <v>125</v>
      </c>
      <c r="C22" s="32" t="s">
        <v>126</v>
      </c>
      <c r="D22" s="131">
        <v>4088700</v>
      </c>
      <c r="E22" s="131">
        <v>5949500</v>
      </c>
      <c r="F22" s="131">
        <v>5842394.8919099998</v>
      </c>
      <c r="G22" s="131">
        <f t="shared" si="4"/>
        <v>-107105.10809000023</v>
      </c>
      <c r="H22" s="152">
        <f t="shared" si="5"/>
        <v>98.199762869316743</v>
      </c>
    </row>
    <row r="23" spans="1:8">
      <c r="A23" s="9"/>
      <c r="B23" s="31" t="s">
        <v>127</v>
      </c>
      <c r="C23" s="32" t="s">
        <v>128</v>
      </c>
      <c r="D23" s="131">
        <v>0</v>
      </c>
      <c r="E23" s="131">
        <v>5000</v>
      </c>
      <c r="F23" s="131">
        <v>10681.10871</v>
      </c>
      <c r="G23" s="131">
        <f t="shared" si="4"/>
        <v>5681.1087100000004</v>
      </c>
      <c r="H23" s="152">
        <f t="shared" si="5"/>
        <v>213.62217420000002</v>
      </c>
    </row>
    <row r="24" spans="1:8" hidden="1">
      <c r="A24" s="9"/>
      <c r="B24" s="31" t="s">
        <v>129</v>
      </c>
      <c r="C24" s="32" t="s">
        <v>130</v>
      </c>
      <c r="D24" s="131">
        <v>0</v>
      </c>
      <c r="E24" s="131">
        <v>0</v>
      </c>
      <c r="F24" s="131">
        <v>0</v>
      </c>
      <c r="G24" s="131">
        <f t="shared" si="4"/>
        <v>0</v>
      </c>
      <c r="H24" s="152">
        <v>0</v>
      </c>
    </row>
    <row r="25" spans="1:8" hidden="1">
      <c r="A25" s="9"/>
      <c r="B25" s="31" t="s">
        <v>131</v>
      </c>
      <c r="C25" s="32" t="s">
        <v>132</v>
      </c>
      <c r="D25" s="131">
        <v>0</v>
      </c>
      <c r="E25" s="131">
        <v>0</v>
      </c>
      <c r="F25" s="131">
        <v>0</v>
      </c>
      <c r="G25" s="131">
        <f t="shared" si="4"/>
        <v>0</v>
      </c>
      <c r="H25" s="152">
        <v>0</v>
      </c>
    </row>
    <row r="26" spans="1:8" hidden="1">
      <c r="A26" s="9"/>
      <c r="B26" s="31" t="s">
        <v>133</v>
      </c>
      <c r="C26" s="32" t="s">
        <v>134</v>
      </c>
      <c r="D26" s="131">
        <v>0</v>
      </c>
      <c r="E26" s="131">
        <v>0</v>
      </c>
      <c r="F26" s="131">
        <v>0</v>
      </c>
      <c r="G26" s="131">
        <f t="shared" si="4"/>
        <v>0</v>
      </c>
      <c r="H26" s="152">
        <v>0</v>
      </c>
    </row>
    <row r="27" spans="1:8" hidden="1">
      <c r="A27" s="9"/>
      <c r="B27" s="31" t="s">
        <v>135</v>
      </c>
      <c r="C27" s="32" t="s">
        <v>136</v>
      </c>
      <c r="D27" s="131">
        <v>0</v>
      </c>
      <c r="E27" s="131">
        <v>0</v>
      </c>
      <c r="F27" s="131">
        <v>0</v>
      </c>
      <c r="G27" s="131">
        <f t="shared" si="4"/>
        <v>0</v>
      </c>
      <c r="H27" s="152">
        <v>0</v>
      </c>
    </row>
    <row r="28" spans="1:8" hidden="1">
      <c r="A28" s="9"/>
      <c r="B28" s="31" t="s">
        <v>137</v>
      </c>
      <c r="C28" s="32" t="s">
        <v>138</v>
      </c>
      <c r="D28" s="131">
        <v>0</v>
      </c>
      <c r="E28" s="131">
        <v>0</v>
      </c>
      <c r="F28" s="131">
        <v>0</v>
      </c>
      <c r="G28" s="131">
        <f t="shared" si="4"/>
        <v>0</v>
      </c>
      <c r="H28" s="152">
        <v>0</v>
      </c>
    </row>
    <row r="29" spans="1:8" hidden="1">
      <c r="A29" s="9"/>
      <c r="B29" s="31" t="s">
        <v>139</v>
      </c>
      <c r="C29" s="32" t="s">
        <v>140</v>
      </c>
      <c r="D29" s="131">
        <v>0</v>
      </c>
      <c r="E29" s="131">
        <v>0</v>
      </c>
      <c r="F29" s="131">
        <v>0</v>
      </c>
      <c r="G29" s="131">
        <f t="shared" si="4"/>
        <v>0</v>
      </c>
      <c r="H29" s="152">
        <v>0</v>
      </c>
    </row>
    <row r="30" spans="1:8" ht="30" hidden="1">
      <c r="A30" s="9"/>
      <c r="B30" s="31" t="s">
        <v>141</v>
      </c>
      <c r="C30" s="32" t="s">
        <v>142</v>
      </c>
      <c r="D30" s="131">
        <v>0</v>
      </c>
      <c r="E30" s="131">
        <v>0</v>
      </c>
      <c r="F30" s="131">
        <v>0</v>
      </c>
      <c r="G30" s="131">
        <f t="shared" si="4"/>
        <v>0</v>
      </c>
      <c r="H30" s="152">
        <v>0</v>
      </c>
    </row>
    <row r="31" spans="1:8">
      <c r="A31" s="9"/>
      <c r="B31" s="31" t="s">
        <v>143</v>
      </c>
      <c r="C31" s="32" t="s">
        <v>144</v>
      </c>
      <c r="D31" s="131">
        <v>0</v>
      </c>
      <c r="E31" s="131">
        <v>5000</v>
      </c>
      <c r="F31" s="131">
        <v>10681.10871</v>
      </c>
      <c r="G31" s="131">
        <f t="shared" si="4"/>
        <v>5681.1087100000004</v>
      </c>
      <c r="H31" s="152">
        <f t="shared" si="5"/>
        <v>213.62217420000002</v>
      </c>
    </row>
    <row r="32" spans="1:8">
      <c r="A32" s="9"/>
      <c r="B32" s="31" t="s">
        <v>143</v>
      </c>
      <c r="C32" s="32" t="s">
        <v>145</v>
      </c>
      <c r="D32" s="131">
        <v>0</v>
      </c>
      <c r="E32" s="131">
        <v>5000</v>
      </c>
      <c r="F32" s="131">
        <v>10681.10871</v>
      </c>
      <c r="G32" s="131">
        <f t="shared" si="4"/>
        <v>5681.1087100000004</v>
      </c>
      <c r="H32" s="152">
        <f t="shared" si="5"/>
        <v>213.62217420000002</v>
      </c>
    </row>
    <row r="33" spans="1:8">
      <c r="A33" s="9"/>
      <c r="B33" s="31" t="s">
        <v>146</v>
      </c>
      <c r="C33" s="32" t="s">
        <v>147</v>
      </c>
      <c r="D33" s="131">
        <v>9997000</v>
      </c>
      <c r="E33" s="131">
        <v>9997000</v>
      </c>
      <c r="F33" s="131">
        <v>8030273.6600699993</v>
      </c>
      <c r="G33" s="131">
        <f t="shared" si="4"/>
        <v>-1966726.3399300007</v>
      </c>
      <c r="H33" s="152">
        <f t="shared" si="5"/>
        <v>80.326834651095325</v>
      </c>
    </row>
    <row r="34" spans="1:8">
      <c r="A34" s="9"/>
      <c r="B34" s="31" t="s">
        <v>148</v>
      </c>
      <c r="C34" s="32" t="s">
        <v>149</v>
      </c>
      <c r="D34" s="131">
        <v>9997000</v>
      </c>
      <c r="E34" s="131">
        <v>9997000</v>
      </c>
      <c r="F34" s="131">
        <v>8030273.6600699993</v>
      </c>
      <c r="G34" s="131">
        <f t="shared" si="4"/>
        <v>-1966726.3399300007</v>
      </c>
      <c r="H34" s="152">
        <f t="shared" si="5"/>
        <v>80.326834651095325</v>
      </c>
    </row>
    <row r="35" spans="1:8">
      <c r="A35" s="9"/>
      <c r="B35" s="31" t="s">
        <v>148</v>
      </c>
      <c r="C35" s="32" t="s">
        <v>150</v>
      </c>
      <c r="D35" s="131">
        <v>9997000</v>
      </c>
      <c r="E35" s="131">
        <v>9997000</v>
      </c>
      <c r="F35" s="131">
        <v>8030273.6600699993</v>
      </c>
      <c r="G35" s="131">
        <f t="shared" si="4"/>
        <v>-1966726.3399300007</v>
      </c>
      <c r="H35" s="152">
        <f t="shared" si="5"/>
        <v>80.326834651095325</v>
      </c>
    </row>
    <row r="36" spans="1:8" hidden="1">
      <c r="A36" s="9"/>
      <c r="B36" s="31" t="s">
        <v>151</v>
      </c>
      <c r="C36" s="32" t="s">
        <v>152</v>
      </c>
      <c r="D36" s="131">
        <v>0</v>
      </c>
      <c r="E36" s="131">
        <v>0</v>
      </c>
      <c r="F36" s="131">
        <v>0</v>
      </c>
      <c r="G36" s="131">
        <f t="shared" si="4"/>
        <v>0</v>
      </c>
      <c r="H36" s="152">
        <v>0</v>
      </c>
    </row>
    <row r="37" spans="1:8" hidden="1">
      <c r="A37" s="9"/>
      <c r="B37" s="31" t="s">
        <v>153</v>
      </c>
      <c r="C37" s="32" t="s">
        <v>154</v>
      </c>
      <c r="D37" s="131">
        <v>0</v>
      </c>
      <c r="E37" s="131">
        <v>0</v>
      </c>
      <c r="F37" s="131">
        <v>0</v>
      </c>
      <c r="G37" s="131">
        <f t="shared" si="4"/>
        <v>0</v>
      </c>
      <c r="H37" s="152">
        <v>0</v>
      </c>
    </row>
    <row r="38" spans="1:8" hidden="1">
      <c r="A38" s="9"/>
      <c r="B38" s="31" t="s">
        <v>155</v>
      </c>
      <c r="C38" s="32" t="s">
        <v>156</v>
      </c>
      <c r="D38" s="131">
        <v>0</v>
      </c>
      <c r="E38" s="131">
        <v>0</v>
      </c>
      <c r="F38" s="131">
        <v>0</v>
      </c>
      <c r="G38" s="131">
        <f t="shared" si="4"/>
        <v>0</v>
      </c>
      <c r="H38" s="152">
        <v>0</v>
      </c>
    </row>
    <row r="39" spans="1:8" ht="29.25" hidden="1" customHeight="1">
      <c r="A39" s="9"/>
      <c r="B39" s="31" t="s">
        <v>157</v>
      </c>
      <c r="C39" s="32" t="s">
        <v>158</v>
      </c>
      <c r="D39" s="131">
        <v>0</v>
      </c>
      <c r="E39" s="131">
        <v>0</v>
      </c>
      <c r="F39" s="131">
        <v>0</v>
      </c>
      <c r="G39" s="131">
        <f t="shared" si="4"/>
        <v>0</v>
      </c>
      <c r="H39" s="152">
        <v>0</v>
      </c>
    </row>
    <row r="40" spans="1:8" ht="27.75" hidden="1" customHeight="1">
      <c r="A40" s="9"/>
      <c r="B40" s="31" t="s">
        <v>159</v>
      </c>
      <c r="C40" s="32" t="s">
        <v>160</v>
      </c>
      <c r="D40" s="131">
        <v>0</v>
      </c>
      <c r="E40" s="131">
        <v>0</v>
      </c>
      <c r="F40" s="131">
        <v>0</v>
      </c>
      <c r="G40" s="131">
        <f t="shared" si="4"/>
        <v>0</v>
      </c>
      <c r="H40" s="152">
        <v>0</v>
      </c>
    </row>
    <row r="41" spans="1:8" ht="28.5" hidden="1" customHeight="1">
      <c r="A41" s="9"/>
      <c r="B41" s="31" t="s">
        <v>161</v>
      </c>
      <c r="C41" s="32" t="s">
        <v>162</v>
      </c>
      <c r="D41" s="131">
        <v>0</v>
      </c>
      <c r="E41" s="131">
        <v>0</v>
      </c>
      <c r="F41" s="131">
        <v>0</v>
      </c>
      <c r="G41" s="131">
        <f t="shared" si="4"/>
        <v>0</v>
      </c>
      <c r="H41" s="152">
        <v>0</v>
      </c>
    </row>
    <row r="42" spans="1:8" hidden="1">
      <c r="A42" s="9"/>
      <c r="B42" s="31" t="s">
        <v>163</v>
      </c>
      <c r="C42" s="32" t="s">
        <v>164</v>
      </c>
      <c r="D42" s="131">
        <v>0</v>
      </c>
      <c r="E42" s="131">
        <v>0</v>
      </c>
      <c r="F42" s="131">
        <v>0</v>
      </c>
      <c r="G42" s="131">
        <f t="shared" si="4"/>
        <v>0</v>
      </c>
      <c r="H42" s="152">
        <v>0</v>
      </c>
    </row>
    <row r="43" spans="1:8" hidden="1">
      <c r="A43" s="9"/>
      <c r="B43" s="31" t="s">
        <v>165</v>
      </c>
      <c r="C43" s="32" t="s">
        <v>166</v>
      </c>
      <c r="D43" s="131">
        <v>0</v>
      </c>
      <c r="E43" s="131">
        <v>0</v>
      </c>
      <c r="F43" s="131">
        <v>0</v>
      </c>
      <c r="G43" s="131">
        <f t="shared" si="4"/>
        <v>0</v>
      </c>
      <c r="H43" s="152">
        <v>0</v>
      </c>
    </row>
    <row r="44" spans="1:8" hidden="1">
      <c r="A44" s="9"/>
      <c r="B44" s="31" t="s">
        <v>167</v>
      </c>
      <c r="C44" s="32" t="s">
        <v>168</v>
      </c>
      <c r="D44" s="131">
        <v>0</v>
      </c>
      <c r="E44" s="131">
        <v>0</v>
      </c>
      <c r="F44" s="131">
        <v>0</v>
      </c>
      <c r="G44" s="131">
        <f t="shared" si="4"/>
        <v>0</v>
      </c>
      <c r="H44" s="152">
        <v>0</v>
      </c>
    </row>
    <row r="45" spans="1:8" hidden="1">
      <c r="A45" s="9"/>
      <c r="B45" s="31" t="s">
        <v>169</v>
      </c>
      <c r="C45" s="32" t="s">
        <v>170</v>
      </c>
      <c r="D45" s="131">
        <v>0</v>
      </c>
      <c r="E45" s="131">
        <v>0</v>
      </c>
      <c r="F45" s="131">
        <v>0</v>
      </c>
      <c r="G45" s="131">
        <f t="shared" si="4"/>
        <v>0</v>
      </c>
      <c r="H45" s="152">
        <v>0</v>
      </c>
    </row>
    <row r="46" spans="1:8" hidden="1">
      <c r="A46" s="9"/>
      <c r="B46" s="31" t="s">
        <v>169</v>
      </c>
      <c r="C46" s="32" t="s">
        <v>171</v>
      </c>
      <c r="D46" s="131">
        <v>0</v>
      </c>
      <c r="E46" s="131">
        <v>0</v>
      </c>
      <c r="F46" s="131">
        <v>0</v>
      </c>
      <c r="G46" s="131">
        <f t="shared" si="4"/>
        <v>0</v>
      </c>
      <c r="H46" s="152">
        <v>0</v>
      </c>
    </row>
    <row r="47" spans="1:8" ht="30" hidden="1">
      <c r="A47" s="9"/>
      <c r="B47" s="31" t="s">
        <v>172</v>
      </c>
      <c r="C47" s="32" t="s">
        <v>173</v>
      </c>
      <c r="D47" s="131">
        <v>0</v>
      </c>
      <c r="E47" s="131">
        <v>0</v>
      </c>
      <c r="F47" s="131">
        <v>0</v>
      </c>
      <c r="G47" s="131">
        <f t="shared" si="4"/>
        <v>0</v>
      </c>
      <c r="H47" s="152">
        <v>0</v>
      </c>
    </row>
    <row r="48" spans="1:8" hidden="1">
      <c r="A48" s="9"/>
      <c r="B48" s="31" t="s">
        <v>174</v>
      </c>
      <c r="C48" s="32" t="s">
        <v>175</v>
      </c>
      <c r="D48" s="131">
        <v>0</v>
      </c>
      <c r="E48" s="131">
        <v>0</v>
      </c>
      <c r="F48" s="131">
        <v>0</v>
      </c>
      <c r="G48" s="131">
        <f t="shared" si="4"/>
        <v>0</v>
      </c>
      <c r="H48" s="152">
        <v>0</v>
      </c>
    </row>
    <row r="49" spans="1:8" ht="30" hidden="1">
      <c r="A49" s="9"/>
      <c r="B49" s="31" t="s">
        <v>176</v>
      </c>
      <c r="C49" s="32" t="s">
        <v>177</v>
      </c>
      <c r="D49" s="131">
        <v>0</v>
      </c>
      <c r="E49" s="131">
        <v>0</v>
      </c>
      <c r="F49" s="131">
        <v>0</v>
      </c>
      <c r="G49" s="131">
        <f t="shared" si="4"/>
        <v>0</v>
      </c>
      <c r="H49" s="152">
        <v>0</v>
      </c>
    </row>
    <row r="50" spans="1:8">
      <c r="A50" s="9"/>
      <c r="B50" s="31" t="s">
        <v>178</v>
      </c>
      <c r="C50" s="32" t="s">
        <v>179</v>
      </c>
      <c r="D50" s="131">
        <v>84601196</v>
      </c>
      <c r="E50" s="131">
        <v>85509277.400000006</v>
      </c>
      <c r="F50" s="131">
        <v>82967694.828020006</v>
      </c>
      <c r="G50" s="131">
        <f t="shared" si="4"/>
        <v>-2541582.5719799995</v>
      </c>
      <c r="H50" s="152">
        <f t="shared" si="5"/>
        <v>97.027711320619815</v>
      </c>
    </row>
    <row r="51" spans="1:8">
      <c r="A51" s="9"/>
      <c r="B51" s="31" t="s">
        <v>180</v>
      </c>
      <c r="C51" s="32" t="s">
        <v>181</v>
      </c>
      <c r="D51" s="131">
        <v>70036200</v>
      </c>
      <c r="E51" s="131">
        <v>70613918</v>
      </c>
      <c r="F51" s="131">
        <v>68564018.436509997</v>
      </c>
      <c r="G51" s="131">
        <f t="shared" si="4"/>
        <v>-2049899.5634900033</v>
      </c>
      <c r="H51" s="152">
        <f t="shared" si="5"/>
        <v>97.097031829490049</v>
      </c>
    </row>
    <row r="52" spans="1:8">
      <c r="A52" s="9"/>
      <c r="B52" s="31" t="s">
        <v>182</v>
      </c>
      <c r="C52" s="32" t="s">
        <v>183</v>
      </c>
      <c r="D52" s="131">
        <v>65502700</v>
      </c>
      <c r="E52" s="131">
        <v>65880418</v>
      </c>
      <c r="F52" s="131">
        <v>63634418.321559995</v>
      </c>
      <c r="G52" s="131">
        <f t="shared" si="4"/>
        <v>-2245999.6784400046</v>
      </c>
      <c r="H52" s="152">
        <f t="shared" si="5"/>
        <v>96.59079321803938</v>
      </c>
    </row>
    <row r="53" spans="1:8" ht="30">
      <c r="A53" s="9"/>
      <c r="B53" s="31" t="s">
        <v>184</v>
      </c>
      <c r="C53" s="32" t="s">
        <v>185</v>
      </c>
      <c r="D53" s="131">
        <v>15482400</v>
      </c>
      <c r="E53" s="131">
        <v>15482400</v>
      </c>
      <c r="F53" s="131">
        <v>15354810.76214</v>
      </c>
      <c r="G53" s="131">
        <f t="shared" si="4"/>
        <v>-127589.23785999976</v>
      </c>
      <c r="H53" s="152">
        <f t="shared" si="5"/>
        <v>99.175907883403084</v>
      </c>
    </row>
    <row r="54" spans="1:8" ht="30">
      <c r="A54" s="9"/>
      <c r="B54" s="31" t="s">
        <v>186</v>
      </c>
      <c r="C54" s="32" t="s">
        <v>187</v>
      </c>
      <c r="D54" s="131">
        <v>22273600</v>
      </c>
      <c r="E54" s="131">
        <v>24151318</v>
      </c>
      <c r="F54" s="131">
        <v>24718982.260599997</v>
      </c>
      <c r="G54" s="131">
        <f t="shared" si="4"/>
        <v>567664.26059999689</v>
      </c>
      <c r="H54" s="152">
        <f t="shared" si="5"/>
        <v>102.35044837138906</v>
      </c>
    </row>
    <row r="55" spans="1:8" ht="30">
      <c r="A55" s="9"/>
      <c r="B55" s="31" t="s">
        <v>188</v>
      </c>
      <c r="C55" s="32" t="s">
        <v>189</v>
      </c>
      <c r="D55" s="131">
        <v>27746700</v>
      </c>
      <c r="E55" s="131">
        <v>26246700</v>
      </c>
      <c r="F55" s="131">
        <v>23560625.29882</v>
      </c>
      <c r="G55" s="131">
        <f t="shared" si="4"/>
        <v>-2686074.7011799999</v>
      </c>
      <c r="H55" s="152">
        <f t="shared" si="5"/>
        <v>89.766047917719177</v>
      </c>
    </row>
    <row r="56" spans="1:8">
      <c r="A56" s="9"/>
      <c r="B56" s="31" t="s">
        <v>190</v>
      </c>
      <c r="C56" s="32" t="s">
        <v>191</v>
      </c>
      <c r="D56" s="131">
        <v>4533500</v>
      </c>
      <c r="E56" s="131">
        <v>4733500</v>
      </c>
      <c r="F56" s="131">
        <v>4929600.1149499994</v>
      </c>
      <c r="G56" s="131">
        <f t="shared" si="4"/>
        <v>196100.11494999938</v>
      </c>
      <c r="H56" s="152">
        <f t="shared" si="5"/>
        <v>104.14281430125698</v>
      </c>
    </row>
    <row r="57" spans="1:8">
      <c r="A57" s="9"/>
      <c r="B57" s="31" t="s">
        <v>192</v>
      </c>
      <c r="C57" s="32" t="s">
        <v>193</v>
      </c>
      <c r="D57" s="131">
        <v>4533500</v>
      </c>
      <c r="E57" s="131">
        <v>4733500</v>
      </c>
      <c r="F57" s="131">
        <v>4929600.1149499994</v>
      </c>
      <c r="G57" s="131">
        <f t="shared" si="4"/>
        <v>196100.11494999938</v>
      </c>
      <c r="H57" s="152">
        <f t="shared" si="5"/>
        <v>104.14281430125698</v>
      </c>
    </row>
    <row r="58" spans="1:8">
      <c r="A58" s="9"/>
      <c r="B58" s="31" t="s">
        <v>194</v>
      </c>
      <c r="C58" s="32" t="s">
        <v>195</v>
      </c>
      <c r="D58" s="131">
        <v>12584776</v>
      </c>
      <c r="E58" s="131">
        <v>11869212</v>
      </c>
      <c r="F58" s="131">
        <v>11370684.686120002</v>
      </c>
      <c r="G58" s="131">
        <f t="shared" si="4"/>
        <v>-498527.3138799984</v>
      </c>
      <c r="H58" s="152">
        <f t="shared" si="5"/>
        <v>95.799828043512917</v>
      </c>
    </row>
    <row r="59" spans="1:8" ht="27.75" customHeight="1">
      <c r="A59" s="9"/>
      <c r="B59" s="31" t="s">
        <v>196</v>
      </c>
      <c r="C59" s="32" t="s">
        <v>197</v>
      </c>
      <c r="D59" s="131">
        <v>1456600</v>
      </c>
      <c r="E59" s="131">
        <v>1241036</v>
      </c>
      <c r="F59" s="131">
        <v>1103819.9278800001</v>
      </c>
      <c r="G59" s="131">
        <f t="shared" si="4"/>
        <v>-137216.07211999991</v>
      </c>
      <c r="H59" s="152">
        <f t="shared" si="5"/>
        <v>88.943425322069629</v>
      </c>
    </row>
    <row r="60" spans="1:8">
      <c r="A60" s="9"/>
      <c r="B60" s="31" t="s">
        <v>198</v>
      </c>
      <c r="C60" s="32" t="s">
        <v>199</v>
      </c>
      <c r="D60" s="131">
        <v>1055520</v>
      </c>
      <c r="E60" s="131">
        <v>1049036</v>
      </c>
      <c r="F60" s="131">
        <v>956548.13608000008</v>
      </c>
      <c r="G60" s="131">
        <f t="shared" si="4"/>
        <v>-92487.863919999916</v>
      </c>
      <c r="H60" s="152">
        <f t="shared" si="5"/>
        <v>91.18353765552375</v>
      </c>
    </row>
    <row r="61" spans="1:8">
      <c r="A61" s="9"/>
      <c r="B61" s="31" t="s">
        <v>200</v>
      </c>
      <c r="C61" s="32" t="s">
        <v>201</v>
      </c>
      <c r="D61" s="131">
        <v>0</v>
      </c>
      <c r="E61" s="131">
        <v>0</v>
      </c>
      <c r="F61" s="131">
        <v>3971.2291399999999</v>
      </c>
      <c r="G61" s="131">
        <f t="shared" si="4"/>
        <v>3971.2291399999999</v>
      </c>
      <c r="H61" s="152">
        <v>0</v>
      </c>
    </row>
    <row r="62" spans="1:8">
      <c r="A62" s="9"/>
      <c r="B62" s="31" t="s">
        <v>202</v>
      </c>
      <c r="C62" s="32" t="s">
        <v>203</v>
      </c>
      <c r="D62" s="131">
        <v>453240</v>
      </c>
      <c r="E62" s="131">
        <v>453240</v>
      </c>
      <c r="F62" s="131">
        <v>480272.07954000001</v>
      </c>
      <c r="G62" s="131">
        <f t="shared" si="4"/>
        <v>27032.079540000006</v>
      </c>
      <c r="H62" s="152">
        <f t="shared" si="5"/>
        <v>105.96418664283824</v>
      </c>
    </row>
    <row r="63" spans="1:8">
      <c r="A63" s="9"/>
      <c r="B63" s="31" t="s">
        <v>204</v>
      </c>
      <c r="C63" s="32" t="s">
        <v>205</v>
      </c>
      <c r="D63" s="131">
        <v>39120</v>
      </c>
      <c r="E63" s="131">
        <v>39120</v>
      </c>
      <c r="F63" s="131">
        <v>10215.949500000001</v>
      </c>
      <c r="G63" s="131">
        <f t="shared" si="4"/>
        <v>-28904.050499999998</v>
      </c>
      <c r="H63" s="152">
        <f t="shared" si="5"/>
        <v>26.114390337423316</v>
      </c>
    </row>
    <row r="64" spans="1:8">
      <c r="A64" s="9"/>
      <c r="B64" s="31" t="s">
        <v>206</v>
      </c>
      <c r="C64" s="32" t="s">
        <v>207</v>
      </c>
      <c r="D64" s="131">
        <v>12672</v>
      </c>
      <c r="E64" s="131">
        <v>15468</v>
      </c>
      <c r="F64" s="131">
        <v>19766.964399999997</v>
      </c>
      <c r="G64" s="131">
        <f t="shared" si="4"/>
        <v>4298.9643999999971</v>
      </c>
      <c r="H64" s="152">
        <f t="shared" si="5"/>
        <v>127.79263253167828</v>
      </c>
    </row>
    <row r="65" spans="1:8">
      <c r="A65" s="9"/>
      <c r="B65" s="31" t="s">
        <v>208</v>
      </c>
      <c r="C65" s="32" t="s">
        <v>209</v>
      </c>
      <c r="D65" s="131">
        <v>111520</v>
      </c>
      <c r="E65" s="131">
        <v>103840</v>
      </c>
      <c r="F65" s="131">
        <v>112554.798</v>
      </c>
      <c r="G65" s="131">
        <f t="shared" si="4"/>
        <v>8714.7979999999952</v>
      </c>
      <c r="H65" s="152">
        <f t="shared" si="5"/>
        <v>108.39252503852079</v>
      </c>
    </row>
    <row r="66" spans="1:8">
      <c r="A66" s="9"/>
      <c r="B66" s="31" t="s">
        <v>210</v>
      </c>
      <c r="C66" s="32" t="s">
        <v>211</v>
      </c>
      <c r="D66" s="131">
        <v>24030</v>
      </c>
      <c r="E66" s="131">
        <v>24030</v>
      </c>
      <c r="F66" s="131">
        <v>16606.132000000001</v>
      </c>
      <c r="G66" s="131">
        <f t="shared" si="4"/>
        <v>-7423.8679999999986</v>
      </c>
      <c r="H66" s="152">
        <f t="shared" si="5"/>
        <v>69.105834373699551</v>
      </c>
    </row>
    <row r="67" spans="1:8">
      <c r="A67" s="9"/>
      <c r="B67" s="31" t="s">
        <v>212</v>
      </c>
      <c r="C67" s="32" t="s">
        <v>213</v>
      </c>
      <c r="D67" s="131">
        <v>413338</v>
      </c>
      <c r="E67" s="131">
        <v>413338</v>
      </c>
      <c r="F67" s="131">
        <v>288739.65049999999</v>
      </c>
      <c r="G67" s="131">
        <f t="shared" si="4"/>
        <v>-124598.34950000001</v>
      </c>
      <c r="H67" s="152">
        <f t="shared" si="5"/>
        <v>69.855578364437818</v>
      </c>
    </row>
    <row r="68" spans="1:8">
      <c r="A68" s="9"/>
      <c r="B68" s="31" t="s">
        <v>214</v>
      </c>
      <c r="C68" s="32" t="s">
        <v>215</v>
      </c>
      <c r="D68" s="131">
        <v>0</v>
      </c>
      <c r="E68" s="131">
        <v>0</v>
      </c>
      <c r="F68" s="131">
        <v>24373.332999999999</v>
      </c>
      <c r="G68" s="131">
        <f t="shared" si="4"/>
        <v>24373.332999999999</v>
      </c>
      <c r="H68" s="152">
        <v>0</v>
      </c>
    </row>
    <row r="69" spans="1:8">
      <c r="A69" s="9"/>
      <c r="B69" s="31" t="s">
        <v>216</v>
      </c>
      <c r="C69" s="32" t="s">
        <v>217</v>
      </c>
      <c r="D69" s="131">
        <v>1600</v>
      </c>
      <c r="E69" s="131">
        <v>0</v>
      </c>
      <c r="F69" s="131">
        <v>48</v>
      </c>
      <c r="G69" s="131">
        <f t="shared" si="4"/>
        <v>48</v>
      </c>
      <c r="H69" s="152">
        <v>0</v>
      </c>
    </row>
    <row r="70" spans="1:8">
      <c r="A70" s="9"/>
      <c r="B70" s="31" t="s">
        <v>218</v>
      </c>
      <c r="C70" s="32" t="s">
        <v>219</v>
      </c>
      <c r="D70" s="131">
        <v>0</v>
      </c>
      <c r="E70" s="131">
        <v>0</v>
      </c>
      <c r="F70" s="131">
        <v>3268.8249999999998</v>
      </c>
      <c r="G70" s="131">
        <f t="shared" si="4"/>
        <v>3268.8249999999998</v>
      </c>
      <c r="H70" s="152">
        <v>0</v>
      </c>
    </row>
    <row r="71" spans="1:8">
      <c r="A71" s="9"/>
      <c r="B71" s="31" t="s">
        <v>220</v>
      </c>
      <c r="C71" s="32" t="s">
        <v>221</v>
      </c>
      <c r="D71" s="131">
        <v>0</v>
      </c>
      <c r="E71" s="131">
        <v>0</v>
      </c>
      <c r="F71" s="131">
        <v>815.5</v>
      </c>
      <c r="G71" s="131">
        <f t="shared" si="4"/>
        <v>815.5</v>
      </c>
      <c r="H71" s="152">
        <v>0</v>
      </c>
    </row>
    <row r="72" spans="1:8" ht="29.25" customHeight="1">
      <c r="A72" s="9"/>
      <c r="B72" s="31" t="s">
        <v>222</v>
      </c>
      <c r="C72" s="32" t="s">
        <v>223</v>
      </c>
      <c r="D72" s="131">
        <v>0</v>
      </c>
      <c r="E72" s="131">
        <v>0</v>
      </c>
      <c r="F72" s="131">
        <v>0</v>
      </c>
      <c r="G72" s="131">
        <f t="shared" si="4"/>
        <v>0</v>
      </c>
      <c r="H72" s="152">
        <v>0</v>
      </c>
    </row>
    <row r="73" spans="1:8">
      <c r="A73" s="9"/>
      <c r="B73" s="31" t="s">
        <v>224</v>
      </c>
      <c r="C73" s="32" t="s">
        <v>225</v>
      </c>
      <c r="D73" s="131">
        <v>0</v>
      </c>
      <c r="E73" s="131">
        <v>0</v>
      </c>
      <c r="F73" s="131">
        <v>2453.3249999999998</v>
      </c>
      <c r="G73" s="131">
        <f t="shared" ref="G73:G136" si="6">F73-E73</f>
        <v>2453.3249999999998</v>
      </c>
      <c r="H73" s="152">
        <v>0</v>
      </c>
    </row>
    <row r="74" spans="1:8">
      <c r="A74" s="9"/>
      <c r="B74" s="31" t="s">
        <v>226</v>
      </c>
      <c r="C74" s="32" t="s">
        <v>227</v>
      </c>
      <c r="D74" s="131">
        <v>401080</v>
      </c>
      <c r="E74" s="131">
        <v>192000</v>
      </c>
      <c r="F74" s="131">
        <v>143803.76680000001</v>
      </c>
      <c r="G74" s="131">
        <f t="shared" si="6"/>
        <v>-48196.233199999988</v>
      </c>
      <c r="H74" s="152">
        <f t="shared" ref="H74:H132" si="7">F74/E74*100</f>
        <v>74.897795208333335</v>
      </c>
    </row>
    <row r="75" spans="1:8">
      <c r="A75" s="9"/>
      <c r="B75" s="31" t="s">
        <v>228</v>
      </c>
      <c r="C75" s="32" t="s">
        <v>229</v>
      </c>
      <c r="D75" s="131">
        <v>349000</v>
      </c>
      <c r="E75" s="131">
        <v>130000</v>
      </c>
      <c r="F75" s="131">
        <v>69501.358840000001</v>
      </c>
      <c r="G75" s="131">
        <f t="shared" si="6"/>
        <v>-60498.641159999999</v>
      </c>
      <c r="H75" s="152">
        <f t="shared" si="7"/>
        <v>53.462583723076932</v>
      </c>
    </row>
    <row r="76" spans="1:8">
      <c r="A76" s="9"/>
      <c r="B76" s="31" t="s">
        <v>230</v>
      </c>
      <c r="C76" s="32" t="s">
        <v>231</v>
      </c>
      <c r="D76" s="131">
        <v>0</v>
      </c>
      <c r="E76" s="131">
        <v>0</v>
      </c>
      <c r="F76" s="131">
        <v>0</v>
      </c>
      <c r="G76" s="131">
        <f t="shared" si="6"/>
        <v>0</v>
      </c>
      <c r="H76" s="152">
        <v>0</v>
      </c>
    </row>
    <row r="77" spans="1:8">
      <c r="A77" s="9"/>
      <c r="B77" s="31" t="s">
        <v>232</v>
      </c>
      <c r="C77" s="32" t="s">
        <v>233</v>
      </c>
      <c r="D77" s="131">
        <v>21880</v>
      </c>
      <c r="E77" s="131">
        <v>28000</v>
      </c>
      <c r="F77" s="131">
        <v>40852.502460000003</v>
      </c>
      <c r="G77" s="131">
        <f t="shared" si="6"/>
        <v>12852.502460000003</v>
      </c>
      <c r="H77" s="152">
        <f t="shared" si="7"/>
        <v>145.90179449999999</v>
      </c>
    </row>
    <row r="78" spans="1:8">
      <c r="A78" s="9"/>
      <c r="B78" s="31" t="s">
        <v>234</v>
      </c>
      <c r="C78" s="32" t="s">
        <v>235</v>
      </c>
      <c r="D78" s="131">
        <v>30200</v>
      </c>
      <c r="E78" s="131">
        <v>34000</v>
      </c>
      <c r="F78" s="131">
        <v>33416.978999999999</v>
      </c>
      <c r="G78" s="131">
        <f t="shared" si="6"/>
        <v>-583.02100000000064</v>
      </c>
      <c r="H78" s="152">
        <f t="shared" si="7"/>
        <v>98.285232352941179</v>
      </c>
    </row>
    <row r="79" spans="1:8">
      <c r="A79" s="9"/>
      <c r="B79" s="31" t="s">
        <v>236</v>
      </c>
      <c r="C79" s="32" t="s">
        <v>237</v>
      </c>
      <c r="D79" s="131">
        <v>0</v>
      </c>
      <c r="E79" s="131">
        <v>0</v>
      </c>
      <c r="F79" s="131">
        <v>0</v>
      </c>
      <c r="G79" s="131">
        <f t="shared" si="6"/>
        <v>0</v>
      </c>
      <c r="H79" s="152">
        <v>0</v>
      </c>
    </row>
    <row r="80" spans="1:8" ht="28.5" customHeight="1">
      <c r="A80" s="9"/>
      <c r="B80" s="31" t="s">
        <v>238</v>
      </c>
      <c r="C80" s="32" t="s">
        <v>239</v>
      </c>
      <c r="D80" s="131">
        <v>0</v>
      </c>
      <c r="E80" s="131">
        <v>0</v>
      </c>
      <c r="F80" s="131">
        <v>32.926499999999997</v>
      </c>
      <c r="G80" s="131">
        <f t="shared" si="6"/>
        <v>32.926499999999997</v>
      </c>
      <c r="H80" s="152">
        <v>0</v>
      </c>
    </row>
    <row r="81" spans="1:8">
      <c r="A81" s="9"/>
      <c r="B81" s="31" t="s">
        <v>240</v>
      </c>
      <c r="C81" s="32" t="s">
        <v>241</v>
      </c>
      <c r="D81" s="131">
        <v>0</v>
      </c>
      <c r="E81" s="131">
        <v>0</v>
      </c>
      <c r="F81" s="131">
        <v>199.2</v>
      </c>
      <c r="G81" s="131">
        <f t="shared" si="6"/>
        <v>199.2</v>
      </c>
      <c r="H81" s="152">
        <v>0</v>
      </c>
    </row>
    <row r="82" spans="1:8">
      <c r="A82" s="9"/>
      <c r="B82" s="31" t="s">
        <v>240</v>
      </c>
      <c r="C82" s="32" t="s">
        <v>242</v>
      </c>
      <c r="D82" s="131">
        <v>0</v>
      </c>
      <c r="E82" s="131">
        <v>0</v>
      </c>
      <c r="F82" s="131">
        <v>199.2</v>
      </c>
      <c r="G82" s="131">
        <f t="shared" si="6"/>
        <v>199.2</v>
      </c>
      <c r="H82" s="152">
        <v>0</v>
      </c>
    </row>
    <row r="83" spans="1:8" ht="27.75" customHeight="1">
      <c r="A83" s="9"/>
      <c r="B83" s="31" t="s">
        <v>243</v>
      </c>
      <c r="C83" s="32" t="s">
        <v>244</v>
      </c>
      <c r="D83" s="131">
        <v>10503376</v>
      </c>
      <c r="E83" s="131">
        <v>10203376</v>
      </c>
      <c r="F83" s="131">
        <v>9856723.3188400008</v>
      </c>
      <c r="G83" s="131">
        <f t="shared" si="6"/>
        <v>-346652.68115999922</v>
      </c>
      <c r="H83" s="152">
        <f t="shared" si="7"/>
        <v>96.602568785468662</v>
      </c>
    </row>
    <row r="84" spans="1:8" ht="28.5" customHeight="1">
      <c r="A84" s="9"/>
      <c r="B84" s="31" t="s">
        <v>243</v>
      </c>
      <c r="C84" s="32" t="s">
        <v>245</v>
      </c>
      <c r="D84" s="131">
        <v>10503376</v>
      </c>
      <c r="E84" s="131">
        <v>10203376</v>
      </c>
      <c r="F84" s="131">
        <v>0</v>
      </c>
      <c r="G84" s="131">
        <f t="shared" si="6"/>
        <v>-10203376</v>
      </c>
      <c r="H84" s="152">
        <f t="shared" si="7"/>
        <v>0</v>
      </c>
    </row>
    <row r="85" spans="1:8">
      <c r="A85" s="9"/>
      <c r="B85" s="31" t="s">
        <v>198</v>
      </c>
      <c r="C85" s="32" t="s">
        <v>246</v>
      </c>
      <c r="D85" s="131">
        <v>0</v>
      </c>
      <c r="E85" s="131">
        <v>0</v>
      </c>
      <c r="F85" s="131">
        <v>266367.70020999998</v>
      </c>
      <c r="G85" s="131">
        <f t="shared" si="6"/>
        <v>266367.70020999998</v>
      </c>
      <c r="H85" s="152">
        <v>0</v>
      </c>
    </row>
    <row r="86" spans="1:8">
      <c r="A86" s="9"/>
      <c r="B86" s="31" t="s">
        <v>200</v>
      </c>
      <c r="C86" s="32" t="s">
        <v>247</v>
      </c>
      <c r="D86" s="131">
        <v>0</v>
      </c>
      <c r="E86" s="131">
        <v>0</v>
      </c>
      <c r="F86" s="131">
        <v>0</v>
      </c>
      <c r="G86" s="131">
        <f t="shared" si="6"/>
        <v>0</v>
      </c>
      <c r="H86" s="152">
        <v>0</v>
      </c>
    </row>
    <row r="87" spans="1:8">
      <c r="A87" s="9"/>
      <c r="B87" s="31" t="s">
        <v>202</v>
      </c>
      <c r="C87" s="32" t="s">
        <v>248</v>
      </c>
      <c r="D87" s="131">
        <v>0</v>
      </c>
      <c r="E87" s="131">
        <v>0</v>
      </c>
      <c r="F87" s="131">
        <v>40772.76</v>
      </c>
      <c r="G87" s="131">
        <f t="shared" si="6"/>
        <v>40772.76</v>
      </c>
      <c r="H87" s="152">
        <v>0</v>
      </c>
    </row>
    <row r="88" spans="1:8">
      <c r="A88" s="9"/>
      <c r="B88" s="31" t="s">
        <v>204</v>
      </c>
      <c r="C88" s="32" t="s">
        <v>249</v>
      </c>
      <c r="D88" s="131">
        <v>0</v>
      </c>
      <c r="E88" s="131">
        <v>0</v>
      </c>
      <c r="F88" s="131">
        <v>128</v>
      </c>
      <c r="G88" s="131">
        <f t="shared" si="6"/>
        <v>128</v>
      </c>
      <c r="H88" s="152">
        <v>0</v>
      </c>
    </row>
    <row r="89" spans="1:8">
      <c r="A89" s="9"/>
      <c r="B89" s="31" t="s">
        <v>206</v>
      </c>
      <c r="C89" s="32" t="s">
        <v>250</v>
      </c>
      <c r="D89" s="131">
        <v>0</v>
      </c>
      <c r="E89" s="131">
        <v>0</v>
      </c>
      <c r="F89" s="131">
        <v>2920.0369999999998</v>
      </c>
      <c r="G89" s="131">
        <f t="shared" si="6"/>
        <v>2920.0369999999998</v>
      </c>
      <c r="H89" s="152">
        <v>0</v>
      </c>
    </row>
    <row r="90" spans="1:8">
      <c r="A90" s="9"/>
      <c r="B90" s="31" t="s">
        <v>208</v>
      </c>
      <c r="C90" s="32" t="s">
        <v>251</v>
      </c>
      <c r="D90" s="131">
        <v>0</v>
      </c>
      <c r="E90" s="131">
        <v>0</v>
      </c>
      <c r="F90" s="131">
        <v>665.96199999999999</v>
      </c>
      <c r="G90" s="131">
        <f t="shared" si="6"/>
        <v>665.96199999999999</v>
      </c>
      <c r="H90" s="152">
        <v>0</v>
      </c>
    </row>
    <row r="91" spans="1:8">
      <c r="A91" s="9"/>
      <c r="B91" s="31" t="s">
        <v>210</v>
      </c>
      <c r="C91" s="32" t="s">
        <v>252</v>
      </c>
      <c r="D91" s="131">
        <v>0</v>
      </c>
      <c r="E91" s="131">
        <v>0</v>
      </c>
      <c r="F91" s="131">
        <v>1130.318</v>
      </c>
      <c r="G91" s="131">
        <f t="shared" si="6"/>
        <v>1130.318</v>
      </c>
      <c r="H91" s="152">
        <v>0</v>
      </c>
    </row>
    <row r="92" spans="1:8">
      <c r="A92" s="9"/>
      <c r="B92" s="31" t="s">
        <v>212</v>
      </c>
      <c r="C92" s="32" t="s">
        <v>253</v>
      </c>
      <c r="D92" s="131">
        <v>0</v>
      </c>
      <c r="E92" s="131">
        <v>0</v>
      </c>
      <c r="F92" s="131">
        <v>203754.49921000001</v>
      </c>
      <c r="G92" s="131">
        <f t="shared" si="6"/>
        <v>203754.49921000001</v>
      </c>
      <c r="H92" s="152">
        <v>0</v>
      </c>
    </row>
    <row r="93" spans="1:8">
      <c r="A93" s="9"/>
      <c r="B93" s="31" t="s">
        <v>214</v>
      </c>
      <c r="C93" s="32" t="s">
        <v>254</v>
      </c>
      <c r="D93" s="131">
        <v>0</v>
      </c>
      <c r="E93" s="131">
        <v>0</v>
      </c>
      <c r="F93" s="131">
        <v>16996.124</v>
      </c>
      <c r="G93" s="131">
        <f t="shared" si="6"/>
        <v>16996.124</v>
      </c>
      <c r="H93" s="152">
        <v>0</v>
      </c>
    </row>
    <row r="94" spans="1:8">
      <c r="A94" s="9"/>
      <c r="B94" s="31" t="s">
        <v>216</v>
      </c>
      <c r="C94" s="32" t="s">
        <v>255</v>
      </c>
      <c r="D94" s="131">
        <v>0</v>
      </c>
      <c r="E94" s="131">
        <v>0</v>
      </c>
      <c r="F94" s="131">
        <v>0</v>
      </c>
      <c r="G94" s="131">
        <f t="shared" si="6"/>
        <v>0</v>
      </c>
      <c r="H94" s="152">
        <v>0</v>
      </c>
    </row>
    <row r="95" spans="1:8">
      <c r="A95" s="9"/>
      <c r="B95" s="31" t="s">
        <v>218</v>
      </c>
      <c r="C95" s="32" t="s">
        <v>256</v>
      </c>
      <c r="D95" s="131">
        <v>0</v>
      </c>
      <c r="E95" s="131">
        <v>0</v>
      </c>
      <c r="F95" s="131">
        <v>5943584.4569600001</v>
      </c>
      <c r="G95" s="131">
        <f t="shared" si="6"/>
        <v>5943584.4569600001</v>
      </c>
      <c r="H95" s="152">
        <v>0</v>
      </c>
    </row>
    <row r="96" spans="1:8">
      <c r="A96" s="9"/>
      <c r="B96" s="31" t="s">
        <v>220</v>
      </c>
      <c r="C96" s="32" t="s">
        <v>257</v>
      </c>
      <c r="D96" s="131">
        <v>0</v>
      </c>
      <c r="E96" s="131">
        <v>0</v>
      </c>
      <c r="F96" s="131">
        <v>5900490.9859600002</v>
      </c>
      <c r="G96" s="131">
        <f t="shared" si="6"/>
        <v>5900490.9859600002</v>
      </c>
      <c r="H96" s="152">
        <v>0</v>
      </c>
    </row>
    <row r="97" spans="1:8" ht="43.5" customHeight="1">
      <c r="A97" s="9"/>
      <c r="B97" s="31" t="s">
        <v>258</v>
      </c>
      <c r="C97" s="32" t="s">
        <v>259</v>
      </c>
      <c r="D97" s="131">
        <v>0</v>
      </c>
      <c r="E97" s="131">
        <v>0</v>
      </c>
      <c r="F97" s="131">
        <v>123.2</v>
      </c>
      <c r="G97" s="131">
        <f t="shared" si="6"/>
        <v>123.2</v>
      </c>
      <c r="H97" s="152">
        <v>0</v>
      </c>
    </row>
    <row r="98" spans="1:8" ht="28.5" customHeight="1">
      <c r="A98" s="9"/>
      <c r="B98" s="31" t="s">
        <v>222</v>
      </c>
      <c r="C98" s="32" t="s">
        <v>260</v>
      </c>
      <c r="D98" s="131">
        <v>0</v>
      </c>
      <c r="E98" s="131">
        <v>0</v>
      </c>
      <c r="F98" s="131">
        <v>298.077</v>
      </c>
      <c r="G98" s="131">
        <f t="shared" si="6"/>
        <v>298.077</v>
      </c>
      <c r="H98" s="152">
        <v>0</v>
      </c>
    </row>
    <row r="99" spans="1:8">
      <c r="A99" s="9"/>
      <c r="B99" s="31" t="s">
        <v>224</v>
      </c>
      <c r="C99" s="32" t="s">
        <v>261</v>
      </c>
      <c r="D99" s="131">
        <v>0</v>
      </c>
      <c r="E99" s="131">
        <v>0</v>
      </c>
      <c r="F99" s="131">
        <v>42672.194000000003</v>
      </c>
      <c r="G99" s="131">
        <f t="shared" si="6"/>
        <v>42672.194000000003</v>
      </c>
      <c r="H99" s="152">
        <v>0</v>
      </c>
    </row>
    <row r="100" spans="1:8">
      <c r="A100" s="9"/>
      <c r="B100" s="31" t="s">
        <v>226</v>
      </c>
      <c r="C100" s="32" t="s">
        <v>262</v>
      </c>
      <c r="D100" s="131">
        <v>0</v>
      </c>
      <c r="E100" s="131">
        <v>0</v>
      </c>
      <c r="F100" s="131">
        <v>3646497.2896699999</v>
      </c>
      <c r="G100" s="131">
        <f t="shared" si="6"/>
        <v>3646497.2896699999</v>
      </c>
      <c r="H100" s="152">
        <v>0</v>
      </c>
    </row>
    <row r="101" spans="1:8">
      <c r="A101" s="9"/>
      <c r="B101" s="31" t="s">
        <v>228</v>
      </c>
      <c r="C101" s="32" t="s">
        <v>263</v>
      </c>
      <c r="D101" s="131">
        <v>0</v>
      </c>
      <c r="E101" s="131">
        <v>0</v>
      </c>
      <c r="F101" s="131">
        <v>3372010.0357300001</v>
      </c>
      <c r="G101" s="131">
        <f t="shared" si="6"/>
        <v>3372010.0357300001</v>
      </c>
      <c r="H101" s="152">
        <v>0</v>
      </c>
    </row>
    <row r="102" spans="1:8">
      <c r="A102" s="9"/>
      <c r="B102" s="31" t="s">
        <v>230</v>
      </c>
      <c r="C102" s="32" t="s">
        <v>264</v>
      </c>
      <c r="D102" s="131">
        <v>0</v>
      </c>
      <c r="E102" s="131">
        <v>0</v>
      </c>
      <c r="F102" s="131">
        <v>191.87200000000001</v>
      </c>
      <c r="G102" s="131">
        <f t="shared" si="6"/>
        <v>191.87200000000001</v>
      </c>
      <c r="H102" s="152">
        <v>0</v>
      </c>
    </row>
    <row r="103" spans="1:8">
      <c r="A103" s="9"/>
      <c r="B103" s="31" t="s">
        <v>232</v>
      </c>
      <c r="C103" s="32" t="s">
        <v>265</v>
      </c>
      <c r="D103" s="131">
        <v>0</v>
      </c>
      <c r="E103" s="131">
        <v>0</v>
      </c>
      <c r="F103" s="131">
        <v>235501.61777000001</v>
      </c>
      <c r="G103" s="131">
        <f t="shared" si="6"/>
        <v>235501.61777000001</v>
      </c>
      <c r="H103" s="152">
        <v>0</v>
      </c>
    </row>
    <row r="104" spans="1:8">
      <c r="A104" s="9"/>
      <c r="B104" s="31" t="s">
        <v>234</v>
      </c>
      <c r="C104" s="32" t="s">
        <v>266</v>
      </c>
      <c r="D104" s="131">
        <v>0</v>
      </c>
      <c r="E104" s="131">
        <v>0</v>
      </c>
      <c r="F104" s="131">
        <v>1149.2370000000001</v>
      </c>
      <c r="G104" s="131">
        <f t="shared" si="6"/>
        <v>1149.2370000000001</v>
      </c>
      <c r="H104" s="152">
        <v>0</v>
      </c>
    </row>
    <row r="105" spans="1:8">
      <c r="A105" s="9"/>
      <c r="B105" s="31" t="s">
        <v>236</v>
      </c>
      <c r="C105" s="32" t="s">
        <v>267</v>
      </c>
      <c r="D105" s="131">
        <v>0</v>
      </c>
      <c r="E105" s="131">
        <v>0</v>
      </c>
      <c r="F105" s="131">
        <v>37644.527170000001</v>
      </c>
      <c r="G105" s="131">
        <f t="shared" si="6"/>
        <v>37644.527170000001</v>
      </c>
      <c r="H105" s="152">
        <v>0</v>
      </c>
    </row>
    <row r="106" spans="1:8">
      <c r="A106" s="9"/>
      <c r="B106" s="31" t="s">
        <v>240</v>
      </c>
      <c r="C106" s="32" t="s">
        <v>268</v>
      </c>
      <c r="D106" s="131">
        <v>0</v>
      </c>
      <c r="E106" s="131">
        <v>0</v>
      </c>
      <c r="F106" s="131">
        <v>273.87200000000001</v>
      </c>
      <c r="G106" s="131">
        <f t="shared" si="6"/>
        <v>273.87200000000001</v>
      </c>
      <c r="H106" s="152">
        <v>0</v>
      </c>
    </row>
    <row r="107" spans="1:8">
      <c r="A107" s="9"/>
      <c r="B107" s="31" t="s">
        <v>240</v>
      </c>
      <c r="C107" s="32" t="s">
        <v>269</v>
      </c>
      <c r="D107" s="131">
        <v>0</v>
      </c>
      <c r="E107" s="131">
        <v>0</v>
      </c>
      <c r="F107" s="131">
        <v>273.87200000000001</v>
      </c>
      <c r="G107" s="131">
        <f t="shared" si="6"/>
        <v>273.87200000000001</v>
      </c>
      <c r="H107" s="152">
        <v>0</v>
      </c>
    </row>
    <row r="108" spans="1:8" ht="27.75" customHeight="1">
      <c r="A108" s="9"/>
      <c r="B108" s="31" t="s">
        <v>270</v>
      </c>
      <c r="C108" s="32" t="s">
        <v>271</v>
      </c>
      <c r="D108" s="131">
        <v>624800</v>
      </c>
      <c r="E108" s="131">
        <v>424800</v>
      </c>
      <c r="F108" s="131">
        <v>410141.43939999997</v>
      </c>
      <c r="G108" s="131">
        <f t="shared" si="6"/>
        <v>-14658.560600000026</v>
      </c>
      <c r="H108" s="152">
        <f t="shared" si="7"/>
        <v>96.549303060263654</v>
      </c>
    </row>
    <row r="109" spans="1:8" ht="28.5" customHeight="1">
      <c r="A109" s="9"/>
      <c r="B109" s="31" t="s">
        <v>270</v>
      </c>
      <c r="C109" s="32" t="s">
        <v>272</v>
      </c>
      <c r="D109" s="131">
        <v>624800</v>
      </c>
      <c r="E109" s="131">
        <v>424800</v>
      </c>
      <c r="F109" s="131">
        <v>0</v>
      </c>
      <c r="G109" s="131">
        <f t="shared" si="6"/>
        <v>-424800</v>
      </c>
      <c r="H109" s="152">
        <f t="shared" si="7"/>
        <v>0</v>
      </c>
    </row>
    <row r="110" spans="1:8">
      <c r="A110" s="9"/>
      <c r="B110" s="31" t="s">
        <v>198</v>
      </c>
      <c r="C110" s="32" t="s">
        <v>273</v>
      </c>
      <c r="D110" s="131">
        <v>0</v>
      </c>
      <c r="E110" s="131">
        <v>0</v>
      </c>
      <c r="F110" s="131">
        <v>77338.58352</v>
      </c>
      <c r="G110" s="131">
        <f t="shared" si="6"/>
        <v>77338.58352</v>
      </c>
      <c r="H110" s="152">
        <v>0</v>
      </c>
    </row>
    <row r="111" spans="1:8">
      <c r="A111" s="9"/>
      <c r="B111" s="31" t="s">
        <v>200</v>
      </c>
      <c r="C111" s="32" t="s">
        <v>274</v>
      </c>
      <c r="D111" s="131">
        <v>0</v>
      </c>
      <c r="E111" s="131">
        <v>0</v>
      </c>
      <c r="F111" s="131">
        <v>2.3E-2</v>
      </c>
      <c r="G111" s="131">
        <f t="shared" si="6"/>
        <v>2.3E-2</v>
      </c>
      <c r="H111" s="152">
        <v>0</v>
      </c>
    </row>
    <row r="112" spans="1:8">
      <c r="A112" s="9"/>
      <c r="B112" s="31" t="s">
        <v>202</v>
      </c>
      <c r="C112" s="32" t="s">
        <v>275</v>
      </c>
      <c r="D112" s="131">
        <v>0</v>
      </c>
      <c r="E112" s="131">
        <v>0</v>
      </c>
      <c r="F112" s="131">
        <v>44304.59347</v>
      </c>
      <c r="G112" s="131">
        <f t="shared" si="6"/>
        <v>44304.59347</v>
      </c>
      <c r="H112" s="152">
        <v>0</v>
      </c>
    </row>
    <row r="113" spans="1:8">
      <c r="A113" s="9"/>
      <c r="B113" s="31" t="s">
        <v>204</v>
      </c>
      <c r="C113" s="32" t="s">
        <v>276</v>
      </c>
      <c r="D113" s="131">
        <v>0</v>
      </c>
      <c r="E113" s="131">
        <v>0</v>
      </c>
      <c r="F113" s="131">
        <v>8733.4249</v>
      </c>
      <c r="G113" s="131">
        <f t="shared" si="6"/>
        <v>8733.4249</v>
      </c>
      <c r="H113" s="152">
        <v>0</v>
      </c>
    </row>
    <row r="114" spans="1:8">
      <c r="A114" s="9"/>
      <c r="B114" s="31" t="s">
        <v>277</v>
      </c>
      <c r="C114" s="32" t="s">
        <v>278</v>
      </c>
      <c r="D114" s="131">
        <v>0</v>
      </c>
      <c r="E114" s="131">
        <v>0</v>
      </c>
      <c r="F114" s="131">
        <v>12053.986359999999</v>
      </c>
      <c r="G114" s="131">
        <f t="shared" si="6"/>
        <v>12053.986359999999</v>
      </c>
      <c r="H114" s="152">
        <v>0</v>
      </c>
    </row>
    <row r="115" spans="1:8">
      <c r="A115" s="9"/>
      <c r="B115" s="31" t="s">
        <v>208</v>
      </c>
      <c r="C115" s="32" t="s">
        <v>279</v>
      </c>
      <c r="D115" s="131">
        <v>0</v>
      </c>
      <c r="E115" s="131">
        <v>0</v>
      </c>
      <c r="F115" s="131">
        <v>1457.1356000000001</v>
      </c>
      <c r="G115" s="131">
        <f t="shared" si="6"/>
        <v>1457.1356000000001</v>
      </c>
      <c r="H115" s="152">
        <v>0</v>
      </c>
    </row>
    <row r="116" spans="1:8">
      <c r="A116" s="9"/>
      <c r="B116" s="31" t="s">
        <v>210</v>
      </c>
      <c r="C116" s="32" t="s">
        <v>280</v>
      </c>
      <c r="D116" s="131">
        <v>0</v>
      </c>
      <c r="E116" s="131">
        <v>0</v>
      </c>
      <c r="F116" s="131">
        <v>3715.0549999999998</v>
      </c>
      <c r="G116" s="131">
        <f t="shared" si="6"/>
        <v>3715.0549999999998</v>
      </c>
      <c r="H116" s="152">
        <v>0</v>
      </c>
    </row>
    <row r="117" spans="1:8">
      <c r="A117" s="9"/>
      <c r="B117" s="31" t="s">
        <v>212</v>
      </c>
      <c r="C117" s="32" t="s">
        <v>281</v>
      </c>
      <c r="D117" s="131">
        <v>0</v>
      </c>
      <c r="E117" s="131">
        <v>0</v>
      </c>
      <c r="F117" s="131">
        <v>3044.9660800000001</v>
      </c>
      <c r="G117" s="131">
        <f t="shared" si="6"/>
        <v>3044.9660800000001</v>
      </c>
      <c r="H117" s="152">
        <v>0</v>
      </c>
    </row>
    <row r="118" spans="1:8">
      <c r="A118" s="9"/>
      <c r="B118" s="31" t="s">
        <v>214</v>
      </c>
      <c r="C118" s="32" t="s">
        <v>282</v>
      </c>
      <c r="D118" s="131">
        <v>0</v>
      </c>
      <c r="E118" s="131">
        <v>0</v>
      </c>
      <c r="F118" s="131">
        <v>197.327</v>
      </c>
      <c r="G118" s="131">
        <f t="shared" si="6"/>
        <v>197.327</v>
      </c>
      <c r="H118" s="152">
        <v>0</v>
      </c>
    </row>
    <row r="119" spans="1:8">
      <c r="A119" s="9"/>
      <c r="B119" s="31" t="s">
        <v>283</v>
      </c>
      <c r="C119" s="32" t="s">
        <v>284</v>
      </c>
      <c r="D119" s="131">
        <v>0</v>
      </c>
      <c r="E119" s="131">
        <v>0</v>
      </c>
      <c r="F119" s="131">
        <v>3832.0721100000001</v>
      </c>
      <c r="G119" s="131">
        <f t="shared" si="6"/>
        <v>3832.0721100000001</v>
      </c>
      <c r="H119" s="152">
        <v>0</v>
      </c>
    </row>
    <row r="120" spans="1:8">
      <c r="A120" s="9"/>
      <c r="B120" s="31" t="s">
        <v>218</v>
      </c>
      <c r="C120" s="32" t="s">
        <v>285</v>
      </c>
      <c r="D120" s="131">
        <v>0</v>
      </c>
      <c r="E120" s="131">
        <v>0</v>
      </c>
      <c r="F120" s="131">
        <v>277935.027</v>
      </c>
      <c r="G120" s="131">
        <f t="shared" si="6"/>
        <v>277935.027</v>
      </c>
      <c r="H120" s="152">
        <v>0</v>
      </c>
    </row>
    <row r="121" spans="1:8">
      <c r="A121" s="9"/>
      <c r="B121" s="31" t="s">
        <v>220</v>
      </c>
      <c r="C121" s="32" t="s">
        <v>286</v>
      </c>
      <c r="D121" s="131">
        <v>0</v>
      </c>
      <c r="E121" s="131">
        <v>0</v>
      </c>
      <c r="F121" s="131">
        <v>266246.15000000002</v>
      </c>
      <c r="G121" s="131">
        <f t="shared" si="6"/>
        <v>266246.15000000002</v>
      </c>
      <c r="H121" s="152">
        <v>0</v>
      </c>
    </row>
    <row r="122" spans="1:8">
      <c r="A122" s="9"/>
      <c r="B122" s="31" t="s">
        <v>287</v>
      </c>
      <c r="C122" s="32" t="s">
        <v>288</v>
      </c>
      <c r="D122" s="131">
        <v>0</v>
      </c>
      <c r="E122" s="131">
        <v>0</v>
      </c>
      <c r="F122" s="131">
        <v>4184.9939999999997</v>
      </c>
      <c r="G122" s="131">
        <f t="shared" si="6"/>
        <v>4184.9939999999997</v>
      </c>
      <c r="H122" s="152">
        <v>0</v>
      </c>
    </row>
    <row r="123" spans="1:8" ht="27.75" customHeight="1">
      <c r="A123" s="9"/>
      <c r="B123" s="31" t="s">
        <v>222</v>
      </c>
      <c r="C123" s="32" t="s">
        <v>289</v>
      </c>
      <c r="D123" s="131">
        <v>0</v>
      </c>
      <c r="E123" s="131">
        <v>0</v>
      </c>
      <c r="F123" s="131">
        <v>0</v>
      </c>
      <c r="G123" s="131">
        <f t="shared" si="6"/>
        <v>0</v>
      </c>
      <c r="H123" s="152">
        <v>0</v>
      </c>
    </row>
    <row r="124" spans="1:8">
      <c r="A124" s="9"/>
      <c r="B124" s="31" t="s">
        <v>224</v>
      </c>
      <c r="C124" s="32" t="s">
        <v>290</v>
      </c>
      <c r="D124" s="131">
        <v>0</v>
      </c>
      <c r="E124" s="131">
        <v>0</v>
      </c>
      <c r="F124" s="131">
        <v>7503.8829999999998</v>
      </c>
      <c r="G124" s="131">
        <f t="shared" si="6"/>
        <v>7503.8829999999998</v>
      </c>
      <c r="H124" s="152">
        <v>0</v>
      </c>
    </row>
    <row r="125" spans="1:8">
      <c r="A125" s="9"/>
      <c r="B125" s="31" t="s">
        <v>226</v>
      </c>
      <c r="C125" s="32" t="s">
        <v>291</v>
      </c>
      <c r="D125" s="131">
        <v>0</v>
      </c>
      <c r="E125" s="131">
        <v>0</v>
      </c>
      <c r="F125" s="131">
        <v>54749.401880000005</v>
      </c>
      <c r="G125" s="131">
        <f t="shared" si="6"/>
        <v>54749.401880000005</v>
      </c>
      <c r="H125" s="152">
        <v>0</v>
      </c>
    </row>
    <row r="126" spans="1:8">
      <c r="A126" s="9"/>
      <c r="B126" s="31" t="s">
        <v>228</v>
      </c>
      <c r="C126" s="32" t="s">
        <v>292</v>
      </c>
      <c r="D126" s="131">
        <v>0</v>
      </c>
      <c r="E126" s="131">
        <v>0</v>
      </c>
      <c r="F126" s="131">
        <v>44553.870259999996</v>
      </c>
      <c r="G126" s="131">
        <f t="shared" si="6"/>
        <v>44553.870259999996</v>
      </c>
      <c r="H126" s="152">
        <v>0</v>
      </c>
    </row>
    <row r="127" spans="1:8">
      <c r="A127" s="9"/>
      <c r="B127" s="31" t="s">
        <v>232</v>
      </c>
      <c r="C127" s="32" t="s">
        <v>293</v>
      </c>
      <c r="D127" s="131">
        <v>0</v>
      </c>
      <c r="E127" s="131">
        <v>0</v>
      </c>
      <c r="F127" s="131">
        <v>190.19</v>
      </c>
      <c r="G127" s="131">
        <f t="shared" si="6"/>
        <v>190.19</v>
      </c>
      <c r="H127" s="152">
        <v>0</v>
      </c>
    </row>
    <row r="128" spans="1:8">
      <c r="A128" s="9"/>
      <c r="B128" s="31" t="s">
        <v>234</v>
      </c>
      <c r="C128" s="32" t="s">
        <v>294</v>
      </c>
      <c r="D128" s="131">
        <v>0</v>
      </c>
      <c r="E128" s="131">
        <v>0</v>
      </c>
      <c r="F128" s="131">
        <v>15.638399999999999</v>
      </c>
      <c r="G128" s="131">
        <f t="shared" si="6"/>
        <v>15.638399999999999</v>
      </c>
      <c r="H128" s="152">
        <v>0</v>
      </c>
    </row>
    <row r="129" spans="1:8">
      <c r="A129" s="9"/>
      <c r="B129" s="31" t="s">
        <v>236</v>
      </c>
      <c r="C129" s="32" t="s">
        <v>295</v>
      </c>
      <c r="D129" s="131">
        <v>0</v>
      </c>
      <c r="E129" s="131">
        <v>0</v>
      </c>
      <c r="F129" s="131">
        <v>9989.7032200000012</v>
      </c>
      <c r="G129" s="131">
        <f t="shared" si="6"/>
        <v>9989.7032200000012</v>
      </c>
      <c r="H129" s="152">
        <v>0</v>
      </c>
    </row>
    <row r="130" spans="1:8">
      <c r="A130" s="9"/>
      <c r="B130" s="31" t="s">
        <v>240</v>
      </c>
      <c r="C130" s="32" t="s">
        <v>296</v>
      </c>
      <c r="D130" s="131">
        <v>0</v>
      </c>
      <c r="E130" s="131">
        <v>0</v>
      </c>
      <c r="F130" s="131">
        <v>118.42700000000001</v>
      </c>
      <c r="G130" s="131">
        <f t="shared" si="6"/>
        <v>118.42700000000001</v>
      </c>
      <c r="H130" s="152">
        <v>0</v>
      </c>
    </row>
    <row r="131" spans="1:8">
      <c r="A131" s="9"/>
      <c r="B131" s="31" t="s">
        <v>240</v>
      </c>
      <c r="C131" s="32" t="s">
        <v>297</v>
      </c>
      <c r="D131" s="131">
        <v>0</v>
      </c>
      <c r="E131" s="131">
        <v>0</v>
      </c>
      <c r="F131" s="131">
        <v>118.42700000000001</v>
      </c>
      <c r="G131" s="131">
        <f t="shared" si="6"/>
        <v>118.42700000000001</v>
      </c>
      <c r="H131" s="152">
        <v>0</v>
      </c>
    </row>
    <row r="132" spans="1:8">
      <c r="A132" s="9"/>
      <c r="B132" s="31" t="s">
        <v>298</v>
      </c>
      <c r="C132" s="32" t="s">
        <v>299</v>
      </c>
      <c r="D132" s="131">
        <v>1980220</v>
      </c>
      <c r="E132" s="131">
        <v>3026147.4</v>
      </c>
      <c r="F132" s="131">
        <v>3032991.7053899998</v>
      </c>
      <c r="G132" s="131">
        <f t="shared" si="6"/>
        <v>6844.3053899998777</v>
      </c>
      <c r="H132" s="152">
        <f t="shared" si="7"/>
        <v>100.22617224098205</v>
      </c>
    </row>
    <row r="133" spans="1:8">
      <c r="A133" s="9"/>
      <c r="B133" s="31" t="s">
        <v>300</v>
      </c>
      <c r="C133" s="32" t="s">
        <v>301</v>
      </c>
      <c r="D133" s="131">
        <v>0</v>
      </c>
      <c r="E133" s="131">
        <v>0</v>
      </c>
      <c r="F133" s="131">
        <v>327692.58713999996</v>
      </c>
      <c r="G133" s="131">
        <f t="shared" si="6"/>
        <v>327692.58713999996</v>
      </c>
      <c r="H133" s="152">
        <v>0</v>
      </c>
    </row>
    <row r="134" spans="1:8">
      <c r="A134" s="9"/>
      <c r="B134" s="31" t="s">
        <v>300</v>
      </c>
      <c r="C134" s="32" t="s">
        <v>302</v>
      </c>
      <c r="D134" s="131">
        <v>195000</v>
      </c>
      <c r="E134" s="131">
        <v>300000</v>
      </c>
      <c r="F134" s="131">
        <v>0</v>
      </c>
      <c r="G134" s="131">
        <f t="shared" si="6"/>
        <v>-300000</v>
      </c>
      <c r="H134" s="152">
        <f>F134/E134*100</f>
        <v>0</v>
      </c>
    </row>
    <row r="135" spans="1:8">
      <c r="A135" s="9"/>
      <c r="B135" s="31" t="s">
        <v>303</v>
      </c>
      <c r="C135" s="32" t="s">
        <v>304</v>
      </c>
      <c r="D135" s="131">
        <v>0</v>
      </c>
      <c r="E135" s="131">
        <v>0</v>
      </c>
      <c r="F135" s="131">
        <v>29200.0897</v>
      </c>
      <c r="G135" s="131">
        <f t="shared" si="6"/>
        <v>29200.0897</v>
      </c>
      <c r="H135" s="152">
        <v>0</v>
      </c>
    </row>
    <row r="136" spans="1:8">
      <c r="A136" s="9"/>
      <c r="B136" s="31" t="s">
        <v>305</v>
      </c>
      <c r="C136" s="32" t="s">
        <v>306</v>
      </c>
      <c r="D136" s="131">
        <v>0</v>
      </c>
      <c r="E136" s="131">
        <v>0</v>
      </c>
      <c r="F136" s="131">
        <v>1287.126</v>
      </c>
      <c r="G136" s="131">
        <f t="shared" si="6"/>
        <v>1287.126</v>
      </c>
      <c r="H136" s="152">
        <v>0</v>
      </c>
    </row>
    <row r="137" spans="1:8">
      <c r="A137" s="9"/>
      <c r="B137" s="31" t="s">
        <v>307</v>
      </c>
      <c r="C137" s="32" t="s">
        <v>308</v>
      </c>
      <c r="D137" s="131">
        <v>0</v>
      </c>
      <c r="E137" s="131">
        <v>0</v>
      </c>
      <c r="F137" s="131">
        <v>27912.9637</v>
      </c>
      <c r="G137" s="131">
        <f t="shared" ref="G137:G200" si="8">F137-E137</f>
        <v>27912.9637</v>
      </c>
      <c r="H137" s="152">
        <v>0</v>
      </c>
    </row>
    <row r="138" spans="1:8">
      <c r="A138" s="9"/>
      <c r="B138" s="31" t="s">
        <v>309</v>
      </c>
      <c r="C138" s="32" t="s">
        <v>310</v>
      </c>
      <c r="D138" s="131">
        <v>0</v>
      </c>
      <c r="E138" s="131">
        <v>0</v>
      </c>
      <c r="F138" s="131">
        <v>0</v>
      </c>
      <c r="G138" s="131">
        <f t="shared" si="8"/>
        <v>0</v>
      </c>
      <c r="H138" s="152">
        <v>0</v>
      </c>
    </row>
    <row r="139" spans="1:8">
      <c r="A139" s="9"/>
      <c r="B139" s="31" t="s">
        <v>311</v>
      </c>
      <c r="C139" s="32" t="s">
        <v>312</v>
      </c>
      <c r="D139" s="131">
        <v>0</v>
      </c>
      <c r="E139" s="131">
        <v>0</v>
      </c>
      <c r="F139" s="131">
        <v>270216.55202</v>
      </c>
      <c r="G139" s="131">
        <f t="shared" si="8"/>
        <v>270216.55202</v>
      </c>
      <c r="H139" s="152">
        <v>0</v>
      </c>
    </row>
    <row r="140" spans="1:8">
      <c r="A140" s="9"/>
      <c r="B140" s="31" t="s">
        <v>313</v>
      </c>
      <c r="C140" s="32" t="s">
        <v>314</v>
      </c>
      <c r="D140" s="131">
        <v>0</v>
      </c>
      <c r="E140" s="131">
        <v>0</v>
      </c>
      <c r="F140" s="131">
        <v>267575.90143999999</v>
      </c>
      <c r="G140" s="131">
        <f t="shared" si="8"/>
        <v>267575.90143999999</v>
      </c>
      <c r="H140" s="152">
        <v>0</v>
      </c>
    </row>
    <row r="141" spans="1:8">
      <c r="A141" s="9"/>
      <c r="B141" s="31" t="s">
        <v>315</v>
      </c>
      <c r="C141" s="32" t="s">
        <v>316</v>
      </c>
      <c r="D141" s="131">
        <v>0</v>
      </c>
      <c r="E141" s="131">
        <v>0</v>
      </c>
      <c r="F141" s="131">
        <v>1.0900000000000001</v>
      </c>
      <c r="G141" s="131">
        <f t="shared" si="8"/>
        <v>1.0900000000000001</v>
      </c>
      <c r="H141" s="152">
        <v>0</v>
      </c>
    </row>
    <row r="142" spans="1:8">
      <c r="A142" s="9"/>
      <c r="B142" s="31" t="s">
        <v>317</v>
      </c>
      <c r="C142" s="32" t="s">
        <v>318</v>
      </c>
      <c r="D142" s="131">
        <v>0</v>
      </c>
      <c r="E142" s="131">
        <v>0</v>
      </c>
      <c r="F142" s="131">
        <v>175.96299999999999</v>
      </c>
      <c r="G142" s="131">
        <f t="shared" si="8"/>
        <v>175.96299999999999</v>
      </c>
      <c r="H142" s="152">
        <v>0</v>
      </c>
    </row>
    <row r="143" spans="1:8">
      <c r="A143" s="9"/>
      <c r="B143" s="31" t="s">
        <v>319</v>
      </c>
      <c r="C143" s="32" t="s">
        <v>320</v>
      </c>
      <c r="D143" s="131">
        <v>0</v>
      </c>
      <c r="E143" s="131">
        <v>0</v>
      </c>
      <c r="F143" s="131">
        <v>2463.5975800000001</v>
      </c>
      <c r="G143" s="131">
        <f t="shared" si="8"/>
        <v>2463.5975800000001</v>
      </c>
      <c r="H143" s="152">
        <v>0</v>
      </c>
    </row>
    <row r="144" spans="1:8">
      <c r="A144" s="9"/>
      <c r="B144" s="31" t="s">
        <v>321</v>
      </c>
      <c r="C144" s="32" t="s">
        <v>322</v>
      </c>
      <c r="D144" s="131">
        <v>0</v>
      </c>
      <c r="E144" s="131">
        <v>0</v>
      </c>
      <c r="F144" s="131">
        <v>20860.252800000002</v>
      </c>
      <c r="G144" s="131">
        <f t="shared" si="8"/>
        <v>20860.252800000002</v>
      </c>
      <c r="H144" s="152">
        <v>0</v>
      </c>
    </row>
    <row r="145" spans="1:8">
      <c r="A145" s="9"/>
      <c r="B145" s="31" t="s">
        <v>323</v>
      </c>
      <c r="C145" s="32" t="s">
        <v>324</v>
      </c>
      <c r="D145" s="131">
        <v>0</v>
      </c>
      <c r="E145" s="131">
        <v>0</v>
      </c>
      <c r="F145" s="131">
        <v>4088.1568700000003</v>
      </c>
      <c r="G145" s="131">
        <f t="shared" si="8"/>
        <v>4088.1568700000003</v>
      </c>
      <c r="H145" s="152">
        <v>0</v>
      </c>
    </row>
    <row r="146" spans="1:8">
      <c r="A146" s="9"/>
      <c r="B146" s="31" t="s">
        <v>325</v>
      </c>
      <c r="C146" s="32" t="s">
        <v>326</v>
      </c>
      <c r="D146" s="131">
        <v>0</v>
      </c>
      <c r="E146" s="131">
        <v>0</v>
      </c>
      <c r="F146" s="131">
        <v>1839.5124599999999</v>
      </c>
      <c r="G146" s="131">
        <f t="shared" si="8"/>
        <v>1839.5124599999999</v>
      </c>
      <c r="H146" s="152">
        <v>0</v>
      </c>
    </row>
    <row r="147" spans="1:8">
      <c r="A147" s="9"/>
      <c r="B147" s="31" t="s">
        <v>327</v>
      </c>
      <c r="C147" s="32" t="s">
        <v>328</v>
      </c>
      <c r="D147" s="131">
        <v>0</v>
      </c>
      <c r="E147" s="131">
        <v>0</v>
      </c>
      <c r="F147" s="131">
        <v>435.84059999999999</v>
      </c>
      <c r="G147" s="131">
        <f t="shared" si="8"/>
        <v>435.84059999999999</v>
      </c>
      <c r="H147" s="152">
        <v>0</v>
      </c>
    </row>
    <row r="148" spans="1:8">
      <c r="A148" s="9"/>
      <c r="B148" s="31" t="s">
        <v>329</v>
      </c>
      <c r="C148" s="32" t="s">
        <v>330</v>
      </c>
      <c r="D148" s="131">
        <v>0</v>
      </c>
      <c r="E148" s="131">
        <v>0</v>
      </c>
      <c r="F148" s="131">
        <v>7285.3981100000001</v>
      </c>
      <c r="G148" s="131">
        <f t="shared" si="8"/>
        <v>7285.3981100000001</v>
      </c>
      <c r="H148" s="152">
        <v>0</v>
      </c>
    </row>
    <row r="149" spans="1:8">
      <c r="A149" s="9"/>
      <c r="B149" s="31" t="s">
        <v>331</v>
      </c>
      <c r="C149" s="32" t="s">
        <v>332</v>
      </c>
      <c r="D149" s="131">
        <v>0</v>
      </c>
      <c r="E149" s="131">
        <v>0</v>
      </c>
      <c r="F149" s="131">
        <v>104.477</v>
      </c>
      <c r="G149" s="131">
        <f t="shared" si="8"/>
        <v>104.477</v>
      </c>
      <c r="H149" s="152">
        <v>0</v>
      </c>
    </row>
    <row r="150" spans="1:8">
      <c r="A150" s="9"/>
      <c r="B150" s="31" t="s">
        <v>333</v>
      </c>
      <c r="C150" s="32" t="s">
        <v>334</v>
      </c>
      <c r="D150" s="131">
        <v>0</v>
      </c>
      <c r="E150" s="131">
        <v>0</v>
      </c>
      <c r="F150" s="131">
        <v>7106.8677600000001</v>
      </c>
      <c r="G150" s="131">
        <f t="shared" si="8"/>
        <v>7106.8677600000001</v>
      </c>
      <c r="H150" s="152">
        <v>0</v>
      </c>
    </row>
    <row r="151" spans="1:8">
      <c r="A151" s="9"/>
      <c r="B151" s="31" t="s">
        <v>335</v>
      </c>
      <c r="C151" s="32" t="s">
        <v>336</v>
      </c>
      <c r="D151" s="131">
        <v>0</v>
      </c>
      <c r="E151" s="131">
        <v>0</v>
      </c>
      <c r="F151" s="131">
        <v>7415.6926199999998</v>
      </c>
      <c r="G151" s="131">
        <f t="shared" si="8"/>
        <v>7415.6926199999998</v>
      </c>
      <c r="H151" s="152">
        <v>0</v>
      </c>
    </row>
    <row r="152" spans="1:8">
      <c r="A152" s="9"/>
      <c r="B152" s="31" t="s">
        <v>337</v>
      </c>
      <c r="C152" s="32" t="s">
        <v>338</v>
      </c>
      <c r="D152" s="131">
        <v>0</v>
      </c>
      <c r="E152" s="131">
        <v>0</v>
      </c>
      <c r="F152" s="131">
        <v>1093.9459999999999</v>
      </c>
      <c r="G152" s="131">
        <f t="shared" si="8"/>
        <v>1093.9459999999999</v>
      </c>
      <c r="H152" s="152">
        <v>0</v>
      </c>
    </row>
    <row r="153" spans="1:8">
      <c r="A153" s="9"/>
      <c r="B153" s="31" t="s">
        <v>339</v>
      </c>
      <c r="C153" s="32" t="s">
        <v>340</v>
      </c>
      <c r="D153" s="131">
        <v>0</v>
      </c>
      <c r="E153" s="131">
        <v>0</v>
      </c>
      <c r="F153" s="131">
        <v>373.298</v>
      </c>
      <c r="G153" s="131">
        <f t="shared" si="8"/>
        <v>373.298</v>
      </c>
      <c r="H153" s="152">
        <v>0</v>
      </c>
    </row>
    <row r="154" spans="1:8">
      <c r="A154" s="9"/>
      <c r="B154" s="31" t="s">
        <v>341</v>
      </c>
      <c r="C154" s="32" t="s">
        <v>342</v>
      </c>
      <c r="D154" s="131">
        <v>0</v>
      </c>
      <c r="E154" s="131">
        <v>0</v>
      </c>
      <c r="F154" s="131">
        <v>5948.4486200000001</v>
      </c>
      <c r="G154" s="131">
        <f t="shared" si="8"/>
        <v>5948.4486200000001</v>
      </c>
      <c r="H154" s="152">
        <v>0</v>
      </c>
    </row>
    <row r="155" spans="1:8">
      <c r="A155" s="9"/>
      <c r="B155" s="31" t="s">
        <v>343</v>
      </c>
      <c r="C155" s="32" t="s">
        <v>344</v>
      </c>
      <c r="D155" s="131">
        <v>1785220</v>
      </c>
      <c r="E155" s="131">
        <v>2726147.4</v>
      </c>
      <c r="F155" s="131">
        <v>2705299.1182499998</v>
      </c>
      <c r="G155" s="131">
        <f t="shared" si="8"/>
        <v>-20848.281750000082</v>
      </c>
      <c r="H155" s="152">
        <f t="shared" ref="H155:H193" si="9">F155/E155*100</f>
        <v>99.23524745030295</v>
      </c>
    </row>
    <row r="156" spans="1:8">
      <c r="A156" s="9"/>
      <c r="B156" s="31" t="s">
        <v>343</v>
      </c>
      <c r="C156" s="32" t="s">
        <v>345</v>
      </c>
      <c r="D156" s="131">
        <v>1785220</v>
      </c>
      <c r="E156" s="131">
        <v>2726147.4</v>
      </c>
      <c r="F156" s="131">
        <v>0</v>
      </c>
      <c r="G156" s="131">
        <f t="shared" si="8"/>
        <v>-2726147.4</v>
      </c>
      <c r="H156" s="152">
        <f t="shared" si="9"/>
        <v>0</v>
      </c>
    </row>
    <row r="157" spans="1:8">
      <c r="A157" s="9"/>
      <c r="B157" s="31" t="s">
        <v>303</v>
      </c>
      <c r="C157" s="32" t="s">
        <v>346</v>
      </c>
      <c r="D157" s="131">
        <v>0</v>
      </c>
      <c r="E157" s="131">
        <v>0</v>
      </c>
      <c r="F157" s="131">
        <v>236207.99734999999</v>
      </c>
      <c r="G157" s="131">
        <f t="shared" si="8"/>
        <v>236207.99734999999</v>
      </c>
      <c r="H157" s="152">
        <v>0</v>
      </c>
    </row>
    <row r="158" spans="1:8">
      <c r="A158" s="9"/>
      <c r="B158" s="31" t="s">
        <v>305</v>
      </c>
      <c r="C158" s="32" t="s">
        <v>347</v>
      </c>
      <c r="D158" s="131">
        <v>0</v>
      </c>
      <c r="E158" s="131">
        <v>0</v>
      </c>
      <c r="F158" s="131">
        <v>207378.94952000002</v>
      </c>
      <c r="G158" s="131">
        <f t="shared" si="8"/>
        <v>207378.94952000002</v>
      </c>
      <c r="H158" s="152">
        <v>0</v>
      </c>
    </row>
    <row r="159" spans="1:8">
      <c r="A159" s="9"/>
      <c r="B159" s="31" t="s">
        <v>307</v>
      </c>
      <c r="C159" s="32" t="s">
        <v>348</v>
      </c>
      <c r="D159" s="131">
        <v>0</v>
      </c>
      <c r="E159" s="131">
        <v>0</v>
      </c>
      <c r="F159" s="131">
        <v>28087.108649999998</v>
      </c>
      <c r="G159" s="131">
        <f t="shared" si="8"/>
        <v>28087.108649999998</v>
      </c>
      <c r="H159" s="152">
        <v>0</v>
      </c>
    </row>
    <row r="160" spans="1:8">
      <c r="A160" s="9"/>
      <c r="B160" s="31" t="s">
        <v>309</v>
      </c>
      <c r="C160" s="32" t="s">
        <v>349</v>
      </c>
      <c r="D160" s="131">
        <v>0</v>
      </c>
      <c r="E160" s="131">
        <v>0</v>
      </c>
      <c r="F160" s="131">
        <v>741.93918000000008</v>
      </c>
      <c r="G160" s="131">
        <f t="shared" si="8"/>
        <v>741.93918000000008</v>
      </c>
      <c r="H160" s="152">
        <v>0</v>
      </c>
    </row>
    <row r="161" spans="1:8">
      <c r="A161" s="9"/>
      <c r="B161" s="31" t="s">
        <v>311</v>
      </c>
      <c r="C161" s="32" t="s">
        <v>350</v>
      </c>
      <c r="D161" s="131">
        <v>0</v>
      </c>
      <c r="E161" s="131">
        <v>0</v>
      </c>
      <c r="F161" s="131">
        <v>2336415.1193200001</v>
      </c>
      <c r="G161" s="131">
        <f t="shared" si="8"/>
        <v>2336415.1193200001</v>
      </c>
      <c r="H161" s="152">
        <v>0</v>
      </c>
    </row>
    <row r="162" spans="1:8">
      <c r="A162" s="9"/>
      <c r="B162" s="31" t="s">
        <v>313</v>
      </c>
      <c r="C162" s="32" t="s">
        <v>351</v>
      </c>
      <c r="D162" s="131">
        <v>0</v>
      </c>
      <c r="E162" s="131">
        <v>0</v>
      </c>
      <c r="F162" s="131">
        <v>2252414.53798</v>
      </c>
      <c r="G162" s="131">
        <f t="shared" si="8"/>
        <v>2252414.53798</v>
      </c>
      <c r="H162" s="152">
        <v>0</v>
      </c>
    </row>
    <row r="163" spans="1:8">
      <c r="A163" s="9"/>
      <c r="B163" s="31" t="s">
        <v>315</v>
      </c>
      <c r="C163" s="32" t="s">
        <v>352</v>
      </c>
      <c r="D163" s="131">
        <v>0</v>
      </c>
      <c r="E163" s="131">
        <v>0</v>
      </c>
      <c r="F163" s="131">
        <v>453.27499999999998</v>
      </c>
      <c r="G163" s="131">
        <f t="shared" si="8"/>
        <v>453.27499999999998</v>
      </c>
      <c r="H163" s="152">
        <v>0</v>
      </c>
    </row>
    <row r="164" spans="1:8">
      <c r="A164" s="9"/>
      <c r="B164" s="31" t="s">
        <v>317</v>
      </c>
      <c r="C164" s="32" t="s">
        <v>353</v>
      </c>
      <c r="D164" s="131">
        <v>0</v>
      </c>
      <c r="E164" s="131">
        <v>0</v>
      </c>
      <c r="F164" s="131">
        <v>0</v>
      </c>
      <c r="G164" s="131">
        <f t="shared" si="8"/>
        <v>0</v>
      </c>
      <c r="H164" s="152">
        <v>0</v>
      </c>
    </row>
    <row r="165" spans="1:8">
      <c r="A165" s="9"/>
      <c r="B165" s="31" t="s">
        <v>354</v>
      </c>
      <c r="C165" s="32" t="s">
        <v>355</v>
      </c>
      <c r="D165" s="131">
        <v>0</v>
      </c>
      <c r="E165" s="131">
        <v>0</v>
      </c>
      <c r="F165" s="131">
        <v>122.92914</v>
      </c>
      <c r="G165" s="131">
        <f t="shared" si="8"/>
        <v>122.92914</v>
      </c>
      <c r="H165" s="152">
        <v>0</v>
      </c>
    </row>
    <row r="166" spans="1:8">
      <c r="A166" s="9"/>
      <c r="B166" s="31" t="s">
        <v>319</v>
      </c>
      <c r="C166" s="32" t="s">
        <v>356</v>
      </c>
      <c r="D166" s="131">
        <v>0</v>
      </c>
      <c r="E166" s="131">
        <v>0</v>
      </c>
      <c r="F166" s="131">
        <v>83424.377200000003</v>
      </c>
      <c r="G166" s="131">
        <f t="shared" si="8"/>
        <v>83424.377200000003</v>
      </c>
      <c r="H166" s="152">
        <v>0</v>
      </c>
    </row>
    <row r="167" spans="1:8">
      <c r="A167" s="9"/>
      <c r="B167" s="31" t="s">
        <v>321</v>
      </c>
      <c r="C167" s="32" t="s">
        <v>357</v>
      </c>
      <c r="D167" s="131">
        <v>0</v>
      </c>
      <c r="E167" s="131">
        <v>0</v>
      </c>
      <c r="F167" s="131">
        <v>85801.050700000007</v>
      </c>
      <c r="G167" s="131">
        <f t="shared" si="8"/>
        <v>85801.050700000007</v>
      </c>
      <c r="H167" s="152">
        <v>0</v>
      </c>
    </row>
    <row r="168" spans="1:8">
      <c r="A168" s="9"/>
      <c r="B168" s="31" t="s">
        <v>323</v>
      </c>
      <c r="C168" s="32" t="s">
        <v>358</v>
      </c>
      <c r="D168" s="131">
        <v>0</v>
      </c>
      <c r="E168" s="131">
        <v>0</v>
      </c>
      <c r="F168" s="131">
        <v>5296.7569999999996</v>
      </c>
      <c r="G168" s="131">
        <f t="shared" si="8"/>
        <v>5296.7569999999996</v>
      </c>
      <c r="H168" s="152">
        <v>0</v>
      </c>
    </row>
    <row r="169" spans="1:8">
      <c r="A169" s="9"/>
      <c r="B169" s="31" t="s">
        <v>325</v>
      </c>
      <c r="C169" s="32" t="s">
        <v>359</v>
      </c>
      <c r="D169" s="131">
        <v>0</v>
      </c>
      <c r="E169" s="131">
        <v>0</v>
      </c>
      <c r="F169" s="131">
        <v>7609.1422199999997</v>
      </c>
      <c r="G169" s="131">
        <f t="shared" si="8"/>
        <v>7609.1422199999997</v>
      </c>
      <c r="H169" s="152">
        <v>0</v>
      </c>
    </row>
    <row r="170" spans="1:8">
      <c r="A170" s="9"/>
      <c r="B170" s="31" t="s">
        <v>327</v>
      </c>
      <c r="C170" s="32" t="s">
        <v>360</v>
      </c>
      <c r="D170" s="131">
        <v>0</v>
      </c>
      <c r="E170" s="131">
        <v>0</v>
      </c>
      <c r="F170" s="131">
        <v>3459.6279300000001</v>
      </c>
      <c r="G170" s="131">
        <f t="shared" si="8"/>
        <v>3459.6279300000001</v>
      </c>
      <c r="H170" s="152">
        <v>0</v>
      </c>
    </row>
    <row r="171" spans="1:8">
      <c r="A171" s="9"/>
      <c r="B171" s="31" t="s">
        <v>329</v>
      </c>
      <c r="C171" s="32" t="s">
        <v>361</v>
      </c>
      <c r="D171" s="131">
        <v>0</v>
      </c>
      <c r="E171" s="131">
        <v>0</v>
      </c>
      <c r="F171" s="131">
        <v>57255.078090000003</v>
      </c>
      <c r="G171" s="131">
        <f t="shared" si="8"/>
        <v>57255.078090000003</v>
      </c>
      <c r="H171" s="152">
        <v>0</v>
      </c>
    </row>
    <row r="172" spans="1:8">
      <c r="A172" s="9"/>
      <c r="B172" s="31" t="s">
        <v>333</v>
      </c>
      <c r="C172" s="32" t="s">
        <v>362</v>
      </c>
      <c r="D172" s="131">
        <v>0</v>
      </c>
      <c r="E172" s="131">
        <v>0</v>
      </c>
      <c r="F172" s="131">
        <v>12180.445460000001</v>
      </c>
      <c r="G172" s="131">
        <f t="shared" si="8"/>
        <v>12180.445460000001</v>
      </c>
      <c r="H172" s="152">
        <v>0</v>
      </c>
    </row>
    <row r="173" spans="1:8">
      <c r="A173" s="9"/>
      <c r="B173" s="31" t="s">
        <v>335</v>
      </c>
      <c r="C173" s="32" t="s">
        <v>363</v>
      </c>
      <c r="D173" s="131">
        <v>0</v>
      </c>
      <c r="E173" s="131">
        <v>0</v>
      </c>
      <c r="F173" s="131">
        <v>46874.950880000004</v>
      </c>
      <c r="G173" s="131">
        <f t="shared" si="8"/>
        <v>46874.950880000004</v>
      </c>
      <c r="H173" s="152">
        <v>0</v>
      </c>
    </row>
    <row r="174" spans="1:8">
      <c r="A174" s="9"/>
      <c r="B174" s="31" t="s">
        <v>337</v>
      </c>
      <c r="C174" s="32" t="s">
        <v>364</v>
      </c>
      <c r="D174" s="131">
        <v>0</v>
      </c>
      <c r="E174" s="131">
        <v>0</v>
      </c>
      <c r="F174" s="131">
        <v>11599.14372</v>
      </c>
      <c r="G174" s="131">
        <f t="shared" si="8"/>
        <v>11599.14372</v>
      </c>
      <c r="H174" s="152">
        <v>0</v>
      </c>
    </row>
    <row r="175" spans="1:8">
      <c r="A175" s="9"/>
      <c r="B175" s="31" t="s">
        <v>339</v>
      </c>
      <c r="C175" s="32" t="s">
        <v>365</v>
      </c>
      <c r="D175" s="131">
        <v>0</v>
      </c>
      <c r="E175" s="131">
        <v>0</v>
      </c>
      <c r="F175" s="131">
        <v>-110.44729</v>
      </c>
      <c r="G175" s="131">
        <f t="shared" si="8"/>
        <v>-110.44729</v>
      </c>
      <c r="H175" s="152">
        <v>0</v>
      </c>
    </row>
    <row r="176" spans="1:8">
      <c r="A176" s="9"/>
      <c r="B176" s="31" t="s">
        <v>366</v>
      </c>
      <c r="C176" s="32" t="s">
        <v>367</v>
      </c>
      <c r="D176" s="131">
        <v>0</v>
      </c>
      <c r="E176" s="131">
        <v>0</v>
      </c>
      <c r="F176" s="131">
        <v>2.7E-2</v>
      </c>
      <c r="G176" s="131">
        <f t="shared" si="8"/>
        <v>2.7E-2</v>
      </c>
      <c r="H176" s="152">
        <v>0</v>
      </c>
    </row>
    <row r="177" spans="1:8">
      <c r="A177" s="9"/>
      <c r="B177" s="31" t="s">
        <v>341</v>
      </c>
      <c r="C177" s="32" t="s">
        <v>368</v>
      </c>
      <c r="D177" s="131">
        <v>0</v>
      </c>
      <c r="E177" s="131">
        <v>0</v>
      </c>
      <c r="F177" s="131">
        <v>29008.124309999999</v>
      </c>
      <c r="G177" s="131">
        <f t="shared" si="8"/>
        <v>29008.124309999999</v>
      </c>
      <c r="H177" s="152">
        <v>0</v>
      </c>
    </row>
    <row r="178" spans="1:8">
      <c r="A178" s="9"/>
      <c r="B178" s="31" t="s">
        <v>369</v>
      </c>
      <c r="C178" s="32" t="s">
        <v>370</v>
      </c>
      <c r="D178" s="131">
        <v>0</v>
      </c>
      <c r="E178" s="131">
        <v>0</v>
      </c>
      <c r="F178" s="131">
        <v>6378.1031399999993</v>
      </c>
      <c r="G178" s="131">
        <f t="shared" si="8"/>
        <v>6378.1031399999993</v>
      </c>
      <c r="H178" s="152">
        <v>0</v>
      </c>
    </row>
    <row r="179" spans="1:8">
      <c r="A179" s="9"/>
      <c r="B179" s="31" t="s">
        <v>371</v>
      </c>
      <c r="C179" s="32" t="s">
        <v>372</v>
      </c>
      <c r="D179" s="131">
        <v>20013000</v>
      </c>
      <c r="E179" s="131">
        <v>21713000</v>
      </c>
      <c r="F179" s="131">
        <v>22917582.04865</v>
      </c>
      <c r="G179" s="131">
        <f t="shared" si="8"/>
        <v>1204582.0486500002</v>
      </c>
      <c r="H179" s="152">
        <f t="shared" si="9"/>
        <v>105.54774581425875</v>
      </c>
    </row>
    <row r="180" spans="1:8">
      <c r="A180" s="9"/>
      <c r="B180" s="31" t="s">
        <v>373</v>
      </c>
      <c r="C180" s="32" t="s">
        <v>374</v>
      </c>
      <c r="D180" s="131">
        <v>1182800</v>
      </c>
      <c r="E180" s="131">
        <v>850800</v>
      </c>
      <c r="F180" s="131">
        <v>1092858.90653</v>
      </c>
      <c r="G180" s="131">
        <f t="shared" si="8"/>
        <v>242058.90653000004</v>
      </c>
      <c r="H180" s="152">
        <f t="shared" si="9"/>
        <v>128.45074124706159</v>
      </c>
    </row>
    <row r="181" spans="1:8">
      <c r="A181" s="9"/>
      <c r="B181" s="31" t="s">
        <v>375</v>
      </c>
      <c r="C181" s="32" t="s">
        <v>376</v>
      </c>
      <c r="D181" s="131">
        <v>145900</v>
      </c>
      <c r="E181" s="131">
        <v>5900</v>
      </c>
      <c r="F181" s="131">
        <v>5780.1250199999995</v>
      </c>
      <c r="G181" s="131">
        <f t="shared" si="8"/>
        <v>-119.87498000000051</v>
      </c>
      <c r="H181" s="152">
        <f t="shared" si="9"/>
        <v>97.968220677966087</v>
      </c>
    </row>
    <row r="182" spans="1:8">
      <c r="A182" s="9"/>
      <c r="B182" s="31" t="s">
        <v>377</v>
      </c>
      <c r="C182" s="32" t="s">
        <v>378</v>
      </c>
      <c r="D182" s="131">
        <v>145900</v>
      </c>
      <c r="E182" s="131">
        <v>5900</v>
      </c>
      <c r="F182" s="131">
        <v>5780.1250199999995</v>
      </c>
      <c r="G182" s="131">
        <f t="shared" si="8"/>
        <v>-119.87498000000051</v>
      </c>
      <c r="H182" s="152">
        <f t="shared" si="9"/>
        <v>97.968220677966087</v>
      </c>
    </row>
    <row r="183" spans="1:8">
      <c r="A183" s="9"/>
      <c r="B183" s="31" t="s">
        <v>379</v>
      </c>
      <c r="C183" s="32" t="s">
        <v>380</v>
      </c>
      <c r="D183" s="131">
        <v>10000</v>
      </c>
      <c r="E183" s="131">
        <v>20000</v>
      </c>
      <c r="F183" s="131">
        <v>21452.363539999998</v>
      </c>
      <c r="G183" s="131">
        <f t="shared" si="8"/>
        <v>1452.3635399999985</v>
      </c>
      <c r="H183" s="152">
        <f t="shared" si="9"/>
        <v>107.26181769999998</v>
      </c>
    </row>
    <row r="184" spans="1:8">
      <c r="A184" s="9"/>
      <c r="B184" s="31" t="s">
        <v>381</v>
      </c>
      <c r="C184" s="32" t="s">
        <v>382</v>
      </c>
      <c r="D184" s="131">
        <v>10000</v>
      </c>
      <c r="E184" s="131">
        <v>20000</v>
      </c>
      <c r="F184" s="131">
        <v>21452.363539999998</v>
      </c>
      <c r="G184" s="131">
        <f t="shared" si="8"/>
        <v>1452.3635399999985</v>
      </c>
      <c r="H184" s="152">
        <f t="shared" si="9"/>
        <v>107.26181769999998</v>
      </c>
    </row>
    <row r="185" spans="1:8">
      <c r="A185" s="9"/>
      <c r="B185" s="31" t="s">
        <v>383</v>
      </c>
      <c r="C185" s="32" t="s">
        <v>384</v>
      </c>
      <c r="D185" s="131">
        <v>1026900</v>
      </c>
      <c r="E185" s="131">
        <v>824900</v>
      </c>
      <c r="F185" s="131">
        <v>813369.96096000005</v>
      </c>
      <c r="G185" s="131">
        <f t="shared" si="8"/>
        <v>-11530.039039999945</v>
      </c>
      <c r="H185" s="152">
        <f t="shared" si="9"/>
        <v>98.602250086071038</v>
      </c>
    </row>
    <row r="186" spans="1:8">
      <c r="A186" s="9"/>
      <c r="B186" s="31" t="s">
        <v>385</v>
      </c>
      <c r="C186" s="32" t="s">
        <v>386</v>
      </c>
      <c r="D186" s="131">
        <v>8500</v>
      </c>
      <c r="E186" s="131">
        <v>6500</v>
      </c>
      <c r="F186" s="131">
        <v>5826.3164000000006</v>
      </c>
      <c r="G186" s="131">
        <f t="shared" si="8"/>
        <v>-673.68359999999939</v>
      </c>
      <c r="H186" s="152">
        <f t="shared" si="9"/>
        <v>89.63563692307693</v>
      </c>
    </row>
    <row r="187" spans="1:8">
      <c r="A187" s="9"/>
      <c r="B187" s="31" t="s">
        <v>387</v>
      </c>
      <c r="C187" s="32" t="s">
        <v>388</v>
      </c>
      <c r="D187" s="131">
        <v>1018400</v>
      </c>
      <c r="E187" s="131">
        <v>818400</v>
      </c>
      <c r="F187" s="131">
        <v>807543.64455999993</v>
      </c>
      <c r="G187" s="131">
        <f t="shared" si="8"/>
        <v>-10856.355440000072</v>
      </c>
      <c r="H187" s="152">
        <f t="shared" si="9"/>
        <v>98.673465855327464</v>
      </c>
    </row>
    <row r="188" spans="1:8" ht="30">
      <c r="A188" s="9"/>
      <c r="B188" s="31" t="s">
        <v>389</v>
      </c>
      <c r="C188" s="32" t="s">
        <v>390</v>
      </c>
      <c r="D188" s="131">
        <v>0</v>
      </c>
      <c r="E188" s="131">
        <v>0</v>
      </c>
      <c r="F188" s="131">
        <v>246770.74849999999</v>
      </c>
      <c r="G188" s="131">
        <f t="shared" si="8"/>
        <v>246770.74849999999</v>
      </c>
      <c r="H188" s="152">
        <v>0</v>
      </c>
    </row>
    <row r="189" spans="1:8" ht="30">
      <c r="A189" s="9"/>
      <c r="B189" s="31" t="s">
        <v>391</v>
      </c>
      <c r="C189" s="32" t="s">
        <v>392</v>
      </c>
      <c r="D189" s="131">
        <v>0</v>
      </c>
      <c r="E189" s="131">
        <v>0</v>
      </c>
      <c r="F189" s="131">
        <v>246770.74849999999</v>
      </c>
      <c r="G189" s="131">
        <f t="shared" si="8"/>
        <v>246770.74849999999</v>
      </c>
      <c r="H189" s="152">
        <v>0</v>
      </c>
    </row>
    <row r="190" spans="1:8" ht="60">
      <c r="A190" s="9"/>
      <c r="B190" s="31" t="s">
        <v>785</v>
      </c>
      <c r="C190" s="32" t="s">
        <v>393</v>
      </c>
      <c r="D190" s="131">
        <v>0</v>
      </c>
      <c r="E190" s="131">
        <v>0</v>
      </c>
      <c r="F190" s="131">
        <v>5485.7085099999995</v>
      </c>
      <c r="G190" s="131">
        <f t="shared" si="8"/>
        <v>5485.7085099999995</v>
      </c>
      <c r="H190" s="152">
        <v>0</v>
      </c>
    </row>
    <row r="191" spans="1:8" ht="29.25" customHeight="1">
      <c r="A191" s="9"/>
      <c r="B191" s="31" t="s">
        <v>394</v>
      </c>
      <c r="C191" s="32" t="s">
        <v>395</v>
      </c>
      <c r="D191" s="131">
        <v>0</v>
      </c>
      <c r="E191" s="131">
        <v>0</v>
      </c>
      <c r="F191" s="131">
        <v>5485.7085099999995</v>
      </c>
      <c r="G191" s="131">
        <f t="shared" si="8"/>
        <v>5485.7085099999995</v>
      </c>
      <c r="H191" s="152">
        <v>0</v>
      </c>
    </row>
    <row r="192" spans="1:8">
      <c r="A192" s="9"/>
      <c r="B192" s="31" t="s">
        <v>396</v>
      </c>
      <c r="C192" s="32" t="s">
        <v>397</v>
      </c>
      <c r="D192" s="131">
        <v>18830200</v>
      </c>
      <c r="E192" s="131">
        <v>20862200</v>
      </c>
      <c r="F192" s="131">
        <v>21824723.14212</v>
      </c>
      <c r="G192" s="131">
        <f t="shared" si="8"/>
        <v>962523.14211999997</v>
      </c>
      <c r="H192" s="152">
        <f t="shared" si="9"/>
        <v>104.61371831408002</v>
      </c>
    </row>
    <row r="193" spans="1:8">
      <c r="A193" s="9"/>
      <c r="B193" s="31" t="s">
        <v>396</v>
      </c>
      <c r="C193" s="32" t="s">
        <v>398</v>
      </c>
      <c r="D193" s="131">
        <v>18830200</v>
      </c>
      <c r="E193" s="131">
        <v>20862200</v>
      </c>
      <c r="F193" s="131">
        <v>0</v>
      </c>
      <c r="G193" s="131">
        <f t="shared" si="8"/>
        <v>-20862200</v>
      </c>
      <c r="H193" s="152">
        <f t="shared" si="9"/>
        <v>0</v>
      </c>
    </row>
    <row r="194" spans="1:8" ht="30">
      <c r="A194" s="9"/>
      <c r="B194" s="31" t="s">
        <v>399</v>
      </c>
      <c r="C194" s="32" t="s">
        <v>400</v>
      </c>
      <c r="D194" s="131">
        <v>0</v>
      </c>
      <c r="E194" s="131">
        <v>0</v>
      </c>
      <c r="F194" s="131">
        <v>21497274.846299998</v>
      </c>
      <c r="G194" s="131">
        <f t="shared" si="8"/>
        <v>21497274.846299998</v>
      </c>
      <c r="H194" s="152">
        <v>0</v>
      </c>
    </row>
    <row r="195" spans="1:8" ht="25.5" customHeight="1">
      <c r="A195" s="9"/>
      <c r="B195" s="31" t="s">
        <v>401</v>
      </c>
      <c r="C195" s="32" t="s">
        <v>402</v>
      </c>
      <c r="D195" s="131">
        <v>0</v>
      </c>
      <c r="E195" s="131">
        <v>0</v>
      </c>
      <c r="F195" s="131">
        <v>1140441.7543900001</v>
      </c>
      <c r="G195" s="131">
        <f t="shared" si="8"/>
        <v>1140441.7543900001</v>
      </c>
      <c r="H195" s="152">
        <v>0</v>
      </c>
    </row>
    <row r="196" spans="1:8">
      <c r="A196" s="9"/>
      <c r="B196" s="31" t="s">
        <v>403</v>
      </c>
      <c r="C196" s="32" t="s">
        <v>404</v>
      </c>
      <c r="D196" s="131">
        <v>0</v>
      </c>
      <c r="E196" s="131">
        <v>0</v>
      </c>
      <c r="F196" s="131">
        <v>987573.11170000001</v>
      </c>
      <c r="G196" s="131">
        <f t="shared" si="8"/>
        <v>987573.11170000001</v>
      </c>
      <c r="H196" s="152">
        <v>0</v>
      </c>
    </row>
    <row r="197" spans="1:8" ht="25.5" customHeight="1">
      <c r="A197" s="9"/>
      <c r="B197" s="31" t="s">
        <v>405</v>
      </c>
      <c r="C197" s="32" t="s">
        <v>406</v>
      </c>
      <c r="D197" s="131">
        <v>0</v>
      </c>
      <c r="E197" s="131">
        <v>0</v>
      </c>
      <c r="F197" s="131">
        <v>19130678.32934</v>
      </c>
      <c r="G197" s="131">
        <f t="shared" si="8"/>
        <v>19130678.32934</v>
      </c>
      <c r="H197" s="152">
        <v>0</v>
      </c>
    </row>
    <row r="198" spans="1:8">
      <c r="A198" s="9"/>
      <c r="B198" s="31" t="s">
        <v>407</v>
      </c>
      <c r="C198" s="32" t="s">
        <v>408</v>
      </c>
      <c r="D198" s="131">
        <v>0</v>
      </c>
      <c r="E198" s="131">
        <v>0</v>
      </c>
      <c r="F198" s="131">
        <v>238581.65087000001</v>
      </c>
      <c r="G198" s="131">
        <f t="shared" si="8"/>
        <v>238581.65087000001</v>
      </c>
      <c r="H198" s="152">
        <v>0</v>
      </c>
    </row>
    <row r="199" spans="1:8" ht="45">
      <c r="A199" s="9"/>
      <c r="B199" s="31" t="s">
        <v>409</v>
      </c>
      <c r="C199" s="32" t="s">
        <v>410</v>
      </c>
      <c r="D199" s="131">
        <v>0</v>
      </c>
      <c r="E199" s="131">
        <v>0</v>
      </c>
      <c r="F199" s="131">
        <v>50.590820000000001</v>
      </c>
      <c r="G199" s="131">
        <f t="shared" si="8"/>
        <v>50.590820000000001</v>
      </c>
      <c r="H199" s="152">
        <v>0</v>
      </c>
    </row>
    <row r="200" spans="1:8" ht="45">
      <c r="A200" s="9"/>
      <c r="B200" s="31" t="s">
        <v>411</v>
      </c>
      <c r="C200" s="32" t="s">
        <v>412</v>
      </c>
      <c r="D200" s="131">
        <v>0</v>
      </c>
      <c r="E200" s="131">
        <v>0</v>
      </c>
      <c r="F200" s="131">
        <v>50.590820000000001</v>
      </c>
      <c r="G200" s="131">
        <f t="shared" si="8"/>
        <v>50.590820000000001</v>
      </c>
      <c r="H200" s="152">
        <v>0</v>
      </c>
    </row>
    <row r="201" spans="1:8" ht="60">
      <c r="A201" s="9"/>
      <c r="B201" s="31" t="s">
        <v>413</v>
      </c>
      <c r="C201" s="32" t="s">
        <v>414</v>
      </c>
      <c r="D201" s="131">
        <v>0</v>
      </c>
      <c r="E201" s="131">
        <v>0</v>
      </c>
      <c r="F201" s="131">
        <v>327397.13026000001</v>
      </c>
      <c r="G201" s="131">
        <f t="shared" ref="G201:G263" si="10">F201-E201</f>
        <v>327397.13026000001</v>
      </c>
      <c r="H201" s="152">
        <v>0</v>
      </c>
    </row>
    <row r="202" spans="1:8" ht="30">
      <c r="A202" s="9"/>
      <c r="B202" s="31" t="s">
        <v>415</v>
      </c>
      <c r="C202" s="32" t="s">
        <v>416</v>
      </c>
      <c r="D202" s="131">
        <v>0</v>
      </c>
      <c r="E202" s="131">
        <v>0</v>
      </c>
      <c r="F202" s="131">
        <v>22217.937819999999</v>
      </c>
      <c r="G202" s="131">
        <f t="shared" si="10"/>
        <v>22217.937819999999</v>
      </c>
      <c r="H202" s="152">
        <v>0</v>
      </c>
    </row>
    <row r="203" spans="1:8" ht="30">
      <c r="A203" s="9"/>
      <c r="B203" s="31" t="s">
        <v>417</v>
      </c>
      <c r="C203" s="32" t="s">
        <v>418</v>
      </c>
      <c r="D203" s="131">
        <v>0</v>
      </c>
      <c r="E203" s="131">
        <v>0</v>
      </c>
      <c r="F203" s="131">
        <v>13110.508400000001</v>
      </c>
      <c r="G203" s="131">
        <f t="shared" si="10"/>
        <v>13110.508400000001</v>
      </c>
      <c r="H203" s="152">
        <v>0</v>
      </c>
    </row>
    <row r="204" spans="1:8" ht="30">
      <c r="A204" s="9"/>
      <c r="B204" s="31" t="s">
        <v>419</v>
      </c>
      <c r="C204" s="32" t="s">
        <v>420</v>
      </c>
      <c r="D204" s="131">
        <v>0</v>
      </c>
      <c r="E204" s="131">
        <v>0</v>
      </c>
      <c r="F204" s="131">
        <v>289111.92625000002</v>
      </c>
      <c r="G204" s="131">
        <f t="shared" si="10"/>
        <v>289111.92625000002</v>
      </c>
      <c r="H204" s="152">
        <v>0</v>
      </c>
    </row>
    <row r="205" spans="1:8" ht="30">
      <c r="A205" s="9"/>
      <c r="B205" s="31" t="s">
        <v>421</v>
      </c>
      <c r="C205" s="32" t="s">
        <v>422</v>
      </c>
      <c r="D205" s="131">
        <v>0</v>
      </c>
      <c r="E205" s="131">
        <v>0</v>
      </c>
      <c r="F205" s="131">
        <v>2956.7577900000001</v>
      </c>
      <c r="G205" s="131">
        <f t="shared" si="10"/>
        <v>2956.7577900000001</v>
      </c>
      <c r="H205" s="152">
        <v>0</v>
      </c>
    </row>
    <row r="206" spans="1:8" ht="45">
      <c r="A206" s="9"/>
      <c r="B206" s="31" t="s">
        <v>423</v>
      </c>
      <c r="C206" s="32" t="s">
        <v>424</v>
      </c>
      <c r="D206" s="131">
        <v>0</v>
      </c>
      <c r="E206" s="131">
        <v>0</v>
      </c>
      <c r="F206" s="131">
        <v>0.57474000000000003</v>
      </c>
      <c r="G206" s="131">
        <f t="shared" si="10"/>
        <v>0.57474000000000003</v>
      </c>
      <c r="H206" s="152">
        <v>0</v>
      </c>
    </row>
    <row r="207" spans="1:8" ht="45">
      <c r="A207" s="9"/>
      <c r="B207" s="31" t="s">
        <v>425</v>
      </c>
      <c r="C207" s="32" t="s">
        <v>426</v>
      </c>
      <c r="D207" s="131">
        <v>0</v>
      </c>
      <c r="E207" s="131">
        <v>0</v>
      </c>
      <c r="F207" s="131">
        <v>0.57474000000000003</v>
      </c>
      <c r="G207" s="131">
        <f t="shared" si="10"/>
        <v>0.57474000000000003</v>
      </c>
      <c r="H207" s="152">
        <v>0</v>
      </c>
    </row>
    <row r="208" spans="1:8">
      <c r="A208" s="9"/>
      <c r="B208" s="31" t="s">
        <v>427</v>
      </c>
      <c r="C208" s="32" t="s">
        <v>428</v>
      </c>
      <c r="D208" s="131">
        <v>400000</v>
      </c>
      <c r="E208" s="131">
        <v>0</v>
      </c>
      <c r="F208" s="131">
        <v>2000803.4259200001</v>
      </c>
      <c r="G208" s="131">
        <f t="shared" si="10"/>
        <v>2000803.4259200001</v>
      </c>
      <c r="H208" s="152">
        <v>0</v>
      </c>
    </row>
    <row r="209" spans="1:8">
      <c r="A209" s="9"/>
      <c r="B209" s="31" t="s">
        <v>427</v>
      </c>
      <c r="C209" s="32" t="s">
        <v>429</v>
      </c>
      <c r="D209" s="131">
        <v>400000</v>
      </c>
      <c r="E209" s="131">
        <v>0</v>
      </c>
      <c r="F209" s="131">
        <v>2000803.4259200001</v>
      </c>
      <c r="G209" s="131">
        <f t="shared" si="10"/>
        <v>2000803.4259200001</v>
      </c>
      <c r="H209" s="152">
        <v>0</v>
      </c>
    </row>
    <row r="210" spans="1:8">
      <c r="A210" s="9"/>
      <c r="B210" s="31" t="s">
        <v>427</v>
      </c>
      <c r="C210" s="32" t="s">
        <v>430</v>
      </c>
      <c r="D210" s="131">
        <v>400000</v>
      </c>
      <c r="E210" s="131">
        <v>0</v>
      </c>
      <c r="F210" s="131">
        <v>2000803.4259200001</v>
      </c>
      <c r="G210" s="131">
        <f t="shared" si="10"/>
        <v>2000803.4259200001</v>
      </c>
      <c r="H210" s="152">
        <v>0</v>
      </c>
    </row>
    <row r="211" spans="1:8" ht="22.5" customHeight="1">
      <c r="A211" s="9"/>
      <c r="B211" s="31" t="s">
        <v>431</v>
      </c>
      <c r="C211" s="32" t="s">
        <v>432</v>
      </c>
      <c r="D211" s="131">
        <v>400000</v>
      </c>
      <c r="E211" s="131">
        <v>0</v>
      </c>
      <c r="F211" s="131">
        <v>2000803.4259200001</v>
      </c>
      <c r="G211" s="131">
        <f t="shared" si="10"/>
        <v>2000803.4259200001</v>
      </c>
      <c r="H211" s="152">
        <v>0</v>
      </c>
    </row>
    <row r="212" spans="1:8" ht="22.5" customHeight="1">
      <c r="A212" s="9"/>
      <c r="B212" s="31" t="s">
        <v>433</v>
      </c>
      <c r="C212" s="32" t="s">
        <v>434</v>
      </c>
      <c r="D212" s="131">
        <v>0</v>
      </c>
      <c r="E212" s="131">
        <v>0</v>
      </c>
      <c r="F212" s="131">
        <v>0</v>
      </c>
      <c r="G212" s="131">
        <f t="shared" si="10"/>
        <v>0</v>
      </c>
      <c r="H212" s="152">
        <v>0</v>
      </c>
    </row>
    <row r="213" spans="1:8" ht="22.5" customHeight="1">
      <c r="A213" s="9"/>
      <c r="B213" s="31" t="s">
        <v>435</v>
      </c>
      <c r="C213" s="32" t="s">
        <v>436</v>
      </c>
      <c r="D213" s="131">
        <v>18089850.899999999</v>
      </c>
      <c r="E213" s="131">
        <v>14924179.1</v>
      </c>
      <c r="F213" s="131">
        <v>13738475.3704</v>
      </c>
      <c r="G213" s="131">
        <f t="shared" si="10"/>
        <v>-1185703.7295999993</v>
      </c>
      <c r="H213" s="152">
        <f t="shared" ref="H213:H262" si="11">F213/E213*100</f>
        <v>92.055149421250249</v>
      </c>
    </row>
    <row r="214" spans="1:8" ht="22.5" customHeight="1">
      <c r="A214" s="9"/>
      <c r="B214" s="31" t="s">
        <v>437</v>
      </c>
      <c r="C214" s="32" t="s">
        <v>438</v>
      </c>
      <c r="D214" s="131">
        <f>(18089850900)/1000</f>
        <v>18089850.899999999</v>
      </c>
      <c r="E214" s="131">
        <v>14924179.1</v>
      </c>
      <c r="F214" s="131">
        <v>13738475.3704</v>
      </c>
      <c r="G214" s="131">
        <f t="shared" si="10"/>
        <v>-1185703.7295999993</v>
      </c>
      <c r="H214" s="152">
        <f t="shared" si="11"/>
        <v>92.055149421250249</v>
      </c>
    </row>
    <row r="215" spans="1:8" ht="22.5" customHeight="1">
      <c r="A215" s="9"/>
      <c r="B215" s="31" t="s">
        <v>439</v>
      </c>
      <c r="C215" s="32" t="s">
        <v>440</v>
      </c>
      <c r="D215" s="131">
        <v>1930832.8</v>
      </c>
      <c r="E215" s="131">
        <v>2855120.2</v>
      </c>
      <c r="F215" s="131">
        <v>2591703.031</v>
      </c>
      <c r="G215" s="131">
        <f t="shared" si="10"/>
        <v>-263417.16900000023</v>
      </c>
      <c r="H215" s="152">
        <f t="shared" si="11"/>
        <v>90.773867629110669</v>
      </c>
    </row>
    <row r="216" spans="1:8" ht="22.5" customHeight="1">
      <c r="A216" s="9"/>
      <c r="B216" s="31" t="s">
        <v>439</v>
      </c>
      <c r="C216" s="32" t="s">
        <v>441</v>
      </c>
      <c r="D216" s="131">
        <v>1930832.8</v>
      </c>
      <c r="E216" s="131">
        <v>2855120.2</v>
      </c>
      <c r="F216" s="131">
        <v>2591703.031</v>
      </c>
      <c r="G216" s="131">
        <f t="shared" si="10"/>
        <v>-263417.16900000023</v>
      </c>
      <c r="H216" s="152">
        <f t="shared" si="11"/>
        <v>90.773867629110669</v>
      </c>
    </row>
    <row r="217" spans="1:8" ht="22.5" customHeight="1">
      <c r="A217" s="9"/>
      <c r="B217" s="31" t="s">
        <v>442</v>
      </c>
      <c r="C217" s="32" t="s">
        <v>443</v>
      </c>
      <c r="D217" s="131">
        <v>1930832.8</v>
      </c>
      <c r="E217" s="131">
        <v>2855120.2</v>
      </c>
      <c r="F217" s="131">
        <v>2591703.031</v>
      </c>
      <c r="G217" s="131">
        <f t="shared" si="10"/>
        <v>-263417.16900000023</v>
      </c>
      <c r="H217" s="152">
        <f t="shared" si="11"/>
        <v>90.773867629110669</v>
      </c>
    </row>
    <row r="218" spans="1:8" ht="22.5" hidden="1" customHeight="1">
      <c r="A218" s="9"/>
      <c r="B218" s="31" t="s">
        <v>444</v>
      </c>
      <c r="C218" s="32"/>
      <c r="D218" s="131">
        <v>0</v>
      </c>
      <c r="E218" s="131">
        <v>0</v>
      </c>
      <c r="F218" s="131">
        <v>1753755.1810000001</v>
      </c>
      <c r="G218" s="131">
        <f t="shared" si="10"/>
        <v>1753755.1810000001</v>
      </c>
      <c r="H218" s="152">
        <v>0</v>
      </c>
    </row>
    <row r="219" spans="1:8" ht="22.5" customHeight="1">
      <c r="A219" s="9"/>
      <c r="B219" s="31" t="s">
        <v>445</v>
      </c>
      <c r="C219" s="32" t="s">
        <v>446</v>
      </c>
      <c r="D219" s="131">
        <v>16159018.1</v>
      </c>
      <c r="E219" s="131">
        <v>12069058.9</v>
      </c>
      <c r="F219" s="131">
        <v>11146772.339399999</v>
      </c>
      <c r="G219" s="131">
        <f t="shared" si="10"/>
        <v>-922286.56060000136</v>
      </c>
      <c r="H219" s="152">
        <f t="shared" si="11"/>
        <v>92.358256196761118</v>
      </c>
    </row>
    <row r="220" spans="1:8" ht="22.5" customHeight="1">
      <c r="A220" s="9"/>
      <c r="B220" s="31" t="s">
        <v>445</v>
      </c>
      <c r="C220" s="32" t="s">
        <v>447</v>
      </c>
      <c r="D220" s="131">
        <v>16159018.1</v>
      </c>
      <c r="E220" s="131">
        <v>12069058.9</v>
      </c>
      <c r="F220" s="131">
        <v>11146772.339399999</v>
      </c>
      <c r="G220" s="131">
        <f t="shared" si="10"/>
        <v>-922286.56060000136</v>
      </c>
      <c r="H220" s="152">
        <f t="shared" si="11"/>
        <v>92.358256196761118</v>
      </c>
    </row>
    <row r="221" spans="1:8" ht="22.5" customHeight="1">
      <c r="A221" s="9"/>
      <c r="B221" s="31" t="s">
        <v>442</v>
      </c>
      <c r="C221" s="32" t="s">
        <v>448</v>
      </c>
      <c r="D221" s="131">
        <v>16159018.1</v>
      </c>
      <c r="E221" s="131">
        <v>12069058.9</v>
      </c>
      <c r="F221" s="131">
        <v>11146772.339399999</v>
      </c>
      <c r="G221" s="131">
        <f t="shared" si="10"/>
        <v>-922286.56060000136</v>
      </c>
      <c r="H221" s="152">
        <f t="shared" si="11"/>
        <v>92.358256196761118</v>
      </c>
    </row>
    <row r="222" spans="1:8" ht="22.5" hidden="1" customHeight="1">
      <c r="A222" s="9"/>
      <c r="B222" s="31" t="s">
        <v>444</v>
      </c>
      <c r="C222" s="32"/>
      <c r="D222" s="131">
        <v>0</v>
      </c>
      <c r="E222" s="131">
        <v>0</v>
      </c>
      <c r="F222" s="131">
        <v>6721852.0080000004</v>
      </c>
      <c r="G222" s="131">
        <f t="shared" si="10"/>
        <v>6721852.0080000004</v>
      </c>
      <c r="H222" s="152">
        <v>0</v>
      </c>
    </row>
    <row r="223" spans="1:8" ht="22.5" hidden="1" customHeight="1">
      <c r="A223" s="9"/>
      <c r="B223" s="31" t="s">
        <v>449</v>
      </c>
      <c r="C223" s="32" t="s">
        <v>450</v>
      </c>
      <c r="D223" s="131">
        <v>0</v>
      </c>
      <c r="E223" s="131">
        <v>0</v>
      </c>
      <c r="F223" s="131">
        <v>0</v>
      </c>
      <c r="G223" s="131">
        <f t="shared" si="10"/>
        <v>0</v>
      </c>
      <c r="H223" s="152">
        <v>0</v>
      </c>
    </row>
    <row r="224" spans="1:8" ht="22.5" hidden="1" customHeight="1">
      <c r="A224" s="9"/>
      <c r="B224" s="31" t="s">
        <v>451</v>
      </c>
      <c r="C224" s="32" t="s">
        <v>452</v>
      </c>
      <c r="D224" s="131">
        <v>0</v>
      </c>
      <c r="E224" s="131">
        <v>0</v>
      </c>
      <c r="F224" s="131">
        <v>0</v>
      </c>
      <c r="G224" s="131">
        <f t="shared" si="10"/>
        <v>0</v>
      </c>
      <c r="H224" s="152">
        <v>0</v>
      </c>
    </row>
    <row r="225" spans="1:8" ht="22.5" hidden="1" customHeight="1">
      <c r="A225" s="9"/>
      <c r="B225" s="31" t="s">
        <v>451</v>
      </c>
      <c r="C225" s="32" t="s">
        <v>453</v>
      </c>
      <c r="D225" s="131">
        <v>0</v>
      </c>
      <c r="E225" s="131">
        <v>0</v>
      </c>
      <c r="F225" s="131">
        <v>0</v>
      </c>
      <c r="G225" s="131">
        <f t="shared" si="10"/>
        <v>0</v>
      </c>
      <c r="H225" s="152">
        <v>0</v>
      </c>
    </row>
    <row r="226" spans="1:8" ht="22.5" hidden="1" customHeight="1">
      <c r="A226" s="9"/>
      <c r="B226" s="31" t="s">
        <v>454</v>
      </c>
      <c r="C226" s="32" t="s">
        <v>455</v>
      </c>
      <c r="D226" s="131">
        <v>0</v>
      </c>
      <c r="E226" s="131">
        <v>0</v>
      </c>
      <c r="F226" s="131">
        <v>0</v>
      </c>
      <c r="G226" s="131">
        <f t="shared" si="10"/>
        <v>0</v>
      </c>
      <c r="H226" s="152">
        <v>0</v>
      </c>
    </row>
    <row r="227" spans="1:8" hidden="1">
      <c r="A227" s="9"/>
      <c r="B227" s="31" t="s">
        <v>456</v>
      </c>
      <c r="C227" s="32" t="s">
        <v>457</v>
      </c>
      <c r="D227" s="131">
        <v>0</v>
      </c>
      <c r="E227" s="131">
        <v>0</v>
      </c>
      <c r="F227" s="131">
        <v>0</v>
      </c>
      <c r="G227" s="131">
        <f t="shared" si="10"/>
        <v>0</v>
      </c>
      <c r="H227" s="152">
        <v>0</v>
      </c>
    </row>
    <row r="228" spans="1:8" hidden="1">
      <c r="A228" s="9"/>
      <c r="B228" s="31" t="s">
        <v>458</v>
      </c>
      <c r="C228" s="32" t="s">
        <v>459</v>
      </c>
      <c r="D228" s="131">
        <v>0</v>
      </c>
      <c r="E228" s="131">
        <v>0</v>
      </c>
      <c r="F228" s="131">
        <v>0</v>
      </c>
      <c r="G228" s="131">
        <f t="shared" si="10"/>
        <v>0</v>
      </c>
      <c r="H228" s="152">
        <v>0</v>
      </c>
    </row>
    <row r="229" spans="1:8">
      <c r="A229" s="9"/>
      <c r="B229" s="31" t="s">
        <v>460</v>
      </c>
      <c r="C229" s="32" t="s">
        <v>461</v>
      </c>
      <c r="D229" s="131">
        <v>27726569.699999999</v>
      </c>
      <c r="E229" s="131">
        <v>40516305.200000003</v>
      </c>
      <c r="F229" s="131">
        <f>40880739.7065+F332+254358</f>
        <v>41565719.3495</v>
      </c>
      <c r="G229" s="131">
        <f t="shared" si="10"/>
        <v>1049414.1494999975</v>
      </c>
      <c r="H229" s="152">
        <f t="shared" si="11"/>
        <v>102.59010327896334</v>
      </c>
    </row>
    <row r="230" spans="1:8">
      <c r="A230" s="9"/>
      <c r="B230" s="31" t="s">
        <v>783</v>
      </c>
      <c r="C230" s="32"/>
      <c r="D230" s="131">
        <v>691840</v>
      </c>
      <c r="E230" s="131">
        <v>1017958.6</v>
      </c>
      <c r="F230" s="131">
        <v>1085521.33834</v>
      </c>
      <c r="G230" s="131">
        <f t="shared" si="10"/>
        <v>67562.73834000004</v>
      </c>
      <c r="H230" s="152">
        <f t="shared" si="11"/>
        <v>106.63708114848677</v>
      </c>
    </row>
    <row r="231" spans="1:8">
      <c r="A231" s="9"/>
      <c r="B231" s="31" t="s">
        <v>462</v>
      </c>
      <c r="C231" s="32" t="s">
        <v>463</v>
      </c>
      <c r="D231" s="131">
        <v>8575150.0999999996</v>
      </c>
      <c r="E231" s="131">
        <v>13521891.4</v>
      </c>
      <c r="F231" s="131">
        <f>13847848.10607+254358</f>
        <v>14102206.106070001</v>
      </c>
      <c r="G231" s="131">
        <f t="shared" si="10"/>
        <v>580314.70607000031</v>
      </c>
      <c r="H231" s="152">
        <f t="shared" si="11"/>
        <v>104.29166814688367</v>
      </c>
    </row>
    <row r="232" spans="1:8">
      <c r="A232" s="9"/>
      <c r="B232" s="31" t="s">
        <v>464</v>
      </c>
      <c r="C232" s="32" t="s">
        <v>465</v>
      </c>
      <c r="D232" s="131">
        <v>1538900.1</v>
      </c>
      <c r="E232" s="131">
        <v>1818311.3</v>
      </c>
      <c r="F232" s="131">
        <v>1834180.34549</v>
      </c>
      <c r="G232" s="131">
        <f t="shared" si="10"/>
        <v>15869.045489999931</v>
      </c>
      <c r="H232" s="152">
        <f t="shared" si="11"/>
        <v>100.87273535010203</v>
      </c>
    </row>
    <row r="233" spans="1:8">
      <c r="A233" s="9"/>
      <c r="B233" s="31" t="s">
        <v>466</v>
      </c>
      <c r="C233" s="32" t="s">
        <v>467</v>
      </c>
      <c r="D233" s="131">
        <v>0</v>
      </c>
      <c r="E233" s="131">
        <v>0</v>
      </c>
      <c r="F233" s="131">
        <v>0</v>
      </c>
      <c r="G233" s="131">
        <f t="shared" si="10"/>
        <v>0</v>
      </c>
      <c r="H233" s="152">
        <v>0</v>
      </c>
    </row>
    <row r="234" spans="1:8" ht="27" customHeight="1">
      <c r="A234" s="9"/>
      <c r="B234" s="31" t="s">
        <v>468</v>
      </c>
      <c r="C234" s="32" t="s">
        <v>469</v>
      </c>
      <c r="D234" s="131">
        <v>0</v>
      </c>
      <c r="E234" s="131">
        <v>0</v>
      </c>
      <c r="F234" s="131">
        <v>0</v>
      </c>
      <c r="G234" s="131">
        <f t="shared" si="10"/>
        <v>0</v>
      </c>
      <c r="H234" s="152">
        <v>0</v>
      </c>
    </row>
    <row r="235" spans="1:8">
      <c r="A235" s="9"/>
      <c r="B235" s="31" t="s">
        <v>470</v>
      </c>
      <c r="C235" s="32" t="s">
        <v>471</v>
      </c>
      <c r="D235" s="131">
        <v>1538900.1</v>
      </c>
      <c r="E235" s="131">
        <v>1818311.3</v>
      </c>
      <c r="F235" s="131">
        <v>1834180.34549</v>
      </c>
      <c r="G235" s="131">
        <f t="shared" si="10"/>
        <v>15869.045489999931</v>
      </c>
      <c r="H235" s="152">
        <f t="shared" si="11"/>
        <v>100.87273535010203</v>
      </c>
    </row>
    <row r="236" spans="1:8">
      <c r="A236" s="9"/>
      <c r="B236" s="31" t="s">
        <v>470</v>
      </c>
      <c r="C236" s="32" t="s">
        <v>472</v>
      </c>
      <c r="D236" s="131">
        <v>1538900.1</v>
      </c>
      <c r="E236" s="131">
        <v>1818311.3</v>
      </c>
      <c r="F236" s="131">
        <v>1834180.34549</v>
      </c>
      <c r="G236" s="131">
        <f t="shared" si="10"/>
        <v>15869.045489999931</v>
      </c>
      <c r="H236" s="152">
        <f t="shared" si="11"/>
        <v>100.87273535010203</v>
      </c>
    </row>
    <row r="237" spans="1:8" s="127" customFormat="1">
      <c r="A237" s="124"/>
      <c r="B237" s="125" t="s">
        <v>473</v>
      </c>
      <c r="C237" s="126" t="s">
        <v>474</v>
      </c>
      <c r="D237" s="131">
        <v>6750000</v>
      </c>
      <c r="E237" s="131">
        <v>11386330.1</v>
      </c>
      <c r="F237" s="131">
        <f>11381564.55495+254358</f>
        <v>11635922.554950001</v>
      </c>
      <c r="G237" s="131">
        <f t="shared" si="10"/>
        <v>249592.45495000109</v>
      </c>
      <c r="H237" s="152">
        <f t="shared" si="11"/>
        <v>102.19203600069527</v>
      </c>
    </row>
    <row r="238" spans="1:8">
      <c r="A238" s="9"/>
      <c r="B238" s="31" t="s">
        <v>475</v>
      </c>
      <c r="C238" s="32" t="s">
        <v>476</v>
      </c>
      <c r="D238" s="131">
        <v>1750000</v>
      </c>
      <c r="E238" s="131">
        <v>2750000</v>
      </c>
      <c r="F238" s="131">
        <f>2450427.2428+254358</f>
        <v>2704785.2428000001</v>
      </c>
      <c r="G238" s="131">
        <f t="shared" si="10"/>
        <v>-45214.757199999876</v>
      </c>
      <c r="H238" s="152">
        <f t="shared" si="11"/>
        <v>98.355827010909096</v>
      </c>
    </row>
    <row r="239" spans="1:8" ht="30">
      <c r="A239" s="9"/>
      <c r="B239" s="31" t="s">
        <v>477</v>
      </c>
      <c r="C239" s="32" t="s">
        <v>478</v>
      </c>
      <c r="D239" s="131">
        <v>1750000</v>
      </c>
      <c r="E239" s="131">
        <v>2750000</v>
      </c>
      <c r="F239" s="131">
        <f>2450427.2428+254358</f>
        <v>2704785.2428000001</v>
      </c>
      <c r="G239" s="131">
        <f t="shared" si="10"/>
        <v>-45214.757199999876</v>
      </c>
      <c r="H239" s="152">
        <f t="shared" si="11"/>
        <v>98.355827010909096</v>
      </c>
    </row>
    <row r="240" spans="1:8">
      <c r="A240" s="9"/>
      <c r="B240" s="31" t="s">
        <v>479</v>
      </c>
      <c r="C240" s="32" t="s">
        <v>480</v>
      </c>
      <c r="D240" s="131">
        <v>5000000</v>
      </c>
      <c r="E240" s="131">
        <v>8636330.0999999996</v>
      </c>
      <c r="F240" s="131">
        <v>8931137.3121499997</v>
      </c>
      <c r="G240" s="131">
        <f t="shared" si="10"/>
        <v>294807.21215000004</v>
      </c>
      <c r="H240" s="152">
        <f t="shared" si="11"/>
        <v>103.41357044874884</v>
      </c>
    </row>
    <row r="241" spans="1:8">
      <c r="A241" s="9"/>
      <c r="B241" s="31" t="s">
        <v>481</v>
      </c>
      <c r="C241" s="32" t="s">
        <v>482</v>
      </c>
      <c r="D241" s="131">
        <v>4500000</v>
      </c>
      <c r="E241" s="131">
        <v>8136330.0999999996</v>
      </c>
      <c r="F241" s="131">
        <v>8136330.1348700002</v>
      </c>
      <c r="G241" s="131">
        <f t="shared" si="10"/>
        <v>3.4870000556111336E-2</v>
      </c>
      <c r="H241" s="152">
        <f t="shared" si="11"/>
        <v>100.0000004285716</v>
      </c>
    </row>
    <row r="242" spans="1:8">
      <c r="A242" s="9"/>
      <c r="B242" s="31" t="s">
        <v>483</v>
      </c>
      <c r="C242" s="32" t="s">
        <v>484</v>
      </c>
      <c r="D242" s="131">
        <v>500000</v>
      </c>
      <c r="E242" s="131">
        <v>500000</v>
      </c>
      <c r="F242" s="131">
        <v>794807.17727999995</v>
      </c>
      <c r="G242" s="131">
        <f t="shared" si="10"/>
        <v>294807.17727999995</v>
      </c>
      <c r="H242" s="152">
        <f t="shared" si="11"/>
        <v>158.96143545599998</v>
      </c>
    </row>
    <row r="243" spans="1:8">
      <c r="A243" s="9"/>
      <c r="B243" s="31" t="s">
        <v>485</v>
      </c>
      <c r="C243" s="32" t="s">
        <v>486</v>
      </c>
      <c r="D243" s="131">
        <v>286250</v>
      </c>
      <c r="E243" s="131">
        <v>317250</v>
      </c>
      <c r="F243" s="131">
        <v>632103.20562999998</v>
      </c>
      <c r="G243" s="131">
        <f t="shared" si="10"/>
        <v>314853.20562999998</v>
      </c>
      <c r="H243" s="152">
        <f t="shared" si="11"/>
        <v>199.24450926083529</v>
      </c>
    </row>
    <row r="244" spans="1:8" ht="30">
      <c r="A244" s="9"/>
      <c r="B244" s="31" t="s">
        <v>487</v>
      </c>
      <c r="C244" s="32" t="s">
        <v>488</v>
      </c>
      <c r="D244" s="131">
        <v>65000</v>
      </c>
      <c r="E244" s="131">
        <v>96000</v>
      </c>
      <c r="F244" s="131">
        <v>86846.480620000002</v>
      </c>
      <c r="G244" s="131">
        <f t="shared" si="10"/>
        <v>-9153.5193799999979</v>
      </c>
      <c r="H244" s="152">
        <f t="shared" si="11"/>
        <v>90.465083979166678</v>
      </c>
    </row>
    <row r="245" spans="1:8" ht="30">
      <c r="A245" s="9"/>
      <c r="B245" s="31" t="s">
        <v>489</v>
      </c>
      <c r="C245" s="32" t="s">
        <v>490</v>
      </c>
      <c r="D245" s="131">
        <v>65000</v>
      </c>
      <c r="E245" s="131">
        <v>96000</v>
      </c>
      <c r="F245" s="131">
        <v>73656.399059999996</v>
      </c>
      <c r="G245" s="131">
        <f t="shared" si="10"/>
        <v>-22343.600940000004</v>
      </c>
      <c r="H245" s="152">
        <f t="shared" si="11"/>
        <v>76.725415687500004</v>
      </c>
    </row>
    <row r="246" spans="1:8">
      <c r="A246" s="9"/>
      <c r="B246" s="31" t="s">
        <v>491</v>
      </c>
      <c r="C246" s="32" t="s">
        <v>492</v>
      </c>
      <c r="D246" s="131">
        <v>0</v>
      </c>
      <c r="E246" s="131">
        <v>0</v>
      </c>
      <c r="F246" s="131">
        <v>13190.081560000001</v>
      </c>
      <c r="G246" s="131">
        <f t="shared" si="10"/>
        <v>13190.081560000001</v>
      </c>
      <c r="H246" s="152">
        <v>0</v>
      </c>
    </row>
    <row r="247" spans="1:8">
      <c r="A247" s="9"/>
      <c r="B247" s="31" t="s">
        <v>493</v>
      </c>
      <c r="C247" s="32" t="s">
        <v>494</v>
      </c>
      <c r="D247" s="131">
        <v>0</v>
      </c>
      <c r="E247" s="131">
        <v>0</v>
      </c>
      <c r="F247" s="131">
        <v>283810.95676999999</v>
      </c>
      <c r="G247" s="131">
        <f t="shared" si="10"/>
        <v>283810.95676999999</v>
      </c>
      <c r="H247" s="152">
        <v>0</v>
      </c>
    </row>
    <row r="248" spans="1:8">
      <c r="A248" s="9"/>
      <c r="B248" s="31" t="s">
        <v>495</v>
      </c>
      <c r="C248" s="32" t="s">
        <v>496</v>
      </c>
      <c r="D248" s="131">
        <v>0</v>
      </c>
      <c r="E248" s="131">
        <v>0</v>
      </c>
      <c r="F248" s="131">
        <v>0</v>
      </c>
      <c r="G248" s="131">
        <f t="shared" si="10"/>
        <v>0</v>
      </c>
      <c r="H248" s="152">
        <v>0</v>
      </c>
    </row>
    <row r="249" spans="1:8">
      <c r="A249" s="9"/>
      <c r="B249" s="31" t="s">
        <v>497</v>
      </c>
      <c r="C249" s="32" t="s">
        <v>498</v>
      </c>
      <c r="D249" s="131">
        <v>0</v>
      </c>
      <c r="E249" s="131">
        <v>0</v>
      </c>
      <c r="F249" s="131">
        <v>0</v>
      </c>
      <c r="G249" s="131">
        <f t="shared" si="10"/>
        <v>0</v>
      </c>
      <c r="H249" s="152">
        <v>0</v>
      </c>
    </row>
    <row r="250" spans="1:8" ht="30">
      <c r="A250" s="9"/>
      <c r="B250" s="31" t="s">
        <v>499</v>
      </c>
      <c r="C250" s="32" t="s">
        <v>500</v>
      </c>
      <c r="D250" s="131">
        <v>0</v>
      </c>
      <c r="E250" s="131">
        <v>0</v>
      </c>
      <c r="F250" s="131">
        <v>111268.82736</v>
      </c>
      <c r="G250" s="131">
        <f t="shared" si="10"/>
        <v>111268.82736</v>
      </c>
      <c r="H250" s="152">
        <v>0</v>
      </c>
    </row>
    <row r="251" spans="1:8">
      <c r="A251" s="9"/>
      <c r="B251" s="31" t="s">
        <v>501</v>
      </c>
      <c r="C251" s="32" t="s">
        <v>502</v>
      </c>
      <c r="D251" s="131">
        <v>0</v>
      </c>
      <c r="E251" s="131">
        <v>0</v>
      </c>
      <c r="F251" s="131">
        <v>0</v>
      </c>
      <c r="G251" s="131">
        <f t="shared" si="10"/>
        <v>0</v>
      </c>
      <c r="H251" s="152">
        <v>0</v>
      </c>
    </row>
    <row r="252" spans="1:8" ht="28.5" customHeight="1">
      <c r="A252" s="9"/>
      <c r="B252" s="31" t="s">
        <v>503</v>
      </c>
      <c r="C252" s="32" t="s">
        <v>504</v>
      </c>
      <c r="D252" s="131">
        <v>0</v>
      </c>
      <c r="E252" s="131">
        <v>0</v>
      </c>
      <c r="F252" s="131">
        <v>0</v>
      </c>
      <c r="G252" s="131">
        <f t="shared" si="10"/>
        <v>0</v>
      </c>
      <c r="H252" s="152">
        <v>0</v>
      </c>
    </row>
    <row r="253" spans="1:8" ht="30">
      <c r="A253" s="9"/>
      <c r="B253" s="31" t="s">
        <v>505</v>
      </c>
      <c r="C253" s="32" t="s">
        <v>506</v>
      </c>
      <c r="D253" s="131">
        <v>0</v>
      </c>
      <c r="E253" s="131">
        <v>0</v>
      </c>
      <c r="F253" s="131">
        <v>70530.826000000001</v>
      </c>
      <c r="G253" s="131">
        <f t="shared" si="10"/>
        <v>70530.826000000001</v>
      </c>
      <c r="H253" s="152">
        <v>0</v>
      </c>
    </row>
    <row r="254" spans="1:8">
      <c r="A254" s="9"/>
      <c r="B254" s="31" t="s">
        <v>507</v>
      </c>
      <c r="C254" s="32" t="s">
        <v>508</v>
      </c>
      <c r="D254" s="131">
        <v>0</v>
      </c>
      <c r="E254" s="131">
        <v>0</v>
      </c>
      <c r="F254" s="131">
        <v>18906.197199999999</v>
      </c>
      <c r="G254" s="131">
        <f t="shared" si="10"/>
        <v>18906.197199999999</v>
      </c>
      <c r="H254" s="152">
        <v>0</v>
      </c>
    </row>
    <row r="255" spans="1:8">
      <c r="A255" s="9"/>
      <c r="B255" s="31" t="s">
        <v>509</v>
      </c>
      <c r="C255" s="32" t="s">
        <v>510</v>
      </c>
      <c r="D255" s="131">
        <v>0</v>
      </c>
      <c r="E255" s="131">
        <v>0</v>
      </c>
      <c r="F255" s="131">
        <v>83105.106209999998</v>
      </c>
      <c r="G255" s="131">
        <f t="shared" si="10"/>
        <v>83105.106209999998</v>
      </c>
      <c r="H255" s="152">
        <v>0</v>
      </c>
    </row>
    <row r="256" spans="1:8">
      <c r="A256" s="9"/>
      <c r="B256" s="31" t="s">
        <v>511</v>
      </c>
      <c r="C256" s="32" t="s">
        <v>512</v>
      </c>
      <c r="D256" s="131">
        <v>221250</v>
      </c>
      <c r="E256" s="131">
        <v>221250</v>
      </c>
      <c r="F256" s="131">
        <v>261445.76824</v>
      </c>
      <c r="G256" s="131">
        <f t="shared" si="10"/>
        <v>40195.768240000005</v>
      </c>
      <c r="H256" s="152">
        <f t="shared" si="11"/>
        <v>118.16757886553673</v>
      </c>
    </row>
    <row r="257" spans="1:8">
      <c r="A257" s="9"/>
      <c r="B257" s="31" t="s">
        <v>511</v>
      </c>
      <c r="C257" s="32" t="s">
        <v>513</v>
      </c>
      <c r="D257" s="131">
        <v>221250</v>
      </c>
      <c r="E257" s="131">
        <v>221250</v>
      </c>
      <c r="F257" s="131">
        <v>261296.70124000002</v>
      </c>
      <c r="G257" s="131">
        <f t="shared" si="10"/>
        <v>40046.701240000024</v>
      </c>
      <c r="H257" s="152">
        <f t="shared" si="11"/>
        <v>118.10020395028249</v>
      </c>
    </row>
    <row r="258" spans="1:8">
      <c r="A258" s="9"/>
      <c r="B258" s="31" t="s">
        <v>514</v>
      </c>
      <c r="C258" s="32" t="s">
        <v>515</v>
      </c>
      <c r="D258" s="131">
        <v>0</v>
      </c>
      <c r="E258" s="131">
        <v>0</v>
      </c>
      <c r="F258" s="131">
        <v>149.06700000000001</v>
      </c>
      <c r="G258" s="131">
        <f t="shared" si="10"/>
        <v>149.06700000000001</v>
      </c>
      <c r="H258" s="152">
        <v>0</v>
      </c>
    </row>
    <row r="259" spans="1:8">
      <c r="A259" s="9"/>
      <c r="B259" s="31" t="s">
        <v>516</v>
      </c>
      <c r="C259" s="32" t="s">
        <v>517</v>
      </c>
      <c r="D259" s="131">
        <v>14619263.6</v>
      </c>
      <c r="E259" s="131">
        <v>19414924.100000001</v>
      </c>
      <c r="F259" s="131">
        <f>17401620.83417+F332</f>
        <v>17832242.477169998</v>
      </c>
      <c r="G259" s="131">
        <f t="shared" si="10"/>
        <v>-1582681.6228300035</v>
      </c>
      <c r="H259" s="152">
        <f t="shared" si="11"/>
        <v>91.848118413040808</v>
      </c>
    </row>
    <row r="260" spans="1:8">
      <c r="A260" s="9"/>
      <c r="B260" s="31" t="s">
        <v>518</v>
      </c>
      <c r="C260" s="32" t="s">
        <v>519</v>
      </c>
      <c r="D260" s="131">
        <v>656943.4</v>
      </c>
      <c r="E260" s="131">
        <v>1697735.2</v>
      </c>
      <c r="F260" s="131">
        <v>1669643.7794000001</v>
      </c>
      <c r="G260" s="131">
        <f t="shared" si="10"/>
        <v>-28091.420599999838</v>
      </c>
      <c r="H260" s="152">
        <f t="shared" si="11"/>
        <v>98.345359123142416</v>
      </c>
    </row>
    <row r="261" spans="1:8">
      <c r="A261" s="9"/>
      <c r="B261" s="31" t="s">
        <v>520</v>
      </c>
      <c r="C261" s="32" t="s">
        <v>521</v>
      </c>
      <c r="D261" s="131">
        <v>648943.4</v>
      </c>
      <c r="E261" s="131">
        <v>611443.4</v>
      </c>
      <c r="F261" s="131">
        <v>586267.67778000003</v>
      </c>
      <c r="G261" s="131">
        <f t="shared" si="10"/>
        <v>-25175.722219999996</v>
      </c>
      <c r="H261" s="152">
        <f t="shared" si="11"/>
        <v>95.882575195022142</v>
      </c>
    </row>
    <row r="262" spans="1:8" ht="30">
      <c r="A262" s="9"/>
      <c r="B262" s="31" t="s">
        <v>522</v>
      </c>
      <c r="C262" s="32" t="s">
        <v>523</v>
      </c>
      <c r="D262" s="131">
        <v>300000</v>
      </c>
      <c r="E262" s="131">
        <v>205000</v>
      </c>
      <c r="F262" s="131">
        <v>182035.71290000001</v>
      </c>
      <c r="G262" s="131">
        <f t="shared" si="10"/>
        <v>-22964.287099999987</v>
      </c>
      <c r="H262" s="152">
        <f t="shared" si="11"/>
        <v>88.797908731707324</v>
      </c>
    </row>
    <row r="263" spans="1:8" ht="30">
      <c r="A263" s="9"/>
      <c r="B263" s="31" t="s">
        <v>524</v>
      </c>
      <c r="C263" s="32" t="s">
        <v>525</v>
      </c>
      <c r="D263" s="131">
        <v>0</v>
      </c>
      <c r="E263" s="131">
        <v>0</v>
      </c>
      <c r="F263" s="131">
        <v>0</v>
      </c>
      <c r="G263" s="131">
        <f t="shared" si="10"/>
        <v>0</v>
      </c>
      <c r="H263" s="152">
        <v>0</v>
      </c>
    </row>
    <row r="264" spans="1:8">
      <c r="A264" s="9"/>
      <c r="B264" s="31" t="s">
        <v>526</v>
      </c>
      <c r="C264" s="32" t="s">
        <v>527</v>
      </c>
      <c r="D264" s="131">
        <v>348943.4</v>
      </c>
      <c r="E264" s="131">
        <v>406443.4</v>
      </c>
      <c r="F264" s="131">
        <v>404231.96487999998</v>
      </c>
      <c r="G264" s="131">
        <f t="shared" ref="G264:G327" si="12">F264-E264</f>
        <v>-2211.4351200000383</v>
      </c>
      <c r="H264" s="152">
        <f t="shared" ref="H264:H299" si="13">F264/E264*100</f>
        <v>99.455905762032287</v>
      </c>
    </row>
    <row r="265" spans="1:8">
      <c r="A265" s="9"/>
      <c r="B265" s="31" t="s">
        <v>528</v>
      </c>
      <c r="C265" s="32" t="s">
        <v>529</v>
      </c>
      <c r="D265" s="131">
        <v>8000</v>
      </c>
      <c r="E265" s="131">
        <v>1086291.8</v>
      </c>
      <c r="F265" s="131">
        <v>1083376.1016199999</v>
      </c>
      <c r="G265" s="131">
        <f t="shared" si="12"/>
        <v>-2915.6983800001908</v>
      </c>
      <c r="H265" s="152">
        <f t="shared" si="13"/>
        <v>99.731591605496774</v>
      </c>
    </row>
    <row r="266" spans="1:8" ht="30">
      <c r="A266" s="9"/>
      <c r="B266" s="31" t="s">
        <v>530</v>
      </c>
      <c r="C266" s="32" t="s">
        <v>531</v>
      </c>
      <c r="D266" s="131">
        <v>8000</v>
      </c>
      <c r="E266" s="131">
        <v>1086291.8</v>
      </c>
      <c r="F266" s="131">
        <v>1083376.1016199999</v>
      </c>
      <c r="G266" s="131">
        <f t="shared" si="12"/>
        <v>-2915.6983800001908</v>
      </c>
      <c r="H266" s="152">
        <f t="shared" si="13"/>
        <v>99.731591605496774</v>
      </c>
    </row>
    <row r="267" spans="1:8">
      <c r="A267" s="9"/>
      <c r="B267" s="31" t="s">
        <v>532</v>
      </c>
      <c r="C267" s="32" t="s">
        <v>533</v>
      </c>
      <c r="D267" s="131">
        <v>2577439.1</v>
      </c>
      <c r="E267" s="131">
        <v>2693193.1</v>
      </c>
      <c r="F267" s="131">
        <v>2779047.5569600002</v>
      </c>
      <c r="G267" s="131">
        <f t="shared" si="12"/>
        <v>85854.456960000098</v>
      </c>
      <c r="H267" s="152">
        <f t="shared" si="13"/>
        <v>103.18783146147226</v>
      </c>
    </row>
    <row r="268" spans="1:8">
      <c r="A268" s="9"/>
      <c r="B268" s="31" t="s">
        <v>534</v>
      </c>
      <c r="C268" s="32" t="s">
        <v>535</v>
      </c>
      <c r="D268" s="131">
        <v>1153165.1000000001</v>
      </c>
      <c r="E268" s="131">
        <v>1261293.1000000001</v>
      </c>
      <c r="F268" s="131">
        <v>1293947.7363499999</v>
      </c>
      <c r="G268" s="131">
        <f t="shared" si="12"/>
        <v>32654.636349999812</v>
      </c>
      <c r="H268" s="152">
        <f t="shared" si="13"/>
        <v>102.58898081262791</v>
      </c>
    </row>
    <row r="269" spans="1:8">
      <c r="A269" s="9"/>
      <c r="B269" s="31" t="s">
        <v>536</v>
      </c>
      <c r="C269" s="32" t="s">
        <v>537</v>
      </c>
      <c r="D269" s="131">
        <v>0</v>
      </c>
      <c r="E269" s="131">
        <v>0</v>
      </c>
      <c r="F269" s="131">
        <v>50.9</v>
      </c>
      <c r="G269" s="131">
        <f t="shared" si="12"/>
        <v>50.9</v>
      </c>
      <c r="H269" s="152">
        <v>0</v>
      </c>
    </row>
    <row r="270" spans="1:8">
      <c r="A270" s="9"/>
      <c r="B270" s="31" t="s">
        <v>538</v>
      </c>
      <c r="C270" s="32" t="s">
        <v>539</v>
      </c>
      <c r="D270" s="131">
        <v>0</v>
      </c>
      <c r="E270" s="131">
        <v>0</v>
      </c>
      <c r="F270" s="131">
        <v>14802.858</v>
      </c>
      <c r="G270" s="131">
        <f t="shared" si="12"/>
        <v>14802.858</v>
      </c>
      <c r="H270" s="152">
        <v>0</v>
      </c>
    </row>
    <row r="271" spans="1:8">
      <c r="A271" s="9"/>
      <c r="B271" s="31" t="s">
        <v>540</v>
      </c>
      <c r="C271" s="32" t="s">
        <v>541</v>
      </c>
      <c r="D271" s="131">
        <v>512765.1</v>
      </c>
      <c r="E271" s="131">
        <v>783293.1</v>
      </c>
      <c r="F271" s="131">
        <v>762529.48054000002</v>
      </c>
      <c r="G271" s="131">
        <f t="shared" si="12"/>
        <v>-20763.619459999958</v>
      </c>
      <c r="H271" s="152">
        <f t="shared" si="13"/>
        <v>97.349189025155468</v>
      </c>
    </row>
    <row r="272" spans="1:8">
      <c r="A272" s="9"/>
      <c r="B272" s="31" t="s">
        <v>542</v>
      </c>
      <c r="C272" s="32" t="s">
        <v>543</v>
      </c>
      <c r="D272" s="131">
        <v>214000</v>
      </c>
      <c r="E272" s="131">
        <v>214000</v>
      </c>
      <c r="F272" s="131">
        <v>204192.86497999998</v>
      </c>
      <c r="G272" s="131">
        <f t="shared" si="12"/>
        <v>-9807.1350200000161</v>
      </c>
      <c r="H272" s="152">
        <f t="shared" si="13"/>
        <v>95.417226626168215</v>
      </c>
    </row>
    <row r="273" spans="1:8">
      <c r="A273" s="9"/>
      <c r="B273" s="31" t="s">
        <v>544</v>
      </c>
      <c r="C273" s="32" t="s">
        <v>545</v>
      </c>
      <c r="D273" s="131">
        <v>420000</v>
      </c>
      <c r="E273" s="131">
        <v>250000</v>
      </c>
      <c r="F273" s="131">
        <v>242412.46686000002</v>
      </c>
      <c r="G273" s="131">
        <f t="shared" si="12"/>
        <v>-7587.533139999985</v>
      </c>
      <c r="H273" s="152">
        <f t="shared" si="13"/>
        <v>96.964986744000001</v>
      </c>
    </row>
    <row r="274" spans="1:8" ht="30">
      <c r="A274" s="9"/>
      <c r="B274" s="31" t="s">
        <v>546</v>
      </c>
      <c r="C274" s="32" t="s">
        <v>547</v>
      </c>
      <c r="D274" s="131">
        <v>6400</v>
      </c>
      <c r="E274" s="131">
        <v>14000</v>
      </c>
      <c r="F274" s="131">
        <v>14427.817999999999</v>
      </c>
      <c r="G274" s="131">
        <f t="shared" si="12"/>
        <v>427.8179999999993</v>
      </c>
      <c r="H274" s="152">
        <f t="shared" si="13"/>
        <v>103.05584285714285</v>
      </c>
    </row>
    <row r="275" spans="1:8">
      <c r="A275" s="9"/>
      <c r="B275" s="31" t="s">
        <v>548</v>
      </c>
      <c r="C275" s="32" t="s">
        <v>549</v>
      </c>
      <c r="D275" s="131">
        <v>0</v>
      </c>
      <c r="E275" s="131">
        <v>0</v>
      </c>
      <c r="F275" s="131">
        <v>55531.347969999995</v>
      </c>
      <c r="G275" s="131">
        <f t="shared" si="12"/>
        <v>55531.347969999995</v>
      </c>
      <c r="H275" s="152">
        <v>0</v>
      </c>
    </row>
    <row r="276" spans="1:8">
      <c r="A276" s="9"/>
      <c r="B276" s="31" t="s">
        <v>550</v>
      </c>
      <c r="C276" s="32" t="s">
        <v>551</v>
      </c>
      <c r="D276" s="131">
        <v>851500</v>
      </c>
      <c r="E276" s="131">
        <v>811500</v>
      </c>
      <c r="F276" s="131">
        <v>851038.19175999996</v>
      </c>
      <c r="G276" s="131">
        <f t="shared" si="12"/>
        <v>39538.191759999958</v>
      </c>
      <c r="H276" s="152">
        <f t="shared" si="13"/>
        <v>104.87223558348737</v>
      </c>
    </row>
    <row r="277" spans="1:8">
      <c r="A277" s="9"/>
      <c r="B277" s="31" t="s">
        <v>552</v>
      </c>
      <c r="C277" s="32" t="s">
        <v>553</v>
      </c>
      <c r="D277" s="131">
        <v>84500</v>
      </c>
      <c r="E277" s="131">
        <v>84500</v>
      </c>
      <c r="F277" s="131">
        <v>83254.808310000008</v>
      </c>
      <c r="G277" s="131">
        <f t="shared" si="12"/>
        <v>-1245.1916899999924</v>
      </c>
      <c r="H277" s="152">
        <f t="shared" si="13"/>
        <v>98.526400366863925</v>
      </c>
    </row>
    <row r="278" spans="1:8">
      <c r="A278" s="9"/>
      <c r="B278" s="31" t="s">
        <v>554</v>
      </c>
      <c r="C278" s="32" t="s">
        <v>555</v>
      </c>
      <c r="D278" s="131">
        <v>190500</v>
      </c>
      <c r="E278" s="131">
        <v>190500</v>
      </c>
      <c r="F278" s="131">
        <v>206554.11351</v>
      </c>
      <c r="G278" s="131">
        <f t="shared" si="12"/>
        <v>16054.113509999996</v>
      </c>
      <c r="H278" s="152">
        <f t="shared" si="13"/>
        <v>108.42735617322833</v>
      </c>
    </row>
    <row r="279" spans="1:8">
      <c r="A279" s="9"/>
      <c r="B279" s="31" t="s">
        <v>556</v>
      </c>
      <c r="C279" s="32" t="s">
        <v>557</v>
      </c>
      <c r="D279" s="131">
        <v>210000</v>
      </c>
      <c r="E279" s="131">
        <v>210000</v>
      </c>
      <c r="F279" s="131">
        <v>252200.13181999998</v>
      </c>
      <c r="G279" s="131">
        <f t="shared" si="12"/>
        <v>42200.131819999981</v>
      </c>
      <c r="H279" s="152">
        <f t="shared" si="13"/>
        <v>120.09530086666666</v>
      </c>
    </row>
    <row r="280" spans="1:8">
      <c r="A280" s="9"/>
      <c r="B280" s="31" t="s">
        <v>558</v>
      </c>
      <c r="C280" s="32" t="s">
        <v>559</v>
      </c>
      <c r="D280" s="131">
        <v>100000</v>
      </c>
      <c r="E280" s="131">
        <v>100000</v>
      </c>
      <c r="F280" s="131">
        <v>95047.411519999994</v>
      </c>
      <c r="G280" s="131">
        <f t="shared" si="12"/>
        <v>-4952.5884800000058</v>
      </c>
      <c r="H280" s="152">
        <f t="shared" si="13"/>
        <v>95.047411519999997</v>
      </c>
    </row>
    <row r="281" spans="1:8" ht="30">
      <c r="A281" s="9"/>
      <c r="B281" s="31" t="s">
        <v>560</v>
      </c>
      <c r="C281" s="32" t="s">
        <v>561</v>
      </c>
      <c r="D281" s="131">
        <v>0</v>
      </c>
      <c r="E281" s="131">
        <v>0</v>
      </c>
      <c r="F281" s="131">
        <v>14.387120000000001</v>
      </c>
      <c r="G281" s="131">
        <f t="shared" si="12"/>
        <v>14.387120000000001</v>
      </c>
      <c r="H281" s="152">
        <v>0</v>
      </c>
    </row>
    <row r="282" spans="1:8">
      <c r="A282" s="9"/>
      <c r="B282" s="31" t="s">
        <v>562</v>
      </c>
      <c r="C282" s="32" t="s">
        <v>563</v>
      </c>
      <c r="D282" s="131">
        <v>150000</v>
      </c>
      <c r="E282" s="131">
        <v>150000</v>
      </c>
      <c r="F282" s="131">
        <v>134154.26500000001</v>
      </c>
      <c r="G282" s="131">
        <f t="shared" si="12"/>
        <v>-15845.734999999986</v>
      </c>
      <c r="H282" s="152">
        <f t="shared" si="13"/>
        <v>89.436176666666682</v>
      </c>
    </row>
    <row r="283" spans="1:8">
      <c r="A283" s="9"/>
      <c r="B283" s="31" t="s">
        <v>564</v>
      </c>
      <c r="C283" s="32" t="s">
        <v>565</v>
      </c>
      <c r="D283" s="131">
        <v>16500</v>
      </c>
      <c r="E283" s="131">
        <v>16500</v>
      </c>
      <c r="F283" s="131">
        <v>16306.53745</v>
      </c>
      <c r="G283" s="131">
        <f t="shared" si="12"/>
        <v>-193.46255000000019</v>
      </c>
      <c r="H283" s="152">
        <f t="shared" si="13"/>
        <v>98.827499696969696</v>
      </c>
    </row>
    <row r="284" spans="1:8" ht="30">
      <c r="A284" s="9"/>
      <c r="B284" s="31" t="s">
        <v>566</v>
      </c>
      <c r="C284" s="32" t="s">
        <v>567</v>
      </c>
      <c r="D284" s="131">
        <v>100000</v>
      </c>
      <c r="E284" s="131">
        <v>60000</v>
      </c>
      <c r="F284" s="131">
        <v>48753.633799999996</v>
      </c>
      <c r="G284" s="131">
        <f t="shared" si="12"/>
        <v>-11246.366200000004</v>
      </c>
      <c r="H284" s="152">
        <f t="shared" si="13"/>
        <v>81.256056333333333</v>
      </c>
    </row>
    <row r="285" spans="1:8">
      <c r="A285" s="9"/>
      <c r="B285" s="31" t="s">
        <v>568</v>
      </c>
      <c r="C285" s="32" t="s">
        <v>569</v>
      </c>
      <c r="D285" s="131">
        <v>0</v>
      </c>
      <c r="E285" s="131">
        <v>0</v>
      </c>
      <c r="F285" s="131">
        <v>14752.90323</v>
      </c>
      <c r="G285" s="131">
        <f t="shared" si="12"/>
        <v>14752.90323</v>
      </c>
      <c r="H285" s="152">
        <v>0</v>
      </c>
    </row>
    <row r="286" spans="1:8">
      <c r="A286" s="9"/>
      <c r="B286" s="31" t="s">
        <v>570</v>
      </c>
      <c r="C286" s="32" t="s">
        <v>571</v>
      </c>
      <c r="D286" s="131">
        <v>0</v>
      </c>
      <c r="E286" s="131">
        <v>0</v>
      </c>
      <c r="F286" s="131">
        <v>2571.5798500000001</v>
      </c>
      <c r="G286" s="131">
        <f t="shared" si="12"/>
        <v>2571.5798500000001</v>
      </c>
      <c r="H286" s="152">
        <v>0</v>
      </c>
    </row>
    <row r="287" spans="1:8">
      <c r="A287" s="9"/>
      <c r="B287" s="31" t="s">
        <v>570</v>
      </c>
      <c r="C287" s="32" t="s">
        <v>572</v>
      </c>
      <c r="D287" s="131">
        <v>0</v>
      </c>
      <c r="E287" s="131">
        <v>0</v>
      </c>
      <c r="F287" s="131">
        <v>2571.5798500000001</v>
      </c>
      <c r="G287" s="131">
        <f t="shared" si="12"/>
        <v>2571.5798500000001</v>
      </c>
      <c r="H287" s="152">
        <v>0</v>
      </c>
    </row>
    <row r="288" spans="1:8">
      <c r="A288" s="9"/>
      <c r="B288" s="31" t="s">
        <v>573</v>
      </c>
      <c r="C288" s="32" t="s">
        <v>574</v>
      </c>
      <c r="D288" s="131">
        <v>572774</v>
      </c>
      <c r="E288" s="131">
        <v>620400</v>
      </c>
      <c r="F288" s="131">
        <v>631490.049</v>
      </c>
      <c r="G288" s="131">
        <f t="shared" si="12"/>
        <v>11090.048999999999</v>
      </c>
      <c r="H288" s="152">
        <f t="shared" si="13"/>
        <v>101.78756431334624</v>
      </c>
    </row>
    <row r="289" spans="1:8">
      <c r="A289" s="9"/>
      <c r="B289" s="31" t="s">
        <v>575</v>
      </c>
      <c r="C289" s="32" t="s">
        <v>576</v>
      </c>
      <c r="D289" s="131">
        <v>557374</v>
      </c>
      <c r="E289" s="131">
        <v>590000</v>
      </c>
      <c r="F289" s="131">
        <v>596047.80500000005</v>
      </c>
      <c r="G289" s="131">
        <f t="shared" si="12"/>
        <v>6047.8050000000512</v>
      </c>
      <c r="H289" s="152">
        <f t="shared" si="13"/>
        <v>101.02505169491526</v>
      </c>
    </row>
    <row r="290" spans="1:8">
      <c r="A290" s="9"/>
      <c r="B290" s="31" t="s">
        <v>577</v>
      </c>
      <c r="C290" s="32" t="s">
        <v>578</v>
      </c>
      <c r="D290" s="131">
        <v>0</v>
      </c>
      <c r="E290" s="131">
        <v>0</v>
      </c>
      <c r="F290" s="131">
        <v>0</v>
      </c>
      <c r="G290" s="131">
        <f t="shared" si="12"/>
        <v>0</v>
      </c>
      <c r="H290" s="152">
        <v>0</v>
      </c>
    </row>
    <row r="291" spans="1:8">
      <c r="A291" s="9"/>
      <c r="B291" s="31" t="s">
        <v>579</v>
      </c>
      <c r="C291" s="32" t="s">
        <v>580</v>
      </c>
      <c r="D291" s="131">
        <v>0</v>
      </c>
      <c r="E291" s="131">
        <v>0</v>
      </c>
      <c r="F291" s="131">
        <v>0</v>
      </c>
      <c r="G291" s="131">
        <f t="shared" si="12"/>
        <v>0</v>
      </c>
      <c r="H291" s="152">
        <v>0</v>
      </c>
    </row>
    <row r="292" spans="1:8" ht="45">
      <c r="A292" s="9"/>
      <c r="B292" s="31" t="s">
        <v>581</v>
      </c>
      <c r="C292" s="32" t="s">
        <v>582</v>
      </c>
      <c r="D292" s="131">
        <v>0</v>
      </c>
      <c r="E292" s="131">
        <v>0</v>
      </c>
      <c r="F292" s="131">
        <v>0</v>
      </c>
      <c r="G292" s="131">
        <f t="shared" si="12"/>
        <v>0</v>
      </c>
      <c r="H292" s="152">
        <v>0</v>
      </c>
    </row>
    <row r="293" spans="1:8" ht="45">
      <c r="A293" s="9"/>
      <c r="B293" s="31" t="s">
        <v>583</v>
      </c>
      <c r="C293" s="32" t="s">
        <v>584</v>
      </c>
      <c r="D293" s="131">
        <v>0</v>
      </c>
      <c r="E293" s="131">
        <v>0</v>
      </c>
      <c r="F293" s="131">
        <v>2000</v>
      </c>
      <c r="G293" s="131">
        <f t="shared" si="12"/>
        <v>2000</v>
      </c>
      <c r="H293" s="152">
        <v>0</v>
      </c>
    </row>
    <row r="294" spans="1:8" ht="30">
      <c r="A294" s="9"/>
      <c r="B294" s="31" t="s">
        <v>585</v>
      </c>
      <c r="C294" s="32" t="s">
        <v>586</v>
      </c>
      <c r="D294" s="131">
        <v>0</v>
      </c>
      <c r="E294" s="131">
        <v>0</v>
      </c>
      <c r="F294" s="131">
        <v>1751.673</v>
      </c>
      <c r="G294" s="131">
        <f t="shared" si="12"/>
        <v>1751.673</v>
      </c>
      <c r="H294" s="152">
        <v>0</v>
      </c>
    </row>
    <row r="295" spans="1:8">
      <c r="A295" s="9"/>
      <c r="B295" s="31" t="s">
        <v>587</v>
      </c>
      <c r="C295" s="32" t="s">
        <v>588</v>
      </c>
      <c r="D295" s="131">
        <v>15400</v>
      </c>
      <c r="E295" s="131">
        <v>30400</v>
      </c>
      <c r="F295" s="131">
        <v>31679.833999999999</v>
      </c>
      <c r="G295" s="131">
        <f t="shared" si="12"/>
        <v>1279.8339999999989</v>
      </c>
      <c r="H295" s="152">
        <f t="shared" si="13"/>
        <v>104.20998026315789</v>
      </c>
    </row>
    <row r="296" spans="1:8" ht="27" customHeight="1">
      <c r="A296" s="9"/>
      <c r="B296" s="31" t="s">
        <v>589</v>
      </c>
      <c r="C296" s="32" t="s">
        <v>590</v>
      </c>
      <c r="D296" s="131">
        <v>0</v>
      </c>
      <c r="E296" s="131">
        <v>0</v>
      </c>
      <c r="F296" s="131">
        <v>1.79</v>
      </c>
      <c r="G296" s="131">
        <f t="shared" si="12"/>
        <v>1.79</v>
      </c>
      <c r="H296" s="152">
        <v>0</v>
      </c>
    </row>
    <row r="297" spans="1:8" ht="26.25" customHeight="1">
      <c r="A297" s="9"/>
      <c r="B297" s="31" t="s">
        <v>591</v>
      </c>
      <c r="C297" s="32" t="s">
        <v>592</v>
      </c>
      <c r="D297" s="131">
        <v>0</v>
      </c>
      <c r="E297" s="131">
        <v>0</v>
      </c>
      <c r="F297" s="131">
        <v>8.0169999999999995</v>
      </c>
      <c r="G297" s="131">
        <f t="shared" si="12"/>
        <v>8.0169999999999995</v>
      </c>
      <c r="H297" s="152">
        <v>0</v>
      </c>
    </row>
    <row r="298" spans="1:8">
      <c r="A298" s="9"/>
      <c r="B298" s="31" t="s">
        <v>593</v>
      </c>
      <c r="C298" s="32" t="s">
        <v>594</v>
      </c>
      <c r="D298" s="131">
        <v>0</v>
      </c>
      <c r="E298" s="131">
        <v>0</v>
      </c>
      <c r="F298" s="131">
        <v>0.93</v>
      </c>
      <c r="G298" s="131">
        <f t="shared" si="12"/>
        <v>0.93</v>
      </c>
      <c r="H298" s="152">
        <v>0</v>
      </c>
    </row>
    <row r="299" spans="1:8">
      <c r="A299" s="9"/>
      <c r="B299" s="31" t="s">
        <v>595</v>
      </c>
      <c r="C299" s="32" t="s">
        <v>596</v>
      </c>
      <c r="D299" s="131">
        <v>11384881.1</v>
      </c>
      <c r="E299" s="131">
        <v>15023995.800000001</v>
      </c>
      <c r="F299" s="131">
        <f>12952929.49781+F332</f>
        <v>13383551.14081</v>
      </c>
      <c r="G299" s="131">
        <f t="shared" si="12"/>
        <v>-1640444.659190001</v>
      </c>
      <c r="H299" s="152">
        <f t="shared" si="13"/>
        <v>89.081169343843925</v>
      </c>
    </row>
    <row r="300" spans="1:8" hidden="1">
      <c r="A300" s="9"/>
      <c r="B300" s="31"/>
      <c r="C300" s="32"/>
      <c r="D300" s="131"/>
      <c r="E300" s="131"/>
      <c r="F300" s="131"/>
      <c r="G300" s="131"/>
      <c r="H300" s="152"/>
    </row>
    <row r="301" spans="1:8">
      <c r="A301" s="9"/>
      <c r="B301" s="31" t="s">
        <v>597</v>
      </c>
      <c r="C301" s="32" t="s">
        <v>598</v>
      </c>
      <c r="D301" s="131">
        <v>0</v>
      </c>
      <c r="E301" s="131">
        <v>0</v>
      </c>
      <c r="F301" s="131">
        <v>747434.05226000003</v>
      </c>
      <c r="G301" s="131">
        <f t="shared" si="12"/>
        <v>747434.05226000003</v>
      </c>
      <c r="H301" s="152">
        <v>0</v>
      </c>
    </row>
    <row r="302" spans="1:8" ht="30">
      <c r="A302" s="9"/>
      <c r="B302" s="31" t="s">
        <v>599</v>
      </c>
      <c r="C302" s="32" t="s">
        <v>600</v>
      </c>
      <c r="D302" s="131">
        <v>0</v>
      </c>
      <c r="E302" s="131">
        <v>0</v>
      </c>
      <c r="F302" s="131">
        <v>34993.081969999999</v>
      </c>
      <c r="G302" s="131">
        <f t="shared" si="12"/>
        <v>34993.081969999999</v>
      </c>
      <c r="H302" s="152">
        <v>0</v>
      </c>
    </row>
    <row r="303" spans="1:8">
      <c r="A303" s="9"/>
      <c r="B303" s="31" t="s">
        <v>601</v>
      </c>
      <c r="C303" s="32" t="s">
        <v>602</v>
      </c>
      <c r="D303" s="131">
        <v>0</v>
      </c>
      <c r="E303" s="131">
        <v>0</v>
      </c>
      <c r="F303" s="131">
        <v>2439.8121599999999</v>
      </c>
      <c r="G303" s="131">
        <f t="shared" si="12"/>
        <v>2439.8121599999999</v>
      </c>
      <c r="H303" s="152">
        <v>0</v>
      </c>
    </row>
    <row r="304" spans="1:8" ht="30">
      <c r="A304" s="9"/>
      <c r="B304" s="31" t="s">
        <v>603</v>
      </c>
      <c r="C304" s="32" t="s">
        <v>604</v>
      </c>
      <c r="D304" s="131">
        <v>0</v>
      </c>
      <c r="E304" s="131">
        <v>0</v>
      </c>
      <c r="F304" s="131">
        <v>19231.328000000001</v>
      </c>
      <c r="G304" s="131">
        <f t="shared" si="12"/>
        <v>19231.328000000001</v>
      </c>
      <c r="H304" s="152">
        <v>0</v>
      </c>
    </row>
    <row r="305" spans="1:8" ht="30">
      <c r="A305" s="9"/>
      <c r="B305" s="31" t="s">
        <v>605</v>
      </c>
      <c r="C305" s="32" t="s">
        <v>606</v>
      </c>
      <c r="D305" s="131">
        <v>0</v>
      </c>
      <c r="E305" s="131">
        <v>0</v>
      </c>
      <c r="F305" s="131">
        <v>156864.73637</v>
      </c>
      <c r="G305" s="131">
        <f t="shared" si="12"/>
        <v>156864.73637</v>
      </c>
      <c r="H305" s="152">
        <v>0</v>
      </c>
    </row>
    <row r="306" spans="1:8">
      <c r="A306" s="9"/>
      <c r="B306" s="31" t="s">
        <v>607</v>
      </c>
      <c r="C306" s="32" t="s">
        <v>608</v>
      </c>
      <c r="D306" s="131">
        <v>0</v>
      </c>
      <c r="E306" s="131">
        <v>0</v>
      </c>
      <c r="F306" s="131">
        <v>3809.5336000000002</v>
      </c>
      <c r="G306" s="131">
        <f t="shared" si="12"/>
        <v>3809.5336000000002</v>
      </c>
      <c r="H306" s="152">
        <v>0</v>
      </c>
    </row>
    <row r="307" spans="1:8" ht="30">
      <c r="A307" s="9"/>
      <c r="B307" s="31" t="s">
        <v>609</v>
      </c>
      <c r="C307" s="32" t="s">
        <v>610</v>
      </c>
      <c r="D307" s="131">
        <v>0</v>
      </c>
      <c r="E307" s="131">
        <v>0</v>
      </c>
      <c r="F307" s="131">
        <v>410753.65230000002</v>
      </c>
      <c r="G307" s="131">
        <f t="shared" si="12"/>
        <v>410753.65230000002</v>
      </c>
      <c r="H307" s="152">
        <v>0</v>
      </c>
    </row>
    <row r="308" spans="1:8" ht="30">
      <c r="A308" s="9"/>
      <c r="B308" s="31" t="s">
        <v>611</v>
      </c>
      <c r="C308" s="32" t="s">
        <v>612</v>
      </c>
      <c r="D308" s="131">
        <v>0</v>
      </c>
      <c r="E308" s="131">
        <v>0</v>
      </c>
      <c r="F308" s="131">
        <v>298.76499999999999</v>
      </c>
      <c r="G308" s="131">
        <f t="shared" si="12"/>
        <v>298.76499999999999</v>
      </c>
      <c r="H308" s="152">
        <v>0</v>
      </c>
    </row>
    <row r="309" spans="1:8">
      <c r="A309" s="9"/>
      <c r="B309" s="31" t="s">
        <v>613</v>
      </c>
      <c r="C309" s="32" t="s">
        <v>614</v>
      </c>
      <c r="D309" s="131">
        <v>0</v>
      </c>
      <c r="E309" s="131">
        <v>0</v>
      </c>
      <c r="F309" s="131">
        <v>119043.14285999999</v>
      </c>
      <c r="G309" s="131">
        <f t="shared" si="12"/>
        <v>119043.14285999999</v>
      </c>
      <c r="H309" s="152">
        <v>0</v>
      </c>
    </row>
    <row r="310" spans="1:8">
      <c r="A310" s="9"/>
      <c r="B310" s="31" t="s">
        <v>615</v>
      </c>
      <c r="C310" s="32" t="s">
        <v>616</v>
      </c>
      <c r="D310" s="131">
        <v>0</v>
      </c>
      <c r="E310" s="131">
        <v>0</v>
      </c>
      <c r="F310" s="131">
        <v>8565390.2286799997</v>
      </c>
      <c r="G310" s="131">
        <f t="shared" si="12"/>
        <v>8565390.2286799997</v>
      </c>
      <c r="H310" s="152">
        <v>0</v>
      </c>
    </row>
    <row r="311" spans="1:8" ht="30">
      <c r="A311" s="9"/>
      <c r="B311" s="31" t="s">
        <v>617</v>
      </c>
      <c r="C311" s="32" t="s">
        <v>618</v>
      </c>
      <c r="D311" s="131">
        <v>0</v>
      </c>
      <c r="E311" s="131">
        <v>0</v>
      </c>
      <c r="F311" s="131">
        <v>7965901.8305699993</v>
      </c>
      <c r="G311" s="131">
        <f t="shared" si="12"/>
        <v>7965901.8305699993</v>
      </c>
      <c r="H311" s="152">
        <v>0</v>
      </c>
    </row>
    <row r="312" spans="1:8" ht="36" customHeight="1">
      <c r="A312" s="9"/>
      <c r="B312" s="31" t="s">
        <v>619</v>
      </c>
      <c r="C312" s="32" t="s">
        <v>620</v>
      </c>
      <c r="D312" s="131">
        <v>0</v>
      </c>
      <c r="E312" s="131">
        <v>0</v>
      </c>
      <c r="F312" s="131">
        <v>0.46</v>
      </c>
      <c r="G312" s="131">
        <f t="shared" si="12"/>
        <v>0.46</v>
      </c>
      <c r="H312" s="152">
        <v>0</v>
      </c>
    </row>
    <row r="313" spans="1:8" ht="30">
      <c r="A313" s="9"/>
      <c r="B313" s="31" t="s">
        <v>621</v>
      </c>
      <c r="C313" s="32" t="s">
        <v>622</v>
      </c>
      <c r="D313" s="131">
        <v>0</v>
      </c>
      <c r="E313" s="131">
        <v>0</v>
      </c>
      <c r="F313" s="131">
        <v>26572.789579999997</v>
      </c>
      <c r="G313" s="131">
        <f t="shared" si="12"/>
        <v>26572.789579999997</v>
      </c>
      <c r="H313" s="152">
        <v>0</v>
      </c>
    </row>
    <row r="314" spans="1:8" ht="30">
      <c r="A314" s="9"/>
      <c r="B314" s="31" t="s">
        <v>623</v>
      </c>
      <c r="C314" s="32" t="s">
        <v>624</v>
      </c>
      <c r="D314" s="131">
        <v>0</v>
      </c>
      <c r="E314" s="131">
        <v>0</v>
      </c>
      <c r="F314" s="131">
        <v>128592.20001</v>
      </c>
      <c r="G314" s="131">
        <f t="shared" si="12"/>
        <v>128592.20001</v>
      </c>
      <c r="H314" s="152">
        <v>0</v>
      </c>
    </row>
    <row r="315" spans="1:8" ht="30">
      <c r="A315" s="9"/>
      <c r="B315" s="31" t="s">
        <v>625</v>
      </c>
      <c r="C315" s="32" t="s">
        <v>626</v>
      </c>
      <c r="D315" s="131">
        <v>0</v>
      </c>
      <c r="E315" s="131">
        <v>0</v>
      </c>
      <c r="F315" s="131">
        <v>25411.214510000002</v>
      </c>
      <c r="G315" s="131">
        <f t="shared" si="12"/>
        <v>25411.214510000002</v>
      </c>
      <c r="H315" s="152">
        <v>0</v>
      </c>
    </row>
    <row r="316" spans="1:8" ht="30">
      <c r="A316" s="9"/>
      <c r="B316" s="31" t="s">
        <v>627</v>
      </c>
      <c r="C316" s="32" t="s">
        <v>628</v>
      </c>
      <c r="D316" s="131">
        <v>0</v>
      </c>
      <c r="E316" s="131">
        <v>0</v>
      </c>
      <c r="F316" s="131">
        <v>265387.09184000001</v>
      </c>
      <c r="G316" s="131">
        <f t="shared" si="12"/>
        <v>265387.09184000001</v>
      </c>
      <c r="H316" s="152">
        <v>0</v>
      </c>
    </row>
    <row r="317" spans="1:8">
      <c r="A317" s="9"/>
      <c r="B317" s="31" t="s">
        <v>629</v>
      </c>
      <c r="C317" s="32" t="s">
        <v>630</v>
      </c>
      <c r="D317" s="131">
        <v>0</v>
      </c>
      <c r="E317" s="131">
        <v>0</v>
      </c>
      <c r="F317" s="131">
        <v>0</v>
      </c>
      <c r="G317" s="131">
        <f t="shared" si="12"/>
        <v>0</v>
      </c>
      <c r="H317" s="152">
        <v>0</v>
      </c>
    </row>
    <row r="318" spans="1:8" ht="30">
      <c r="A318" s="9"/>
      <c r="B318" s="31" t="s">
        <v>631</v>
      </c>
      <c r="C318" s="32" t="s">
        <v>632</v>
      </c>
      <c r="D318" s="131">
        <v>0</v>
      </c>
      <c r="E318" s="131">
        <v>0</v>
      </c>
      <c r="F318" s="131">
        <v>23643.27261</v>
      </c>
      <c r="G318" s="131">
        <f t="shared" si="12"/>
        <v>23643.27261</v>
      </c>
      <c r="H318" s="152">
        <v>0</v>
      </c>
    </row>
    <row r="319" spans="1:8" ht="20.25" customHeight="1">
      <c r="A319" s="9"/>
      <c r="B319" s="31" t="s">
        <v>633</v>
      </c>
      <c r="C319" s="32" t="s">
        <v>634</v>
      </c>
      <c r="D319" s="131">
        <v>0</v>
      </c>
      <c r="E319" s="131">
        <v>0</v>
      </c>
      <c r="F319" s="131">
        <v>129881.36956000001</v>
      </c>
      <c r="G319" s="131">
        <f t="shared" si="12"/>
        <v>129881.36956000001</v>
      </c>
      <c r="H319" s="152">
        <v>0</v>
      </c>
    </row>
    <row r="320" spans="1:8">
      <c r="A320" s="9"/>
      <c r="B320" s="31" t="s">
        <v>635</v>
      </c>
      <c r="C320" s="32" t="s">
        <v>636</v>
      </c>
      <c r="D320" s="131">
        <v>0</v>
      </c>
      <c r="E320" s="131">
        <v>0</v>
      </c>
      <c r="F320" s="131">
        <v>2087.2004200000001</v>
      </c>
      <c r="G320" s="131">
        <f t="shared" si="12"/>
        <v>2087.2004200000001</v>
      </c>
      <c r="H320" s="152">
        <v>0</v>
      </c>
    </row>
    <row r="321" spans="1:8">
      <c r="A321" s="9"/>
      <c r="B321" s="31" t="s">
        <v>637</v>
      </c>
      <c r="C321" s="32" t="s">
        <v>638</v>
      </c>
      <c r="D321" s="131">
        <v>0</v>
      </c>
      <c r="E321" s="131">
        <v>0</v>
      </c>
      <c r="F321" s="131">
        <v>1173.23722</v>
      </c>
      <c r="G321" s="131">
        <f t="shared" si="12"/>
        <v>1173.23722</v>
      </c>
      <c r="H321" s="152">
        <v>0</v>
      </c>
    </row>
    <row r="322" spans="1:8">
      <c r="A322" s="9"/>
      <c r="B322" s="31" t="s">
        <v>639</v>
      </c>
      <c r="C322" s="32" t="s">
        <v>640</v>
      </c>
      <c r="D322" s="131">
        <v>0</v>
      </c>
      <c r="E322" s="131">
        <v>0</v>
      </c>
      <c r="F322" s="131">
        <v>116.735</v>
      </c>
      <c r="G322" s="131">
        <f t="shared" si="12"/>
        <v>116.735</v>
      </c>
      <c r="H322" s="152">
        <v>0</v>
      </c>
    </row>
    <row r="323" spans="1:8">
      <c r="A323" s="9"/>
      <c r="B323" s="31" t="s">
        <v>641</v>
      </c>
      <c r="C323" s="32" t="s">
        <v>642</v>
      </c>
      <c r="D323" s="131">
        <v>0</v>
      </c>
      <c r="E323" s="131">
        <v>0</v>
      </c>
      <c r="F323" s="131">
        <v>797.2281999999999</v>
      </c>
      <c r="G323" s="131">
        <f t="shared" si="12"/>
        <v>797.2281999999999</v>
      </c>
      <c r="H323" s="152">
        <v>0</v>
      </c>
    </row>
    <row r="324" spans="1:8">
      <c r="A324" s="9"/>
      <c r="B324" s="31" t="s">
        <v>643</v>
      </c>
      <c r="C324" s="32" t="s">
        <v>644</v>
      </c>
      <c r="D324" s="131">
        <v>0</v>
      </c>
      <c r="E324" s="131">
        <v>0</v>
      </c>
      <c r="F324" s="131">
        <v>0</v>
      </c>
      <c r="G324" s="131">
        <f t="shared" si="12"/>
        <v>0</v>
      </c>
      <c r="H324" s="152">
        <v>0</v>
      </c>
    </row>
    <row r="325" spans="1:8" ht="27" customHeight="1">
      <c r="A325" s="9"/>
      <c r="B325" s="31" t="s">
        <v>645</v>
      </c>
      <c r="C325" s="32" t="s">
        <v>646</v>
      </c>
      <c r="D325" s="131">
        <v>0</v>
      </c>
      <c r="E325" s="131">
        <v>0</v>
      </c>
      <c r="F325" s="131">
        <f>975284.13045+F332</f>
        <v>1405905.77345</v>
      </c>
      <c r="G325" s="131">
        <f t="shared" si="12"/>
        <v>1405905.77345</v>
      </c>
      <c r="H325" s="152">
        <v>0</v>
      </c>
    </row>
    <row r="326" spans="1:8" ht="27.75" customHeight="1">
      <c r="A326" s="9"/>
      <c r="B326" s="31" t="s">
        <v>647</v>
      </c>
      <c r="C326" s="32" t="s">
        <v>648</v>
      </c>
      <c r="D326" s="131">
        <v>0</v>
      </c>
      <c r="E326" s="131">
        <v>0</v>
      </c>
      <c r="F326" s="131">
        <v>1132.9637399999999</v>
      </c>
      <c r="G326" s="131">
        <f t="shared" si="12"/>
        <v>1132.9637399999999</v>
      </c>
      <c r="H326" s="152">
        <v>0</v>
      </c>
    </row>
    <row r="327" spans="1:8" ht="30">
      <c r="A327" s="9"/>
      <c r="B327" s="31" t="s">
        <v>649</v>
      </c>
      <c r="C327" s="32" t="s">
        <v>650</v>
      </c>
      <c r="D327" s="131">
        <v>0</v>
      </c>
      <c r="E327" s="131">
        <v>0</v>
      </c>
      <c r="F327" s="131">
        <v>2394.2370000000001</v>
      </c>
      <c r="G327" s="131">
        <f t="shared" si="12"/>
        <v>2394.2370000000001</v>
      </c>
      <c r="H327" s="152">
        <v>0</v>
      </c>
    </row>
    <row r="328" spans="1:8" ht="28.5" customHeight="1">
      <c r="A328" s="9"/>
      <c r="B328" s="31" t="s">
        <v>651</v>
      </c>
      <c r="C328" s="32" t="s">
        <v>652</v>
      </c>
      <c r="D328" s="131">
        <v>0</v>
      </c>
      <c r="E328" s="131">
        <v>0</v>
      </c>
      <c r="F328" s="131">
        <v>1219.875</v>
      </c>
      <c r="G328" s="131">
        <f t="shared" ref="G328:G391" si="14">F328-E328</f>
        <v>1219.875</v>
      </c>
      <c r="H328" s="152">
        <v>0</v>
      </c>
    </row>
    <row r="329" spans="1:8" ht="27.75" customHeight="1">
      <c r="A329" s="9"/>
      <c r="B329" s="31" t="s">
        <v>653</v>
      </c>
      <c r="C329" s="32" t="s">
        <v>654</v>
      </c>
      <c r="D329" s="131">
        <v>0</v>
      </c>
      <c r="E329" s="131">
        <v>0</v>
      </c>
      <c r="F329" s="131">
        <v>6294.4719000000005</v>
      </c>
      <c r="G329" s="131">
        <f t="shared" si="14"/>
        <v>6294.4719000000005</v>
      </c>
      <c r="H329" s="152">
        <v>0</v>
      </c>
    </row>
    <row r="330" spans="1:8">
      <c r="A330" s="9"/>
      <c r="B330" s="31" t="s">
        <v>655</v>
      </c>
      <c r="C330" s="32" t="s">
        <v>656</v>
      </c>
      <c r="D330" s="131">
        <v>0</v>
      </c>
      <c r="E330" s="131">
        <v>0</v>
      </c>
      <c r="F330" s="131">
        <v>96755.296180000005</v>
      </c>
      <c r="G330" s="131">
        <f t="shared" si="14"/>
        <v>96755.296180000005</v>
      </c>
      <c r="H330" s="152">
        <v>0</v>
      </c>
    </row>
    <row r="331" spans="1:8" ht="28.5" customHeight="1">
      <c r="A331" s="9"/>
      <c r="B331" s="31" t="s">
        <v>657</v>
      </c>
      <c r="C331" s="32" t="s">
        <v>658</v>
      </c>
      <c r="D331" s="131">
        <v>0</v>
      </c>
      <c r="E331" s="131">
        <v>0</v>
      </c>
      <c r="F331" s="131">
        <f>867487.28663+F332</f>
        <v>1298108.9296299999</v>
      </c>
      <c r="G331" s="131">
        <f t="shared" si="14"/>
        <v>1298108.9296299999</v>
      </c>
      <c r="H331" s="152">
        <v>0</v>
      </c>
    </row>
    <row r="332" spans="1:8" s="150" customFormat="1" hidden="1">
      <c r="A332" s="146"/>
      <c r="B332" s="147" t="s">
        <v>659</v>
      </c>
      <c r="C332" s="148"/>
      <c r="D332" s="149">
        <v>0</v>
      </c>
      <c r="E332" s="149">
        <v>0</v>
      </c>
      <c r="F332" s="149">
        <v>430621.64299999998</v>
      </c>
      <c r="G332" s="149">
        <f t="shared" si="14"/>
        <v>430621.64299999998</v>
      </c>
      <c r="H332" s="153">
        <v>0</v>
      </c>
    </row>
    <row r="333" spans="1:8">
      <c r="A333" s="9"/>
      <c r="B333" s="31" t="s">
        <v>660</v>
      </c>
      <c r="C333" s="32" t="s">
        <v>661</v>
      </c>
      <c r="D333" s="131">
        <v>0</v>
      </c>
      <c r="E333" s="131">
        <v>0</v>
      </c>
      <c r="F333" s="131">
        <v>56104.23029</v>
      </c>
      <c r="G333" s="131">
        <f t="shared" si="14"/>
        <v>56104.23029</v>
      </c>
      <c r="H333" s="152">
        <v>0</v>
      </c>
    </row>
    <row r="334" spans="1:8">
      <c r="A334" s="9"/>
      <c r="B334" s="31" t="s">
        <v>662</v>
      </c>
      <c r="C334" s="32" t="s">
        <v>663</v>
      </c>
      <c r="D334" s="131">
        <v>0</v>
      </c>
      <c r="E334" s="131">
        <v>0</v>
      </c>
      <c r="F334" s="131">
        <v>20407.147250000002</v>
      </c>
      <c r="G334" s="131">
        <f t="shared" si="14"/>
        <v>20407.147250000002</v>
      </c>
      <c r="H334" s="152">
        <v>0</v>
      </c>
    </row>
    <row r="335" spans="1:8">
      <c r="A335" s="9"/>
      <c r="B335" s="31" t="s">
        <v>664</v>
      </c>
      <c r="C335" s="32" t="s">
        <v>665</v>
      </c>
      <c r="D335" s="131">
        <v>0</v>
      </c>
      <c r="E335" s="131">
        <v>0</v>
      </c>
      <c r="F335" s="131">
        <v>1390.84</v>
      </c>
      <c r="G335" s="131">
        <f t="shared" si="14"/>
        <v>1390.84</v>
      </c>
      <c r="H335" s="152">
        <v>0</v>
      </c>
    </row>
    <row r="336" spans="1:8">
      <c r="A336" s="9"/>
      <c r="B336" s="31" t="s">
        <v>666</v>
      </c>
      <c r="C336" s="32" t="s">
        <v>667</v>
      </c>
      <c r="D336" s="131">
        <v>0</v>
      </c>
      <c r="E336" s="131">
        <v>0</v>
      </c>
      <c r="F336" s="131">
        <v>511.77499999999998</v>
      </c>
      <c r="G336" s="131">
        <f t="shared" si="14"/>
        <v>511.77499999999998</v>
      </c>
      <c r="H336" s="152">
        <v>0</v>
      </c>
    </row>
    <row r="337" spans="1:8" ht="30">
      <c r="A337" s="9"/>
      <c r="B337" s="31" t="s">
        <v>668</v>
      </c>
      <c r="C337" s="32" t="s">
        <v>669</v>
      </c>
      <c r="D337" s="131">
        <v>0</v>
      </c>
      <c r="E337" s="131">
        <v>0</v>
      </c>
      <c r="F337" s="131">
        <v>33794.46804</v>
      </c>
      <c r="G337" s="131">
        <f t="shared" si="14"/>
        <v>33794.46804</v>
      </c>
      <c r="H337" s="152">
        <v>0</v>
      </c>
    </row>
    <row r="338" spans="1:8">
      <c r="A338" s="9"/>
      <c r="B338" s="31" t="s">
        <v>670</v>
      </c>
      <c r="C338" s="32" t="s">
        <v>671</v>
      </c>
      <c r="D338" s="131">
        <v>0</v>
      </c>
      <c r="E338" s="131">
        <v>0</v>
      </c>
      <c r="F338" s="131">
        <v>621538.83058000007</v>
      </c>
      <c r="G338" s="131">
        <f t="shared" si="14"/>
        <v>621538.83058000007</v>
      </c>
      <c r="H338" s="152">
        <v>0</v>
      </c>
    </row>
    <row r="339" spans="1:8" ht="29.25" customHeight="1">
      <c r="A339" s="9"/>
      <c r="B339" s="31" t="s">
        <v>672</v>
      </c>
      <c r="C339" s="32" t="s">
        <v>673</v>
      </c>
      <c r="D339" s="131">
        <v>0</v>
      </c>
      <c r="E339" s="131">
        <v>0</v>
      </c>
      <c r="F339" s="131">
        <v>327.39999999999998</v>
      </c>
      <c r="G339" s="131">
        <f t="shared" si="14"/>
        <v>327.39999999999998</v>
      </c>
      <c r="H339" s="152">
        <v>0</v>
      </c>
    </row>
    <row r="340" spans="1:8" ht="29.25" customHeight="1">
      <c r="A340" s="9"/>
      <c r="B340" s="31" t="s">
        <v>674</v>
      </c>
      <c r="C340" s="32" t="s">
        <v>675</v>
      </c>
      <c r="D340" s="131">
        <v>0</v>
      </c>
      <c r="E340" s="131">
        <v>0</v>
      </c>
      <c r="F340" s="131">
        <v>1062.6099999999999</v>
      </c>
      <c r="G340" s="131">
        <f t="shared" si="14"/>
        <v>1062.6099999999999</v>
      </c>
      <c r="H340" s="152">
        <v>0</v>
      </c>
    </row>
    <row r="341" spans="1:8">
      <c r="A341" s="9"/>
      <c r="B341" s="31" t="s">
        <v>676</v>
      </c>
      <c r="C341" s="32" t="s">
        <v>677</v>
      </c>
      <c r="D341" s="131">
        <v>0</v>
      </c>
      <c r="E341" s="131">
        <v>0</v>
      </c>
      <c r="F341" s="131">
        <v>151647.85795999999</v>
      </c>
      <c r="G341" s="131">
        <f t="shared" si="14"/>
        <v>151647.85795999999</v>
      </c>
      <c r="H341" s="152">
        <v>0</v>
      </c>
    </row>
    <row r="342" spans="1:8">
      <c r="A342" s="9"/>
      <c r="B342" s="31" t="s">
        <v>678</v>
      </c>
      <c r="C342" s="32" t="s">
        <v>679</v>
      </c>
      <c r="D342" s="131">
        <v>0</v>
      </c>
      <c r="E342" s="131">
        <v>0</v>
      </c>
      <c r="F342" s="131">
        <v>297.16250000000002</v>
      </c>
      <c r="G342" s="131">
        <f t="shared" si="14"/>
        <v>297.16250000000002</v>
      </c>
      <c r="H342" s="152">
        <v>0</v>
      </c>
    </row>
    <row r="343" spans="1:8">
      <c r="A343" s="9"/>
      <c r="B343" s="31" t="s">
        <v>680</v>
      </c>
      <c r="C343" s="32" t="s">
        <v>681</v>
      </c>
      <c r="D343" s="131">
        <v>0</v>
      </c>
      <c r="E343" s="131">
        <v>0</v>
      </c>
      <c r="F343" s="131">
        <v>435109.38681</v>
      </c>
      <c r="G343" s="131">
        <f t="shared" si="14"/>
        <v>435109.38681</v>
      </c>
      <c r="H343" s="152">
        <v>0</v>
      </c>
    </row>
    <row r="344" spans="1:8" ht="30">
      <c r="A344" s="9"/>
      <c r="B344" s="31" t="s">
        <v>682</v>
      </c>
      <c r="C344" s="32" t="s">
        <v>683</v>
      </c>
      <c r="D344" s="131">
        <v>0</v>
      </c>
      <c r="E344" s="131">
        <v>0</v>
      </c>
      <c r="F344" s="131">
        <v>33094.413309999996</v>
      </c>
      <c r="G344" s="131">
        <f t="shared" si="14"/>
        <v>33094.413309999996</v>
      </c>
      <c r="H344" s="152">
        <v>0</v>
      </c>
    </row>
    <row r="345" spans="1:8">
      <c r="A345" s="9"/>
      <c r="B345" s="31" t="s">
        <v>684</v>
      </c>
      <c r="C345" s="32" t="s">
        <v>685</v>
      </c>
      <c r="D345" s="131">
        <v>0</v>
      </c>
      <c r="E345" s="131">
        <v>0</v>
      </c>
      <c r="F345" s="131">
        <v>1016098.70442</v>
      </c>
      <c r="G345" s="131">
        <f t="shared" si="14"/>
        <v>1016098.70442</v>
      </c>
      <c r="H345" s="152">
        <v>0</v>
      </c>
    </row>
    <row r="346" spans="1:8">
      <c r="A346" s="9"/>
      <c r="B346" s="31" t="s">
        <v>686</v>
      </c>
      <c r="C346" s="32" t="s">
        <v>687</v>
      </c>
      <c r="D346" s="131">
        <v>0</v>
      </c>
      <c r="E346" s="131">
        <v>0</v>
      </c>
      <c r="F346" s="131">
        <v>1591.2242900000001</v>
      </c>
      <c r="G346" s="131">
        <f t="shared" si="14"/>
        <v>1591.2242900000001</v>
      </c>
      <c r="H346" s="152">
        <v>0</v>
      </c>
    </row>
    <row r="347" spans="1:8" ht="30">
      <c r="A347" s="9"/>
      <c r="B347" s="31" t="s">
        <v>688</v>
      </c>
      <c r="C347" s="32" t="s">
        <v>689</v>
      </c>
      <c r="D347" s="131">
        <v>0</v>
      </c>
      <c r="E347" s="131">
        <v>0</v>
      </c>
      <c r="F347" s="131">
        <v>4036.1083599999997</v>
      </c>
      <c r="G347" s="131">
        <f t="shared" si="14"/>
        <v>4036.1083599999997</v>
      </c>
      <c r="H347" s="152">
        <v>0</v>
      </c>
    </row>
    <row r="348" spans="1:8">
      <c r="A348" s="9"/>
      <c r="B348" s="31" t="s">
        <v>690</v>
      </c>
      <c r="C348" s="32" t="s">
        <v>691</v>
      </c>
      <c r="D348" s="131">
        <v>0</v>
      </c>
      <c r="E348" s="131">
        <v>0</v>
      </c>
      <c r="F348" s="131">
        <v>-285950.76955000003</v>
      </c>
      <c r="G348" s="131">
        <f t="shared" si="14"/>
        <v>-285950.76955000003</v>
      </c>
      <c r="H348" s="152">
        <v>0</v>
      </c>
    </row>
    <row r="349" spans="1:8">
      <c r="A349" s="9"/>
      <c r="B349" s="31" t="s">
        <v>692</v>
      </c>
      <c r="C349" s="32" t="s">
        <v>693</v>
      </c>
      <c r="D349" s="131">
        <v>0</v>
      </c>
      <c r="E349" s="131">
        <v>0</v>
      </c>
      <c r="F349" s="131">
        <v>5991.7460000000001</v>
      </c>
      <c r="G349" s="131">
        <f t="shared" si="14"/>
        <v>5991.7460000000001</v>
      </c>
      <c r="H349" s="152">
        <v>0</v>
      </c>
    </row>
    <row r="350" spans="1:8">
      <c r="A350" s="9"/>
      <c r="B350" s="31" t="s">
        <v>694</v>
      </c>
      <c r="C350" s="32" t="s">
        <v>695</v>
      </c>
      <c r="D350" s="131">
        <v>0</v>
      </c>
      <c r="E350" s="131">
        <v>0</v>
      </c>
      <c r="F350" s="131">
        <v>1283768.04532</v>
      </c>
      <c r="G350" s="131">
        <f t="shared" si="14"/>
        <v>1283768.04532</v>
      </c>
      <c r="H350" s="152">
        <v>0</v>
      </c>
    </row>
    <row r="351" spans="1:8" ht="30">
      <c r="A351" s="9"/>
      <c r="B351" s="31" t="s">
        <v>696</v>
      </c>
      <c r="C351" s="32" t="s">
        <v>697</v>
      </c>
      <c r="D351" s="131">
        <v>0</v>
      </c>
      <c r="E351" s="131">
        <v>0</v>
      </c>
      <c r="F351" s="131">
        <v>6662.35</v>
      </c>
      <c r="G351" s="131">
        <f t="shared" si="14"/>
        <v>6662.35</v>
      </c>
      <c r="H351" s="152">
        <v>0</v>
      </c>
    </row>
    <row r="352" spans="1:8">
      <c r="A352" s="9"/>
      <c r="B352" s="31" t="s">
        <v>698</v>
      </c>
      <c r="C352" s="32" t="s">
        <v>699</v>
      </c>
      <c r="D352" s="131">
        <v>0</v>
      </c>
      <c r="E352" s="131">
        <v>0</v>
      </c>
      <c r="F352" s="131">
        <v>246283.28367999999</v>
      </c>
      <c r="G352" s="131">
        <f t="shared" si="14"/>
        <v>246283.28367999999</v>
      </c>
      <c r="H352" s="152">
        <v>0</v>
      </c>
    </row>
    <row r="353" spans="1:8">
      <c r="A353" s="9"/>
      <c r="B353" s="31" t="s">
        <v>700</v>
      </c>
      <c r="C353" s="32" t="s">
        <v>701</v>
      </c>
      <c r="D353" s="131">
        <v>0</v>
      </c>
      <c r="E353" s="131">
        <v>0</v>
      </c>
      <c r="F353" s="131">
        <v>76260.757620000004</v>
      </c>
      <c r="G353" s="131">
        <f t="shared" si="14"/>
        <v>76260.757620000004</v>
      </c>
      <c r="H353" s="152">
        <v>0</v>
      </c>
    </row>
    <row r="354" spans="1:8" ht="20.25" customHeight="1">
      <c r="A354" s="9"/>
      <c r="B354" s="31" t="s">
        <v>702</v>
      </c>
      <c r="C354" s="32" t="s">
        <v>703</v>
      </c>
      <c r="D354" s="131">
        <v>0</v>
      </c>
      <c r="E354" s="131">
        <v>0</v>
      </c>
      <c r="F354" s="131">
        <v>56121.332390000003</v>
      </c>
      <c r="G354" s="131">
        <f t="shared" si="14"/>
        <v>56121.332390000003</v>
      </c>
      <c r="H354" s="152">
        <v>0</v>
      </c>
    </row>
    <row r="355" spans="1:8">
      <c r="A355" s="9"/>
      <c r="B355" s="31" t="s">
        <v>704</v>
      </c>
      <c r="C355" s="32" t="s">
        <v>705</v>
      </c>
      <c r="D355" s="131">
        <v>0</v>
      </c>
      <c r="E355" s="131">
        <v>0</v>
      </c>
      <c r="F355" s="131">
        <v>32206.889780000001</v>
      </c>
      <c r="G355" s="131">
        <f t="shared" si="14"/>
        <v>32206.889780000001</v>
      </c>
      <c r="H355" s="152">
        <v>0</v>
      </c>
    </row>
    <row r="356" spans="1:8" ht="30">
      <c r="A356" s="9"/>
      <c r="B356" s="31" t="s">
        <v>706</v>
      </c>
      <c r="C356" s="32" t="s">
        <v>707</v>
      </c>
      <c r="D356" s="131">
        <v>0</v>
      </c>
      <c r="E356" s="131">
        <v>0</v>
      </c>
      <c r="F356" s="131">
        <v>2795.0297700000001</v>
      </c>
      <c r="G356" s="131">
        <f t="shared" si="14"/>
        <v>2795.0297700000001</v>
      </c>
      <c r="H356" s="152">
        <v>0</v>
      </c>
    </row>
    <row r="357" spans="1:8">
      <c r="A357" s="9"/>
      <c r="B357" s="31" t="s">
        <v>708</v>
      </c>
      <c r="C357" s="32" t="s">
        <v>709</v>
      </c>
      <c r="D357" s="131">
        <v>0</v>
      </c>
      <c r="E357" s="131">
        <v>0</v>
      </c>
      <c r="F357" s="131">
        <v>59764.092530000002</v>
      </c>
      <c r="G357" s="131">
        <f t="shared" si="14"/>
        <v>59764.092530000002</v>
      </c>
      <c r="H357" s="152">
        <v>0</v>
      </c>
    </row>
    <row r="358" spans="1:8">
      <c r="A358" s="9"/>
      <c r="B358" s="31" t="s">
        <v>710</v>
      </c>
      <c r="C358" s="32" t="s">
        <v>711</v>
      </c>
      <c r="D358" s="131">
        <v>0</v>
      </c>
      <c r="E358" s="131">
        <v>0</v>
      </c>
      <c r="F358" s="131">
        <v>19135.18159</v>
      </c>
      <c r="G358" s="131">
        <f t="shared" si="14"/>
        <v>19135.18159</v>
      </c>
      <c r="H358" s="152">
        <v>0</v>
      </c>
    </row>
    <row r="359" spans="1:8">
      <c r="A359" s="9"/>
      <c r="B359" s="31" t="s">
        <v>712</v>
      </c>
      <c r="C359" s="32" t="s">
        <v>713</v>
      </c>
      <c r="D359" s="131">
        <v>0</v>
      </c>
      <c r="E359" s="131">
        <v>0</v>
      </c>
      <c r="F359" s="131">
        <v>722708.83702999994</v>
      </c>
      <c r="G359" s="131">
        <f t="shared" si="14"/>
        <v>722708.83702999994</v>
      </c>
      <c r="H359" s="152">
        <v>0</v>
      </c>
    </row>
    <row r="360" spans="1:8">
      <c r="A360" s="9"/>
      <c r="B360" s="31" t="s">
        <v>714</v>
      </c>
      <c r="C360" s="32" t="s">
        <v>715</v>
      </c>
      <c r="D360" s="131">
        <v>0</v>
      </c>
      <c r="E360" s="131">
        <v>0</v>
      </c>
      <c r="F360" s="131">
        <v>13572.881019999999</v>
      </c>
      <c r="G360" s="131">
        <f t="shared" si="14"/>
        <v>13572.881019999999</v>
      </c>
      <c r="H360" s="152">
        <v>0</v>
      </c>
    </row>
    <row r="361" spans="1:8">
      <c r="A361" s="9"/>
      <c r="B361" s="31" t="s">
        <v>716</v>
      </c>
      <c r="C361" s="32" t="s">
        <v>717</v>
      </c>
      <c r="D361" s="131">
        <v>0</v>
      </c>
      <c r="E361" s="131">
        <v>0</v>
      </c>
      <c r="F361" s="131">
        <v>176642.17153999998</v>
      </c>
      <c r="G361" s="131">
        <f t="shared" si="14"/>
        <v>176642.17153999998</v>
      </c>
      <c r="H361" s="152">
        <v>0</v>
      </c>
    </row>
    <row r="362" spans="1:8" ht="32.25" customHeight="1">
      <c r="A362" s="9"/>
      <c r="B362" s="31" t="s">
        <v>718</v>
      </c>
      <c r="C362" s="32" t="s">
        <v>719</v>
      </c>
      <c r="D362" s="131">
        <v>0</v>
      </c>
      <c r="E362" s="131">
        <v>0</v>
      </c>
      <c r="F362" s="131">
        <v>0</v>
      </c>
      <c r="G362" s="131">
        <f t="shared" si="14"/>
        <v>0</v>
      </c>
      <c r="H362" s="152">
        <v>0</v>
      </c>
    </row>
    <row r="363" spans="1:8">
      <c r="A363" s="9"/>
      <c r="B363" s="31" t="s">
        <v>720</v>
      </c>
      <c r="C363" s="32" t="s">
        <v>721</v>
      </c>
      <c r="D363" s="131">
        <v>0</v>
      </c>
      <c r="E363" s="131">
        <v>0</v>
      </c>
      <c r="F363" s="131">
        <v>101871.82101</v>
      </c>
      <c r="G363" s="131">
        <f t="shared" si="14"/>
        <v>101871.82101</v>
      </c>
      <c r="H363" s="152">
        <v>0</v>
      </c>
    </row>
    <row r="364" spans="1:8" ht="27.75" customHeight="1">
      <c r="A364" s="9"/>
      <c r="B364" s="31" t="s">
        <v>722</v>
      </c>
      <c r="C364" s="32" t="s">
        <v>723</v>
      </c>
      <c r="D364" s="131">
        <v>0</v>
      </c>
      <c r="E364" s="131">
        <v>0</v>
      </c>
      <c r="F364" s="131">
        <v>430621.96346</v>
      </c>
      <c r="G364" s="131">
        <f t="shared" si="14"/>
        <v>430621.96346</v>
      </c>
      <c r="H364" s="152">
        <v>0</v>
      </c>
    </row>
    <row r="365" spans="1:8" ht="19.5" customHeight="1">
      <c r="A365" s="9"/>
      <c r="B365" s="31" t="s">
        <v>724</v>
      </c>
      <c r="C365" s="32" t="s">
        <v>725</v>
      </c>
      <c r="D365" s="131">
        <v>1000000</v>
      </c>
      <c r="E365" s="131">
        <v>1620700</v>
      </c>
      <c r="F365" s="131">
        <v>2060504.88124</v>
      </c>
      <c r="G365" s="131">
        <f t="shared" si="14"/>
        <v>439804.88124000002</v>
      </c>
      <c r="H365" s="152">
        <f t="shared" ref="H365:H391" si="15">F365/E365*100</f>
        <v>127.13672371444437</v>
      </c>
    </row>
    <row r="366" spans="1:8" ht="19.5" customHeight="1">
      <c r="A366" s="9"/>
      <c r="B366" s="31" t="s">
        <v>724</v>
      </c>
      <c r="C366" s="32" t="s">
        <v>726</v>
      </c>
      <c r="D366" s="131">
        <v>1000000</v>
      </c>
      <c r="E366" s="131">
        <v>1620700</v>
      </c>
      <c r="F366" s="131">
        <v>2060504.88124</v>
      </c>
      <c r="G366" s="131">
        <f t="shared" si="14"/>
        <v>439804.88124000002</v>
      </c>
      <c r="H366" s="152">
        <f t="shared" si="15"/>
        <v>127.13672371444437</v>
      </c>
    </row>
    <row r="367" spans="1:8" ht="19.5" customHeight="1">
      <c r="A367" s="9"/>
      <c r="B367" s="31" t="s">
        <v>724</v>
      </c>
      <c r="C367" s="32" t="s">
        <v>727</v>
      </c>
      <c r="D367" s="131">
        <v>1000000</v>
      </c>
      <c r="E367" s="131">
        <v>1620700</v>
      </c>
      <c r="F367" s="131">
        <v>2060504.88124</v>
      </c>
      <c r="G367" s="131">
        <f t="shared" si="14"/>
        <v>439804.88124000002</v>
      </c>
      <c r="H367" s="152">
        <f t="shared" si="15"/>
        <v>127.13672371444437</v>
      </c>
    </row>
    <row r="368" spans="1:8" ht="19.5" customHeight="1">
      <c r="A368" s="9"/>
      <c r="B368" s="31" t="s">
        <v>728</v>
      </c>
      <c r="C368" s="32" t="s">
        <v>729</v>
      </c>
      <c r="D368" s="131">
        <v>1000000</v>
      </c>
      <c r="E368" s="131">
        <v>1620700</v>
      </c>
      <c r="F368" s="131">
        <v>1550480.8881199998</v>
      </c>
      <c r="G368" s="131">
        <f t="shared" si="14"/>
        <v>-70219.111880000215</v>
      </c>
      <c r="H368" s="152">
        <f t="shared" si="15"/>
        <v>95.667359049793291</v>
      </c>
    </row>
    <row r="369" spans="1:8">
      <c r="A369" s="9"/>
      <c r="B369" s="31" t="s">
        <v>730</v>
      </c>
      <c r="C369" s="32" t="s">
        <v>731</v>
      </c>
      <c r="D369" s="131">
        <v>0</v>
      </c>
      <c r="E369" s="131">
        <v>0</v>
      </c>
      <c r="F369" s="131">
        <v>276301.56808999996</v>
      </c>
      <c r="G369" s="131">
        <f t="shared" si="14"/>
        <v>276301.56808999996</v>
      </c>
      <c r="H369" s="152">
        <v>0</v>
      </c>
    </row>
    <row r="370" spans="1:8" ht="30">
      <c r="A370" s="9"/>
      <c r="B370" s="31" t="s">
        <v>732</v>
      </c>
      <c r="C370" s="32" t="s">
        <v>733</v>
      </c>
      <c r="D370" s="131">
        <v>0</v>
      </c>
      <c r="E370" s="131">
        <v>0</v>
      </c>
      <c r="F370" s="131">
        <v>5291.1880199999996</v>
      </c>
      <c r="G370" s="131">
        <f t="shared" si="14"/>
        <v>5291.1880199999996</v>
      </c>
      <c r="H370" s="152">
        <v>0</v>
      </c>
    </row>
    <row r="371" spans="1:8">
      <c r="A371" s="9"/>
      <c r="B371" s="31" t="s">
        <v>734</v>
      </c>
      <c r="C371" s="32" t="s">
        <v>735</v>
      </c>
      <c r="D371" s="131">
        <v>0</v>
      </c>
      <c r="E371" s="131">
        <v>0</v>
      </c>
      <c r="F371" s="131">
        <v>200558.73825999998</v>
      </c>
      <c r="G371" s="131">
        <f t="shared" si="14"/>
        <v>200558.73825999998</v>
      </c>
      <c r="H371" s="152">
        <v>0</v>
      </c>
    </row>
    <row r="372" spans="1:8">
      <c r="A372" s="9"/>
      <c r="B372" s="31" t="s">
        <v>736</v>
      </c>
      <c r="C372" s="32" t="s">
        <v>737</v>
      </c>
      <c r="D372" s="131">
        <v>0</v>
      </c>
      <c r="E372" s="131">
        <v>0</v>
      </c>
      <c r="F372" s="131">
        <v>0</v>
      </c>
      <c r="G372" s="131">
        <f t="shared" si="14"/>
        <v>0</v>
      </c>
      <c r="H372" s="152">
        <v>0</v>
      </c>
    </row>
    <row r="373" spans="1:8">
      <c r="A373" s="9"/>
      <c r="B373" s="31" t="s">
        <v>738</v>
      </c>
      <c r="C373" s="32" t="s">
        <v>739</v>
      </c>
      <c r="D373" s="131">
        <v>0</v>
      </c>
      <c r="E373" s="131">
        <v>0</v>
      </c>
      <c r="F373" s="131">
        <v>16471.115180000001</v>
      </c>
      <c r="G373" s="131">
        <f t="shared" si="14"/>
        <v>16471.115180000001</v>
      </c>
      <c r="H373" s="152">
        <v>0</v>
      </c>
    </row>
    <row r="374" spans="1:8">
      <c r="A374" s="9"/>
      <c r="B374" s="31" t="s">
        <v>740</v>
      </c>
      <c r="C374" s="32" t="s">
        <v>741</v>
      </c>
      <c r="D374" s="131">
        <v>0</v>
      </c>
      <c r="E374" s="131">
        <v>0</v>
      </c>
      <c r="F374" s="131">
        <v>120.61</v>
      </c>
      <c r="G374" s="131">
        <f t="shared" si="14"/>
        <v>120.61</v>
      </c>
      <c r="H374" s="152">
        <v>0</v>
      </c>
    </row>
    <row r="375" spans="1:8" ht="30">
      <c r="A375" s="9"/>
      <c r="B375" s="31" t="s">
        <v>742</v>
      </c>
      <c r="C375" s="32" t="s">
        <v>743</v>
      </c>
      <c r="D375" s="131">
        <v>0</v>
      </c>
      <c r="E375" s="131">
        <v>0</v>
      </c>
      <c r="F375" s="131">
        <v>11016.533599999999</v>
      </c>
      <c r="G375" s="131">
        <f t="shared" si="14"/>
        <v>11016.533599999999</v>
      </c>
      <c r="H375" s="152">
        <v>0</v>
      </c>
    </row>
    <row r="376" spans="1:8">
      <c r="A376" s="9"/>
      <c r="B376" s="31" t="s">
        <v>744</v>
      </c>
      <c r="C376" s="32" t="s">
        <v>745</v>
      </c>
      <c r="D376" s="131">
        <v>0</v>
      </c>
      <c r="E376" s="131">
        <v>0</v>
      </c>
      <c r="F376" s="131">
        <v>264.23996999999997</v>
      </c>
      <c r="G376" s="131">
        <f t="shared" si="14"/>
        <v>264.23996999999997</v>
      </c>
      <c r="H376" s="152">
        <v>0</v>
      </c>
    </row>
    <row r="377" spans="1:8" ht="21" customHeight="1">
      <c r="A377" s="9"/>
      <c r="B377" s="31" t="s">
        <v>746</v>
      </c>
      <c r="C377" s="32" t="s">
        <v>747</v>
      </c>
      <c r="D377" s="131">
        <v>622100</v>
      </c>
      <c r="E377" s="131">
        <v>622100</v>
      </c>
      <c r="F377" s="131">
        <v>1352951.1690999998</v>
      </c>
      <c r="G377" s="131">
        <f t="shared" si="14"/>
        <v>730851.16909999982</v>
      </c>
      <c r="H377" s="152">
        <f t="shared" si="15"/>
        <v>217.48130028934253</v>
      </c>
    </row>
    <row r="378" spans="1:8" ht="20.25" customHeight="1">
      <c r="A378" s="9"/>
      <c r="B378" s="31" t="s">
        <v>746</v>
      </c>
      <c r="C378" s="32" t="s">
        <v>748</v>
      </c>
      <c r="D378" s="131">
        <v>622100</v>
      </c>
      <c r="E378" s="131">
        <v>622100</v>
      </c>
      <c r="F378" s="131">
        <v>1352951.1690999998</v>
      </c>
      <c r="G378" s="131">
        <f t="shared" si="14"/>
        <v>730851.16909999982</v>
      </c>
      <c r="H378" s="152">
        <f t="shared" si="15"/>
        <v>217.48130028934253</v>
      </c>
    </row>
    <row r="379" spans="1:8" ht="17.25" customHeight="1">
      <c r="A379" s="9"/>
      <c r="B379" s="31" t="s">
        <v>442</v>
      </c>
      <c r="C379" s="32" t="s">
        <v>749</v>
      </c>
      <c r="D379" s="131">
        <v>0</v>
      </c>
      <c r="E379" s="131">
        <v>0</v>
      </c>
      <c r="F379" s="131">
        <v>1352951.1690999998</v>
      </c>
      <c r="G379" s="131">
        <f t="shared" si="14"/>
        <v>1352951.1690999998</v>
      </c>
      <c r="H379" s="152">
        <v>0</v>
      </c>
    </row>
    <row r="380" spans="1:8" ht="17.25" customHeight="1">
      <c r="A380" s="9"/>
      <c r="B380" s="31" t="s">
        <v>750</v>
      </c>
      <c r="C380" s="32" t="s">
        <v>751</v>
      </c>
      <c r="D380" s="131">
        <v>0</v>
      </c>
      <c r="E380" s="131">
        <v>0</v>
      </c>
      <c r="F380" s="131">
        <v>1352951.1690999998</v>
      </c>
      <c r="G380" s="131">
        <f t="shared" si="14"/>
        <v>1352951.1690999998</v>
      </c>
      <c r="H380" s="152">
        <v>0</v>
      </c>
    </row>
    <row r="381" spans="1:8" ht="17.25" customHeight="1">
      <c r="A381" s="9"/>
      <c r="B381" s="31" t="s">
        <v>752</v>
      </c>
      <c r="C381" s="32" t="s">
        <v>753</v>
      </c>
      <c r="D381" s="131">
        <v>622100</v>
      </c>
      <c r="E381" s="131">
        <v>622100</v>
      </c>
      <c r="F381" s="131">
        <v>0</v>
      </c>
      <c r="G381" s="131">
        <f t="shared" si="14"/>
        <v>-622100</v>
      </c>
      <c r="H381" s="152">
        <f t="shared" si="15"/>
        <v>0</v>
      </c>
    </row>
    <row r="382" spans="1:8" ht="17.25" customHeight="1">
      <c r="A382" s="9"/>
      <c r="B382" s="31" t="s">
        <v>754</v>
      </c>
      <c r="C382" s="32" t="s">
        <v>755</v>
      </c>
      <c r="D382" s="131">
        <v>622100</v>
      </c>
      <c r="E382" s="131">
        <v>622100</v>
      </c>
      <c r="F382" s="131">
        <v>0</v>
      </c>
      <c r="G382" s="131">
        <f t="shared" si="14"/>
        <v>-622100</v>
      </c>
      <c r="H382" s="152">
        <f t="shared" si="15"/>
        <v>0</v>
      </c>
    </row>
    <row r="383" spans="1:8" ht="17.25" customHeight="1">
      <c r="A383" s="9"/>
      <c r="B383" s="31" t="s">
        <v>756</v>
      </c>
      <c r="C383" s="32" t="s">
        <v>757</v>
      </c>
      <c r="D383" s="131">
        <v>2910056</v>
      </c>
      <c r="E383" s="131">
        <v>5336689.7</v>
      </c>
      <c r="F383" s="131">
        <v>6217814.7159200003</v>
      </c>
      <c r="G383" s="131">
        <f t="shared" si="14"/>
        <v>881125.01592000015</v>
      </c>
      <c r="H383" s="152">
        <f t="shared" si="15"/>
        <v>116.5107035531783</v>
      </c>
    </row>
    <row r="384" spans="1:8" ht="17.25" customHeight="1">
      <c r="A384" s="9"/>
      <c r="B384" s="31" t="s">
        <v>756</v>
      </c>
      <c r="C384" s="32" t="s">
        <v>758</v>
      </c>
      <c r="D384" s="131">
        <v>2910056</v>
      </c>
      <c r="E384" s="131">
        <v>5336689.7</v>
      </c>
      <c r="F384" s="131">
        <v>6217814.7159200003</v>
      </c>
      <c r="G384" s="131">
        <f t="shared" si="14"/>
        <v>881125.01592000015</v>
      </c>
      <c r="H384" s="152">
        <f t="shared" si="15"/>
        <v>116.5107035531783</v>
      </c>
    </row>
    <row r="385" spans="1:8" ht="17.25" customHeight="1">
      <c r="A385" s="9"/>
      <c r="B385" s="31" t="s">
        <v>756</v>
      </c>
      <c r="C385" s="32" t="s">
        <v>759</v>
      </c>
      <c r="D385" s="131">
        <v>2910056</v>
      </c>
      <c r="E385" s="131">
        <v>5336689.7</v>
      </c>
      <c r="F385" s="131">
        <v>6217814.7159200003</v>
      </c>
      <c r="G385" s="131">
        <f t="shared" si="14"/>
        <v>881125.01592000015</v>
      </c>
      <c r="H385" s="152">
        <f t="shared" si="15"/>
        <v>116.5107035531783</v>
      </c>
    </row>
    <row r="386" spans="1:8" ht="17.25" customHeight="1">
      <c r="A386" s="9"/>
      <c r="B386" s="31" t="s">
        <v>760</v>
      </c>
      <c r="C386" s="32" t="s">
        <v>761</v>
      </c>
      <c r="D386" s="131">
        <v>1768216</v>
      </c>
      <c r="E386" s="131">
        <v>3868731.1</v>
      </c>
      <c r="F386" s="131">
        <v>4595183.70952</v>
      </c>
      <c r="G386" s="131">
        <f t="shared" si="14"/>
        <v>726452.60951999994</v>
      </c>
      <c r="H386" s="152">
        <f t="shared" si="15"/>
        <v>118.77754206075475</v>
      </c>
    </row>
    <row r="387" spans="1:8" ht="19.5" customHeight="1">
      <c r="A387" s="9"/>
      <c r="B387" s="31" t="s">
        <v>762</v>
      </c>
      <c r="C387" s="32" t="s">
        <v>763</v>
      </c>
      <c r="D387" s="131">
        <v>0</v>
      </c>
      <c r="E387" s="131">
        <v>0</v>
      </c>
      <c r="F387" s="131">
        <v>24.145849999999999</v>
      </c>
      <c r="G387" s="131">
        <f t="shared" si="14"/>
        <v>24.145849999999999</v>
      </c>
      <c r="H387" s="152">
        <v>0</v>
      </c>
    </row>
    <row r="388" spans="1:8">
      <c r="A388" s="9"/>
      <c r="B388" s="31" t="s">
        <v>764</v>
      </c>
      <c r="C388" s="32" t="s">
        <v>765</v>
      </c>
      <c r="D388" s="131">
        <v>0</v>
      </c>
      <c r="E388" s="131">
        <v>0</v>
      </c>
      <c r="F388" s="131">
        <v>181705.16759999999</v>
      </c>
      <c r="G388" s="131">
        <f t="shared" si="14"/>
        <v>181705.16759999999</v>
      </c>
      <c r="H388" s="152">
        <v>0</v>
      </c>
    </row>
    <row r="389" spans="1:8" ht="30">
      <c r="A389" s="9"/>
      <c r="B389" s="31" t="s">
        <v>766</v>
      </c>
      <c r="C389" s="32" t="s">
        <v>767</v>
      </c>
      <c r="D389" s="131">
        <v>691840</v>
      </c>
      <c r="E389" s="131">
        <v>1017958.6</v>
      </c>
      <c r="F389" s="131">
        <v>1083521.33834</v>
      </c>
      <c r="G389" s="131">
        <f t="shared" si="14"/>
        <v>65562.73834000004</v>
      </c>
      <c r="H389" s="152">
        <f t="shared" si="15"/>
        <v>106.44060950415862</v>
      </c>
    </row>
    <row r="390" spans="1:8">
      <c r="A390" s="9"/>
      <c r="B390" s="31" t="s">
        <v>768</v>
      </c>
      <c r="C390" s="32" t="s">
        <v>769</v>
      </c>
      <c r="D390" s="131">
        <v>450000</v>
      </c>
      <c r="E390" s="131">
        <v>450000</v>
      </c>
      <c r="F390" s="131">
        <v>357380.35461000004</v>
      </c>
      <c r="G390" s="131">
        <f t="shared" si="14"/>
        <v>-92619.645389999961</v>
      </c>
      <c r="H390" s="152">
        <f t="shared" si="15"/>
        <v>79.417856580000006</v>
      </c>
    </row>
    <row r="391" spans="1:8" s="26" customFormat="1" ht="18" customHeight="1" thickBot="1">
      <c r="B391" s="33" t="s">
        <v>770</v>
      </c>
      <c r="C391" s="132"/>
      <c r="D391" s="133">
        <f>D6</f>
        <v>172891648.59999999</v>
      </c>
      <c r="E391" s="133">
        <f>E6</f>
        <v>188189593.69999999</v>
      </c>
      <c r="F391" s="133">
        <f>F6</f>
        <v>187439726.66461</v>
      </c>
      <c r="G391" s="143">
        <f t="shared" si="14"/>
        <v>-749867.03538998961</v>
      </c>
      <c r="H391" s="144">
        <f t="shared" si="15"/>
        <v>99.601536397073374</v>
      </c>
    </row>
    <row r="392" spans="1:8" ht="17.25" customHeight="1"/>
    <row r="402" spans="4:6">
      <c r="D402" s="138"/>
      <c r="E402" s="138"/>
      <c r="F402" s="138"/>
    </row>
    <row r="403" spans="4:6">
      <c r="D403" s="138"/>
      <c r="E403" s="138"/>
      <c r="F403" s="138"/>
    </row>
    <row r="404" spans="4:6">
      <c r="D404" s="138"/>
      <c r="E404" s="138"/>
      <c r="F404" s="138"/>
    </row>
    <row r="405" spans="4:6">
      <c r="D405" s="138"/>
      <c r="E405" s="138"/>
      <c r="F405" s="138"/>
    </row>
    <row r="406" spans="4:6">
      <c r="D406" s="138"/>
      <c r="E406" s="138"/>
      <c r="F406" s="138"/>
    </row>
    <row r="407" spans="4:6">
      <c r="D407" s="138"/>
      <c r="E407" s="138"/>
      <c r="F407" s="138"/>
    </row>
    <row r="417" spans="4:6">
      <c r="D417" s="138"/>
      <c r="E417" s="138"/>
      <c r="F417" s="138"/>
    </row>
    <row r="418" spans="4:6">
      <c r="D418" s="138"/>
      <c r="E418" s="138"/>
      <c r="F418" s="138"/>
    </row>
    <row r="419" spans="4:6">
      <c r="D419" s="138"/>
      <c r="E419" s="138"/>
      <c r="F419" s="138"/>
    </row>
    <row r="420" spans="4:6">
      <c r="D420" s="138"/>
      <c r="E420" s="138"/>
      <c r="F420" s="138"/>
    </row>
    <row r="421" spans="4:6">
      <c r="D421" s="138"/>
      <c r="E421" s="138"/>
      <c r="F421" s="138"/>
    </row>
    <row r="422" spans="4:6">
      <c r="D422" s="138"/>
      <c r="E422" s="138"/>
      <c r="F422" s="138"/>
    </row>
    <row r="423" spans="4:6">
      <c r="D423" s="138"/>
      <c r="E423" s="138"/>
      <c r="F423" s="138"/>
    </row>
    <row r="424" spans="4:6">
      <c r="D424" s="138"/>
      <c r="E424" s="138"/>
      <c r="F424" s="138"/>
    </row>
    <row r="425" spans="4:6">
      <c r="D425" s="138"/>
      <c r="E425" s="138"/>
      <c r="F425" s="138"/>
    </row>
    <row r="426" spans="4:6">
      <c r="D426" s="138"/>
      <c r="E426" s="138"/>
      <c r="F426" s="138"/>
    </row>
    <row r="427" spans="4:6">
      <c r="D427" s="138"/>
      <c r="E427" s="138"/>
      <c r="F427" s="138"/>
    </row>
    <row r="428" spans="4:6">
      <c r="D428" s="138"/>
      <c r="E428" s="138"/>
      <c r="F428" s="138"/>
    </row>
    <row r="429" spans="4:6">
      <c r="D429" s="138"/>
      <c r="E429" s="138"/>
      <c r="F429" s="138"/>
    </row>
    <row r="430" spans="4:6">
      <c r="D430" s="138"/>
      <c r="E430" s="138"/>
      <c r="F430" s="138"/>
    </row>
    <row r="431" spans="4:6">
      <c r="D431" s="138"/>
      <c r="E431" s="138"/>
      <c r="F431" s="138"/>
    </row>
    <row r="432" spans="4:6">
      <c r="D432" s="138"/>
      <c r="E432" s="138"/>
      <c r="F432" s="138"/>
    </row>
    <row r="433" spans="4:6">
      <c r="D433" s="138"/>
      <c r="E433" s="138"/>
      <c r="F433" s="138"/>
    </row>
    <row r="434" spans="4:6">
      <c r="D434" s="138"/>
      <c r="E434" s="138"/>
      <c r="F434" s="138"/>
    </row>
    <row r="435" spans="4:6">
      <c r="D435" s="138"/>
      <c r="E435" s="138"/>
      <c r="F435" s="138"/>
    </row>
    <row r="436" spans="4:6">
      <c r="D436" s="138"/>
      <c r="E436" s="138"/>
      <c r="F436" s="138"/>
    </row>
    <row r="437" spans="4:6">
      <c r="D437" s="138"/>
      <c r="E437" s="138"/>
      <c r="F437" s="138"/>
    </row>
    <row r="438" spans="4:6">
      <c r="D438" s="138"/>
      <c r="E438" s="138"/>
      <c r="F438" s="138"/>
    </row>
    <row r="439" spans="4:6">
      <c r="D439" s="138"/>
      <c r="E439" s="138"/>
      <c r="F439" s="138"/>
    </row>
    <row r="440" spans="4:6">
      <c r="D440" s="138"/>
      <c r="E440" s="138"/>
      <c r="F440" s="138"/>
    </row>
    <row r="441" spans="4:6">
      <c r="D441" s="138"/>
      <c r="E441" s="138"/>
      <c r="F441" s="138"/>
    </row>
    <row r="442" spans="4:6">
      <c r="D442" s="138"/>
      <c r="E442" s="138"/>
      <c r="F442" s="138"/>
    </row>
    <row r="443" spans="4:6">
      <c r="D443" s="138"/>
      <c r="E443" s="138"/>
      <c r="F443" s="138"/>
    </row>
    <row r="444" spans="4:6">
      <c r="D444" s="138"/>
      <c r="E444" s="138"/>
      <c r="F444" s="138"/>
    </row>
    <row r="445" spans="4:6">
      <c r="D445" s="138"/>
      <c r="E445" s="138"/>
      <c r="F445" s="138"/>
    </row>
    <row r="446" spans="4:6">
      <c r="D446" s="138"/>
      <c r="E446" s="138"/>
      <c r="F446" s="138"/>
    </row>
    <row r="447" spans="4:6">
      <c r="D447" s="138"/>
      <c r="E447" s="138"/>
      <c r="F447" s="138"/>
    </row>
    <row r="448" spans="4:6">
      <c r="D448" s="138"/>
      <c r="E448" s="138"/>
      <c r="F448" s="138"/>
    </row>
    <row r="449" spans="4:6">
      <c r="D449" s="138"/>
      <c r="E449" s="138"/>
      <c r="F449" s="138"/>
    </row>
    <row r="450" spans="4:6">
      <c r="D450" s="138"/>
      <c r="E450" s="138"/>
      <c r="F450" s="138"/>
    </row>
    <row r="451" spans="4:6">
      <c r="D451" s="138"/>
      <c r="E451" s="138"/>
      <c r="F451" s="138"/>
    </row>
    <row r="452" spans="4:6">
      <c r="D452" s="138"/>
      <c r="E452" s="138"/>
      <c r="F452" s="138"/>
    </row>
    <row r="453" spans="4:6">
      <c r="D453" s="138"/>
      <c r="E453" s="138"/>
      <c r="F453" s="138"/>
    </row>
    <row r="454" spans="4:6">
      <c r="D454" s="138"/>
      <c r="E454" s="138"/>
      <c r="F454" s="138"/>
    </row>
    <row r="455" spans="4:6">
      <c r="D455" s="138"/>
      <c r="E455" s="138"/>
      <c r="F455" s="138"/>
    </row>
    <row r="456" spans="4:6">
      <c r="D456" s="138"/>
      <c r="E456" s="138"/>
      <c r="F456" s="138"/>
    </row>
    <row r="457" spans="4:6">
      <c r="D457" s="138"/>
      <c r="E457" s="138"/>
      <c r="F457" s="138"/>
    </row>
    <row r="458" spans="4:6">
      <c r="D458" s="138"/>
      <c r="E458" s="138"/>
      <c r="F458" s="138"/>
    </row>
    <row r="459" spans="4:6">
      <c r="D459" s="138"/>
      <c r="E459" s="138"/>
      <c r="F459" s="138"/>
    </row>
    <row r="460" spans="4:6">
      <c r="D460" s="138"/>
      <c r="E460" s="138"/>
      <c r="F460" s="138"/>
    </row>
    <row r="461" spans="4:6">
      <c r="D461" s="138"/>
      <c r="E461" s="138"/>
      <c r="F461" s="138"/>
    </row>
    <row r="462" spans="4:6">
      <c r="D462" s="138"/>
      <c r="E462" s="138"/>
      <c r="F462" s="138"/>
    </row>
    <row r="463" spans="4:6">
      <c r="D463" s="138"/>
      <c r="E463" s="138"/>
      <c r="F463" s="138"/>
    </row>
    <row r="464" spans="4:6">
      <c r="D464" s="138"/>
      <c r="E464" s="138"/>
      <c r="F464" s="138"/>
    </row>
    <row r="465" spans="4:6">
      <c r="D465" s="138"/>
      <c r="E465" s="138"/>
      <c r="F465" s="138"/>
    </row>
    <row r="466" spans="4:6">
      <c r="D466" s="138"/>
      <c r="E466" s="138"/>
      <c r="F466" s="138"/>
    </row>
    <row r="467" spans="4:6">
      <c r="D467" s="138"/>
      <c r="E467" s="138"/>
      <c r="F467" s="138"/>
    </row>
    <row r="468" spans="4:6">
      <c r="D468" s="138"/>
      <c r="E468" s="138"/>
      <c r="F468" s="138"/>
    </row>
    <row r="469" spans="4:6">
      <c r="D469" s="138"/>
      <c r="E469" s="138"/>
      <c r="F469" s="138"/>
    </row>
    <row r="470" spans="4:6">
      <c r="D470" s="138"/>
      <c r="E470" s="138"/>
      <c r="F470" s="138"/>
    </row>
    <row r="471" spans="4:6">
      <c r="D471" s="138"/>
      <c r="E471" s="138"/>
      <c r="F471" s="138"/>
    </row>
    <row r="472" spans="4:6">
      <c r="D472" s="138"/>
      <c r="E472" s="138"/>
      <c r="F472" s="138"/>
    </row>
    <row r="473" spans="4:6">
      <c r="D473" s="138"/>
      <c r="E473" s="138"/>
      <c r="F473" s="138"/>
    </row>
    <row r="474" spans="4:6">
      <c r="D474" s="138"/>
      <c r="E474" s="138"/>
      <c r="F474" s="138"/>
    </row>
    <row r="475" spans="4:6">
      <c r="D475" s="138"/>
      <c r="E475" s="138"/>
      <c r="F475" s="138"/>
    </row>
    <row r="476" spans="4:6">
      <c r="D476" s="138"/>
      <c r="E476" s="138"/>
      <c r="F476" s="138"/>
    </row>
    <row r="477" spans="4:6">
      <c r="D477" s="138"/>
      <c r="E477" s="138"/>
      <c r="F477" s="138"/>
    </row>
    <row r="478" spans="4:6">
      <c r="D478" s="138"/>
      <c r="E478" s="138"/>
      <c r="F478" s="138"/>
    </row>
    <row r="479" spans="4:6">
      <c r="D479" s="138"/>
      <c r="E479" s="138"/>
      <c r="F479" s="138"/>
    </row>
    <row r="480" spans="4:6">
      <c r="D480" s="138"/>
      <c r="E480" s="138"/>
      <c r="F480" s="138"/>
    </row>
    <row r="481" spans="4:6">
      <c r="D481" s="138"/>
      <c r="E481" s="138"/>
      <c r="F481" s="138"/>
    </row>
    <row r="482" spans="4:6">
      <c r="D482" s="138"/>
      <c r="E482" s="138"/>
      <c r="F482" s="138"/>
    </row>
    <row r="483" spans="4:6">
      <c r="D483" s="138"/>
      <c r="E483" s="138"/>
      <c r="F483" s="138"/>
    </row>
    <row r="484" spans="4:6">
      <c r="D484" s="138"/>
      <c r="E484" s="138"/>
      <c r="F484" s="138"/>
    </row>
    <row r="485" spans="4:6">
      <c r="D485" s="138"/>
      <c r="E485" s="138"/>
      <c r="F485" s="138"/>
    </row>
    <row r="486" spans="4:6">
      <c r="D486" s="138"/>
      <c r="E486" s="138"/>
      <c r="F486" s="138"/>
    </row>
    <row r="487" spans="4:6">
      <c r="D487" s="138"/>
      <c r="E487" s="138"/>
      <c r="F487" s="138"/>
    </row>
    <row r="488" spans="4:6">
      <c r="D488" s="138"/>
      <c r="E488" s="138"/>
      <c r="F488" s="138"/>
    </row>
    <row r="489" spans="4:6">
      <c r="D489" s="138"/>
      <c r="E489" s="138"/>
      <c r="F489" s="138"/>
    </row>
    <row r="490" spans="4:6">
      <c r="D490" s="138"/>
      <c r="E490" s="138"/>
      <c r="F490" s="138"/>
    </row>
    <row r="491" spans="4:6">
      <c r="D491" s="138"/>
      <c r="E491" s="138"/>
      <c r="F491" s="138"/>
    </row>
    <row r="492" spans="4:6">
      <c r="D492" s="138"/>
      <c r="E492" s="138"/>
      <c r="F492" s="138"/>
    </row>
    <row r="493" spans="4:6">
      <c r="D493" s="138"/>
      <c r="E493" s="138"/>
      <c r="F493" s="138"/>
    </row>
    <row r="494" spans="4:6">
      <c r="D494" s="138"/>
      <c r="E494" s="138"/>
      <c r="F494" s="138"/>
    </row>
    <row r="495" spans="4:6">
      <c r="D495" s="138"/>
      <c r="E495" s="138"/>
      <c r="F495" s="138"/>
    </row>
    <row r="496" spans="4:6">
      <c r="D496" s="138"/>
      <c r="E496" s="138"/>
      <c r="F496" s="138"/>
    </row>
    <row r="497" spans="4:6">
      <c r="D497" s="138"/>
      <c r="E497" s="138"/>
      <c r="F497" s="138"/>
    </row>
    <row r="498" spans="4:6">
      <c r="D498" s="138"/>
      <c r="E498" s="138"/>
      <c r="F498" s="138"/>
    </row>
    <row r="499" spans="4:6">
      <c r="D499" s="138"/>
      <c r="E499" s="138"/>
      <c r="F499" s="138"/>
    </row>
    <row r="500" spans="4:6">
      <c r="D500" s="138"/>
      <c r="E500" s="138"/>
      <c r="F500" s="138"/>
    </row>
    <row r="501" spans="4:6">
      <c r="D501" s="138"/>
      <c r="E501" s="138"/>
      <c r="F501" s="138"/>
    </row>
    <row r="502" spans="4:6">
      <c r="D502" s="138"/>
      <c r="E502" s="138"/>
      <c r="F502" s="138"/>
    </row>
    <row r="503" spans="4:6">
      <c r="D503" s="138"/>
      <c r="E503" s="138"/>
      <c r="F503" s="138"/>
    </row>
    <row r="504" spans="4:6">
      <c r="D504" s="138"/>
      <c r="E504" s="138"/>
      <c r="F504" s="138"/>
    </row>
    <row r="505" spans="4:6">
      <c r="D505" s="138"/>
      <c r="E505" s="138"/>
      <c r="F505" s="138"/>
    </row>
    <row r="506" spans="4:6">
      <c r="D506" s="138"/>
      <c r="E506" s="138"/>
      <c r="F506" s="138"/>
    </row>
    <row r="507" spans="4:6">
      <c r="D507" s="138"/>
      <c r="E507" s="138"/>
      <c r="F507" s="138"/>
    </row>
    <row r="508" spans="4:6">
      <c r="D508" s="138"/>
      <c r="E508" s="138"/>
      <c r="F508" s="138"/>
    </row>
    <row r="509" spans="4:6">
      <c r="D509" s="138"/>
      <c r="E509" s="138"/>
      <c r="F509" s="138"/>
    </row>
    <row r="510" spans="4:6">
      <c r="D510" s="138"/>
      <c r="E510" s="138"/>
      <c r="F510" s="138"/>
    </row>
    <row r="511" spans="4:6">
      <c r="D511" s="138"/>
      <c r="E511" s="138"/>
      <c r="F511" s="138"/>
    </row>
    <row r="512" spans="4:6">
      <c r="D512" s="138"/>
      <c r="E512" s="138"/>
      <c r="F512" s="138"/>
    </row>
    <row r="513" spans="4:6">
      <c r="D513" s="138"/>
      <c r="E513" s="138"/>
      <c r="F513" s="138"/>
    </row>
    <row r="514" spans="4:6">
      <c r="D514" s="138"/>
      <c r="E514" s="138"/>
      <c r="F514" s="138"/>
    </row>
    <row r="515" spans="4:6">
      <c r="D515" s="138"/>
      <c r="E515" s="138"/>
      <c r="F515" s="138"/>
    </row>
    <row r="516" spans="4:6">
      <c r="D516" s="138"/>
      <c r="E516" s="138"/>
      <c r="F516" s="138"/>
    </row>
    <row r="517" spans="4:6">
      <c r="D517" s="138"/>
      <c r="E517" s="138"/>
      <c r="F517" s="138"/>
    </row>
    <row r="518" spans="4:6">
      <c r="D518" s="138"/>
      <c r="E518" s="138"/>
      <c r="F518" s="138"/>
    </row>
    <row r="519" spans="4:6">
      <c r="D519" s="138"/>
      <c r="E519" s="138"/>
      <c r="F519" s="138"/>
    </row>
    <row r="520" spans="4:6">
      <c r="D520" s="138"/>
      <c r="E520" s="138"/>
      <c r="F520" s="138"/>
    </row>
    <row r="521" spans="4:6">
      <c r="D521" s="138"/>
      <c r="E521" s="138"/>
      <c r="F521" s="138"/>
    </row>
    <row r="522" spans="4:6">
      <c r="D522" s="138"/>
      <c r="E522" s="138"/>
      <c r="F522" s="138"/>
    </row>
    <row r="523" spans="4:6">
      <c r="D523" s="138"/>
      <c r="E523" s="138"/>
      <c r="F523" s="138"/>
    </row>
    <row r="524" spans="4:6">
      <c r="D524" s="138"/>
      <c r="E524" s="138"/>
      <c r="F524" s="138"/>
    </row>
    <row r="525" spans="4:6">
      <c r="D525" s="138"/>
      <c r="E525" s="138"/>
      <c r="F525" s="138"/>
    </row>
    <row r="526" spans="4:6">
      <c r="D526" s="138"/>
      <c r="E526" s="138"/>
      <c r="F526" s="138"/>
    </row>
    <row r="527" spans="4:6">
      <c r="D527" s="138"/>
      <c r="E527" s="138"/>
      <c r="F527" s="138"/>
    </row>
    <row r="528" spans="4:6">
      <c r="D528" s="138"/>
      <c r="E528" s="138"/>
      <c r="F528" s="138"/>
    </row>
    <row r="529" spans="4:6">
      <c r="D529" s="138"/>
      <c r="E529" s="138"/>
      <c r="F529" s="138"/>
    </row>
    <row r="530" spans="4:6">
      <c r="D530" s="138"/>
      <c r="E530" s="138"/>
      <c r="F530" s="138"/>
    </row>
    <row r="531" spans="4:6">
      <c r="D531" s="138"/>
      <c r="E531" s="138"/>
      <c r="F531" s="138"/>
    </row>
    <row r="532" spans="4:6">
      <c r="D532" s="138"/>
      <c r="E532" s="138"/>
      <c r="F532" s="138"/>
    </row>
    <row r="533" spans="4:6">
      <c r="D533" s="138"/>
      <c r="E533" s="138"/>
      <c r="F533" s="138"/>
    </row>
    <row r="534" spans="4:6">
      <c r="D534" s="138"/>
      <c r="E534" s="138"/>
      <c r="F534" s="138"/>
    </row>
    <row r="535" spans="4:6">
      <c r="D535" s="138"/>
      <c r="E535" s="138"/>
      <c r="F535" s="138"/>
    </row>
    <row r="536" spans="4:6">
      <c r="D536" s="138"/>
      <c r="E536" s="138"/>
      <c r="F536" s="138"/>
    </row>
    <row r="537" spans="4:6">
      <c r="D537" s="138"/>
      <c r="E537" s="138"/>
      <c r="F537" s="138"/>
    </row>
    <row r="538" spans="4:6">
      <c r="D538" s="138"/>
      <c r="E538" s="138"/>
      <c r="F538" s="138"/>
    </row>
    <row r="539" spans="4:6">
      <c r="D539" s="138"/>
      <c r="E539" s="138"/>
      <c r="F539" s="138"/>
    </row>
    <row r="540" spans="4:6">
      <c r="D540" s="138"/>
      <c r="E540" s="138"/>
      <c r="F540" s="138"/>
    </row>
    <row r="541" spans="4:6">
      <c r="D541" s="138"/>
      <c r="E541" s="138"/>
      <c r="F541" s="138"/>
    </row>
    <row r="542" spans="4:6">
      <c r="D542" s="138"/>
      <c r="E542" s="138"/>
      <c r="F542" s="138"/>
    </row>
    <row r="543" spans="4:6">
      <c r="D543" s="138"/>
      <c r="E543" s="138"/>
      <c r="F543" s="138"/>
    </row>
    <row r="544" spans="4:6">
      <c r="D544" s="138"/>
      <c r="E544" s="138"/>
      <c r="F544" s="138"/>
    </row>
    <row r="545" spans="4:6">
      <c r="D545" s="138"/>
      <c r="E545" s="138"/>
      <c r="F545" s="138"/>
    </row>
    <row r="546" spans="4:6">
      <c r="D546" s="138"/>
      <c r="E546" s="138"/>
      <c r="F546" s="138"/>
    </row>
    <row r="547" spans="4:6">
      <c r="D547" s="138"/>
      <c r="E547" s="138"/>
      <c r="F547" s="138"/>
    </row>
    <row r="548" spans="4:6">
      <c r="D548" s="138"/>
      <c r="E548" s="138"/>
      <c r="F548" s="138"/>
    </row>
    <row r="549" spans="4:6">
      <c r="D549" s="138"/>
      <c r="E549" s="138"/>
      <c r="F549" s="138"/>
    </row>
    <row r="550" spans="4:6">
      <c r="D550" s="138"/>
      <c r="E550" s="138"/>
      <c r="F550" s="138"/>
    </row>
    <row r="551" spans="4:6">
      <c r="D551" s="138"/>
      <c r="E551" s="138"/>
      <c r="F551" s="138"/>
    </row>
    <row r="552" spans="4:6">
      <c r="D552" s="138"/>
      <c r="E552" s="138"/>
      <c r="F552" s="138"/>
    </row>
    <row r="553" spans="4:6">
      <c r="D553" s="138"/>
      <c r="E553" s="138"/>
      <c r="F553" s="138"/>
    </row>
    <row r="554" spans="4:6">
      <c r="D554" s="138"/>
      <c r="E554" s="138"/>
      <c r="F554" s="138"/>
    </row>
    <row r="555" spans="4:6">
      <c r="D555" s="138"/>
      <c r="E555" s="138"/>
      <c r="F555" s="138"/>
    </row>
    <row r="556" spans="4:6">
      <c r="D556" s="138"/>
      <c r="E556" s="138"/>
      <c r="F556" s="138"/>
    </row>
    <row r="557" spans="4:6">
      <c r="D557" s="138"/>
      <c r="E557" s="138"/>
      <c r="F557" s="138"/>
    </row>
    <row r="558" spans="4:6">
      <c r="D558" s="138"/>
      <c r="E558" s="138"/>
      <c r="F558" s="138"/>
    </row>
    <row r="559" spans="4:6">
      <c r="D559" s="138"/>
      <c r="E559" s="138"/>
      <c r="F559" s="138"/>
    </row>
    <row r="560" spans="4:6">
      <c r="D560" s="138"/>
      <c r="E560" s="138"/>
      <c r="F560" s="138"/>
    </row>
    <row r="561" spans="4:6">
      <c r="D561" s="138"/>
      <c r="E561" s="138"/>
      <c r="F561" s="138"/>
    </row>
    <row r="562" spans="4:6">
      <c r="D562" s="138"/>
      <c r="E562" s="138"/>
      <c r="F562" s="138"/>
    </row>
    <row r="563" spans="4:6">
      <c r="D563" s="138"/>
      <c r="E563" s="138"/>
      <c r="F563" s="138"/>
    </row>
    <row r="564" spans="4:6">
      <c r="D564" s="138"/>
      <c r="E564" s="138"/>
      <c r="F564" s="138"/>
    </row>
    <row r="565" spans="4:6">
      <c r="D565" s="138"/>
      <c r="E565" s="138"/>
      <c r="F565" s="138"/>
    </row>
    <row r="566" spans="4:6">
      <c r="D566" s="138"/>
      <c r="E566" s="138"/>
      <c r="F566" s="138"/>
    </row>
    <row r="567" spans="4:6">
      <c r="D567" s="138"/>
      <c r="E567" s="138"/>
      <c r="F567" s="138"/>
    </row>
    <row r="568" spans="4:6">
      <c r="D568" s="138"/>
      <c r="E568" s="138"/>
      <c r="F568" s="138"/>
    </row>
    <row r="569" spans="4:6">
      <c r="D569" s="138"/>
      <c r="E569" s="138"/>
      <c r="F569" s="138"/>
    </row>
    <row r="570" spans="4:6">
      <c r="D570" s="138"/>
      <c r="E570" s="138"/>
      <c r="F570" s="138"/>
    </row>
    <row r="571" spans="4:6">
      <c r="D571" s="138"/>
      <c r="E571" s="138"/>
      <c r="F571" s="138"/>
    </row>
    <row r="572" spans="4:6">
      <c r="D572" s="138"/>
      <c r="E572" s="138"/>
      <c r="F572" s="138"/>
    </row>
    <row r="573" spans="4:6">
      <c r="D573" s="138"/>
      <c r="E573" s="138"/>
      <c r="F573" s="138"/>
    </row>
    <row r="574" spans="4:6">
      <c r="D574" s="138"/>
      <c r="E574" s="138"/>
      <c r="F574" s="138"/>
    </row>
    <row r="575" spans="4:6">
      <c r="D575" s="138"/>
      <c r="E575" s="138"/>
      <c r="F575" s="138"/>
    </row>
    <row r="576" spans="4:6">
      <c r="D576" s="138"/>
      <c r="E576" s="138"/>
      <c r="F576" s="138"/>
    </row>
    <row r="577" spans="4:6">
      <c r="D577" s="138"/>
      <c r="E577" s="138"/>
      <c r="F577" s="138"/>
    </row>
    <row r="578" spans="4:6">
      <c r="D578" s="138"/>
      <c r="E578" s="138"/>
      <c r="F578" s="138"/>
    </row>
    <row r="579" spans="4:6">
      <c r="D579" s="138"/>
      <c r="E579" s="138"/>
      <c r="F579" s="138"/>
    </row>
    <row r="580" spans="4:6">
      <c r="D580" s="138"/>
      <c r="E580" s="138"/>
      <c r="F580" s="138"/>
    </row>
    <row r="581" spans="4:6">
      <c r="D581" s="138"/>
      <c r="E581" s="138"/>
      <c r="F581" s="138"/>
    </row>
    <row r="582" spans="4:6">
      <c r="D582" s="138"/>
      <c r="E582" s="138"/>
      <c r="F582" s="138"/>
    </row>
    <row r="583" spans="4:6">
      <c r="D583" s="138"/>
      <c r="E583" s="138"/>
      <c r="F583" s="138"/>
    </row>
    <row r="584" spans="4:6">
      <c r="D584" s="138"/>
      <c r="E584" s="138"/>
      <c r="F584" s="138"/>
    </row>
    <row r="585" spans="4:6">
      <c r="D585" s="138"/>
      <c r="E585" s="138"/>
      <c r="F585" s="138"/>
    </row>
    <row r="586" spans="4:6">
      <c r="D586" s="138"/>
      <c r="E586" s="138"/>
      <c r="F586" s="138"/>
    </row>
    <row r="587" spans="4:6">
      <c r="D587" s="138"/>
      <c r="E587" s="138"/>
      <c r="F587" s="138"/>
    </row>
    <row r="588" spans="4:6">
      <c r="D588" s="138"/>
      <c r="E588" s="138"/>
      <c r="F588" s="138"/>
    </row>
    <row r="589" spans="4:6">
      <c r="D589" s="138"/>
      <c r="E589" s="138"/>
      <c r="F589" s="138"/>
    </row>
    <row r="590" spans="4:6">
      <c r="D590" s="138"/>
      <c r="E590" s="138"/>
      <c r="F590" s="138"/>
    </row>
    <row r="591" spans="4:6">
      <c r="D591" s="138"/>
      <c r="E591" s="138"/>
      <c r="F591" s="138"/>
    </row>
    <row r="592" spans="4:6">
      <c r="D592" s="138"/>
      <c r="E592" s="138"/>
      <c r="F592" s="138"/>
    </row>
    <row r="593" spans="4:6">
      <c r="D593" s="138"/>
      <c r="E593" s="138"/>
      <c r="F593" s="138"/>
    </row>
    <row r="594" spans="4:6">
      <c r="D594" s="138"/>
      <c r="E594" s="138"/>
      <c r="F594" s="138"/>
    </row>
    <row r="595" spans="4:6">
      <c r="D595" s="138"/>
      <c r="E595" s="138"/>
      <c r="F595" s="138"/>
    </row>
    <row r="596" spans="4:6">
      <c r="D596" s="138"/>
      <c r="E596" s="138"/>
      <c r="F596" s="138"/>
    </row>
    <row r="597" spans="4:6">
      <c r="D597" s="138"/>
      <c r="E597" s="138"/>
      <c r="F597" s="138"/>
    </row>
    <row r="598" spans="4:6">
      <c r="D598" s="138"/>
      <c r="E598" s="138"/>
      <c r="F598" s="138"/>
    </row>
    <row r="599" spans="4:6">
      <c r="D599" s="138"/>
      <c r="E599" s="138"/>
      <c r="F599" s="138"/>
    </row>
    <row r="600" spans="4:6">
      <c r="D600" s="138"/>
      <c r="E600" s="138"/>
      <c r="F600" s="138"/>
    </row>
    <row r="601" spans="4:6">
      <c r="D601" s="138"/>
      <c r="E601" s="138"/>
      <c r="F601" s="138"/>
    </row>
    <row r="602" spans="4:6">
      <c r="D602" s="138"/>
      <c r="E602" s="138"/>
      <c r="F602" s="138"/>
    </row>
    <row r="603" spans="4:6">
      <c r="D603" s="138"/>
      <c r="E603" s="138"/>
      <c r="F603" s="138"/>
    </row>
    <row r="604" spans="4:6">
      <c r="D604" s="138"/>
      <c r="E604" s="138"/>
      <c r="F604" s="138"/>
    </row>
    <row r="605" spans="4:6">
      <c r="D605" s="138"/>
      <c r="E605" s="138"/>
      <c r="F605" s="138"/>
    </row>
    <row r="606" spans="4:6">
      <c r="D606" s="138"/>
      <c r="E606" s="138"/>
      <c r="F606" s="138"/>
    </row>
    <row r="607" spans="4:6">
      <c r="D607" s="138"/>
      <c r="E607" s="138"/>
      <c r="F607" s="138"/>
    </row>
    <row r="608" spans="4:6">
      <c r="D608" s="138"/>
      <c r="E608" s="138"/>
      <c r="F608" s="138"/>
    </row>
    <row r="609" spans="4:6">
      <c r="D609" s="138"/>
      <c r="E609" s="138"/>
      <c r="F609" s="138"/>
    </row>
    <row r="610" spans="4:6">
      <c r="D610" s="138"/>
      <c r="E610" s="138"/>
      <c r="F610" s="138"/>
    </row>
    <row r="611" spans="4:6">
      <c r="D611" s="138"/>
      <c r="E611" s="138"/>
      <c r="F611" s="138"/>
    </row>
    <row r="612" spans="4:6">
      <c r="D612" s="138"/>
      <c r="E612" s="138"/>
      <c r="F612" s="138"/>
    </row>
    <row r="613" spans="4:6">
      <c r="D613" s="138"/>
      <c r="E613" s="138"/>
      <c r="F613" s="138"/>
    </row>
    <row r="614" spans="4:6">
      <c r="D614" s="138"/>
      <c r="E614" s="138"/>
      <c r="F614" s="138"/>
    </row>
    <row r="615" spans="4:6">
      <c r="D615" s="138"/>
      <c r="E615" s="138"/>
      <c r="F615" s="138"/>
    </row>
    <row r="616" spans="4:6">
      <c r="D616" s="138"/>
      <c r="E616" s="138"/>
      <c r="F616" s="138"/>
    </row>
    <row r="617" spans="4:6">
      <c r="D617" s="138"/>
      <c r="E617" s="138"/>
      <c r="F617" s="138"/>
    </row>
    <row r="618" spans="4:6">
      <c r="D618" s="138"/>
      <c r="E618" s="138"/>
      <c r="F618" s="138"/>
    </row>
    <row r="619" spans="4:6">
      <c r="D619" s="138"/>
      <c r="E619" s="138"/>
      <c r="F619" s="138"/>
    </row>
    <row r="620" spans="4:6">
      <c r="D620" s="138"/>
      <c r="E620" s="138"/>
      <c r="F620" s="138"/>
    </row>
    <row r="621" spans="4:6">
      <c r="D621" s="138"/>
      <c r="E621" s="138"/>
      <c r="F621" s="138"/>
    </row>
    <row r="622" spans="4:6">
      <c r="D622" s="138"/>
      <c r="E622" s="138"/>
      <c r="F622" s="138"/>
    </row>
    <row r="623" spans="4:6">
      <c r="D623" s="138"/>
      <c r="E623" s="138"/>
      <c r="F623" s="138"/>
    </row>
    <row r="624" spans="4:6">
      <c r="D624" s="138"/>
      <c r="E624" s="138"/>
      <c r="F624" s="138"/>
    </row>
    <row r="625" spans="4:6">
      <c r="D625" s="138"/>
      <c r="E625" s="138"/>
      <c r="F625" s="138"/>
    </row>
    <row r="626" spans="4:6">
      <c r="D626" s="138"/>
      <c r="E626" s="138"/>
      <c r="F626" s="138"/>
    </row>
    <row r="627" spans="4:6">
      <c r="D627" s="138"/>
      <c r="E627" s="138"/>
      <c r="F627" s="138"/>
    </row>
    <row r="628" spans="4:6">
      <c r="D628" s="138"/>
      <c r="E628" s="138"/>
      <c r="F628" s="138"/>
    </row>
    <row r="629" spans="4:6">
      <c r="D629" s="138"/>
      <c r="E629" s="138"/>
      <c r="F629" s="138"/>
    </row>
    <row r="630" spans="4:6">
      <c r="D630" s="138"/>
      <c r="E630" s="138"/>
      <c r="F630" s="138"/>
    </row>
    <row r="631" spans="4:6">
      <c r="D631" s="138"/>
      <c r="E631" s="138"/>
      <c r="F631" s="138"/>
    </row>
    <row r="632" spans="4:6">
      <c r="D632" s="138"/>
      <c r="E632" s="138"/>
      <c r="F632" s="138"/>
    </row>
    <row r="633" spans="4:6">
      <c r="D633" s="138"/>
      <c r="E633" s="138"/>
      <c r="F633" s="138"/>
    </row>
    <row r="634" spans="4:6">
      <c r="D634" s="138"/>
      <c r="E634" s="138"/>
      <c r="F634" s="138"/>
    </row>
    <row r="635" spans="4:6">
      <c r="D635" s="138"/>
      <c r="E635" s="138"/>
      <c r="F635" s="138"/>
    </row>
    <row r="636" spans="4:6">
      <c r="D636" s="138"/>
      <c r="E636" s="138"/>
      <c r="F636" s="138"/>
    </row>
    <row r="637" spans="4:6">
      <c r="D637" s="138"/>
      <c r="E637" s="138"/>
      <c r="F637" s="138"/>
    </row>
    <row r="638" spans="4:6">
      <c r="D638" s="138"/>
      <c r="E638" s="138"/>
      <c r="F638" s="138"/>
    </row>
    <row r="639" spans="4:6">
      <c r="D639" s="138"/>
      <c r="E639" s="138"/>
      <c r="F639" s="138"/>
    </row>
    <row r="640" spans="4:6">
      <c r="D640" s="138"/>
      <c r="E640" s="138"/>
      <c r="F640" s="138"/>
    </row>
    <row r="641" spans="4:6">
      <c r="D641" s="138"/>
      <c r="E641" s="138"/>
      <c r="F641" s="138"/>
    </row>
    <row r="642" spans="4:6">
      <c r="D642" s="138"/>
      <c r="E642" s="138"/>
      <c r="F642" s="138"/>
    </row>
    <row r="643" spans="4:6">
      <c r="D643" s="138"/>
      <c r="E643" s="138"/>
      <c r="F643" s="138"/>
    </row>
    <row r="644" spans="4:6">
      <c r="D644" s="138"/>
      <c r="E644" s="138"/>
      <c r="F644" s="138"/>
    </row>
    <row r="645" spans="4:6">
      <c r="D645" s="138"/>
      <c r="E645" s="138"/>
      <c r="F645" s="138"/>
    </row>
    <row r="646" spans="4:6">
      <c r="D646" s="138"/>
      <c r="E646" s="138"/>
      <c r="F646" s="138"/>
    </row>
    <row r="647" spans="4:6">
      <c r="D647" s="138"/>
      <c r="E647" s="138"/>
      <c r="F647" s="138"/>
    </row>
    <row r="648" spans="4:6">
      <c r="D648" s="138"/>
      <c r="E648" s="138"/>
      <c r="F648" s="138"/>
    </row>
    <row r="649" spans="4:6">
      <c r="D649" s="138"/>
      <c r="E649" s="138"/>
      <c r="F649" s="138"/>
    </row>
    <row r="650" spans="4:6">
      <c r="D650" s="138"/>
      <c r="E650" s="138"/>
      <c r="F650" s="138"/>
    </row>
    <row r="651" spans="4:6">
      <c r="D651" s="138"/>
      <c r="E651" s="138"/>
      <c r="F651" s="138"/>
    </row>
    <row r="652" spans="4:6">
      <c r="D652" s="138"/>
      <c r="E652" s="138"/>
      <c r="F652" s="138"/>
    </row>
    <row r="653" spans="4:6">
      <c r="D653" s="138"/>
      <c r="E653" s="138"/>
      <c r="F653" s="138"/>
    </row>
    <row r="654" spans="4:6">
      <c r="D654" s="138"/>
      <c r="E654" s="138"/>
      <c r="F654" s="138"/>
    </row>
    <row r="655" spans="4:6">
      <c r="D655" s="138"/>
      <c r="E655" s="138"/>
      <c r="F655" s="138"/>
    </row>
    <row r="656" spans="4:6">
      <c r="D656" s="138"/>
      <c r="E656" s="138"/>
      <c r="F656" s="138"/>
    </row>
    <row r="657" spans="4:6">
      <c r="D657" s="138"/>
      <c r="E657" s="138"/>
      <c r="F657" s="138"/>
    </row>
    <row r="658" spans="4:6">
      <c r="D658" s="138"/>
      <c r="E658" s="138"/>
      <c r="F658" s="138"/>
    </row>
    <row r="659" spans="4:6">
      <c r="D659" s="138"/>
      <c r="E659" s="138"/>
      <c r="F659" s="138"/>
    </row>
    <row r="660" spans="4:6">
      <c r="D660" s="138"/>
      <c r="E660" s="138"/>
      <c r="F660" s="138"/>
    </row>
    <row r="661" spans="4:6">
      <c r="D661" s="138"/>
      <c r="E661" s="138"/>
      <c r="F661" s="138"/>
    </row>
    <row r="662" spans="4:6">
      <c r="D662" s="138"/>
      <c r="E662" s="138"/>
      <c r="F662" s="138"/>
    </row>
    <row r="663" spans="4:6">
      <c r="D663" s="138"/>
      <c r="E663" s="138"/>
      <c r="F663" s="138"/>
    </row>
    <row r="664" spans="4:6">
      <c r="D664" s="138"/>
      <c r="E664" s="138"/>
      <c r="F664" s="138"/>
    </row>
    <row r="665" spans="4:6">
      <c r="D665" s="138"/>
      <c r="E665" s="138"/>
      <c r="F665" s="138"/>
    </row>
    <row r="666" spans="4:6">
      <c r="D666" s="138"/>
      <c r="E666" s="138"/>
      <c r="F666" s="138"/>
    </row>
    <row r="667" spans="4:6">
      <c r="D667" s="138"/>
      <c r="E667" s="138"/>
      <c r="F667" s="138"/>
    </row>
    <row r="668" spans="4:6">
      <c r="D668" s="138"/>
      <c r="E668" s="138"/>
      <c r="F668" s="138"/>
    </row>
    <row r="669" spans="4:6">
      <c r="D669" s="138"/>
      <c r="E669" s="138"/>
      <c r="F669" s="138"/>
    </row>
    <row r="670" spans="4:6">
      <c r="D670" s="138"/>
      <c r="E670" s="138"/>
      <c r="F670" s="138"/>
    </row>
    <row r="671" spans="4:6">
      <c r="D671" s="138"/>
      <c r="E671" s="138"/>
      <c r="F671" s="138"/>
    </row>
    <row r="672" spans="4:6">
      <c r="D672" s="138"/>
      <c r="E672" s="138"/>
      <c r="F672" s="138"/>
    </row>
    <row r="673" spans="4:6">
      <c r="D673" s="138"/>
      <c r="E673" s="138"/>
      <c r="F673" s="138"/>
    </row>
    <row r="674" spans="4:6">
      <c r="D674" s="138"/>
      <c r="E674" s="138"/>
      <c r="F674" s="138"/>
    </row>
    <row r="675" spans="4:6">
      <c r="D675" s="138"/>
      <c r="E675" s="138"/>
      <c r="F675" s="138"/>
    </row>
    <row r="676" spans="4:6">
      <c r="D676" s="138"/>
      <c r="E676" s="138"/>
      <c r="F676" s="138"/>
    </row>
    <row r="677" spans="4:6">
      <c r="D677" s="138"/>
      <c r="E677" s="138"/>
      <c r="F677" s="138"/>
    </row>
    <row r="678" spans="4:6">
      <c r="D678" s="138"/>
      <c r="E678" s="138"/>
      <c r="F678" s="138"/>
    </row>
    <row r="679" spans="4:6">
      <c r="D679" s="138"/>
      <c r="E679" s="138"/>
      <c r="F679" s="138"/>
    </row>
    <row r="680" spans="4:6">
      <c r="D680" s="138"/>
      <c r="E680" s="138"/>
      <c r="F680" s="138"/>
    </row>
    <row r="681" spans="4:6">
      <c r="D681" s="138"/>
      <c r="E681" s="138"/>
      <c r="F681" s="138"/>
    </row>
    <row r="682" spans="4:6">
      <c r="D682" s="138"/>
      <c r="E682" s="138"/>
      <c r="F682" s="138"/>
    </row>
    <row r="683" spans="4:6">
      <c r="D683" s="138"/>
      <c r="E683" s="138"/>
      <c r="F683" s="138"/>
    </row>
    <row r="684" spans="4:6">
      <c r="D684" s="138"/>
      <c r="E684" s="138"/>
      <c r="F684" s="138"/>
    </row>
    <row r="685" spans="4:6">
      <c r="D685" s="138"/>
      <c r="E685" s="138"/>
      <c r="F685" s="138"/>
    </row>
    <row r="686" spans="4:6">
      <c r="D686" s="138"/>
      <c r="E686" s="138"/>
      <c r="F686" s="138"/>
    </row>
    <row r="687" spans="4:6">
      <c r="D687" s="138"/>
      <c r="E687" s="138"/>
      <c r="F687" s="138"/>
    </row>
    <row r="688" spans="4:6">
      <c r="D688" s="138"/>
      <c r="E688" s="138"/>
      <c r="F688" s="138"/>
    </row>
    <row r="689" spans="4:6">
      <c r="D689" s="138"/>
      <c r="E689" s="138"/>
      <c r="F689" s="138"/>
    </row>
    <row r="690" spans="4:6">
      <c r="D690" s="138"/>
      <c r="E690" s="138"/>
      <c r="F690" s="138"/>
    </row>
    <row r="691" spans="4:6">
      <c r="D691" s="138"/>
      <c r="E691" s="138"/>
      <c r="F691" s="138"/>
    </row>
    <row r="692" spans="4:6">
      <c r="D692" s="138"/>
      <c r="E692" s="138"/>
      <c r="F692" s="138"/>
    </row>
    <row r="693" spans="4:6">
      <c r="D693" s="138"/>
      <c r="E693" s="138"/>
      <c r="F693" s="138"/>
    </row>
    <row r="694" spans="4:6">
      <c r="D694" s="138"/>
      <c r="E694" s="138"/>
      <c r="F694" s="138"/>
    </row>
    <row r="695" spans="4:6">
      <c r="D695" s="138"/>
      <c r="E695" s="138"/>
      <c r="F695" s="138"/>
    </row>
    <row r="696" spans="4:6">
      <c r="D696" s="138"/>
      <c r="E696" s="138"/>
      <c r="F696" s="138"/>
    </row>
    <row r="697" spans="4:6">
      <c r="D697" s="138"/>
      <c r="E697" s="138"/>
      <c r="F697" s="138"/>
    </row>
    <row r="698" spans="4:6">
      <c r="D698" s="138"/>
      <c r="E698" s="138"/>
      <c r="F698" s="138"/>
    </row>
    <row r="699" spans="4:6">
      <c r="D699" s="138"/>
      <c r="E699" s="138"/>
      <c r="F699" s="138"/>
    </row>
    <row r="700" spans="4:6">
      <c r="D700" s="138"/>
      <c r="E700" s="138"/>
      <c r="F700" s="138"/>
    </row>
    <row r="701" spans="4:6">
      <c r="D701" s="138"/>
      <c r="E701" s="138"/>
      <c r="F701" s="138"/>
    </row>
    <row r="702" spans="4:6">
      <c r="D702" s="138"/>
      <c r="E702" s="138"/>
      <c r="F702" s="138"/>
    </row>
    <row r="703" spans="4:6">
      <c r="D703" s="138"/>
      <c r="E703" s="138"/>
      <c r="F703" s="138"/>
    </row>
    <row r="704" spans="4:6">
      <c r="D704" s="138"/>
      <c r="E704" s="138"/>
      <c r="F704" s="138"/>
    </row>
    <row r="705" spans="4:6">
      <c r="D705" s="138"/>
      <c r="E705" s="138"/>
      <c r="F705" s="138"/>
    </row>
    <row r="706" spans="4:6">
      <c r="D706" s="138"/>
      <c r="E706" s="138"/>
      <c r="F706" s="138"/>
    </row>
    <row r="707" spans="4:6">
      <c r="D707" s="138"/>
      <c r="E707" s="138"/>
      <c r="F707" s="138"/>
    </row>
    <row r="708" spans="4:6">
      <c r="D708" s="138"/>
      <c r="E708" s="138"/>
      <c r="F708" s="138"/>
    </row>
    <row r="709" spans="4:6">
      <c r="D709" s="138"/>
      <c r="E709" s="138"/>
      <c r="F709" s="138"/>
    </row>
    <row r="710" spans="4:6">
      <c r="D710" s="138"/>
      <c r="E710" s="138"/>
      <c r="F710" s="138"/>
    </row>
    <row r="711" spans="4:6">
      <c r="D711" s="138"/>
      <c r="E711" s="138"/>
      <c r="F711" s="138"/>
    </row>
    <row r="712" spans="4:6">
      <c r="D712" s="138"/>
      <c r="E712" s="138"/>
      <c r="F712" s="138"/>
    </row>
    <row r="713" spans="4:6">
      <c r="D713" s="138"/>
      <c r="E713" s="138"/>
      <c r="F713" s="138"/>
    </row>
    <row r="714" spans="4:6">
      <c r="D714" s="138"/>
      <c r="E714" s="138"/>
      <c r="F714" s="138"/>
    </row>
    <row r="715" spans="4:6">
      <c r="D715" s="138"/>
      <c r="E715" s="138"/>
      <c r="F715" s="138"/>
    </row>
    <row r="716" spans="4:6">
      <c r="D716" s="138"/>
      <c r="E716" s="138"/>
      <c r="F716" s="138"/>
    </row>
    <row r="717" spans="4:6">
      <c r="D717" s="138"/>
      <c r="E717" s="138"/>
      <c r="F717" s="138"/>
    </row>
    <row r="718" spans="4:6">
      <c r="D718" s="138"/>
      <c r="E718" s="138"/>
      <c r="F718" s="138"/>
    </row>
    <row r="719" spans="4:6">
      <c r="D719" s="138"/>
      <c r="E719" s="138"/>
      <c r="F719" s="138"/>
    </row>
    <row r="720" spans="4:6">
      <c r="D720" s="138"/>
      <c r="E720" s="138"/>
      <c r="F720" s="138"/>
    </row>
    <row r="721" spans="4:6">
      <c r="D721" s="138"/>
      <c r="E721" s="138"/>
      <c r="F721" s="138"/>
    </row>
    <row r="722" spans="4:6">
      <c r="D722" s="138"/>
      <c r="E722" s="138"/>
      <c r="F722" s="138"/>
    </row>
    <row r="723" spans="4:6">
      <c r="D723" s="138"/>
      <c r="E723" s="138"/>
      <c r="F723" s="138"/>
    </row>
    <row r="724" spans="4:6">
      <c r="D724" s="138"/>
      <c r="E724" s="138"/>
      <c r="F724" s="138"/>
    </row>
    <row r="725" spans="4:6">
      <c r="D725" s="138"/>
      <c r="E725" s="138"/>
      <c r="F725" s="138"/>
    </row>
    <row r="726" spans="4:6">
      <c r="D726" s="138"/>
      <c r="E726" s="138"/>
      <c r="F726" s="138"/>
    </row>
    <row r="727" spans="4:6">
      <c r="D727" s="138"/>
      <c r="E727" s="138"/>
      <c r="F727" s="138"/>
    </row>
    <row r="728" spans="4:6">
      <c r="D728" s="138"/>
      <c r="E728" s="138"/>
      <c r="F728" s="138"/>
    </row>
    <row r="729" spans="4:6">
      <c r="D729" s="138"/>
      <c r="E729" s="138"/>
      <c r="F729" s="138"/>
    </row>
    <row r="730" spans="4:6">
      <c r="D730" s="138"/>
      <c r="E730" s="138"/>
      <c r="F730" s="138"/>
    </row>
    <row r="731" spans="4:6">
      <c r="D731" s="138"/>
      <c r="E731" s="138"/>
      <c r="F731" s="138"/>
    </row>
    <row r="732" spans="4:6">
      <c r="D732" s="138"/>
      <c r="E732" s="138"/>
      <c r="F732" s="138"/>
    </row>
    <row r="733" spans="4:6">
      <c r="D733" s="138"/>
      <c r="E733" s="138"/>
      <c r="F733" s="138"/>
    </row>
    <row r="734" spans="4:6">
      <c r="D734" s="138"/>
      <c r="E734" s="138"/>
      <c r="F734" s="138"/>
    </row>
    <row r="735" spans="4:6">
      <c r="D735" s="138"/>
      <c r="E735" s="138"/>
      <c r="F735" s="138"/>
    </row>
    <row r="736" spans="4:6">
      <c r="D736" s="138"/>
      <c r="E736" s="138"/>
      <c r="F736" s="138"/>
    </row>
    <row r="737" spans="4:6">
      <c r="D737" s="138"/>
      <c r="E737" s="138"/>
      <c r="F737" s="138"/>
    </row>
    <row r="738" spans="4:6">
      <c r="D738" s="138"/>
      <c r="E738" s="138"/>
      <c r="F738" s="138"/>
    </row>
    <row r="739" spans="4:6">
      <c r="D739" s="138"/>
      <c r="E739" s="138"/>
      <c r="F739" s="138"/>
    </row>
    <row r="740" spans="4:6">
      <c r="D740" s="138"/>
      <c r="E740" s="138"/>
      <c r="F740" s="138"/>
    </row>
    <row r="741" spans="4:6">
      <c r="D741" s="138"/>
      <c r="E741" s="138"/>
      <c r="F741" s="138"/>
    </row>
    <row r="742" spans="4:6">
      <c r="D742" s="138"/>
      <c r="E742" s="138"/>
      <c r="F742" s="138"/>
    </row>
    <row r="743" spans="4:6">
      <c r="D743" s="138"/>
      <c r="E743" s="138"/>
      <c r="F743" s="138"/>
    </row>
    <row r="744" spans="4:6">
      <c r="D744" s="138"/>
      <c r="E744" s="138"/>
      <c r="F744" s="138"/>
    </row>
    <row r="745" spans="4:6">
      <c r="D745" s="138"/>
      <c r="E745" s="138"/>
      <c r="F745" s="138"/>
    </row>
    <row r="746" spans="4:6">
      <c r="D746" s="138"/>
      <c r="E746" s="138"/>
      <c r="F746" s="138"/>
    </row>
    <row r="747" spans="4:6">
      <c r="D747" s="138"/>
      <c r="E747" s="138"/>
      <c r="F747" s="138"/>
    </row>
    <row r="748" spans="4:6">
      <c r="D748" s="138"/>
      <c r="E748" s="138"/>
      <c r="F748" s="138"/>
    </row>
    <row r="749" spans="4:6">
      <c r="D749" s="138"/>
      <c r="E749" s="138"/>
      <c r="F749" s="138"/>
    </row>
    <row r="750" spans="4:6">
      <c r="D750" s="138"/>
      <c r="E750" s="138"/>
      <c r="F750" s="138"/>
    </row>
    <row r="751" spans="4:6">
      <c r="D751" s="138"/>
      <c r="E751" s="138"/>
      <c r="F751" s="138"/>
    </row>
    <row r="752" spans="4:6">
      <c r="D752" s="138"/>
      <c r="E752" s="138"/>
      <c r="F752" s="138"/>
    </row>
    <row r="753" spans="4:6">
      <c r="D753" s="138"/>
      <c r="E753" s="138"/>
      <c r="F753" s="138"/>
    </row>
    <row r="754" spans="4:6">
      <c r="D754" s="138"/>
      <c r="E754" s="138"/>
      <c r="F754" s="138"/>
    </row>
    <row r="755" spans="4:6">
      <c r="D755" s="138"/>
      <c r="E755" s="138"/>
      <c r="F755" s="138"/>
    </row>
    <row r="756" spans="4:6">
      <c r="D756" s="138"/>
      <c r="E756" s="138"/>
      <c r="F756" s="138"/>
    </row>
    <row r="757" spans="4:6">
      <c r="D757" s="138"/>
      <c r="E757" s="138"/>
      <c r="F757" s="138"/>
    </row>
    <row r="758" spans="4:6">
      <c r="D758" s="138"/>
      <c r="E758" s="138"/>
      <c r="F758" s="138"/>
    </row>
    <row r="759" spans="4:6">
      <c r="D759" s="138"/>
      <c r="E759" s="138"/>
      <c r="F759" s="138"/>
    </row>
    <row r="760" spans="4:6">
      <c r="D760" s="138"/>
      <c r="E760" s="138"/>
      <c r="F760" s="138"/>
    </row>
    <row r="761" spans="4:6">
      <c r="D761" s="138"/>
      <c r="E761" s="138"/>
      <c r="F761" s="138"/>
    </row>
    <row r="762" spans="4:6">
      <c r="D762" s="138"/>
      <c r="E762" s="138"/>
      <c r="F762" s="138"/>
    </row>
    <row r="763" spans="4:6">
      <c r="D763" s="138"/>
      <c r="E763" s="138"/>
      <c r="F763" s="138"/>
    </row>
    <row r="764" spans="4:6">
      <c r="D764" s="138"/>
      <c r="E764" s="138"/>
      <c r="F764" s="138"/>
    </row>
    <row r="765" spans="4:6">
      <c r="D765" s="138"/>
      <c r="E765" s="138"/>
      <c r="F765" s="138"/>
    </row>
    <row r="766" spans="4:6">
      <c r="D766" s="138"/>
      <c r="E766" s="138"/>
      <c r="F766" s="138"/>
    </row>
    <row r="767" spans="4:6">
      <c r="D767" s="138"/>
      <c r="E767" s="138"/>
      <c r="F767" s="138"/>
    </row>
    <row r="768" spans="4:6">
      <c r="D768" s="138"/>
      <c r="E768" s="138"/>
      <c r="F768" s="138"/>
    </row>
    <row r="769" spans="4:6">
      <c r="D769" s="138"/>
      <c r="E769" s="138"/>
      <c r="F769" s="138"/>
    </row>
    <row r="770" spans="4:6">
      <c r="D770" s="138"/>
      <c r="E770" s="138"/>
      <c r="F770" s="138"/>
    </row>
    <row r="771" spans="4:6">
      <c r="D771" s="138"/>
      <c r="E771" s="138"/>
      <c r="F771" s="138"/>
    </row>
    <row r="772" spans="4:6">
      <c r="D772" s="138"/>
      <c r="E772" s="138"/>
      <c r="F772" s="138"/>
    </row>
    <row r="773" spans="4:6">
      <c r="D773" s="138"/>
      <c r="E773" s="138"/>
      <c r="F773" s="138"/>
    </row>
    <row r="774" spans="4:6">
      <c r="D774" s="138"/>
      <c r="E774" s="138"/>
      <c r="F774" s="138"/>
    </row>
    <row r="775" spans="4:6">
      <c r="D775" s="138"/>
      <c r="E775" s="138"/>
      <c r="F775" s="138"/>
    </row>
    <row r="776" spans="4:6">
      <c r="D776" s="138"/>
      <c r="E776" s="138"/>
      <c r="F776" s="138"/>
    </row>
    <row r="777" spans="4:6">
      <c r="D777" s="138"/>
      <c r="E777" s="138"/>
      <c r="F777" s="138"/>
    </row>
    <row r="778" spans="4:6">
      <c r="D778" s="138"/>
      <c r="E778" s="138"/>
      <c r="F778" s="138"/>
    </row>
    <row r="779" spans="4:6">
      <c r="D779" s="138"/>
      <c r="E779" s="138"/>
      <c r="F779" s="138"/>
    </row>
    <row r="780" spans="4:6">
      <c r="D780" s="138"/>
      <c r="E780" s="138"/>
      <c r="F780" s="138"/>
    </row>
    <row r="781" spans="4:6">
      <c r="D781" s="138"/>
      <c r="E781" s="138"/>
      <c r="F781" s="138"/>
    </row>
    <row r="782" spans="4:6">
      <c r="D782" s="138"/>
      <c r="E782" s="138"/>
      <c r="F782" s="138"/>
    </row>
    <row r="783" spans="4:6">
      <c r="D783" s="138"/>
      <c r="E783" s="138"/>
      <c r="F783" s="138"/>
    </row>
    <row r="784" spans="4:6">
      <c r="D784" s="138"/>
      <c r="E784" s="138"/>
      <c r="F784" s="138"/>
    </row>
    <row r="785" spans="4:6">
      <c r="D785" s="138"/>
      <c r="E785" s="138"/>
      <c r="F785" s="138"/>
    </row>
    <row r="786" spans="4:6">
      <c r="D786" s="138"/>
      <c r="E786" s="138"/>
      <c r="F786" s="138"/>
    </row>
    <row r="787" spans="4:6">
      <c r="D787" s="138"/>
      <c r="E787" s="138"/>
      <c r="F787" s="138"/>
    </row>
    <row r="788" spans="4:6">
      <c r="D788" s="138"/>
      <c r="E788" s="138"/>
      <c r="F788" s="138"/>
    </row>
    <row r="789" spans="4:6">
      <c r="D789" s="138"/>
      <c r="E789" s="138"/>
      <c r="F789" s="138"/>
    </row>
    <row r="790" spans="4:6">
      <c r="D790" s="138"/>
      <c r="E790" s="138"/>
      <c r="F790" s="138"/>
    </row>
    <row r="791" spans="4:6">
      <c r="D791" s="138"/>
      <c r="E791" s="138"/>
      <c r="F791" s="138"/>
    </row>
    <row r="792" spans="4:6">
      <c r="D792" s="138"/>
      <c r="E792" s="138"/>
      <c r="F792" s="138"/>
    </row>
    <row r="793" spans="4:6">
      <c r="D793" s="138"/>
      <c r="E793" s="138"/>
      <c r="F793" s="138"/>
    </row>
    <row r="794" spans="4:6">
      <c r="D794" s="138"/>
      <c r="E794" s="138"/>
      <c r="F794" s="138"/>
    </row>
    <row r="795" spans="4:6">
      <c r="D795" s="138"/>
      <c r="E795" s="138"/>
      <c r="F795" s="138"/>
    </row>
    <row r="796" spans="4:6">
      <c r="D796" s="138"/>
      <c r="E796" s="138"/>
      <c r="F796" s="138"/>
    </row>
    <row r="797" spans="4:6">
      <c r="D797" s="138"/>
      <c r="E797" s="138"/>
      <c r="F797" s="138"/>
    </row>
    <row r="798" spans="4:6">
      <c r="D798" s="138"/>
      <c r="E798" s="138"/>
      <c r="F798" s="138"/>
    </row>
    <row r="799" spans="4:6">
      <c r="D799" s="138"/>
      <c r="E799" s="138"/>
      <c r="F799" s="138"/>
    </row>
    <row r="800" spans="4:6">
      <c r="D800" s="138"/>
      <c r="E800" s="138"/>
      <c r="F800" s="138"/>
    </row>
    <row r="801" spans="4:6">
      <c r="D801" s="138"/>
      <c r="E801" s="138"/>
      <c r="F801" s="138"/>
    </row>
    <row r="802" spans="4:6">
      <c r="D802" s="138"/>
      <c r="E802" s="138"/>
      <c r="F802" s="138"/>
    </row>
    <row r="803" spans="4:6">
      <c r="D803" s="138"/>
      <c r="E803" s="138"/>
      <c r="F803" s="138"/>
    </row>
    <row r="804" spans="4:6">
      <c r="D804" s="138"/>
      <c r="E804" s="138"/>
      <c r="F804" s="138"/>
    </row>
    <row r="805" spans="4:6">
      <c r="D805" s="138"/>
      <c r="E805" s="138"/>
      <c r="F805" s="138"/>
    </row>
    <row r="806" spans="4:6">
      <c r="D806" s="138"/>
      <c r="E806" s="138"/>
      <c r="F806" s="138"/>
    </row>
    <row r="807" spans="4:6">
      <c r="D807" s="138"/>
      <c r="E807" s="138"/>
      <c r="F807" s="138"/>
    </row>
    <row r="808" spans="4:6">
      <c r="D808" s="138"/>
      <c r="E808" s="138"/>
      <c r="F808" s="138"/>
    </row>
    <row r="809" spans="4:6">
      <c r="D809" s="138"/>
      <c r="E809" s="138"/>
      <c r="F809" s="138"/>
    </row>
    <row r="810" spans="4:6">
      <c r="D810" s="138"/>
      <c r="E810" s="138"/>
      <c r="F810" s="138"/>
    </row>
    <row r="811" spans="4:6">
      <c r="D811" s="138"/>
      <c r="E811" s="138"/>
      <c r="F811" s="138"/>
    </row>
    <row r="812" spans="4:6">
      <c r="D812" s="138"/>
      <c r="E812" s="138"/>
      <c r="F812" s="138"/>
    </row>
    <row r="813" spans="4:6">
      <c r="D813" s="138"/>
      <c r="E813" s="138"/>
      <c r="F813" s="138"/>
    </row>
    <row r="814" spans="4:6">
      <c r="D814" s="138"/>
      <c r="E814" s="138"/>
      <c r="F814" s="138"/>
    </row>
    <row r="815" spans="4:6">
      <c r="D815" s="138"/>
      <c r="E815" s="138"/>
      <c r="F815" s="138"/>
    </row>
    <row r="816" spans="4:6">
      <c r="D816" s="138"/>
      <c r="E816" s="138"/>
      <c r="F816" s="138"/>
    </row>
    <row r="817" spans="4:6">
      <c r="D817" s="138"/>
      <c r="E817" s="138"/>
      <c r="F817" s="138"/>
    </row>
    <row r="818" spans="4:6">
      <c r="D818" s="138"/>
      <c r="E818" s="138"/>
      <c r="F818" s="138"/>
    </row>
    <row r="819" spans="4:6">
      <c r="D819" s="138"/>
      <c r="E819" s="138"/>
      <c r="F819" s="138"/>
    </row>
    <row r="820" spans="4:6">
      <c r="D820" s="138"/>
      <c r="E820" s="138"/>
      <c r="F820" s="138"/>
    </row>
    <row r="821" spans="4:6">
      <c r="D821" s="138"/>
      <c r="E821" s="138"/>
      <c r="F821" s="138"/>
    </row>
    <row r="822" spans="4:6">
      <c r="D822" s="138"/>
      <c r="E822" s="138"/>
      <c r="F822" s="138"/>
    </row>
    <row r="823" spans="4:6">
      <c r="D823" s="138"/>
      <c r="E823" s="138"/>
      <c r="F823" s="138"/>
    </row>
    <row r="824" spans="4:6">
      <c r="D824" s="138"/>
      <c r="E824" s="138"/>
      <c r="F824" s="138"/>
    </row>
    <row r="825" spans="4:6">
      <c r="D825" s="138"/>
      <c r="E825" s="138"/>
      <c r="F825" s="138"/>
    </row>
    <row r="826" spans="4:6">
      <c r="D826" s="138"/>
      <c r="E826" s="138"/>
      <c r="F826" s="138"/>
    </row>
    <row r="827" spans="4:6">
      <c r="D827" s="138"/>
      <c r="E827" s="138"/>
      <c r="F827" s="138"/>
    </row>
    <row r="828" spans="4:6">
      <c r="D828" s="138"/>
      <c r="E828" s="138"/>
      <c r="F828" s="138"/>
    </row>
    <row r="829" spans="4:6">
      <c r="D829" s="138"/>
      <c r="E829" s="138"/>
      <c r="F829" s="138"/>
    </row>
    <row r="830" spans="4:6">
      <c r="D830" s="138"/>
      <c r="E830" s="138"/>
      <c r="F830" s="138"/>
    </row>
    <row r="831" spans="4:6">
      <c r="D831" s="138"/>
      <c r="E831" s="138"/>
      <c r="F831" s="138"/>
    </row>
    <row r="832" spans="4:6">
      <c r="D832" s="138"/>
      <c r="E832" s="138"/>
      <c r="F832" s="138"/>
    </row>
    <row r="833" spans="4:6">
      <c r="D833" s="138"/>
      <c r="E833" s="138"/>
      <c r="F833" s="138"/>
    </row>
    <row r="834" spans="4:6">
      <c r="D834" s="138"/>
      <c r="E834" s="138"/>
      <c r="F834" s="138"/>
    </row>
    <row r="835" spans="4:6">
      <c r="D835" s="138"/>
      <c r="E835" s="138"/>
      <c r="F835" s="138"/>
    </row>
    <row r="836" spans="4:6">
      <c r="D836" s="138"/>
      <c r="E836" s="138"/>
      <c r="F836" s="138"/>
    </row>
    <row r="837" spans="4:6">
      <c r="D837" s="138"/>
      <c r="E837" s="138"/>
      <c r="F837" s="138"/>
    </row>
    <row r="838" spans="4:6">
      <c r="D838" s="138"/>
      <c r="E838" s="138"/>
      <c r="F838" s="138"/>
    </row>
    <row r="839" spans="4:6">
      <c r="D839" s="138"/>
      <c r="E839" s="138"/>
      <c r="F839" s="138"/>
    </row>
    <row r="840" spans="4:6">
      <c r="D840" s="138"/>
      <c r="E840" s="138"/>
      <c r="F840" s="138"/>
    </row>
    <row r="841" spans="4:6">
      <c r="D841" s="138"/>
      <c r="E841" s="138"/>
      <c r="F841" s="138"/>
    </row>
    <row r="842" spans="4:6">
      <c r="D842" s="138"/>
      <c r="E842" s="138"/>
      <c r="F842" s="138"/>
    </row>
    <row r="843" spans="4:6">
      <c r="D843" s="138"/>
      <c r="E843" s="138"/>
      <c r="F843" s="138"/>
    </row>
    <row r="844" spans="4:6">
      <c r="D844" s="138"/>
      <c r="E844" s="138"/>
      <c r="F844" s="138"/>
    </row>
    <row r="845" spans="4:6">
      <c r="D845" s="138"/>
      <c r="E845" s="138"/>
      <c r="F845" s="138"/>
    </row>
    <row r="846" spans="4:6">
      <c r="D846" s="138"/>
      <c r="E846" s="138"/>
      <c r="F846" s="138"/>
    </row>
    <row r="847" spans="4:6">
      <c r="D847" s="138"/>
      <c r="E847" s="138"/>
      <c r="F847" s="138"/>
    </row>
    <row r="848" spans="4:6">
      <c r="D848" s="138"/>
      <c r="E848" s="138"/>
      <c r="F848" s="138"/>
    </row>
    <row r="849" spans="4:6">
      <c r="D849" s="138"/>
      <c r="E849" s="138"/>
      <c r="F849" s="138"/>
    </row>
    <row r="850" spans="4:6">
      <c r="D850" s="138"/>
      <c r="E850" s="138"/>
      <c r="F850" s="138"/>
    </row>
    <row r="851" spans="4:6">
      <c r="D851" s="138"/>
      <c r="E851" s="138"/>
      <c r="F851" s="138"/>
    </row>
    <row r="852" spans="4:6">
      <c r="D852" s="138"/>
      <c r="E852" s="138"/>
      <c r="F852" s="138"/>
    </row>
    <row r="853" spans="4:6">
      <c r="D853" s="138"/>
      <c r="E853" s="138"/>
      <c r="F853" s="138"/>
    </row>
    <row r="854" spans="4:6">
      <c r="D854" s="138"/>
      <c r="E854" s="138"/>
      <c r="F854" s="138"/>
    </row>
    <row r="855" spans="4:6">
      <c r="D855" s="138"/>
      <c r="E855" s="138"/>
      <c r="F855" s="138"/>
    </row>
    <row r="856" spans="4:6">
      <c r="D856" s="138"/>
      <c r="E856" s="138"/>
      <c r="F856" s="138"/>
    </row>
    <row r="857" spans="4:6">
      <c r="D857" s="138"/>
      <c r="E857" s="138"/>
      <c r="F857" s="138"/>
    </row>
    <row r="858" spans="4:6">
      <c r="D858" s="138"/>
      <c r="E858" s="138"/>
      <c r="F858" s="138"/>
    </row>
    <row r="859" spans="4:6">
      <c r="D859" s="138"/>
      <c r="E859" s="138"/>
      <c r="F859" s="138"/>
    </row>
    <row r="860" spans="4:6">
      <c r="D860" s="138"/>
      <c r="E860" s="138"/>
      <c r="F860" s="138"/>
    </row>
    <row r="861" spans="4:6">
      <c r="D861" s="138"/>
      <c r="E861" s="138"/>
      <c r="F861" s="138"/>
    </row>
    <row r="862" spans="4:6">
      <c r="D862" s="138"/>
      <c r="E862" s="138"/>
      <c r="F862" s="138"/>
    </row>
    <row r="863" spans="4:6">
      <c r="D863" s="138"/>
      <c r="E863" s="138"/>
      <c r="F863" s="138"/>
    </row>
    <row r="864" spans="4:6">
      <c r="D864" s="138"/>
      <c r="E864" s="138"/>
      <c r="F864" s="138"/>
    </row>
    <row r="865" spans="4:6">
      <c r="D865" s="138"/>
      <c r="E865" s="138"/>
      <c r="F865" s="138"/>
    </row>
    <row r="866" spans="4:6">
      <c r="D866" s="138"/>
      <c r="E866" s="138"/>
      <c r="F866" s="138"/>
    </row>
    <row r="867" spans="4:6">
      <c r="D867" s="138"/>
      <c r="E867" s="138"/>
      <c r="F867" s="138"/>
    </row>
    <row r="868" spans="4:6">
      <c r="D868" s="138"/>
      <c r="E868" s="138"/>
      <c r="F868" s="138"/>
    </row>
    <row r="869" spans="4:6">
      <c r="D869" s="138"/>
      <c r="E869" s="138"/>
      <c r="F869" s="138"/>
    </row>
    <row r="870" spans="4:6">
      <c r="D870" s="138"/>
      <c r="E870" s="138"/>
      <c r="F870" s="138"/>
    </row>
    <row r="871" spans="4:6">
      <c r="D871" s="138"/>
      <c r="E871" s="138"/>
      <c r="F871" s="138"/>
    </row>
    <row r="872" spans="4:6">
      <c r="D872" s="138"/>
      <c r="E872" s="138"/>
      <c r="F872" s="138"/>
    </row>
    <row r="873" spans="4:6">
      <c r="D873" s="138"/>
      <c r="E873" s="138"/>
      <c r="F873" s="138"/>
    </row>
    <row r="874" spans="4:6">
      <c r="D874" s="138"/>
      <c r="E874" s="138"/>
      <c r="F874" s="138"/>
    </row>
    <row r="875" spans="4:6">
      <c r="D875" s="138"/>
      <c r="E875" s="138"/>
      <c r="F875" s="138"/>
    </row>
    <row r="876" spans="4:6">
      <c r="D876" s="138"/>
      <c r="E876" s="138"/>
      <c r="F876" s="138"/>
    </row>
    <row r="877" spans="4:6">
      <c r="D877" s="138"/>
      <c r="E877" s="138"/>
      <c r="F877" s="138"/>
    </row>
    <row r="878" spans="4:6">
      <c r="D878" s="138"/>
      <c r="E878" s="138"/>
      <c r="F878" s="138"/>
    </row>
    <row r="879" spans="4:6">
      <c r="D879" s="138"/>
      <c r="E879" s="138"/>
      <c r="F879" s="138"/>
    </row>
    <row r="880" spans="4:6">
      <c r="D880" s="138"/>
      <c r="E880" s="138"/>
      <c r="F880" s="138"/>
    </row>
    <row r="881" spans="4:6">
      <c r="D881" s="138"/>
      <c r="E881" s="138"/>
      <c r="F881" s="138"/>
    </row>
    <row r="882" spans="4:6">
      <c r="D882" s="138"/>
      <c r="E882" s="138"/>
      <c r="F882" s="138"/>
    </row>
    <row r="883" spans="4:6">
      <c r="D883" s="138"/>
      <c r="E883" s="138"/>
      <c r="F883" s="138"/>
    </row>
    <row r="884" spans="4:6">
      <c r="D884" s="138"/>
      <c r="E884" s="138"/>
      <c r="F884" s="138"/>
    </row>
    <row r="885" spans="4:6">
      <c r="D885" s="138"/>
      <c r="E885" s="138"/>
      <c r="F885" s="138"/>
    </row>
    <row r="886" spans="4:6">
      <c r="D886" s="138"/>
      <c r="E886" s="138"/>
      <c r="F886" s="138"/>
    </row>
    <row r="887" spans="4:6">
      <c r="D887" s="138"/>
      <c r="E887" s="138"/>
      <c r="F887" s="138"/>
    </row>
    <row r="888" spans="4:6">
      <c r="D888" s="138"/>
      <c r="E888" s="138"/>
      <c r="F888" s="138"/>
    </row>
    <row r="889" spans="4:6">
      <c r="D889" s="138"/>
      <c r="E889" s="138"/>
      <c r="F889" s="138"/>
    </row>
    <row r="890" spans="4:6">
      <c r="D890" s="138"/>
      <c r="E890" s="138"/>
      <c r="F890" s="138"/>
    </row>
    <row r="891" spans="4:6">
      <c r="D891" s="138"/>
      <c r="E891" s="138"/>
      <c r="F891" s="138"/>
    </row>
    <row r="892" spans="4:6">
      <c r="D892" s="138"/>
      <c r="E892" s="138"/>
      <c r="F892" s="138"/>
    </row>
    <row r="893" spans="4:6">
      <c r="D893" s="138"/>
      <c r="E893" s="138"/>
      <c r="F893" s="138"/>
    </row>
    <row r="894" spans="4:6">
      <c r="D894" s="138"/>
      <c r="E894" s="138"/>
      <c r="F894" s="138"/>
    </row>
    <row r="895" spans="4:6">
      <c r="D895" s="138"/>
      <c r="E895" s="138"/>
      <c r="F895" s="138"/>
    </row>
    <row r="896" spans="4:6">
      <c r="D896" s="138"/>
      <c r="E896" s="138"/>
      <c r="F896" s="138"/>
    </row>
    <row r="897" spans="4:6">
      <c r="D897" s="138"/>
      <c r="E897" s="138"/>
      <c r="F897" s="138"/>
    </row>
    <row r="898" spans="4:6">
      <c r="D898" s="138"/>
      <c r="E898" s="138"/>
      <c r="F898" s="138"/>
    </row>
    <row r="899" spans="4:6">
      <c r="D899" s="138"/>
      <c r="E899" s="138"/>
      <c r="F899" s="138"/>
    </row>
    <row r="900" spans="4:6">
      <c r="D900" s="138"/>
      <c r="E900" s="138"/>
      <c r="F900" s="138"/>
    </row>
    <row r="901" spans="4:6">
      <c r="D901" s="138"/>
      <c r="E901" s="138"/>
      <c r="F901" s="138"/>
    </row>
    <row r="902" spans="4:6">
      <c r="D902" s="138"/>
      <c r="E902" s="138"/>
      <c r="F902" s="138"/>
    </row>
    <row r="903" spans="4:6">
      <c r="D903" s="138"/>
      <c r="E903" s="138"/>
      <c r="F903" s="138"/>
    </row>
    <row r="904" spans="4:6">
      <c r="D904" s="138"/>
      <c r="E904" s="138"/>
      <c r="F904" s="138"/>
    </row>
    <row r="905" spans="4:6">
      <c r="D905" s="138"/>
      <c r="E905" s="138"/>
      <c r="F905" s="138"/>
    </row>
    <row r="906" spans="4:6">
      <c r="D906" s="138"/>
      <c r="E906" s="138"/>
      <c r="F906" s="138"/>
    </row>
    <row r="907" spans="4:6">
      <c r="D907" s="138"/>
      <c r="E907" s="138"/>
      <c r="F907" s="138"/>
    </row>
    <row r="908" spans="4:6">
      <c r="D908" s="138"/>
      <c r="E908" s="138"/>
      <c r="F908" s="138"/>
    </row>
    <row r="909" spans="4:6">
      <c r="D909" s="138"/>
      <c r="E909" s="138"/>
      <c r="F909" s="138"/>
    </row>
    <row r="910" spans="4:6">
      <c r="D910" s="138"/>
      <c r="E910" s="138"/>
      <c r="F910" s="138"/>
    </row>
    <row r="911" spans="4:6">
      <c r="D911" s="138"/>
      <c r="E911" s="138"/>
      <c r="F911" s="138"/>
    </row>
    <row r="912" spans="4:6">
      <c r="D912" s="138"/>
      <c r="E912" s="138"/>
      <c r="F912" s="138"/>
    </row>
    <row r="913" spans="4:6">
      <c r="D913" s="138"/>
      <c r="E913" s="138"/>
      <c r="F913" s="138"/>
    </row>
    <row r="914" spans="4:6">
      <c r="D914" s="138"/>
      <c r="E914" s="138"/>
      <c r="F914" s="138"/>
    </row>
    <row r="915" spans="4:6">
      <c r="D915" s="138"/>
      <c r="E915" s="138"/>
      <c r="F915" s="138"/>
    </row>
    <row r="916" spans="4:6">
      <c r="D916" s="138"/>
      <c r="E916" s="138"/>
      <c r="F916" s="138"/>
    </row>
    <row r="917" spans="4:6">
      <c r="D917" s="138"/>
      <c r="E917" s="138"/>
      <c r="F917" s="138"/>
    </row>
    <row r="918" spans="4:6">
      <c r="D918" s="138"/>
      <c r="E918" s="138"/>
      <c r="F918" s="138"/>
    </row>
    <row r="919" spans="4:6">
      <c r="D919" s="138"/>
      <c r="E919" s="138"/>
      <c r="F919" s="138"/>
    </row>
    <row r="920" spans="4:6">
      <c r="D920" s="138"/>
      <c r="E920" s="138"/>
      <c r="F920" s="138"/>
    </row>
    <row r="921" spans="4:6">
      <c r="D921" s="138"/>
      <c r="E921" s="138"/>
      <c r="F921" s="138"/>
    </row>
    <row r="922" spans="4:6">
      <c r="D922" s="138"/>
      <c r="E922" s="138"/>
      <c r="F922" s="138"/>
    </row>
    <row r="923" spans="4:6">
      <c r="D923" s="138"/>
      <c r="E923" s="138"/>
      <c r="F923" s="138"/>
    </row>
    <row r="924" spans="4:6">
      <c r="D924" s="138"/>
      <c r="E924" s="138"/>
      <c r="F924" s="138"/>
    </row>
    <row r="925" spans="4:6">
      <c r="D925" s="138"/>
      <c r="E925" s="138"/>
      <c r="F925" s="138"/>
    </row>
    <row r="926" spans="4:6">
      <c r="D926" s="138"/>
      <c r="E926" s="138"/>
      <c r="F926" s="138"/>
    </row>
    <row r="927" spans="4:6">
      <c r="D927" s="138"/>
      <c r="E927" s="138"/>
      <c r="F927" s="138"/>
    </row>
    <row r="928" spans="4:6">
      <c r="D928" s="138"/>
      <c r="E928" s="138"/>
      <c r="F928" s="138"/>
    </row>
    <row r="929" spans="4:6">
      <c r="D929" s="138"/>
      <c r="E929" s="138"/>
      <c r="F929" s="138"/>
    </row>
    <row r="930" spans="4:6">
      <c r="D930" s="138"/>
      <c r="E930" s="138"/>
      <c r="F930" s="138"/>
    </row>
    <row r="931" spans="4:6">
      <c r="D931" s="138"/>
      <c r="E931" s="138"/>
      <c r="F931" s="138"/>
    </row>
    <row r="932" spans="4:6">
      <c r="D932" s="138"/>
      <c r="E932" s="138"/>
      <c r="F932" s="138"/>
    </row>
    <row r="933" spans="4:6">
      <c r="D933" s="138"/>
      <c r="E933" s="138"/>
      <c r="F933" s="138"/>
    </row>
    <row r="934" spans="4:6">
      <c r="D934" s="138"/>
      <c r="E934" s="138"/>
      <c r="F934" s="138"/>
    </row>
    <row r="935" spans="4:6">
      <c r="D935" s="138"/>
      <c r="E935" s="138"/>
      <c r="F935" s="138"/>
    </row>
    <row r="936" spans="4:6">
      <c r="D936" s="138"/>
      <c r="E936" s="138"/>
      <c r="F936" s="138"/>
    </row>
    <row r="937" spans="4:6">
      <c r="D937" s="138"/>
      <c r="E937" s="138"/>
      <c r="F937" s="138"/>
    </row>
    <row r="938" spans="4:6">
      <c r="D938" s="138"/>
      <c r="E938" s="138"/>
      <c r="F938" s="138"/>
    </row>
    <row r="939" spans="4:6">
      <c r="D939" s="138"/>
      <c r="E939" s="138"/>
      <c r="F939" s="138"/>
    </row>
    <row r="940" spans="4:6">
      <c r="D940" s="138"/>
      <c r="E940" s="138"/>
      <c r="F940" s="138"/>
    </row>
    <row r="941" spans="4:6">
      <c r="D941" s="138"/>
      <c r="E941" s="138"/>
      <c r="F941" s="138"/>
    </row>
    <row r="942" spans="4:6">
      <c r="D942" s="138"/>
      <c r="E942" s="138"/>
      <c r="F942" s="138"/>
    </row>
    <row r="943" spans="4:6">
      <c r="D943" s="138"/>
      <c r="E943" s="138"/>
      <c r="F943" s="138"/>
    </row>
    <row r="944" spans="4:6">
      <c r="D944" s="138"/>
      <c r="E944" s="138"/>
      <c r="F944" s="138"/>
    </row>
    <row r="945" spans="4:6">
      <c r="D945" s="138"/>
      <c r="E945" s="138"/>
      <c r="F945" s="138"/>
    </row>
    <row r="946" spans="4:6">
      <c r="D946" s="138"/>
      <c r="E946" s="138"/>
      <c r="F946" s="138"/>
    </row>
    <row r="947" spans="4:6">
      <c r="D947" s="138"/>
      <c r="E947" s="138"/>
      <c r="F947" s="138"/>
    </row>
    <row r="948" spans="4:6">
      <c r="D948" s="138"/>
      <c r="E948" s="138"/>
      <c r="F948" s="138"/>
    </row>
    <row r="949" spans="4:6">
      <c r="D949" s="138"/>
      <c r="E949" s="138"/>
      <c r="F949" s="138"/>
    </row>
    <row r="950" spans="4:6">
      <c r="D950" s="138"/>
      <c r="E950" s="138"/>
      <c r="F950" s="138"/>
    </row>
    <row r="951" spans="4:6">
      <c r="D951" s="138"/>
      <c r="E951" s="138"/>
      <c r="F951" s="138"/>
    </row>
    <row r="952" spans="4:6">
      <c r="D952" s="138"/>
      <c r="E952" s="138"/>
      <c r="F952" s="138"/>
    </row>
    <row r="953" spans="4:6">
      <c r="D953" s="138"/>
      <c r="E953" s="138"/>
      <c r="F953" s="138"/>
    </row>
    <row r="954" spans="4:6">
      <c r="D954" s="138"/>
      <c r="E954" s="138"/>
      <c r="F954" s="138"/>
    </row>
    <row r="955" spans="4:6">
      <c r="D955" s="138"/>
      <c r="E955" s="138"/>
      <c r="F955" s="138"/>
    </row>
    <row r="956" spans="4:6">
      <c r="D956" s="138"/>
      <c r="E956" s="138"/>
      <c r="F956" s="138"/>
    </row>
    <row r="957" spans="4:6">
      <c r="D957" s="138"/>
      <c r="E957" s="138"/>
      <c r="F957" s="138"/>
    </row>
    <row r="958" spans="4:6">
      <c r="D958" s="138"/>
      <c r="E958" s="138"/>
      <c r="F958" s="138"/>
    </row>
    <row r="959" spans="4:6">
      <c r="D959" s="138"/>
      <c r="E959" s="138"/>
      <c r="F959" s="138"/>
    </row>
    <row r="960" spans="4:6">
      <c r="D960" s="138"/>
      <c r="E960" s="138"/>
      <c r="F960" s="138"/>
    </row>
    <row r="961" spans="4:6">
      <c r="D961" s="138"/>
      <c r="E961" s="138"/>
      <c r="F961" s="138"/>
    </row>
    <row r="962" spans="4:6">
      <c r="D962" s="138"/>
      <c r="E962" s="138"/>
      <c r="F962" s="138"/>
    </row>
    <row r="963" spans="4:6">
      <c r="D963" s="138"/>
      <c r="E963" s="138"/>
      <c r="F963" s="138"/>
    </row>
    <row r="964" spans="4:6">
      <c r="D964" s="138"/>
      <c r="E964" s="138"/>
      <c r="F964" s="138"/>
    </row>
    <row r="965" spans="4:6">
      <c r="D965" s="138"/>
      <c r="E965" s="138"/>
      <c r="F965" s="138"/>
    </row>
    <row r="966" spans="4:6">
      <c r="D966" s="138"/>
      <c r="E966" s="138"/>
      <c r="F966" s="138"/>
    </row>
    <row r="967" spans="4:6">
      <c r="D967" s="138"/>
      <c r="E967" s="138"/>
      <c r="F967" s="138"/>
    </row>
    <row r="968" spans="4:6">
      <c r="D968" s="138"/>
      <c r="E968" s="138"/>
      <c r="F968" s="138"/>
    </row>
    <row r="969" spans="4:6">
      <c r="D969" s="138"/>
      <c r="E969" s="138"/>
      <c r="F969" s="138"/>
    </row>
    <row r="970" spans="4:6">
      <c r="D970" s="138"/>
      <c r="E970" s="138"/>
      <c r="F970" s="138"/>
    </row>
    <row r="971" spans="4:6">
      <c r="D971" s="138"/>
      <c r="E971" s="138"/>
      <c r="F971" s="138"/>
    </row>
    <row r="972" spans="4:6">
      <c r="D972" s="138"/>
      <c r="E972" s="138"/>
      <c r="F972" s="138"/>
    </row>
    <row r="973" spans="4:6">
      <c r="D973" s="138"/>
      <c r="E973" s="138"/>
      <c r="F973" s="138"/>
    </row>
    <row r="974" spans="4:6">
      <c r="D974" s="138"/>
      <c r="E974" s="138"/>
      <c r="F974" s="138"/>
    </row>
    <row r="975" spans="4:6">
      <c r="D975" s="138"/>
      <c r="E975" s="138"/>
      <c r="F975" s="138"/>
    </row>
    <row r="976" spans="4:6">
      <c r="D976" s="138"/>
      <c r="E976" s="138"/>
      <c r="F976" s="138"/>
    </row>
    <row r="977" spans="4:6">
      <c r="D977" s="138"/>
      <c r="E977" s="138"/>
      <c r="F977" s="138"/>
    </row>
    <row r="978" spans="4:6">
      <c r="D978" s="138"/>
      <c r="E978" s="138"/>
      <c r="F978" s="138"/>
    </row>
    <row r="979" spans="4:6">
      <c r="D979" s="138"/>
      <c r="E979" s="138"/>
      <c r="F979" s="138"/>
    </row>
    <row r="980" spans="4:6">
      <c r="D980" s="138"/>
      <c r="E980" s="138"/>
      <c r="F980" s="138"/>
    </row>
    <row r="981" spans="4:6">
      <c r="D981" s="138"/>
      <c r="E981" s="138"/>
      <c r="F981" s="138"/>
    </row>
    <row r="982" spans="4:6">
      <c r="D982" s="138"/>
      <c r="E982" s="138"/>
      <c r="F982" s="138"/>
    </row>
    <row r="983" spans="4:6">
      <c r="D983" s="138"/>
      <c r="E983" s="138"/>
      <c r="F983" s="138"/>
    </row>
    <row r="984" spans="4:6">
      <c r="D984" s="138"/>
      <c r="E984" s="138"/>
      <c r="F984" s="138"/>
    </row>
    <row r="985" spans="4:6">
      <c r="D985" s="138"/>
      <c r="E985" s="138"/>
      <c r="F985" s="138"/>
    </row>
    <row r="986" spans="4:6">
      <c r="D986" s="138"/>
      <c r="E986" s="138"/>
      <c r="F986" s="138"/>
    </row>
    <row r="987" spans="4:6">
      <c r="D987" s="138"/>
      <c r="E987" s="138"/>
      <c r="F987" s="138"/>
    </row>
    <row r="988" spans="4:6">
      <c r="D988" s="138"/>
      <c r="E988" s="138"/>
      <c r="F988" s="138"/>
    </row>
    <row r="989" spans="4:6">
      <c r="D989" s="138"/>
      <c r="E989" s="138"/>
      <c r="F989" s="138"/>
    </row>
    <row r="990" spans="4:6">
      <c r="D990" s="138"/>
      <c r="E990" s="138"/>
      <c r="F990" s="138"/>
    </row>
    <row r="991" spans="4:6">
      <c r="D991" s="138"/>
      <c r="E991" s="138"/>
      <c r="F991" s="138"/>
    </row>
    <row r="992" spans="4:6">
      <c r="D992" s="138"/>
      <c r="E992" s="138"/>
      <c r="F992" s="138"/>
    </row>
    <row r="993" spans="4:6">
      <c r="D993" s="138"/>
      <c r="E993" s="138"/>
      <c r="F993" s="138"/>
    </row>
    <row r="994" spans="4:6">
      <c r="D994" s="138"/>
      <c r="E994" s="138"/>
      <c r="F994" s="138"/>
    </row>
    <row r="995" spans="4:6">
      <c r="D995" s="138"/>
      <c r="E995" s="138"/>
      <c r="F995" s="138"/>
    </row>
    <row r="996" spans="4:6">
      <c r="D996" s="138"/>
      <c r="E996" s="138"/>
      <c r="F996" s="138"/>
    </row>
    <row r="997" spans="4:6">
      <c r="D997" s="138"/>
      <c r="E997" s="138"/>
      <c r="F997" s="138"/>
    </row>
    <row r="998" spans="4:6">
      <c r="D998" s="138"/>
      <c r="E998" s="138"/>
      <c r="F998" s="138"/>
    </row>
    <row r="999" spans="4:6">
      <c r="D999" s="138"/>
      <c r="E999" s="138"/>
      <c r="F999" s="138"/>
    </row>
    <row r="1000" spans="4:6">
      <c r="D1000" s="138"/>
      <c r="E1000" s="138"/>
      <c r="F1000" s="138"/>
    </row>
    <row r="1001" spans="4:6">
      <c r="D1001" s="138"/>
      <c r="E1001" s="138"/>
      <c r="F1001" s="138"/>
    </row>
    <row r="1002" spans="4:6">
      <c r="D1002" s="138"/>
      <c r="E1002" s="138"/>
      <c r="F1002" s="138"/>
    </row>
    <row r="1003" spans="4:6">
      <c r="D1003" s="138"/>
      <c r="E1003" s="138"/>
      <c r="F1003" s="138"/>
    </row>
    <row r="1004" spans="4:6">
      <c r="D1004" s="138"/>
      <c r="E1004" s="138"/>
      <c r="F1004" s="138"/>
    </row>
    <row r="1005" spans="4:6">
      <c r="D1005" s="138"/>
      <c r="E1005" s="138"/>
      <c r="F1005" s="138"/>
    </row>
    <row r="1006" spans="4:6">
      <c r="D1006" s="138"/>
      <c r="E1006" s="138"/>
      <c r="F1006" s="138"/>
    </row>
    <row r="1007" spans="4:6">
      <c r="D1007" s="138"/>
      <c r="E1007" s="138"/>
      <c r="F1007" s="138"/>
    </row>
    <row r="1008" spans="4:6">
      <c r="D1008" s="138"/>
      <c r="E1008" s="138"/>
      <c r="F1008" s="138"/>
    </row>
    <row r="1009" spans="4:6">
      <c r="D1009" s="138"/>
      <c r="E1009" s="138"/>
      <c r="F1009" s="138"/>
    </row>
    <row r="1010" spans="4:6">
      <c r="D1010" s="138"/>
      <c r="E1010" s="138"/>
      <c r="F1010" s="138"/>
    </row>
    <row r="1011" spans="4:6">
      <c r="D1011" s="138"/>
      <c r="E1011" s="138"/>
      <c r="F1011" s="138"/>
    </row>
    <row r="1012" spans="4:6">
      <c r="D1012" s="138"/>
      <c r="E1012" s="138"/>
      <c r="F1012" s="138"/>
    </row>
    <row r="1013" spans="4:6">
      <c r="D1013" s="138"/>
      <c r="E1013" s="138"/>
      <c r="F1013" s="138"/>
    </row>
    <row r="1014" spans="4:6">
      <c r="D1014" s="138"/>
      <c r="E1014" s="138"/>
      <c r="F1014" s="138"/>
    </row>
    <row r="1015" spans="4:6">
      <c r="D1015" s="138"/>
      <c r="E1015" s="138"/>
      <c r="F1015" s="138"/>
    </row>
    <row r="1016" spans="4:6">
      <c r="D1016" s="138"/>
      <c r="E1016" s="138"/>
      <c r="F1016" s="138"/>
    </row>
    <row r="1017" spans="4:6">
      <c r="D1017" s="138"/>
      <c r="E1017" s="138"/>
      <c r="F1017" s="138"/>
    </row>
    <row r="1018" spans="4:6">
      <c r="D1018" s="138"/>
      <c r="E1018" s="138"/>
      <c r="F1018" s="138"/>
    </row>
    <row r="1019" spans="4:6">
      <c r="D1019" s="138"/>
      <c r="E1019" s="138"/>
      <c r="F1019" s="138"/>
    </row>
    <row r="1020" spans="4:6">
      <c r="D1020" s="138"/>
      <c r="E1020" s="138"/>
      <c r="F1020" s="138"/>
    </row>
    <row r="1021" spans="4:6">
      <c r="D1021" s="138"/>
      <c r="E1021" s="138"/>
      <c r="F1021" s="138"/>
    </row>
    <row r="1022" spans="4:6">
      <c r="D1022" s="138"/>
      <c r="E1022" s="138"/>
      <c r="F1022" s="138"/>
    </row>
    <row r="1023" spans="4:6">
      <c r="D1023" s="138"/>
      <c r="E1023" s="138"/>
      <c r="F1023" s="138"/>
    </row>
    <row r="1024" spans="4:6">
      <c r="D1024" s="138"/>
      <c r="E1024" s="138"/>
      <c r="F1024" s="138"/>
    </row>
    <row r="1025" spans="4:6">
      <c r="D1025" s="138"/>
      <c r="E1025" s="138"/>
      <c r="F1025" s="138"/>
    </row>
    <row r="1026" spans="4:6">
      <c r="D1026" s="138"/>
      <c r="E1026" s="138"/>
      <c r="F1026" s="138"/>
    </row>
    <row r="1027" spans="4:6">
      <c r="D1027" s="138"/>
      <c r="E1027" s="138"/>
      <c r="F1027" s="138"/>
    </row>
    <row r="1028" spans="4:6">
      <c r="D1028" s="138"/>
      <c r="E1028" s="138"/>
      <c r="F1028" s="138"/>
    </row>
    <row r="1029" spans="4:6">
      <c r="D1029" s="138"/>
      <c r="E1029" s="138"/>
      <c r="F1029" s="138"/>
    </row>
    <row r="1030" spans="4:6">
      <c r="D1030" s="138"/>
      <c r="E1030" s="138"/>
      <c r="F1030" s="138"/>
    </row>
    <row r="1031" spans="4:6">
      <c r="D1031" s="138"/>
      <c r="E1031" s="138"/>
      <c r="F1031" s="138"/>
    </row>
    <row r="1032" spans="4:6">
      <c r="D1032" s="138"/>
      <c r="E1032" s="138"/>
      <c r="F1032" s="138"/>
    </row>
    <row r="1033" spans="4:6">
      <c r="D1033" s="138"/>
      <c r="E1033" s="138"/>
      <c r="F1033" s="138"/>
    </row>
    <row r="1034" spans="4:6">
      <c r="D1034" s="138"/>
      <c r="E1034" s="138"/>
      <c r="F1034" s="138"/>
    </row>
    <row r="1035" spans="4:6">
      <c r="D1035" s="138"/>
      <c r="E1035" s="138"/>
      <c r="F1035" s="138"/>
    </row>
    <row r="1036" spans="4:6">
      <c r="D1036" s="138"/>
      <c r="E1036" s="138"/>
      <c r="F1036" s="138"/>
    </row>
    <row r="1037" spans="4:6">
      <c r="D1037" s="138"/>
      <c r="E1037" s="138"/>
      <c r="F1037" s="138"/>
    </row>
    <row r="1038" spans="4:6">
      <c r="D1038" s="138"/>
      <c r="E1038" s="138"/>
      <c r="F1038" s="138"/>
    </row>
    <row r="1039" spans="4:6">
      <c r="D1039" s="138"/>
      <c r="E1039" s="138"/>
      <c r="F1039" s="138"/>
    </row>
    <row r="1040" spans="4:6">
      <c r="D1040" s="138"/>
      <c r="E1040" s="138"/>
      <c r="F1040" s="138"/>
    </row>
    <row r="1041" spans="4:6">
      <c r="D1041" s="138"/>
      <c r="E1041" s="138"/>
      <c r="F1041" s="138"/>
    </row>
    <row r="1042" spans="4:6">
      <c r="D1042" s="138"/>
      <c r="E1042" s="138"/>
      <c r="F1042" s="138"/>
    </row>
    <row r="1043" spans="4:6">
      <c r="D1043" s="138"/>
      <c r="E1043" s="138"/>
      <c r="F1043" s="138"/>
    </row>
    <row r="1044" spans="4:6">
      <c r="D1044" s="138"/>
      <c r="E1044" s="138"/>
      <c r="F1044" s="138"/>
    </row>
    <row r="1045" spans="4:6">
      <c r="D1045" s="138"/>
      <c r="E1045" s="138"/>
      <c r="F1045" s="138"/>
    </row>
    <row r="1046" spans="4:6">
      <c r="D1046" s="138"/>
      <c r="E1046" s="138"/>
      <c r="F1046" s="138"/>
    </row>
    <row r="1047" spans="4:6">
      <c r="D1047" s="138"/>
      <c r="E1047" s="138"/>
      <c r="F1047" s="138"/>
    </row>
    <row r="1048" spans="4:6">
      <c r="D1048" s="138"/>
      <c r="E1048" s="138"/>
      <c r="F1048" s="138"/>
    </row>
    <row r="1049" spans="4:6">
      <c r="D1049" s="138"/>
      <c r="E1049" s="138"/>
      <c r="F1049" s="138"/>
    </row>
    <row r="1050" spans="4:6">
      <c r="D1050" s="138"/>
      <c r="E1050" s="138"/>
      <c r="F1050" s="138"/>
    </row>
    <row r="1051" spans="4:6">
      <c r="D1051" s="138"/>
      <c r="E1051" s="138"/>
      <c r="F1051" s="138"/>
    </row>
    <row r="1052" spans="4:6">
      <c r="D1052" s="138"/>
      <c r="E1052" s="138"/>
      <c r="F1052" s="138"/>
    </row>
    <row r="1053" spans="4:6">
      <c r="D1053" s="138"/>
      <c r="E1053" s="138"/>
      <c r="F1053" s="138"/>
    </row>
    <row r="1054" spans="4:6">
      <c r="D1054" s="138"/>
      <c r="E1054" s="138"/>
      <c r="F1054" s="138"/>
    </row>
    <row r="1055" spans="4:6">
      <c r="D1055" s="138"/>
      <c r="E1055" s="138"/>
      <c r="F1055" s="138"/>
    </row>
    <row r="1056" spans="4:6">
      <c r="D1056" s="138"/>
      <c r="E1056" s="138"/>
      <c r="F1056" s="138"/>
    </row>
    <row r="1057" spans="4:6">
      <c r="D1057" s="138"/>
      <c r="E1057" s="138"/>
      <c r="F1057" s="138"/>
    </row>
    <row r="1058" spans="4:6">
      <c r="D1058" s="138"/>
      <c r="E1058" s="138"/>
      <c r="F1058" s="138"/>
    </row>
    <row r="1059" spans="4:6">
      <c r="D1059" s="138"/>
      <c r="E1059" s="138"/>
      <c r="F1059" s="138"/>
    </row>
    <row r="1060" spans="4:6">
      <c r="D1060" s="138"/>
      <c r="E1060" s="138"/>
      <c r="F1060" s="138"/>
    </row>
    <row r="1061" spans="4:6">
      <c r="D1061" s="138"/>
      <c r="E1061" s="138"/>
      <c r="F1061" s="138"/>
    </row>
    <row r="1062" spans="4:6">
      <c r="D1062" s="138"/>
      <c r="E1062" s="138"/>
      <c r="F1062" s="138"/>
    </row>
    <row r="1063" spans="4:6">
      <c r="D1063" s="138"/>
      <c r="E1063" s="138"/>
      <c r="F1063" s="138"/>
    </row>
    <row r="1064" spans="4:6">
      <c r="D1064" s="138"/>
      <c r="E1064" s="138"/>
      <c r="F1064" s="138"/>
    </row>
    <row r="1065" spans="4:6">
      <c r="D1065" s="138"/>
      <c r="E1065" s="138"/>
      <c r="F1065" s="138"/>
    </row>
    <row r="1066" spans="4:6">
      <c r="D1066" s="138"/>
      <c r="E1066" s="138"/>
      <c r="F1066" s="138"/>
    </row>
    <row r="1067" spans="4:6">
      <c r="D1067" s="138"/>
      <c r="E1067" s="138"/>
      <c r="F1067" s="138"/>
    </row>
    <row r="1068" spans="4:6">
      <c r="D1068" s="138"/>
      <c r="E1068" s="138"/>
      <c r="F1068" s="138"/>
    </row>
    <row r="1069" spans="4:6">
      <c r="D1069" s="138"/>
      <c r="E1069" s="138"/>
      <c r="F1069" s="138"/>
    </row>
    <row r="1070" spans="4:6">
      <c r="D1070" s="138"/>
      <c r="E1070" s="138"/>
      <c r="F1070" s="138"/>
    </row>
    <row r="1071" spans="4:6">
      <c r="D1071" s="138"/>
      <c r="E1071" s="138"/>
      <c r="F1071" s="138"/>
    </row>
    <row r="1072" spans="4:6">
      <c r="D1072" s="138"/>
      <c r="E1072" s="138"/>
      <c r="F1072" s="138"/>
    </row>
    <row r="1073" spans="4:6">
      <c r="D1073" s="138"/>
      <c r="E1073" s="138"/>
      <c r="F1073" s="138"/>
    </row>
    <row r="1074" spans="4:6">
      <c r="D1074" s="138"/>
      <c r="E1074" s="138"/>
      <c r="F1074" s="138"/>
    </row>
    <row r="1075" spans="4:6">
      <c r="D1075" s="138"/>
      <c r="E1075" s="138"/>
      <c r="F1075" s="138"/>
    </row>
    <row r="1076" spans="4:6">
      <c r="D1076" s="138"/>
      <c r="E1076" s="138"/>
      <c r="F1076" s="138"/>
    </row>
    <row r="1077" spans="4:6">
      <c r="D1077" s="138"/>
      <c r="E1077" s="138"/>
      <c r="F1077" s="138"/>
    </row>
    <row r="1078" spans="4:6">
      <c r="D1078" s="138"/>
      <c r="E1078" s="138"/>
      <c r="F1078" s="138"/>
    </row>
    <row r="1079" spans="4:6">
      <c r="D1079" s="138"/>
      <c r="E1079" s="138"/>
      <c r="F1079" s="138"/>
    </row>
    <row r="1080" spans="4:6">
      <c r="D1080" s="138"/>
      <c r="E1080" s="138"/>
      <c r="F1080" s="138"/>
    </row>
    <row r="1081" spans="4:6">
      <c r="D1081" s="138"/>
      <c r="E1081" s="138"/>
      <c r="F1081" s="138"/>
    </row>
    <row r="1082" spans="4:6">
      <c r="D1082" s="138"/>
      <c r="E1082" s="138"/>
      <c r="F1082" s="138"/>
    </row>
    <row r="1083" spans="4:6">
      <c r="D1083" s="138"/>
      <c r="E1083" s="138"/>
      <c r="F1083" s="138"/>
    </row>
    <row r="1084" spans="4:6">
      <c r="D1084" s="138"/>
      <c r="E1084" s="138"/>
      <c r="F1084" s="138"/>
    </row>
    <row r="1085" spans="4:6">
      <c r="D1085" s="138"/>
      <c r="E1085" s="138"/>
      <c r="F1085" s="138"/>
    </row>
    <row r="1086" spans="4:6">
      <c r="D1086" s="138"/>
      <c r="E1086" s="138"/>
      <c r="F1086" s="138"/>
    </row>
    <row r="1087" spans="4:6">
      <c r="D1087" s="138"/>
      <c r="E1087" s="138"/>
      <c r="F1087" s="138"/>
    </row>
    <row r="1088" spans="4:6">
      <c r="D1088" s="138"/>
      <c r="E1088" s="138"/>
      <c r="F1088" s="138"/>
    </row>
    <row r="1089" spans="4:6">
      <c r="D1089" s="138"/>
      <c r="E1089" s="138"/>
      <c r="F1089" s="138"/>
    </row>
    <row r="1090" spans="4:6">
      <c r="D1090" s="138"/>
      <c r="E1090" s="138"/>
      <c r="F1090" s="138"/>
    </row>
    <row r="1091" spans="4:6">
      <c r="D1091" s="138"/>
      <c r="E1091" s="138"/>
      <c r="F1091" s="138"/>
    </row>
    <row r="1092" spans="4:6">
      <c r="D1092" s="138"/>
      <c r="E1092" s="138"/>
      <c r="F1092" s="138"/>
    </row>
    <row r="1093" spans="4:6">
      <c r="D1093" s="138"/>
      <c r="E1093" s="138"/>
      <c r="F1093" s="138"/>
    </row>
    <row r="1094" spans="4:6">
      <c r="D1094" s="138"/>
      <c r="E1094" s="138"/>
      <c r="F1094" s="138"/>
    </row>
    <row r="1095" spans="4:6">
      <c r="D1095" s="138"/>
      <c r="E1095" s="138"/>
      <c r="F1095" s="138"/>
    </row>
    <row r="1096" spans="4:6">
      <c r="D1096" s="138"/>
      <c r="E1096" s="138"/>
      <c r="F1096" s="138"/>
    </row>
    <row r="1097" spans="4:6">
      <c r="D1097" s="138"/>
      <c r="E1097" s="138"/>
      <c r="F1097" s="138"/>
    </row>
    <row r="1098" spans="4:6">
      <c r="D1098" s="138"/>
      <c r="E1098" s="138"/>
      <c r="F1098" s="138"/>
    </row>
    <row r="1099" spans="4:6">
      <c r="D1099" s="138"/>
      <c r="E1099" s="138"/>
      <c r="F1099" s="138"/>
    </row>
    <row r="1100" spans="4:6">
      <c r="D1100" s="138"/>
      <c r="E1100" s="138"/>
      <c r="F1100" s="138"/>
    </row>
    <row r="1101" spans="4:6">
      <c r="D1101" s="138"/>
      <c r="E1101" s="138"/>
      <c r="F1101" s="138"/>
    </row>
    <row r="1102" spans="4:6">
      <c r="D1102" s="138"/>
      <c r="E1102" s="138"/>
      <c r="F1102" s="138"/>
    </row>
    <row r="1103" spans="4:6">
      <c r="D1103" s="138"/>
      <c r="E1103" s="138"/>
      <c r="F1103" s="138"/>
    </row>
    <row r="1104" spans="4:6">
      <c r="D1104" s="138"/>
      <c r="E1104" s="138"/>
      <c r="F1104" s="138"/>
    </row>
    <row r="1105" spans="4:6">
      <c r="D1105" s="138"/>
      <c r="E1105" s="138"/>
      <c r="F1105" s="138"/>
    </row>
    <row r="1106" spans="4:6">
      <c r="D1106" s="138"/>
      <c r="E1106" s="138"/>
      <c r="F1106" s="138"/>
    </row>
    <row r="1107" spans="4:6">
      <c r="D1107" s="138"/>
      <c r="E1107" s="138"/>
      <c r="F1107" s="138"/>
    </row>
    <row r="1108" spans="4:6">
      <c r="D1108" s="138"/>
      <c r="E1108" s="138"/>
      <c r="F1108" s="138"/>
    </row>
    <row r="1109" spans="4:6">
      <c r="D1109" s="138"/>
      <c r="E1109" s="138"/>
      <c r="F1109" s="138"/>
    </row>
    <row r="1110" spans="4:6">
      <c r="D1110" s="138"/>
      <c r="E1110" s="138"/>
      <c r="F1110" s="138"/>
    </row>
    <row r="1111" spans="4:6">
      <c r="D1111" s="138"/>
      <c r="E1111" s="138"/>
      <c r="F1111" s="138"/>
    </row>
    <row r="1112" spans="4:6">
      <c r="D1112" s="138"/>
      <c r="E1112" s="138"/>
      <c r="F1112" s="138"/>
    </row>
    <row r="1113" spans="4:6">
      <c r="D1113" s="138"/>
      <c r="E1113" s="138"/>
      <c r="F1113" s="138"/>
    </row>
    <row r="1114" spans="4:6">
      <c r="D1114" s="138"/>
      <c r="E1114" s="138"/>
      <c r="F1114" s="138"/>
    </row>
    <row r="1115" spans="4:6">
      <c r="D1115" s="138"/>
      <c r="E1115" s="138"/>
      <c r="F1115" s="138"/>
    </row>
    <row r="1116" spans="4:6">
      <c r="D1116" s="138"/>
      <c r="E1116" s="138"/>
      <c r="F1116" s="138"/>
    </row>
    <row r="1117" spans="4:6">
      <c r="D1117" s="138"/>
      <c r="E1117" s="138"/>
      <c r="F1117" s="138"/>
    </row>
    <row r="1118" spans="4:6">
      <c r="D1118" s="138"/>
      <c r="E1118" s="138"/>
      <c r="F1118" s="138"/>
    </row>
    <row r="1119" spans="4:6">
      <c r="D1119" s="138"/>
      <c r="E1119" s="138"/>
      <c r="F1119" s="138"/>
    </row>
    <row r="1120" spans="4:6">
      <c r="D1120" s="138"/>
      <c r="E1120" s="138"/>
      <c r="F1120" s="138"/>
    </row>
    <row r="1121" spans="4:6">
      <c r="D1121" s="138"/>
      <c r="E1121" s="138"/>
      <c r="F1121" s="138"/>
    </row>
    <row r="1122" spans="4:6">
      <c r="D1122" s="138"/>
      <c r="E1122" s="138"/>
      <c r="F1122" s="138"/>
    </row>
    <row r="1123" spans="4:6">
      <c r="D1123" s="138"/>
      <c r="E1123" s="138"/>
      <c r="F1123" s="138"/>
    </row>
    <row r="1124" spans="4:6">
      <c r="D1124" s="138"/>
      <c r="E1124" s="138"/>
      <c r="F1124" s="138"/>
    </row>
    <row r="1125" spans="4:6">
      <c r="D1125" s="138"/>
      <c r="E1125" s="138"/>
      <c r="F1125" s="138"/>
    </row>
    <row r="1126" spans="4:6">
      <c r="D1126" s="138"/>
      <c r="E1126" s="138"/>
      <c r="F1126" s="138"/>
    </row>
    <row r="1127" spans="4:6">
      <c r="D1127" s="138"/>
      <c r="E1127" s="138"/>
      <c r="F1127" s="138"/>
    </row>
    <row r="1128" spans="4:6">
      <c r="D1128" s="138"/>
      <c r="E1128" s="138"/>
      <c r="F1128" s="138"/>
    </row>
    <row r="1129" spans="4:6">
      <c r="D1129" s="138"/>
      <c r="E1129" s="138"/>
      <c r="F1129" s="138"/>
    </row>
    <row r="1130" spans="4:6">
      <c r="D1130" s="138"/>
      <c r="E1130" s="138"/>
      <c r="F1130" s="138"/>
    </row>
    <row r="1131" spans="4:6">
      <c r="D1131" s="138"/>
      <c r="E1131" s="138"/>
      <c r="F1131" s="138"/>
    </row>
    <row r="1132" spans="4:6">
      <c r="D1132" s="138"/>
      <c r="E1132" s="138"/>
      <c r="F1132" s="138"/>
    </row>
    <row r="1133" spans="4:6">
      <c r="D1133" s="138"/>
      <c r="E1133" s="138"/>
      <c r="F1133" s="138"/>
    </row>
    <row r="1134" spans="4:6">
      <c r="D1134" s="138"/>
      <c r="E1134" s="138"/>
      <c r="F1134" s="138"/>
    </row>
    <row r="1135" spans="4:6">
      <c r="D1135" s="138"/>
      <c r="E1135" s="138"/>
      <c r="F1135" s="138"/>
    </row>
    <row r="1136" spans="4:6">
      <c r="D1136" s="138"/>
      <c r="E1136" s="138"/>
      <c r="F1136" s="138"/>
    </row>
    <row r="1137" spans="4:6">
      <c r="D1137" s="138"/>
      <c r="E1137" s="138"/>
      <c r="F1137" s="138"/>
    </row>
    <row r="1138" spans="4:6">
      <c r="D1138" s="138"/>
      <c r="E1138" s="138"/>
      <c r="F1138" s="138"/>
    </row>
    <row r="1139" spans="4:6">
      <c r="D1139" s="138"/>
      <c r="E1139" s="138"/>
      <c r="F1139" s="138"/>
    </row>
    <row r="1140" spans="4:6">
      <c r="D1140" s="138"/>
      <c r="E1140" s="138"/>
      <c r="F1140" s="138"/>
    </row>
    <row r="1141" spans="4:6">
      <c r="D1141" s="138"/>
      <c r="E1141" s="138"/>
      <c r="F1141" s="138"/>
    </row>
    <row r="1142" spans="4:6">
      <c r="D1142" s="138"/>
      <c r="E1142" s="138"/>
      <c r="F1142" s="138"/>
    </row>
    <row r="1143" spans="4:6">
      <c r="D1143" s="138"/>
      <c r="E1143" s="138"/>
      <c r="F1143" s="138"/>
    </row>
    <row r="1144" spans="4:6">
      <c r="D1144" s="138"/>
      <c r="E1144" s="138"/>
      <c r="F1144" s="138"/>
    </row>
    <row r="1145" spans="4:6">
      <c r="D1145" s="138"/>
      <c r="E1145" s="138"/>
      <c r="F1145" s="138"/>
    </row>
    <row r="1146" spans="4:6">
      <c r="D1146" s="138"/>
      <c r="E1146" s="138"/>
      <c r="F1146" s="138"/>
    </row>
    <row r="1147" spans="4:6">
      <c r="D1147" s="138"/>
      <c r="E1147" s="138"/>
      <c r="F1147" s="138"/>
    </row>
    <row r="1148" spans="4:6">
      <c r="D1148" s="138"/>
      <c r="E1148" s="138"/>
      <c r="F1148" s="138"/>
    </row>
    <row r="1149" spans="4:6">
      <c r="D1149" s="138"/>
      <c r="E1149" s="138"/>
      <c r="F1149" s="138"/>
    </row>
    <row r="1150" spans="4:6">
      <c r="D1150" s="138"/>
      <c r="E1150" s="138"/>
      <c r="F1150" s="138"/>
    </row>
    <row r="1151" spans="4:6">
      <c r="D1151" s="138"/>
      <c r="E1151" s="138"/>
      <c r="F1151" s="138"/>
    </row>
    <row r="1152" spans="4:6">
      <c r="D1152" s="138"/>
      <c r="E1152" s="138"/>
      <c r="F1152" s="138"/>
    </row>
    <row r="1153" spans="4:6">
      <c r="D1153" s="138"/>
      <c r="E1153" s="138"/>
      <c r="F1153" s="138"/>
    </row>
    <row r="1154" spans="4:6">
      <c r="D1154" s="138"/>
      <c r="E1154" s="138"/>
      <c r="F1154" s="138"/>
    </row>
    <row r="1155" spans="4:6">
      <c r="D1155" s="138"/>
      <c r="E1155" s="138"/>
      <c r="F1155" s="138"/>
    </row>
    <row r="1156" spans="4:6">
      <c r="D1156" s="138"/>
      <c r="E1156" s="138"/>
      <c r="F1156" s="138"/>
    </row>
    <row r="1157" spans="4:6">
      <c r="D1157" s="138"/>
      <c r="E1157" s="138"/>
      <c r="F1157" s="138"/>
    </row>
    <row r="1158" spans="4:6">
      <c r="D1158" s="138"/>
      <c r="E1158" s="138"/>
      <c r="F1158" s="138"/>
    </row>
    <row r="1159" spans="4:6">
      <c r="D1159" s="138"/>
      <c r="E1159" s="138"/>
      <c r="F1159" s="138"/>
    </row>
    <row r="1160" spans="4:6">
      <c r="D1160" s="138"/>
      <c r="E1160" s="138"/>
      <c r="F1160" s="138"/>
    </row>
    <row r="1161" spans="4:6">
      <c r="D1161" s="138"/>
      <c r="E1161" s="138"/>
      <c r="F1161" s="138"/>
    </row>
    <row r="1162" spans="4:6">
      <c r="D1162" s="138"/>
      <c r="E1162" s="138"/>
      <c r="F1162" s="138"/>
    </row>
    <row r="1163" spans="4:6">
      <c r="D1163" s="138"/>
      <c r="E1163" s="138"/>
      <c r="F1163" s="138"/>
    </row>
    <row r="1164" spans="4:6">
      <c r="D1164" s="138"/>
      <c r="E1164" s="138"/>
      <c r="F1164" s="138"/>
    </row>
    <row r="1165" spans="4:6">
      <c r="D1165" s="138"/>
      <c r="E1165" s="138"/>
      <c r="F1165" s="138"/>
    </row>
    <row r="1166" spans="4:6">
      <c r="D1166" s="138"/>
      <c r="E1166" s="138"/>
      <c r="F1166" s="138"/>
    </row>
    <row r="1167" spans="4:6">
      <c r="D1167" s="138"/>
      <c r="E1167" s="138"/>
      <c r="F1167" s="138"/>
    </row>
    <row r="1168" spans="4:6">
      <c r="D1168" s="138"/>
      <c r="E1168" s="138"/>
      <c r="F1168" s="138"/>
    </row>
    <row r="1169" spans="4:6">
      <c r="D1169" s="138"/>
      <c r="E1169" s="138"/>
      <c r="F1169" s="138"/>
    </row>
    <row r="1170" spans="4:6">
      <c r="D1170" s="138"/>
      <c r="E1170" s="138"/>
      <c r="F1170" s="138"/>
    </row>
    <row r="1171" spans="4:6">
      <c r="D1171" s="138"/>
      <c r="E1171" s="138"/>
      <c r="F1171" s="138"/>
    </row>
    <row r="1172" spans="4:6">
      <c r="D1172" s="138"/>
      <c r="E1172" s="138"/>
      <c r="F1172" s="138"/>
    </row>
    <row r="1173" spans="4:6">
      <c r="D1173" s="138"/>
      <c r="E1173" s="138"/>
      <c r="F1173" s="138"/>
    </row>
    <row r="1174" spans="4:6">
      <c r="D1174" s="138"/>
      <c r="E1174" s="138"/>
      <c r="F1174" s="138"/>
    </row>
    <row r="1175" spans="4:6">
      <c r="D1175" s="138"/>
      <c r="E1175" s="138"/>
      <c r="F1175" s="138"/>
    </row>
    <row r="1176" spans="4:6">
      <c r="D1176" s="138"/>
      <c r="E1176" s="138"/>
      <c r="F1176" s="138"/>
    </row>
    <row r="1177" spans="4:6">
      <c r="D1177" s="138"/>
      <c r="E1177" s="138"/>
      <c r="F1177" s="138"/>
    </row>
    <row r="1178" spans="4:6">
      <c r="D1178" s="138"/>
      <c r="E1178" s="138"/>
      <c r="F1178" s="138"/>
    </row>
    <row r="1179" spans="4:6">
      <c r="D1179" s="138"/>
      <c r="E1179" s="138"/>
      <c r="F1179" s="138"/>
    </row>
    <row r="1180" spans="4:6">
      <c r="D1180" s="138"/>
      <c r="E1180" s="138"/>
      <c r="F1180" s="138"/>
    </row>
    <row r="1181" spans="4:6">
      <c r="D1181" s="138"/>
      <c r="E1181" s="138"/>
      <c r="F1181" s="138"/>
    </row>
    <row r="1182" spans="4:6">
      <c r="D1182" s="138"/>
      <c r="E1182" s="138"/>
      <c r="F1182" s="138"/>
    </row>
    <row r="1183" spans="4:6">
      <c r="D1183" s="138"/>
      <c r="E1183" s="138"/>
      <c r="F1183" s="138"/>
    </row>
    <row r="1184" spans="4:6">
      <c r="D1184" s="138"/>
      <c r="E1184" s="138"/>
      <c r="F1184" s="138"/>
    </row>
    <row r="1185" spans="4:6">
      <c r="D1185" s="138"/>
      <c r="E1185" s="138"/>
      <c r="F1185" s="138"/>
    </row>
    <row r="1186" spans="4:6">
      <c r="D1186" s="138"/>
      <c r="E1186" s="138"/>
      <c r="F1186" s="138"/>
    </row>
    <row r="1187" spans="4:6">
      <c r="D1187" s="138"/>
      <c r="E1187" s="138"/>
      <c r="F1187" s="138"/>
    </row>
    <row r="1188" spans="4:6">
      <c r="D1188" s="138"/>
      <c r="E1188" s="138"/>
      <c r="F1188" s="138"/>
    </row>
    <row r="1189" spans="4:6">
      <c r="D1189" s="138"/>
      <c r="E1189" s="138"/>
      <c r="F1189" s="138"/>
    </row>
    <row r="1190" spans="4:6">
      <c r="D1190" s="138"/>
      <c r="E1190" s="138"/>
      <c r="F1190" s="138"/>
    </row>
    <row r="1191" spans="4:6">
      <c r="D1191" s="138"/>
      <c r="E1191" s="138"/>
      <c r="F1191" s="138"/>
    </row>
    <row r="1192" spans="4:6">
      <c r="D1192" s="138"/>
      <c r="E1192" s="138"/>
      <c r="F1192" s="138"/>
    </row>
    <row r="1193" spans="4:6">
      <c r="D1193" s="138"/>
      <c r="E1193" s="138"/>
      <c r="F1193" s="138"/>
    </row>
    <row r="1194" spans="4:6">
      <c r="D1194" s="138"/>
      <c r="E1194" s="138"/>
      <c r="F1194" s="138"/>
    </row>
    <row r="1195" spans="4:6">
      <c r="D1195" s="138"/>
      <c r="E1195" s="138"/>
      <c r="F1195" s="138"/>
    </row>
    <row r="1196" spans="4:6">
      <c r="D1196" s="138"/>
      <c r="E1196" s="138"/>
      <c r="F1196" s="138"/>
    </row>
    <row r="1197" spans="4:6">
      <c r="D1197" s="138"/>
      <c r="E1197" s="138"/>
      <c r="F1197" s="138"/>
    </row>
    <row r="1198" spans="4:6">
      <c r="D1198" s="138"/>
      <c r="E1198" s="138"/>
      <c r="F1198" s="138"/>
    </row>
    <row r="1199" spans="4:6">
      <c r="D1199" s="138"/>
      <c r="E1199" s="138"/>
      <c r="F1199" s="138"/>
    </row>
    <row r="1200" spans="4:6">
      <c r="D1200" s="138"/>
      <c r="E1200" s="138"/>
      <c r="F1200" s="138"/>
    </row>
    <row r="1201" spans="4:6">
      <c r="D1201" s="138"/>
      <c r="E1201" s="138"/>
      <c r="F1201" s="138"/>
    </row>
    <row r="1202" spans="4:6">
      <c r="D1202" s="138"/>
      <c r="E1202" s="138"/>
      <c r="F1202" s="138"/>
    </row>
    <row r="1203" spans="4:6">
      <c r="D1203" s="138"/>
      <c r="E1203" s="138"/>
      <c r="F1203" s="138"/>
    </row>
    <row r="1204" spans="4:6">
      <c r="D1204" s="138"/>
      <c r="E1204" s="138"/>
      <c r="F1204" s="138"/>
    </row>
    <row r="1205" spans="4:6">
      <c r="D1205" s="138"/>
      <c r="E1205" s="138"/>
      <c r="F1205" s="138"/>
    </row>
    <row r="1206" spans="4:6">
      <c r="D1206" s="138"/>
      <c r="E1206" s="138"/>
      <c r="F1206" s="138"/>
    </row>
  </sheetData>
  <mergeCells count="10">
    <mergeCell ref="G4:G5"/>
    <mergeCell ref="H4:H5"/>
    <mergeCell ref="B1:F1"/>
    <mergeCell ref="B2:F2"/>
    <mergeCell ref="B4:B5"/>
    <mergeCell ref="C4:C5"/>
    <mergeCell ref="B3:D3"/>
    <mergeCell ref="D4:D5"/>
    <mergeCell ref="E4:E5"/>
    <mergeCell ref="F4:F5"/>
  </mergeCells>
  <pageMargins left="1.1023622047244095" right="0.70866141732283472" top="0.74803149606299213" bottom="0.74803149606299213" header="0.31496062992125984" footer="0.31496062992125984"/>
  <pageSetup paperSize="9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24"/>
  <sheetViews>
    <sheetView topLeftCell="A5" zoomScale="120" zoomScaleNormal="120" workbookViewId="0">
      <selection activeCell="C13" sqref="C13"/>
    </sheetView>
  </sheetViews>
  <sheetFormatPr defaultRowHeight="11.25"/>
  <cols>
    <col min="1" max="1" width="2.28515625" style="38" customWidth="1"/>
    <col min="2" max="2" width="42" style="46" customWidth="1"/>
    <col min="3" max="3" width="8.42578125" style="122" customWidth="1"/>
    <col min="4" max="4" width="12.85546875" style="39" customWidth="1"/>
    <col min="5" max="6" width="12.140625" style="39" customWidth="1"/>
    <col min="7" max="7" width="10.5703125" style="39" customWidth="1"/>
    <col min="8" max="8" width="7.140625" style="39" customWidth="1"/>
    <col min="9" max="16384" width="9.140625" style="38"/>
  </cols>
  <sheetData>
    <row r="1" spans="2:8">
      <c r="B1" s="48"/>
      <c r="C1" s="106"/>
      <c r="D1" s="35"/>
      <c r="E1" s="35"/>
      <c r="F1" s="35"/>
      <c r="G1" s="35"/>
      <c r="H1" s="36"/>
    </row>
    <row r="2" spans="2:8" s="42" customFormat="1" ht="12.75">
      <c r="B2" s="172" t="s">
        <v>12</v>
      </c>
      <c r="C2" s="173"/>
      <c r="D2" s="173"/>
      <c r="E2" s="174"/>
      <c r="F2" s="174"/>
      <c r="G2" s="174"/>
      <c r="H2" s="174"/>
    </row>
    <row r="3" spans="2:8">
      <c r="B3" s="175"/>
      <c r="C3" s="176"/>
      <c r="D3" s="176"/>
      <c r="E3" s="35"/>
      <c r="F3" s="35"/>
      <c r="G3" s="35"/>
      <c r="H3" s="35"/>
    </row>
    <row r="4" spans="2:8" ht="15">
      <c r="B4" s="100"/>
      <c r="C4" s="177"/>
      <c r="D4" s="176"/>
      <c r="E4" s="83"/>
      <c r="F4" s="83"/>
      <c r="G4" s="178" t="s">
        <v>782</v>
      </c>
      <c r="H4" s="179"/>
    </row>
    <row r="5" spans="2:8" s="43" customFormat="1" ht="21">
      <c r="B5" s="84" t="s">
        <v>55</v>
      </c>
      <c r="C5" s="105" t="s">
        <v>57</v>
      </c>
      <c r="D5" s="85" t="s">
        <v>1</v>
      </c>
      <c r="E5" s="85" t="s">
        <v>2</v>
      </c>
      <c r="F5" s="85" t="s">
        <v>3</v>
      </c>
      <c r="G5" s="86" t="s">
        <v>4</v>
      </c>
      <c r="H5" s="87" t="s">
        <v>58</v>
      </c>
    </row>
    <row r="6" spans="2:8" s="44" customFormat="1">
      <c r="B6" s="88" t="s">
        <v>1049</v>
      </c>
      <c r="C6" s="1" t="s">
        <v>786</v>
      </c>
      <c r="D6" s="83"/>
      <c r="E6" s="83"/>
      <c r="F6" s="83"/>
      <c r="G6" s="83"/>
      <c r="H6" s="89"/>
    </row>
    <row r="7" spans="2:8" s="44" customFormat="1">
      <c r="B7" s="90" t="s">
        <v>64</v>
      </c>
      <c r="C7" s="107" t="s">
        <v>65</v>
      </c>
      <c r="D7" s="49">
        <v>385775.2</v>
      </c>
      <c r="E7" s="49">
        <v>385775.2</v>
      </c>
      <c r="F7" s="49">
        <v>381492.18166</v>
      </c>
      <c r="G7" s="50">
        <f>F7-E7</f>
        <v>-4283.0183400000096</v>
      </c>
      <c r="H7" s="91">
        <f>F7/E7*100</f>
        <v>98.889763172956677</v>
      </c>
    </row>
    <row r="8" spans="2:8" s="44" customFormat="1">
      <c r="B8" s="90" t="s">
        <v>66</v>
      </c>
      <c r="C8" s="107" t="s">
        <v>67</v>
      </c>
      <c r="D8" s="49">
        <v>59812.3</v>
      </c>
      <c r="E8" s="49">
        <v>59812.3</v>
      </c>
      <c r="F8" s="49">
        <v>58812.3</v>
      </c>
      <c r="G8" s="50">
        <f t="shared" ref="G8:G16" si="0">F8-E8</f>
        <v>-1000</v>
      </c>
      <c r="H8" s="91">
        <f t="shared" ref="H8:H16" si="1">F8/E8*100</f>
        <v>98.328103082476346</v>
      </c>
    </row>
    <row r="9" spans="2:8" s="44" customFormat="1">
      <c r="B9" s="90" t="s">
        <v>68</v>
      </c>
      <c r="C9" s="107" t="s">
        <v>69</v>
      </c>
      <c r="D9" s="49">
        <v>88396.4</v>
      </c>
      <c r="E9" s="49">
        <v>90074.2</v>
      </c>
      <c r="F9" s="49">
        <v>81805.013479999994</v>
      </c>
      <c r="G9" s="50">
        <f t="shared" si="0"/>
        <v>-8269.1865200000029</v>
      </c>
      <c r="H9" s="91">
        <f t="shared" si="1"/>
        <v>90.819583720976709</v>
      </c>
    </row>
    <row r="10" spans="2:8" s="44" customFormat="1">
      <c r="B10" s="90" t="s">
        <v>1050</v>
      </c>
      <c r="C10" s="107" t="s">
        <v>787</v>
      </c>
      <c r="D10" s="49">
        <v>8474.6</v>
      </c>
      <c r="E10" s="49">
        <v>6626.1</v>
      </c>
      <c r="F10" s="49">
        <v>6336.8730500000001</v>
      </c>
      <c r="G10" s="50">
        <f t="shared" si="0"/>
        <v>-289.22695000000022</v>
      </c>
      <c r="H10" s="91">
        <f t="shared" si="1"/>
        <v>95.635034937595265</v>
      </c>
    </row>
    <row r="11" spans="2:8" s="44" customFormat="1">
      <c r="B11" s="90" t="s">
        <v>70</v>
      </c>
      <c r="C11" s="107" t="s">
        <v>71</v>
      </c>
      <c r="D11" s="49">
        <v>840</v>
      </c>
      <c r="E11" s="49">
        <v>840</v>
      </c>
      <c r="F11" s="49">
        <v>840</v>
      </c>
      <c r="G11" s="50">
        <f t="shared" si="0"/>
        <v>0</v>
      </c>
      <c r="H11" s="91">
        <f t="shared" si="1"/>
        <v>100</v>
      </c>
    </row>
    <row r="12" spans="2:8" s="44" customFormat="1">
      <c r="B12" s="90" t="s">
        <v>1051</v>
      </c>
      <c r="C12" s="107" t="s">
        <v>788</v>
      </c>
      <c r="D12" s="49">
        <v>150</v>
      </c>
      <c r="E12" s="49">
        <v>150</v>
      </c>
      <c r="F12" s="49">
        <v>47.5</v>
      </c>
      <c r="G12" s="50">
        <f t="shared" si="0"/>
        <v>-102.5</v>
      </c>
      <c r="H12" s="91">
        <f t="shared" si="1"/>
        <v>31.666666666666664</v>
      </c>
    </row>
    <row r="13" spans="2:8" s="44" customFormat="1">
      <c r="B13" s="88" t="s">
        <v>5</v>
      </c>
      <c r="C13" s="1" t="s">
        <v>0</v>
      </c>
      <c r="D13" s="51">
        <v>543448.5</v>
      </c>
      <c r="E13" s="51">
        <v>543277.80000000005</v>
      </c>
      <c r="F13" s="51">
        <v>529333.86818999995</v>
      </c>
      <c r="G13" s="50">
        <f t="shared" si="0"/>
        <v>-13943.931810000096</v>
      </c>
      <c r="H13" s="91">
        <f t="shared" si="1"/>
        <v>97.433369850562627</v>
      </c>
    </row>
    <row r="14" spans="2:8" s="44" customFormat="1">
      <c r="B14" s="90" t="s">
        <v>37</v>
      </c>
      <c r="C14" s="107" t="s">
        <v>789</v>
      </c>
      <c r="D14" s="49">
        <v>0</v>
      </c>
      <c r="E14" s="49">
        <v>14028.7</v>
      </c>
      <c r="F14" s="49">
        <v>13762.959000000001</v>
      </c>
      <c r="G14" s="50">
        <f t="shared" si="0"/>
        <v>-265.74099999999999</v>
      </c>
      <c r="H14" s="91">
        <f t="shared" si="1"/>
        <v>98.105733246843968</v>
      </c>
    </row>
    <row r="15" spans="2:8" s="44" customFormat="1">
      <c r="B15" s="88" t="s">
        <v>6</v>
      </c>
      <c r="C15" s="1" t="s">
        <v>0</v>
      </c>
      <c r="D15" s="51">
        <v>543448.5</v>
      </c>
      <c r="E15" s="51">
        <v>557306.5</v>
      </c>
      <c r="F15" s="51">
        <v>543096.82718999998</v>
      </c>
      <c r="G15" s="50">
        <f t="shared" si="0"/>
        <v>-14209.672810000018</v>
      </c>
      <c r="H15" s="91">
        <f t="shared" si="1"/>
        <v>97.450294800078581</v>
      </c>
    </row>
    <row r="16" spans="2:8" s="44" customFormat="1">
      <c r="B16" s="88" t="s">
        <v>7</v>
      </c>
      <c r="C16" s="1" t="s">
        <v>0</v>
      </c>
      <c r="D16" s="51">
        <v>543448.5</v>
      </c>
      <c r="E16" s="51">
        <v>557306.5</v>
      </c>
      <c r="F16" s="51">
        <v>543096.82718999998</v>
      </c>
      <c r="G16" s="50">
        <f t="shared" si="0"/>
        <v>-14209.672810000018</v>
      </c>
      <c r="H16" s="91">
        <f t="shared" si="1"/>
        <v>97.450294800078581</v>
      </c>
    </row>
    <row r="17" spans="2:8" s="44" customFormat="1" ht="21">
      <c r="B17" s="92" t="s">
        <v>55</v>
      </c>
      <c r="C17" s="1" t="s">
        <v>57</v>
      </c>
      <c r="D17" s="2" t="s">
        <v>1</v>
      </c>
      <c r="E17" s="2" t="s">
        <v>2</v>
      </c>
      <c r="F17" s="2" t="s">
        <v>3</v>
      </c>
      <c r="G17" s="3" t="s">
        <v>4</v>
      </c>
      <c r="H17" s="93" t="s">
        <v>58</v>
      </c>
    </row>
    <row r="18" spans="2:8" s="44" customFormat="1" ht="21">
      <c r="B18" s="88" t="s">
        <v>1052</v>
      </c>
      <c r="C18" s="1" t="s">
        <v>790</v>
      </c>
      <c r="D18" s="83"/>
      <c r="E18" s="83"/>
      <c r="F18" s="83"/>
      <c r="G18" s="83"/>
      <c r="H18" s="89"/>
    </row>
    <row r="19" spans="2:8" s="44" customFormat="1">
      <c r="B19" s="90" t="s">
        <v>64</v>
      </c>
      <c r="C19" s="107" t="s">
        <v>65</v>
      </c>
      <c r="D19" s="49">
        <v>61774.3</v>
      </c>
      <c r="E19" s="49">
        <v>61774.3</v>
      </c>
      <c r="F19" s="49">
        <v>61774.299359999997</v>
      </c>
      <c r="G19" s="50">
        <f t="shared" ref="G19:G27" si="2">F19-E19</f>
        <v>-6.4000000566011295E-4</v>
      </c>
      <c r="H19" s="91">
        <f t="shared" ref="H19:H27" si="3">F19/E19*100</f>
        <v>99.999998963970455</v>
      </c>
    </row>
    <row r="20" spans="2:8" s="44" customFormat="1">
      <c r="B20" s="90" t="s">
        <v>66</v>
      </c>
      <c r="C20" s="107" t="s">
        <v>67</v>
      </c>
      <c r="D20" s="49">
        <v>9612.1</v>
      </c>
      <c r="E20" s="49">
        <v>9557.9</v>
      </c>
      <c r="F20" s="49">
        <v>9482.2999999999993</v>
      </c>
      <c r="G20" s="50">
        <f t="shared" si="2"/>
        <v>-75.600000000000364</v>
      </c>
      <c r="H20" s="91">
        <f t="shared" si="3"/>
        <v>99.209031272559869</v>
      </c>
    </row>
    <row r="21" spans="2:8" s="44" customFormat="1">
      <c r="B21" s="90" t="s">
        <v>68</v>
      </c>
      <c r="C21" s="107" t="s">
        <v>69</v>
      </c>
      <c r="D21" s="49">
        <v>3832</v>
      </c>
      <c r="E21" s="49">
        <v>6012</v>
      </c>
      <c r="F21" s="49">
        <v>4019.1529999999998</v>
      </c>
      <c r="G21" s="50">
        <f t="shared" si="2"/>
        <v>-1992.8470000000002</v>
      </c>
      <c r="H21" s="91">
        <f t="shared" si="3"/>
        <v>66.852178975382571</v>
      </c>
    </row>
    <row r="22" spans="2:8" s="44" customFormat="1">
      <c r="B22" s="90" t="s">
        <v>1050</v>
      </c>
      <c r="C22" s="107" t="s">
        <v>787</v>
      </c>
      <c r="D22" s="49">
        <v>30</v>
      </c>
      <c r="E22" s="49">
        <v>30</v>
      </c>
      <c r="F22" s="49">
        <v>29.99</v>
      </c>
      <c r="G22" s="50">
        <f t="shared" si="2"/>
        <v>-1.0000000000001563E-2</v>
      </c>
      <c r="H22" s="91">
        <f t="shared" si="3"/>
        <v>99.966666666666654</v>
      </c>
    </row>
    <row r="23" spans="2:8" s="44" customFormat="1">
      <c r="B23" s="90" t="s">
        <v>70</v>
      </c>
      <c r="C23" s="107" t="s">
        <v>71</v>
      </c>
      <c r="D23" s="49">
        <v>13661.5</v>
      </c>
      <c r="E23" s="49">
        <v>11161.5</v>
      </c>
      <c r="F23" s="49">
        <v>11161.5</v>
      </c>
      <c r="G23" s="50">
        <f t="shared" si="2"/>
        <v>0</v>
      </c>
      <c r="H23" s="91">
        <f t="shared" si="3"/>
        <v>100</v>
      </c>
    </row>
    <row r="24" spans="2:8" s="44" customFormat="1">
      <c r="B24" s="88" t="s">
        <v>5</v>
      </c>
      <c r="C24" s="1" t="s">
        <v>0</v>
      </c>
      <c r="D24" s="51">
        <v>88909.9</v>
      </c>
      <c r="E24" s="51">
        <v>88535.7</v>
      </c>
      <c r="F24" s="51">
        <v>86467.242360000004</v>
      </c>
      <c r="G24" s="50">
        <f t="shared" si="2"/>
        <v>-2068.4576399999933</v>
      </c>
      <c r="H24" s="91">
        <f t="shared" si="3"/>
        <v>97.663702167600192</v>
      </c>
    </row>
    <row r="25" spans="2:8" s="44" customFormat="1">
      <c r="B25" s="88" t="s">
        <v>6</v>
      </c>
      <c r="C25" s="1" t="s">
        <v>0</v>
      </c>
      <c r="D25" s="51">
        <v>88909.9</v>
      </c>
      <c r="E25" s="51">
        <v>88535.7</v>
      </c>
      <c r="F25" s="51">
        <v>86467.242360000004</v>
      </c>
      <c r="G25" s="50">
        <f t="shared" si="2"/>
        <v>-2068.4576399999933</v>
      </c>
      <c r="H25" s="91">
        <f t="shared" si="3"/>
        <v>97.663702167600192</v>
      </c>
    </row>
    <row r="26" spans="2:8" s="44" customFormat="1">
      <c r="B26" s="88" t="s">
        <v>8</v>
      </c>
      <c r="C26" s="1" t="s">
        <v>0</v>
      </c>
      <c r="D26" s="51">
        <v>6520.5</v>
      </c>
      <c r="E26" s="51">
        <v>8093.5829999999996</v>
      </c>
      <c r="F26" s="51">
        <v>4899.0628800000004</v>
      </c>
      <c r="G26" s="50">
        <f t="shared" si="2"/>
        <v>-3194.5201199999992</v>
      </c>
      <c r="H26" s="91">
        <f t="shared" si="3"/>
        <v>60.530211156171511</v>
      </c>
    </row>
    <row r="27" spans="2:8" s="44" customFormat="1">
      <c r="B27" s="88" t="s">
        <v>7</v>
      </c>
      <c r="C27" s="1" t="s">
        <v>0</v>
      </c>
      <c r="D27" s="51">
        <v>95430.399999999994</v>
      </c>
      <c r="E27" s="51">
        <v>96629.282999999996</v>
      </c>
      <c r="F27" s="51">
        <v>91366.305240000002</v>
      </c>
      <c r="G27" s="50">
        <f t="shared" si="2"/>
        <v>-5262.9777599999943</v>
      </c>
      <c r="H27" s="91">
        <f t="shared" si="3"/>
        <v>94.553433910919111</v>
      </c>
    </row>
    <row r="28" spans="2:8" s="44" customFormat="1" ht="21">
      <c r="B28" s="92" t="s">
        <v>55</v>
      </c>
      <c r="C28" s="1" t="s">
        <v>57</v>
      </c>
      <c r="D28" s="2" t="s">
        <v>1</v>
      </c>
      <c r="E28" s="2" t="s">
        <v>2</v>
      </c>
      <c r="F28" s="2" t="s">
        <v>3</v>
      </c>
      <c r="G28" s="3" t="s">
        <v>4</v>
      </c>
      <c r="H28" s="93" t="s">
        <v>58</v>
      </c>
    </row>
    <row r="29" spans="2:8" s="44" customFormat="1" ht="21">
      <c r="B29" s="88" t="s">
        <v>1053</v>
      </c>
      <c r="C29" s="1" t="s">
        <v>791</v>
      </c>
      <c r="D29" s="83"/>
      <c r="E29" s="83"/>
      <c r="F29" s="83"/>
      <c r="G29" s="83"/>
      <c r="H29" s="89"/>
    </row>
    <row r="30" spans="2:8" s="44" customFormat="1">
      <c r="B30" s="90" t="s">
        <v>64</v>
      </c>
      <c r="C30" s="107" t="s">
        <v>65</v>
      </c>
      <c r="D30" s="49">
        <v>27306.5</v>
      </c>
      <c r="E30" s="49">
        <v>27306.5</v>
      </c>
      <c r="F30" s="49">
        <v>27305.429370000002</v>
      </c>
      <c r="G30" s="50">
        <f t="shared" ref="G30:G39" si="4">F30-E30</f>
        <v>-1.0706299999983457</v>
      </c>
      <c r="H30" s="91">
        <f t="shared" ref="H30:H39" si="5">F30/E30*100</f>
        <v>99.996079211909262</v>
      </c>
    </row>
    <row r="31" spans="2:8" s="44" customFormat="1">
      <c r="B31" s="90" t="s">
        <v>66</v>
      </c>
      <c r="C31" s="107" t="s">
        <v>67</v>
      </c>
      <c r="D31" s="49">
        <v>4242.3999999999996</v>
      </c>
      <c r="E31" s="49">
        <v>4242.3999999999996</v>
      </c>
      <c r="F31" s="49">
        <v>4128.1888600000002</v>
      </c>
      <c r="G31" s="50">
        <f t="shared" si="4"/>
        <v>-114.21113999999943</v>
      </c>
      <c r="H31" s="91">
        <f t="shared" si="5"/>
        <v>97.307864887799369</v>
      </c>
    </row>
    <row r="32" spans="2:8" s="44" customFormat="1">
      <c r="B32" s="90" t="s">
        <v>68</v>
      </c>
      <c r="C32" s="107" t="s">
        <v>69</v>
      </c>
      <c r="D32" s="49">
        <v>9882.4</v>
      </c>
      <c r="E32" s="49">
        <v>9762.4</v>
      </c>
      <c r="F32" s="49">
        <v>9111.0667699999995</v>
      </c>
      <c r="G32" s="50">
        <f t="shared" si="4"/>
        <v>-651.33323000000019</v>
      </c>
      <c r="H32" s="91">
        <f t="shared" si="5"/>
        <v>93.32814441121036</v>
      </c>
    </row>
    <row r="33" spans="2:8" s="44" customFormat="1">
      <c r="B33" s="90" t="s">
        <v>1050</v>
      </c>
      <c r="C33" s="107" t="s">
        <v>787</v>
      </c>
      <c r="D33" s="49">
        <v>1816.7</v>
      </c>
      <c r="E33" s="49">
        <v>1809.7</v>
      </c>
      <c r="F33" s="49">
        <v>1758.616</v>
      </c>
      <c r="G33" s="50">
        <f t="shared" si="4"/>
        <v>-51.08400000000006</v>
      </c>
      <c r="H33" s="91">
        <f t="shared" si="5"/>
        <v>97.177211692545711</v>
      </c>
    </row>
    <row r="34" spans="2:8" s="44" customFormat="1">
      <c r="B34" s="90" t="s">
        <v>70</v>
      </c>
      <c r="C34" s="107" t="s">
        <v>71</v>
      </c>
      <c r="D34" s="49">
        <v>1350</v>
      </c>
      <c r="E34" s="49">
        <v>1350</v>
      </c>
      <c r="F34" s="49">
        <v>1350</v>
      </c>
      <c r="G34" s="50">
        <f t="shared" si="4"/>
        <v>0</v>
      </c>
      <c r="H34" s="91">
        <f t="shared" si="5"/>
        <v>100</v>
      </c>
    </row>
    <row r="35" spans="2:8" s="44" customFormat="1">
      <c r="B35" s="90" t="s">
        <v>1054</v>
      </c>
      <c r="C35" s="107" t="s">
        <v>792</v>
      </c>
      <c r="D35" s="49">
        <v>68.900000000000006</v>
      </c>
      <c r="E35" s="49">
        <v>75.900000000000006</v>
      </c>
      <c r="F35" s="49">
        <v>75.900000000000006</v>
      </c>
      <c r="G35" s="50">
        <f t="shared" si="4"/>
        <v>0</v>
      </c>
      <c r="H35" s="91">
        <f t="shared" si="5"/>
        <v>100</v>
      </c>
    </row>
    <row r="36" spans="2:8" s="44" customFormat="1">
      <c r="B36" s="88" t="s">
        <v>5</v>
      </c>
      <c r="C36" s="1" t="s">
        <v>0</v>
      </c>
      <c r="D36" s="51">
        <v>44666.9</v>
      </c>
      <c r="E36" s="51">
        <v>44546.9</v>
      </c>
      <c r="F36" s="51">
        <v>43729.201000000001</v>
      </c>
      <c r="G36" s="50">
        <f t="shared" si="4"/>
        <v>-817.69900000000052</v>
      </c>
      <c r="H36" s="91">
        <f t="shared" si="5"/>
        <v>98.164408746736584</v>
      </c>
    </row>
    <row r="37" spans="2:8" s="44" customFormat="1">
      <c r="B37" s="90" t="s">
        <v>37</v>
      </c>
      <c r="C37" s="107" t="s">
        <v>789</v>
      </c>
      <c r="D37" s="49">
        <v>0</v>
      </c>
      <c r="E37" s="49">
        <v>120</v>
      </c>
      <c r="F37" s="49">
        <v>0</v>
      </c>
      <c r="G37" s="50">
        <f t="shared" si="4"/>
        <v>-120</v>
      </c>
      <c r="H37" s="91">
        <f t="shared" si="5"/>
        <v>0</v>
      </c>
    </row>
    <row r="38" spans="2:8" s="44" customFormat="1">
      <c r="B38" s="88" t="s">
        <v>6</v>
      </c>
      <c r="C38" s="1" t="s">
        <v>0</v>
      </c>
      <c r="D38" s="51">
        <v>44666.9</v>
      </c>
      <c r="E38" s="51">
        <v>44666.9</v>
      </c>
      <c r="F38" s="51">
        <v>43729.201000000001</v>
      </c>
      <c r="G38" s="50">
        <f t="shared" si="4"/>
        <v>-937.69900000000052</v>
      </c>
      <c r="H38" s="91">
        <f t="shared" si="5"/>
        <v>97.900684847168705</v>
      </c>
    </row>
    <row r="39" spans="2:8" s="44" customFormat="1">
      <c r="B39" s="88" t="s">
        <v>7</v>
      </c>
      <c r="C39" s="1" t="s">
        <v>0</v>
      </c>
      <c r="D39" s="51">
        <v>44666.9</v>
      </c>
      <c r="E39" s="51">
        <v>44666.9</v>
      </c>
      <c r="F39" s="51">
        <v>43729.201000000001</v>
      </c>
      <c r="G39" s="50">
        <f t="shared" si="4"/>
        <v>-937.69900000000052</v>
      </c>
      <c r="H39" s="91">
        <f t="shared" si="5"/>
        <v>97.900684847168705</v>
      </c>
    </row>
    <row r="40" spans="2:8" s="44" customFormat="1" ht="21">
      <c r="B40" s="92" t="s">
        <v>55</v>
      </c>
      <c r="C40" s="1" t="s">
        <v>57</v>
      </c>
      <c r="D40" s="2" t="s">
        <v>1</v>
      </c>
      <c r="E40" s="2" t="s">
        <v>2</v>
      </c>
      <c r="F40" s="2" t="s">
        <v>3</v>
      </c>
      <c r="G40" s="3" t="s">
        <v>4</v>
      </c>
      <c r="H40" s="93" t="s">
        <v>58</v>
      </c>
    </row>
    <row r="41" spans="2:8" s="44" customFormat="1" ht="21">
      <c r="B41" s="88" t="s">
        <v>1055</v>
      </c>
      <c r="C41" s="1" t="s">
        <v>793</v>
      </c>
      <c r="D41" s="83"/>
      <c r="E41" s="83"/>
      <c r="F41" s="83"/>
      <c r="G41" s="83"/>
      <c r="H41" s="89"/>
    </row>
    <row r="42" spans="2:8" s="44" customFormat="1">
      <c r="B42" s="90" t="s">
        <v>1056</v>
      </c>
      <c r="C42" s="107" t="s">
        <v>794</v>
      </c>
      <c r="D42" s="49">
        <v>30000</v>
      </c>
      <c r="E42" s="49">
        <v>30000</v>
      </c>
      <c r="F42" s="49">
        <v>30000</v>
      </c>
      <c r="G42" s="50">
        <f t="shared" ref="G42:G45" si="6">F42-E42</f>
        <v>0</v>
      </c>
      <c r="H42" s="91">
        <f t="shared" ref="H42:H45" si="7">F42/E42*100</f>
        <v>100</v>
      </c>
    </row>
    <row r="43" spans="2:8" s="44" customFormat="1">
      <c r="B43" s="88" t="s">
        <v>5</v>
      </c>
      <c r="C43" s="1" t="s">
        <v>0</v>
      </c>
      <c r="D43" s="51">
        <v>30000</v>
      </c>
      <c r="E43" s="51">
        <v>30000</v>
      </c>
      <c r="F43" s="51">
        <v>30000</v>
      </c>
      <c r="G43" s="50">
        <f t="shared" si="6"/>
        <v>0</v>
      </c>
      <c r="H43" s="91">
        <f t="shared" si="7"/>
        <v>100</v>
      </c>
    </row>
    <row r="44" spans="2:8" s="44" customFormat="1">
      <c r="B44" s="88" t="s">
        <v>6</v>
      </c>
      <c r="C44" s="1" t="s">
        <v>0</v>
      </c>
      <c r="D44" s="51">
        <v>30000</v>
      </c>
      <c r="E44" s="51">
        <v>30000</v>
      </c>
      <c r="F44" s="51">
        <v>30000</v>
      </c>
      <c r="G44" s="50">
        <f t="shared" si="6"/>
        <v>0</v>
      </c>
      <c r="H44" s="91">
        <f t="shared" si="7"/>
        <v>100</v>
      </c>
    </row>
    <row r="45" spans="2:8" s="44" customFormat="1">
      <c r="B45" s="88" t="s">
        <v>7</v>
      </c>
      <c r="C45" s="1" t="s">
        <v>0</v>
      </c>
      <c r="D45" s="51">
        <v>30000</v>
      </c>
      <c r="E45" s="51">
        <v>30000</v>
      </c>
      <c r="F45" s="51">
        <v>30000</v>
      </c>
      <c r="G45" s="50">
        <f t="shared" si="6"/>
        <v>0</v>
      </c>
      <c r="H45" s="91">
        <f t="shared" si="7"/>
        <v>100</v>
      </c>
    </row>
    <row r="46" spans="2:8" s="44" customFormat="1" ht="21">
      <c r="B46" s="92" t="s">
        <v>55</v>
      </c>
      <c r="C46" s="1" t="s">
        <v>57</v>
      </c>
      <c r="D46" s="2" t="s">
        <v>1</v>
      </c>
      <c r="E46" s="2" t="s">
        <v>2</v>
      </c>
      <c r="F46" s="2" t="s">
        <v>3</v>
      </c>
      <c r="G46" s="3" t="s">
        <v>4</v>
      </c>
      <c r="H46" s="93" t="s">
        <v>58</v>
      </c>
    </row>
    <row r="47" spans="2:8" s="44" customFormat="1" ht="21">
      <c r="B47" s="88" t="s">
        <v>1057</v>
      </c>
      <c r="C47" s="1" t="s">
        <v>795</v>
      </c>
      <c r="D47" s="83"/>
      <c r="E47" s="83"/>
      <c r="F47" s="83"/>
      <c r="G47" s="83"/>
      <c r="H47" s="89"/>
    </row>
    <row r="48" spans="2:8" s="44" customFormat="1">
      <c r="B48" s="90" t="s">
        <v>64</v>
      </c>
      <c r="C48" s="107" t="s">
        <v>65</v>
      </c>
      <c r="D48" s="49">
        <v>73807.8</v>
      </c>
      <c r="E48" s="49">
        <v>223106.4</v>
      </c>
      <c r="F48" s="49">
        <v>205671.96165000001</v>
      </c>
      <c r="G48" s="50">
        <f t="shared" ref="G48:G55" si="8">F48-E48</f>
        <v>-17434.438349999982</v>
      </c>
      <c r="H48" s="91">
        <f t="shared" ref="H48:H55" si="9">F48/E48*100</f>
        <v>92.185594698314361</v>
      </c>
    </row>
    <row r="49" spans="2:8" s="44" customFormat="1">
      <c r="B49" s="90" t="s">
        <v>66</v>
      </c>
      <c r="C49" s="107" t="s">
        <v>67</v>
      </c>
      <c r="D49" s="49">
        <v>11449.8</v>
      </c>
      <c r="E49" s="49">
        <v>36465.5</v>
      </c>
      <c r="F49" s="49">
        <v>28420</v>
      </c>
      <c r="G49" s="50">
        <f t="shared" si="8"/>
        <v>-8045.5</v>
      </c>
      <c r="H49" s="91">
        <f t="shared" si="9"/>
        <v>77.936679875498754</v>
      </c>
    </row>
    <row r="50" spans="2:8" s="44" customFormat="1">
      <c r="B50" s="90" t="s">
        <v>68</v>
      </c>
      <c r="C50" s="107" t="s">
        <v>69</v>
      </c>
      <c r="D50" s="49">
        <v>25326.400000000001</v>
      </c>
      <c r="E50" s="49">
        <v>27045.5</v>
      </c>
      <c r="F50" s="49">
        <v>24566.794119999999</v>
      </c>
      <c r="G50" s="50">
        <f t="shared" si="8"/>
        <v>-2478.7058800000013</v>
      </c>
      <c r="H50" s="91">
        <f t="shared" si="9"/>
        <v>90.835052485626065</v>
      </c>
    </row>
    <row r="51" spans="2:8" s="44" customFormat="1">
      <c r="B51" s="90" t="s">
        <v>1050</v>
      </c>
      <c r="C51" s="107" t="s">
        <v>787</v>
      </c>
      <c r="D51" s="49">
        <v>4848.7</v>
      </c>
      <c r="E51" s="49">
        <v>0</v>
      </c>
      <c r="F51" s="49">
        <v>0</v>
      </c>
      <c r="G51" s="50">
        <f t="shared" si="8"/>
        <v>0</v>
      </c>
      <c r="H51" s="91">
        <v>0</v>
      </c>
    </row>
    <row r="52" spans="2:8" s="44" customFormat="1">
      <c r="B52" s="90" t="s">
        <v>1051</v>
      </c>
      <c r="C52" s="107" t="s">
        <v>788</v>
      </c>
      <c r="D52" s="49">
        <v>0</v>
      </c>
      <c r="E52" s="49">
        <v>379.2</v>
      </c>
      <c r="F52" s="49">
        <v>379.2</v>
      </c>
      <c r="G52" s="50">
        <f t="shared" si="8"/>
        <v>0</v>
      </c>
      <c r="H52" s="91">
        <f t="shared" si="9"/>
        <v>100</v>
      </c>
    </row>
    <row r="53" spans="2:8" s="44" customFormat="1">
      <c r="B53" s="88" t="s">
        <v>5</v>
      </c>
      <c r="C53" s="1" t="s">
        <v>0</v>
      </c>
      <c r="D53" s="51">
        <v>115432.7</v>
      </c>
      <c r="E53" s="51">
        <v>286996.59999999998</v>
      </c>
      <c r="F53" s="51">
        <v>259037.95577</v>
      </c>
      <c r="G53" s="50">
        <f t="shared" si="8"/>
        <v>-27958.644229999976</v>
      </c>
      <c r="H53" s="91">
        <f t="shared" si="9"/>
        <v>90.258196706859948</v>
      </c>
    </row>
    <row r="54" spans="2:8" s="44" customFormat="1">
      <c r="B54" s="88" t="s">
        <v>6</v>
      </c>
      <c r="C54" s="1" t="s">
        <v>0</v>
      </c>
      <c r="D54" s="51">
        <v>115432.7</v>
      </c>
      <c r="E54" s="51">
        <v>286996.59999999998</v>
      </c>
      <c r="F54" s="51">
        <v>259037.95577</v>
      </c>
      <c r="G54" s="50">
        <f t="shared" si="8"/>
        <v>-27958.644229999976</v>
      </c>
      <c r="H54" s="91">
        <f t="shared" si="9"/>
        <v>90.258196706859948</v>
      </c>
    </row>
    <row r="55" spans="2:8" s="44" customFormat="1">
      <c r="B55" s="88" t="s">
        <v>7</v>
      </c>
      <c r="C55" s="1" t="s">
        <v>0</v>
      </c>
      <c r="D55" s="51">
        <v>115432.7</v>
      </c>
      <c r="E55" s="51">
        <v>286996.59999999998</v>
      </c>
      <c r="F55" s="51">
        <v>259037.95577</v>
      </c>
      <c r="G55" s="50">
        <f t="shared" si="8"/>
        <v>-27958.644229999976</v>
      </c>
      <c r="H55" s="91">
        <f t="shared" si="9"/>
        <v>90.258196706859948</v>
      </c>
    </row>
    <row r="56" spans="2:8" s="44" customFormat="1" ht="21">
      <c r="B56" s="92" t="s">
        <v>55</v>
      </c>
      <c r="C56" s="1" t="s">
        <v>57</v>
      </c>
      <c r="D56" s="2" t="s">
        <v>1</v>
      </c>
      <c r="E56" s="2" t="s">
        <v>2</v>
      </c>
      <c r="F56" s="2" t="s">
        <v>3</v>
      </c>
      <c r="G56" s="3" t="s">
        <v>4</v>
      </c>
      <c r="H56" s="93" t="s">
        <v>58</v>
      </c>
    </row>
    <row r="57" spans="2:8" s="44" customFormat="1" ht="21">
      <c r="B57" s="88" t="s">
        <v>1058</v>
      </c>
      <c r="C57" s="1" t="s">
        <v>796</v>
      </c>
      <c r="D57" s="83"/>
      <c r="E57" s="83"/>
      <c r="F57" s="83"/>
      <c r="G57" s="83"/>
      <c r="H57" s="89"/>
    </row>
    <row r="58" spans="2:8" s="44" customFormat="1">
      <c r="B58" s="90" t="s">
        <v>68</v>
      </c>
      <c r="C58" s="107" t="s">
        <v>69</v>
      </c>
      <c r="D58" s="49">
        <v>4785</v>
      </c>
      <c r="E58" s="49">
        <v>4092.4</v>
      </c>
      <c r="F58" s="49">
        <v>3848.2808399999999</v>
      </c>
      <c r="G58" s="50">
        <f t="shared" ref="G58:G63" si="10">F58-E58</f>
        <v>-244.11916000000019</v>
      </c>
      <c r="H58" s="91">
        <f t="shared" ref="H58:H63" si="11">F58/E58*100</f>
        <v>94.034816733457134</v>
      </c>
    </row>
    <row r="59" spans="2:8" s="44" customFormat="1">
      <c r="B59" s="90" t="s">
        <v>1050</v>
      </c>
      <c r="C59" s="107" t="s">
        <v>787</v>
      </c>
      <c r="D59" s="49">
        <v>1109.5999999999999</v>
      </c>
      <c r="E59" s="49">
        <v>1359.6</v>
      </c>
      <c r="F59" s="49">
        <v>1206.4000000000001</v>
      </c>
      <c r="G59" s="50">
        <f t="shared" si="10"/>
        <v>-153.19999999999982</v>
      </c>
      <c r="H59" s="91">
        <f t="shared" si="11"/>
        <v>88.731979994115932</v>
      </c>
    </row>
    <row r="60" spans="2:8" s="44" customFormat="1">
      <c r="B60" s="88" t="s">
        <v>5</v>
      </c>
      <c r="C60" s="1" t="s">
        <v>0</v>
      </c>
      <c r="D60" s="51">
        <v>5894.6</v>
      </c>
      <c r="E60" s="51">
        <v>5452</v>
      </c>
      <c r="F60" s="51">
        <v>5054.68084</v>
      </c>
      <c r="G60" s="50">
        <f t="shared" si="10"/>
        <v>-397.31916000000001</v>
      </c>
      <c r="H60" s="91">
        <f t="shared" si="11"/>
        <v>92.712414526779156</v>
      </c>
    </row>
    <row r="61" spans="2:8" s="44" customFormat="1">
      <c r="B61" s="90" t="s">
        <v>37</v>
      </c>
      <c r="C61" s="107" t="s">
        <v>789</v>
      </c>
      <c r="D61" s="49">
        <v>0</v>
      </c>
      <c r="E61" s="49">
        <v>744</v>
      </c>
      <c r="F61" s="49">
        <v>744</v>
      </c>
      <c r="G61" s="50">
        <f t="shared" si="10"/>
        <v>0</v>
      </c>
      <c r="H61" s="91">
        <f t="shared" si="11"/>
        <v>100</v>
      </c>
    </row>
    <row r="62" spans="2:8" s="44" customFormat="1">
      <c r="B62" s="88" t="s">
        <v>6</v>
      </c>
      <c r="C62" s="1" t="s">
        <v>0</v>
      </c>
      <c r="D62" s="51">
        <v>5894.6</v>
      </c>
      <c r="E62" s="51">
        <v>6196</v>
      </c>
      <c r="F62" s="51">
        <v>5798.68084</v>
      </c>
      <c r="G62" s="50">
        <f t="shared" si="10"/>
        <v>-397.31916000000001</v>
      </c>
      <c r="H62" s="91">
        <f t="shared" si="11"/>
        <v>93.587489347966439</v>
      </c>
    </row>
    <row r="63" spans="2:8" s="44" customFormat="1">
      <c r="B63" s="88" t="s">
        <v>7</v>
      </c>
      <c r="C63" s="1" t="s">
        <v>0</v>
      </c>
      <c r="D63" s="51">
        <v>5894.6</v>
      </c>
      <c r="E63" s="51">
        <v>6196</v>
      </c>
      <c r="F63" s="51">
        <v>5798.68084</v>
      </c>
      <c r="G63" s="50">
        <f t="shared" si="10"/>
        <v>-397.31916000000001</v>
      </c>
      <c r="H63" s="91">
        <f t="shared" si="11"/>
        <v>93.587489347966439</v>
      </c>
    </row>
    <row r="64" spans="2:8" s="44" customFormat="1" ht="21">
      <c r="B64" s="92" t="s">
        <v>55</v>
      </c>
      <c r="C64" s="1" t="s">
        <v>57</v>
      </c>
      <c r="D64" s="2" t="s">
        <v>1</v>
      </c>
      <c r="E64" s="2" t="s">
        <v>2</v>
      </c>
      <c r="F64" s="2" t="s">
        <v>3</v>
      </c>
      <c r="G64" s="3" t="s">
        <v>4</v>
      </c>
      <c r="H64" s="93" t="s">
        <v>58</v>
      </c>
    </row>
    <row r="65" spans="2:8" s="44" customFormat="1" ht="16.5" customHeight="1">
      <c r="B65" s="88" t="s">
        <v>1059</v>
      </c>
      <c r="C65" s="1">
        <v>12810</v>
      </c>
      <c r="D65" s="83"/>
      <c r="E65" s="83"/>
      <c r="F65" s="83"/>
      <c r="G65" s="83"/>
      <c r="H65" s="89"/>
    </row>
    <row r="66" spans="2:8" s="44" customFormat="1">
      <c r="B66" s="90" t="s">
        <v>1056</v>
      </c>
      <c r="C66" s="107" t="s">
        <v>794</v>
      </c>
      <c r="D66" s="49">
        <v>0</v>
      </c>
      <c r="E66" s="49">
        <v>33267.5</v>
      </c>
      <c r="F66" s="49">
        <v>33267.494579999999</v>
      </c>
      <c r="G66" s="50">
        <f t="shared" ref="G66:G69" si="12">F66-E66</f>
        <v>-5.4200000013224781E-3</v>
      </c>
      <c r="H66" s="91">
        <f t="shared" ref="H66:H69" si="13">F66/E66*100</f>
        <v>99.999983707822949</v>
      </c>
    </row>
    <row r="67" spans="2:8" s="44" customFormat="1">
      <c r="B67" s="88" t="s">
        <v>5</v>
      </c>
      <c r="C67" s="1" t="s">
        <v>0</v>
      </c>
      <c r="D67" s="51">
        <v>0</v>
      </c>
      <c r="E67" s="51">
        <v>33267.5</v>
      </c>
      <c r="F67" s="51">
        <v>33267.494579999999</v>
      </c>
      <c r="G67" s="50">
        <f t="shared" si="12"/>
        <v>-5.4200000013224781E-3</v>
      </c>
      <c r="H67" s="91">
        <f t="shared" si="13"/>
        <v>99.999983707822949</v>
      </c>
    </row>
    <row r="68" spans="2:8" s="44" customFormat="1">
      <c r="B68" s="88" t="s">
        <v>6</v>
      </c>
      <c r="C68" s="1" t="s">
        <v>0</v>
      </c>
      <c r="D68" s="51">
        <v>0</v>
      </c>
      <c r="E68" s="51">
        <v>33267.5</v>
      </c>
      <c r="F68" s="51">
        <v>33267.494579999999</v>
      </c>
      <c r="G68" s="50">
        <f t="shared" si="12"/>
        <v>-5.4200000013224781E-3</v>
      </c>
      <c r="H68" s="91">
        <f t="shared" si="13"/>
        <v>99.999983707822949</v>
      </c>
    </row>
    <row r="69" spans="2:8" s="44" customFormat="1">
      <c r="B69" s="88" t="s">
        <v>7</v>
      </c>
      <c r="C69" s="1" t="s">
        <v>0</v>
      </c>
      <c r="D69" s="51">
        <v>0</v>
      </c>
      <c r="E69" s="51">
        <v>33267.5</v>
      </c>
      <c r="F69" s="51">
        <v>33267.494579999999</v>
      </c>
      <c r="G69" s="50">
        <f t="shared" si="12"/>
        <v>-5.4200000013224781E-3</v>
      </c>
      <c r="H69" s="91">
        <f t="shared" si="13"/>
        <v>99.999983707822949</v>
      </c>
    </row>
    <row r="70" spans="2:8" s="44" customFormat="1" ht="21">
      <c r="B70" s="92" t="s">
        <v>55</v>
      </c>
      <c r="C70" s="1" t="s">
        <v>57</v>
      </c>
      <c r="D70" s="2" t="s">
        <v>1</v>
      </c>
      <c r="E70" s="2" t="s">
        <v>2</v>
      </c>
      <c r="F70" s="2" t="s">
        <v>3</v>
      </c>
      <c r="G70" s="3" t="s">
        <v>4</v>
      </c>
      <c r="H70" s="93" t="s">
        <v>58</v>
      </c>
    </row>
    <row r="71" spans="2:8" s="44" customFormat="1" ht="14.25" customHeight="1">
      <c r="B71" s="88" t="s">
        <v>1059</v>
      </c>
      <c r="C71" s="1">
        <v>12810</v>
      </c>
      <c r="D71" s="83"/>
      <c r="E71" s="83"/>
      <c r="F71" s="83"/>
      <c r="G71" s="83"/>
      <c r="H71" s="89"/>
    </row>
    <row r="72" spans="2:8" s="44" customFormat="1">
      <c r="B72" s="90" t="s">
        <v>1056</v>
      </c>
      <c r="C72" s="107" t="s">
        <v>794</v>
      </c>
      <c r="D72" s="49">
        <v>30000</v>
      </c>
      <c r="E72" s="49">
        <v>1252.5</v>
      </c>
      <c r="F72" s="49">
        <v>0</v>
      </c>
      <c r="G72" s="50">
        <f t="shared" ref="G72:G75" si="14">F72-E72</f>
        <v>-1252.5</v>
      </c>
      <c r="H72" s="91">
        <f t="shared" ref="H72:H75" si="15">F72/E72*100</f>
        <v>0</v>
      </c>
    </row>
    <row r="73" spans="2:8" s="44" customFormat="1">
      <c r="B73" s="88" t="s">
        <v>5</v>
      </c>
      <c r="C73" s="1" t="s">
        <v>0</v>
      </c>
      <c r="D73" s="51">
        <v>30000</v>
      </c>
      <c r="E73" s="51">
        <v>1252.5</v>
      </c>
      <c r="F73" s="51">
        <v>0</v>
      </c>
      <c r="G73" s="50">
        <f t="shared" si="14"/>
        <v>-1252.5</v>
      </c>
      <c r="H73" s="91">
        <f t="shared" si="15"/>
        <v>0</v>
      </c>
    </row>
    <row r="74" spans="2:8" s="44" customFormat="1">
      <c r="B74" s="88" t="s">
        <v>6</v>
      </c>
      <c r="C74" s="1" t="s">
        <v>0</v>
      </c>
      <c r="D74" s="51">
        <v>30000</v>
      </c>
      <c r="E74" s="51">
        <v>1252.5</v>
      </c>
      <c r="F74" s="51">
        <v>0</v>
      </c>
      <c r="G74" s="50">
        <f t="shared" si="14"/>
        <v>-1252.5</v>
      </c>
      <c r="H74" s="91">
        <f t="shared" si="15"/>
        <v>0</v>
      </c>
    </row>
    <row r="75" spans="2:8" s="44" customFormat="1">
      <c r="B75" s="88" t="s">
        <v>7</v>
      </c>
      <c r="C75" s="1" t="s">
        <v>0</v>
      </c>
      <c r="D75" s="51">
        <v>30000</v>
      </c>
      <c r="E75" s="51">
        <v>1252.5</v>
      </c>
      <c r="F75" s="51">
        <v>0</v>
      </c>
      <c r="G75" s="50">
        <f t="shared" si="14"/>
        <v>-1252.5</v>
      </c>
      <c r="H75" s="91">
        <f t="shared" si="15"/>
        <v>0</v>
      </c>
    </row>
    <row r="76" spans="2:8" s="44" customFormat="1" ht="21">
      <c r="B76" s="92" t="s">
        <v>55</v>
      </c>
      <c r="C76" s="1" t="s">
        <v>57</v>
      </c>
      <c r="D76" s="2" t="s">
        <v>1</v>
      </c>
      <c r="E76" s="2" t="s">
        <v>2</v>
      </c>
      <c r="F76" s="2" t="s">
        <v>3</v>
      </c>
      <c r="G76" s="3" t="s">
        <v>4</v>
      </c>
      <c r="H76" s="93" t="s">
        <v>58</v>
      </c>
    </row>
    <row r="77" spans="2:8" s="44" customFormat="1" ht="31.5">
      <c r="B77" s="88" t="s">
        <v>1060</v>
      </c>
      <c r="C77" s="1">
        <v>12810</v>
      </c>
      <c r="D77" s="83"/>
      <c r="E77" s="83"/>
      <c r="F77" s="83"/>
      <c r="G77" s="83"/>
      <c r="H77" s="89"/>
    </row>
    <row r="78" spans="2:8" s="44" customFormat="1">
      <c r="B78" s="90" t="s">
        <v>1056</v>
      </c>
      <c r="C78" s="107" t="s">
        <v>794</v>
      </c>
      <c r="D78" s="49">
        <v>0</v>
      </c>
      <c r="E78" s="49">
        <v>2200</v>
      </c>
      <c r="F78" s="49">
        <v>2200</v>
      </c>
      <c r="G78" s="50">
        <f t="shared" ref="G78:G81" si="16">F78-E78</f>
        <v>0</v>
      </c>
      <c r="H78" s="91">
        <f t="shared" ref="H78:H81" si="17">F78/E78*100</f>
        <v>100</v>
      </c>
    </row>
    <row r="79" spans="2:8" s="44" customFormat="1">
      <c r="B79" s="88" t="s">
        <v>5</v>
      </c>
      <c r="C79" s="1" t="s">
        <v>0</v>
      </c>
      <c r="D79" s="51">
        <v>0</v>
      </c>
      <c r="E79" s="51">
        <v>2200</v>
      </c>
      <c r="F79" s="51">
        <v>2200</v>
      </c>
      <c r="G79" s="50">
        <f t="shared" si="16"/>
        <v>0</v>
      </c>
      <c r="H79" s="91">
        <f t="shared" si="17"/>
        <v>100</v>
      </c>
    </row>
    <row r="80" spans="2:8" s="44" customFormat="1">
      <c r="B80" s="88" t="s">
        <v>6</v>
      </c>
      <c r="C80" s="1" t="s">
        <v>0</v>
      </c>
      <c r="D80" s="51">
        <v>0</v>
      </c>
      <c r="E80" s="51">
        <v>2200</v>
      </c>
      <c r="F80" s="51">
        <v>2200</v>
      </c>
      <c r="G80" s="50">
        <f t="shared" si="16"/>
        <v>0</v>
      </c>
      <c r="H80" s="91">
        <f t="shared" si="17"/>
        <v>100</v>
      </c>
    </row>
    <row r="81" spans="2:8" s="44" customFormat="1">
      <c r="B81" s="88" t="s">
        <v>7</v>
      </c>
      <c r="C81" s="1" t="s">
        <v>0</v>
      </c>
      <c r="D81" s="51">
        <v>0</v>
      </c>
      <c r="E81" s="51">
        <v>2200</v>
      </c>
      <c r="F81" s="51">
        <v>2200</v>
      </c>
      <c r="G81" s="50">
        <f t="shared" si="16"/>
        <v>0</v>
      </c>
      <c r="H81" s="91">
        <f t="shared" si="17"/>
        <v>100</v>
      </c>
    </row>
    <row r="82" spans="2:8" s="44" customFormat="1" ht="21">
      <c r="B82" s="92" t="s">
        <v>55</v>
      </c>
      <c r="C82" s="1" t="s">
        <v>57</v>
      </c>
      <c r="D82" s="2" t="s">
        <v>1</v>
      </c>
      <c r="E82" s="2" t="s">
        <v>2</v>
      </c>
      <c r="F82" s="2" t="s">
        <v>3</v>
      </c>
      <c r="G82" s="3" t="s">
        <v>4</v>
      </c>
      <c r="H82" s="93" t="s">
        <v>58</v>
      </c>
    </row>
    <row r="83" spans="2:8" s="44" customFormat="1" ht="31.5">
      <c r="B83" s="88" t="s">
        <v>1061</v>
      </c>
      <c r="C83" s="1">
        <v>12810</v>
      </c>
      <c r="D83" s="83"/>
      <c r="E83" s="83"/>
      <c r="F83" s="83"/>
      <c r="G83" s="83"/>
      <c r="H83" s="89"/>
    </row>
    <row r="84" spans="2:8" s="44" customFormat="1">
      <c r="B84" s="90" t="s">
        <v>1056</v>
      </c>
      <c r="C84" s="107" t="s">
        <v>794</v>
      </c>
      <c r="D84" s="49">
        <v>0</v>
      </c>
      <c r="E84" s="49">
        <v>150</v>
      </c>
      <c r="F84" s="49">
        <v>150</v>
      </c>
      <c r="G84" s="50">
        <f t="shared" ref="G84:G87" si="18">F84-E84</f>
        <v>0</v>
      </c>
      <c r="H84" s="91">
        <f t="shared" ref="H84:H87" si="19">F84/E84*100</f>
        <v>100</v>
      </c>
    </row>
    <row r="85" spans="2:8" s="44" customFormat="1">
      <c r="B85" s="88" t="s">
        <v>5</v>
      </c>
      <c r="C85" s="1" t="s">
        <v>0</v>
      </c>
      <c r="D85" s="51">
        <v>0</v>
      </c>
      <c r="E85" s="51">
        <v>150</v>
      </c>
      <c r="F85" s="51">
        <v>150</v>
      </c>
      <c r="G85" s="50">
        <f t="shared" si="18"/>
        <v>0</v>
      </c>
      <c r="H85" s="91">
        <f t="shared" si="19"/>
        <v>100</v>
      </c>
    </row>
    <row r="86" spans="2:8" s="44" customFormat="1">
      <c r="B86" s="88" t="s">
        <v>6</v>
      </c>
      <c r="C86" s="1" t="s">
        <v>0</v>
      </c>
      <c r="D86" s="51">
        <v>0</v>
      </c>
      <c r="E86" s="51">
        <v>150</v>
      </c>
      <c r="F86" s="51">
        <v>150</v>
      </c>
      <c r="G86" s="50">
        <f t="shared" si="18"/>
        <v>0</v>
      </c>
      <c r="H86" s="91">
        <f t="shared" si="19"/>
        <v>100</v>
      </c>
    </row>
    <row r="87" spans="2:8" s="44" customFormat="1">
      <c r="B87" s="88" t="s">
        <v>7</v>
      </c>
      <c r="C87" s="1" t="s">
        <v>0</v>
      </c>
      <c r="D87" s="51">
        <v>0</v>
      </c>
      <c r="E87" s="51">
        <v>150</v>
      </c>
      <c r="F87" s="51">
        <v>150</v>
      </c>
      <c r="G87" s="50">
        <f t="shared" si="18"/>
        <v>0</v>
      </c>
      <c r="H87" s="91">
        <f t="shared" si="19"/>
        <v>100</v>
      </c>
    </row>
    <row r="88" spans="2:8" s="44" customFormat="1" ht="21">
      <c r="B88" s="92" t="s">
        <v>55</v>
      </c>
      <c r="C88" s="1" t="s">
        <v>57</v>
      </c>
      <c r="D88" s="2" t="s">
        <v>1</v>
      </c>
      <c r="E88" s="2" t="s">
        <v>2</v>
      </c>
      <c r="F88" s="2" t="s">
        <v>3</v>
      </c>
      <c r="G88" s="3" t="s">
        <v>4</v>
      </c>
      <c r="H88" s="93" t="s">
        <v>58</v>
      </c>
    </row>
    <row r="89" spans="2:8" s="44" customFormat="1" ht="31.5">
      <c r="B89" s="88" t="s">
        <v>1062</v>
      </c>
      <c r="C89" s="1">
        <v>12810</v>
      </c>
      <c r="D89" s="83"/>
      <c r="E89" s="83"/>
      <c r="F89" s="83"/>
      <c r="G89" s="83"/>
      <c r="H89" s="89"/>
    </row>
    <row r="90" spans="2:8" s="44" customFormat="1">
      <c r="B90" s="90" t="s">
        <v>1056</v>
      </c>
      <c r="C90" s="107" t="s">
        <v>794</v>
      </c>
      <c r="D90" s="49">
        <v>0</v>
      </c>
      <c r="E90" s="49">
        <v>650</v>
      </c>
      <c r="F90" s="49">
        <v>650</v>
      </c>
      <c r="G90" s="50">
        <f t="shared" ref="G90:G93" si="20">F90-E90</f>
        <v>0</v>
      </c>
      <c r="H90" s="91">
        <f t="shared" ref="H90:H93" si="21">F90/E90*100</f>
        <v>100</v>
      </c>
    </row>
    <row r="91" spans="2:8" s="44" customFormat="1">
      <c r="B91" s="88" t="s">
        <v>5</v>
      </c>
      <c r="C91" s="1" t="s">
        <v>0</v>
      </c>
      <c r="D91" s="51">
        <v>0</v>
      </c>
      <c r="E91" s="51">
        <v>650</v>
      </c>
      <c r="F91" s="51">
        <v>650</v>
      </c>
      <c r="G91" s="50">
        <f t="shared" si="20"/>
        <v>0</v>
      </c>
      <c r="H91" s="91">
        <f t="shared" si="21"/>
        <v>100</v>
      </c>
    </row>
    <row r="92" spans="2:8" s="44" customFormat="1">
      <c r="B92" s="88" t="s">
        <v>6</v>
      </c>
      <c r="C92" s="1" t="s">
        <v>0</v>
      </c>
      <c r="D92" s="51">
        <v>0</v>
      </c>
      <c r="E92" s="51">
        <v>650</v>
      </c>
      <c r="F92" s="51">
        <v>650</v>
      </c>
      <c r="G92" s="50">
        <f t="shared" si="20"/>
        <v>0</v>
      </c>
      <c r="H92" s="91">
        <f t="shared" si="21"/>
        <v>100</v>
      </c>
    </row>
    <row r="93" spans="2:8" s="44" customFormat="1">
      <c r="B93" s="88" t="s">
        <v>7</v>
      </c>
      <c r="C93" s="1" t="s">
        <v>0</v>
      </c>
      <c r="D93" s="51">
        <v>0</v>
      </c>
      <c r="E93" s="51">
        <v>650</v>
      </c>
      <c r="F93" s="51">
        <v>650</v>
      </c>
      <c r="G93" s="50">
        <f t="shared" si="20"/>
        <v>0</v>
      </c>
      <c r="H93" s="91">
        <f t="shared" si="21"/>
        <v>100</v>
      </c>
    </row>
    <row r="94" spans="2:8" s="44" customFormat="1" ht="21">
      <c r="B94" s="92" t="s">
        <v>55</v>
      </c>
      <c r="C94" s="1" t="s">
        <v>57</v>
      </c>
      <c r="D94" s="2" t="s">
        <v>1</v>
      </c>
      <c r="E94" s="2" t="s">
        <v>2</v>
      </c>
      <c r="F94" s="2" t="s">
        <v>3</v>
      </c>
      <c r="G94" s="3" t="s">
        <v>4</v>
      </c>
      <c r="H94" s="93" t="s">
        <v>58</v>
      </c>
    </row>
    <row r="95" spans="2:8" s="44" customFormat="1">
      <c r="B95" s="88" t="s">
        <v>1063</v>
      </c>
      <c r="C95" s="1" t="s">
        <v>797</v>
      </c>
      <c r="D95" s="83"/>
      <c r="E95" s="83"/>
      <c r="F95" s="83"/>
      <c r="G95" s="83"/>
      <c r="H95" s="89"/>
    </row>
    <row r="96" spans="2:8" s="44" customFormat="1">
      <c r="B96" s="90" t="s">
        <v>64</v>
      </c>
      <c r="C96" s="107" t="s">
        <v>65</v>
      </c>
      <c r="D96" s="49">
        <v>6634.4</v>
      </c>
      <c r="E96" s="49">
        <v>6634.4</v>
      </c>
      <c r="F96" s="49">
        <v>6305.3185199999998</v>
      </c>
      <c r="G96" s="50">
        <f t="shared" ref="G96:G103" si="22">F96-E96</f>
        <v>-329.08147999999983</v>
      </c>
      <c r="H96" s="91">
        <f t="shared" ref="H96:H103" si="23">F96/E96*100</f>
        <v>95.039770288194873</v>
      </c>
    </row>
    <row r="97" spans="2:8" s="44" customFormat="1">
      <c r="B97" s="90" t="s">
        <v>66</v>
      </c>
      <c r="C97" s="107" t="s">
        <v>67</v>
      </c>
      <c r="D97" s="49">
        <v>1144.4000000000001</v>
      </c>
      <c r="E97" s="49">
        <v>1144.4000000000001</v>
      </c>
      <c r="F97" s="49">
        <v>916.28684999999996</v>
      </c>
      <c r="G97" s="50">
        <f t="shared" si="22"/>
        <v>-228.11315000000013</v>
      </c>
      <c r="H97" s="91">
        <f t="shared" si="23"/>
        <v>80.067008912967481</v>
      </c>
    </row>
    <row r="98" spans="2:8" s="44" customFormat="1">
      <c r="B98" s="90" t="s">
        <v>68</v>
      </c>
      <c r="C98" s="107" t="s">
        <v>69</v>
      </c>
      <c r="D98" s="49">
        <v>173.9</v>
      </c>
      <c r="E98" s="49">
        <v>75.7</v>
      </c>
      <c r="F98" s="49">
        <v>75.7</v>
      </c>
      <c r="G98" s="50">
        <f t="shared" si="22"/>
        <v>0</v>
      </c>
      <c r="H98" s="91">
        <f t="shared" si="23"/>
        <v>100</v>
      </c>
    </row>
    <row r="99" spans="2:8" s="44" customFormat="1">
      <c r="B99" s="90" t="s">
        <v>1050</v>
      </c>
      <c r="C99" s="107" t="s">
        <v>787</v>
      </c>
      <c r="D99" s="49">
        <v>0</v>
      </c>
      <c r="E99" s="49">
        <v>65.7</v>
      </c>
      <c r="F99" s="49">
        <v>65.655000000000001</v>
      </c>
      <c r="G99" s="50">
        <f t="shared" si="22"/>
        <v>-4.5000000000001705E-2</v>
      </c>
      <c r="H99" s="91">
        <f t="shared" si="23"/>
        <v>99.93150684931507</v>
      </c>
    </row>
    <row r="100" spans="2:8" s="44" customFormat="1">
      <c r="B100" s="90" t="s">
        <v>70</v>
      </c>
      <c r="C100" s="107" t="s">
        <v>71</v>
      </c>
      <c r="D100" s="49">
        <v>0</v>
      </c>
      <c r="E100" s="49">
        <v>32.5</v>
      </c>
      <c r="F100" s="49">
        <v>32.5</v>
      </c>
      <c r="G100" s="50">
        <f t="shared" si="22"/>
        <v>0</v>
      </c>
      <c r="H100" s="91">
        <f t="shared" si="23"/>
        <v>100</v>
      </c>
    </row>
    <row r="101" spans="2:8" s="44" customFormat="1">
      <c r="B101" s="88" t="s">
        <v>5</v>
      </c>
      <c r="C101" s="1" t="s">
        <v>0</v>
      </c>
      <c r="D101" s="51">
        <v>7952.7</v>
      </c>
      <c r="E101" s="51">
        <v>7952.7</v>
      </c>
      <c r="F101" s="51">
        <v>7395.4603699999998</v>
      </c>
      <c r="G101" s="50">
        <f t="shared" si="22"/>
        <v>-557.23963000000003</v>
      </c>
      <c r="H101" s="91">
        <f t="shared" si="23"/>
        <v>92.993076187961321</v>
      </c>
    </row>
    <row r="102" spans="2:8" s="44" customFormat="1">
      <c r="B102" s="88" t="s">
        <v>6</v>
      </c>
      <c r="C102" s="1" t="s">
        <v>0</v>
      </c>
      <c r="D102" s="51">
        <v>7952.7</v>
      </c>
      <c r="E102" s="51">
        <v>7952.7</v>
      </c>
      <c r="F102" s="51">
        <v>7395.4603699999998</v>
      </c>
      <c r="G102" s="50">
        <f t="shared" si="22"/>
        <v>-557.23963000000003</v>
      </c>
      <c r="H102" s="91">
        <f t="shared" si="23"/>
        <v>92.993076187961321</v>
      </c>
    </row>
    <row r="103" spans="2:8" s="44" customFormat="1">
      <c r="B103" s="88" t="s">
        <v>7</v>
      </c>
      <c r="C103" s="1" t="s">
        <v>0</v>
      </c>
      <c r="D103" s="51">
        <v>7952.7</v>
      </c>
      <c r="E103" s="51">
        <v>7952.7</v>
      </c>
      <c r="F103" s="51">
        <v>7395.4603699999998</v>
      </c>
      <c r="G103" s="50">
        <f t="shared" si="22"/>
        <v>-557.23963000000003</v>
      </c>
      <c r="H103" s="91">
        <f t="shared" si="23"/>
        <v>92.993076187961321</v>
      </c>
    </row>
    <row r="104" spans="2:8" s="44" customFormat="1" ht="21">
      <c r="B104" s="92" t="s">
        <v>55</v>
      </c>
      <c r="C104" s="1" t="s">
        <v>57</v>
      </c>
      <c r="D104" s="2" t="s">
        <v>1</v>
      </c>
      <c r="E104" s="2" t="s">
        <v>2</v>
      </c>
      <c r="F104" s="2" t="s">
        <v>3</v>
      </c>
      <c r="G104" s="3" t="s">
        <v>4</v>
      </c>
      <c r="H104" s="93" t="s">
        <v>58</v>
      </c>
    </row>
    <row r="105" spans="2:8" s="44" customFormat="1">
      <c r="B105" s="88" t="s">
        <v>1064</v>
      </c>
      <c r="C105" s="1" t="s">
        <v>798</v>
      </c>
      <c r="D105" s="83"/>
      <c r="E105" s="83"/>
      <c r="F105" s="83"/>
      <c r="G105" s="83"/>
      <c r="H105" s="89"/>
    </row>
    <row r="106" spans="2:8" s="44" customFormat="1">
      <c r="B106" s="90" t="s">
        <v>64</v>
      </c>
      <c r="C106" s="107" t="s">
        <v>65</v>
      </c>
      <c r="D106" s="49">
        <v>135745</v>
      </c>
      <c r="E106" s="49">
        <v>54378.6</v>
      </c>
      <c r="F106" s="49">
        <v>54378.599049999997</v>
      </c>
      <c r="G106" s="50">
        <f t="shared" ref="G106:G113" si="24">F106-E106</f>
        <v>-9.5000000146683306E-4</v>
      </c>
      <c r="H106" s="91">
        <f t="shared" ref="H106:H113" si="25">F106/E106*100</f>
        <v>99.999998252989215</v>
      </c>
    </row>
    <row r="107" spans="2:8" s="44" customFormat="1">
      <c r="B107" s="90" t="s">
        <v>66</v>
      </c>
      <c r="C107" s="107" t="s">
        <v>67</v>
      </c>
      <c r="D107" s="49">
        <v>21149.4</v>
      </c>
      <c r="E107" s="49">
        <v>7350</v>
      </c>
      <c r="F107" s="49">
        <v>7241.6817000000001</v>
      </c>
      <c r="G107" s="50">
        <f t="shared" si="24"/>
        <v>-108.31829999999991</v>
      </c>
      <c r="H107" s="91">
        <f t="shared" si="25"/>
        <v>98.526281632653067</v>
      </c>
    </row>
    <row r="108" spans="2:8" s="44" customFormat="1">
      <c r="B108" s="90" t="s">
        <v>68</v>
      </c>
      <c r="C108" s="107" t="s">
        <v>69</v>
      </c>
      <c r="D108" s="49">
        <v>24900.799999999999</v>
      </c>
      <c r="E108" s="49">
        <v>5377.6</v>
      </c>
      <c r="F108" s="49">
        <v>5377.6</v>
      </c>
      <c r="G108" s="50">
        <f t="shared" si="24"/>
        <v>0</v>
      </c>
      <c r="H108" s="91">
        <f t="shared" si="25"/>
        <v>100</v>
      </c>
    </row>
    <row r="109" spans="2:8" s="44" customFormat="1">
      <c r="B109" s="90" t="s">
        <v>1050</v>
      </c>
      <c r="C109" s="107" t="s">
        <v>787</v>
      </c>
      <c r="D109" s="49">
        <v>4000</v>
      </c>
      <c r="E109" s="49">
        <v>0</v>
      </c>
      <c r="F109" s="49">
        <v>0</v>
      </c>
      <c r="G109" s="50">
        <f t="shared" si="24"/>
        <v>0</v>
      </c>
      <c r="H109" s="91">
        <v>0</v>
      </c>
    </row>
    <row r="110" spans="2:8" s="44" customFormat="1">
      <c r="B110" s="90" t="s">
        <v>1051</v>
      </c>
      <c r="C110" s="107" t="s">
        <v>788</v>
      </c>
      <c r="D110" s="49">
        <v>760.2</v>
      </c>
      <c r="E110" s="49">
        <v>381</v>
      </c>
      <c r="F110" s="49">
        <v>380.86955999999998</v>
      </c>
      <c r="G110" s="50">
        <f t="shared" si="24"/>
        <v>-0.13044000000002143</v>
      </c>
      <c r="H110" s="91">
        <f t="shared" si="25"/>
        <v>99.965763779527549</v>
      </c>
    </row>
    <row r="111" spans="2:8" s="44" customFormat="1">
      <c r="B111" s="88" t="s">
        <v>5</v>
      </c>
      <c r="C111" s="1" t="s">
        <v>0</v>
      </c>
      <c r="D111" s="51">
        <v>186555.4</v>
      </c>
      <c r="E111" s="51">
        <v>67487.199999999997</v>
      </c>
      <c r="F111" s="51">
        <v>67378.750310000003</v>
      </c>
      <c r="G111" s="50">
        <f t="shared" si="24"/>
        <v>-108.44968999999401</v>
      </c>
      <c r="H111" s="91">
        <f t="shared" si="25"/>
        <v>99.839303319740651</v>
      </c>
    </row>
    <row r="112" spans="2:8" s="44" customFormat="1">
      <c r="B112" s="88" t="s">
        <v>6</v>
      </c>
      <c r="C112" s="1" t="s">
        <v>0</v>
      </c>
      <c r="D112" s="51">
        <v>186555.4</v>
      </c>
      <c r="E112" s="51">
        <v>67487.199999999997</v>
      </c>
      <c r="F112" s="51">
        <v>67378.750310000003</v>
      </c>
      <c r="G112" s="50">
        <f t="shared" si="24"/>
        <v>-108.44968999999401</v>
      </c>
      <c r="H112" s="91">
        <f t="shared" si="25"/>
        <v>99.839303319740651</v>
      </c>
    </row>
    <row r="113" spans="2:8" s="44" customFormat="1">
      <c r="B113" s="88" t="s">
        <v>7</v>
      </c>
      <c r="C113" s="1" t="s">
        <v>0</v>
      </c>
      <c r="D113" s="51">
        <v>186555.4</v>
      </c>
      <c r="E113" s="51">
        <v>67487.199999999997</v>
      </c>
      <c r="F113" s="51">
        <v>67378.750310000003</v>
      </c>
      <c r="G113" s="50">
        <f t="shared" si="24"/>
        <v>-108.44968999999401</v>
      </c>
      <c r="H113" s="91">
        <f t="shared" si="25"/>
        <v>99.839303319740651</v>
      </c>
    </row>
    <row r="114" spans="2:8" s="44" customFormat="1" ht="21">
      <c r="B114" s="92" t="s">
        <v>55</v>
      </c>
      <c r="C114" s="1" t="s">
        <v>57</v>
      </c>
      <c r="D114" s="2" t="s">
        <v>1</v>
      </c>
      <c r="E114" s="2" t="s">
        <v>2</v>
      </c>
      <c r="F114" s="2" t="s">
        <v>3</v>
      </c>
      <c r="G114" s="3" t="s">
        <v>4</v>
      </c>
      <c r="H114" s="93" t="s">
        <v>58</v>
      </c>
    </row>
    <row r="115" spans="2:8" s="44" customFormat="1" ht="31.5">
      <c r="B115" s="88" t="s">
        <v>1065</v>
      </c>
      <c r="C115" s="1">
        <v>14810</v>
      </c>
      <c r="D115" s="83"/>
      <c r="E115" s="83"/>
      <c r="F115" s="83"/>
      <c r="G115" s="83"/>
      <c r="H115" s="89"/>
    </row>
    <row r="116" spans="2:8" s="44" customFormat="1">
      <c r="B116" s="90" t="s">
        <v>1056</v>
      </c>
      <c r="C116" s="107" t="s">
        <v>794</v>
      </c>
      <c r="D116" s="49">
        <v>0</v>
      </c>
      <c r="E116" s="49">
        <v>100</v>
      </c>
      <c r="F116" s="49">
        <v>96</v>
      </c>
      <c r="G116" s="50">
        <f t="shared" ref="G116:G119" si="26">F116-E116</f>
        <v>-4</v>
      </c>
      <c r="H116" s="91">
        <f t="shared" ref="H116:H119" si="27">F116/E116*100</f>
        <v>96</v>
      </c>
    </row>
    <row r="117" spans="2:8" s="44" customFormat="1">
      <c r="B117" s="88" t="s">
        <v>5</v>
      </c>
      <c r="C117" s="1" t="s">
        <v>0</v>
      </c>
      <c r="D117" s="51">
        <v>0</v>
      </c>
      <c r="E117" s="51">
        <v>100</v>
      </c>
      <c r="F117" s="51">
        <v>96</v>
      </c>
      <c r="G117" s="50">
        <f t="shared" si="26"/>
        <v>-4</v>
      </c>
      <c r="H117" s="91">
        <f t="shared" si="27"/>
        <v>96</v>
      </c>
    </row>
    <row r="118" spans="2:8" s="44" customFormat="1">
      <c r="B118" s="88" t="s">
        <v>6</v>
      </c>
      <c r="C118" s="1" t="s">
        <v>0</v>
      </c>
      <c r="D118" s="51">
        <v>0</v>
      </c>
      <c r="E118" s="51">
        <v>100</v>
      </c>
      <c r="F118" s="51">
        <v>96</v>
      </c>
      <c r="G118" s="50">
        <f t="shared" si="26"/>
        <v>-4</v>
      </c>
      <c r="H118" s="91">
        <f t="shared" si="27"/>
        <v>96</v>
      </c>
    </row>
    <row r="119" spans="2:8" s="44" customFormat="1">
      <c r="B119" s="88" t="s">
        <v>7</v>
      </c>
      <c r="C119" s="1" t="s">
        <v>0</v>
      </c>
      <c r="D119" s="51">
        <v>0</v>
      </c>
      <c r="E119" s="51">
        <v>100</v>
      </c>
      <c r="F119" s="51">
        <v>96</v>
      </c>
      <c r="G119" s="50">
        <f t="shared" si="26"/>
        <v>-4</v>
      </c>
      <c r="H119" s="91">
        <f t="shared" si="27"/>
        <v>96</v>
      </c>
    </row>
    <row r="120" spans="2:8" s="44" customFormat="1" ht="21">
      <c r="B120" s="92" t="s">
        <v>55</v>
      </c>
      <c r="C120" s="1" t="s">
        <v>57</v>
      </c>
      <c r="D120" s="2" t="s">
        <v>1</v>
      </c>
      <c r="E120" s="2" t="s">
        <v>2</v>
      </c>
      <c r="F120" s="2" t="s">
        <v>3</v>
      </c>
      <c r="G120" s="3" t="s">
        <v>4</v>
      </c>
      <c r="H120" s="93" t="s">
        <v>58</v>
      </c>
    </row>
    <row r="121" spans="2:8" s="44" customFormat="1">
      <c r="B121" s="88" t="s">
        <v>1066</v>
      </c>
      <c r="C121" s="1">
        <v>14810</v>
      </c>
      <c r="D121" s="83"/>
      <c r="E121" s="83"/>
      <c r="F121" s="83"/>
      <c r="G121" s="83"/>
      <c r="H121" s="89"/>
    </row>
    <row r="122" spans="2:8" s="44" customFormat="1">
      <c r="B122" s="90" t="s">
        <v>1056</v>
      </c>
      <c r="C122" s="107" t="s">
        <v>794</v>
      </c>
      <c r="D122" s="49">
        <v>0</v>
      </c>
      <c r="E122" s="49">
        <v>18247.702000000001</v>
      </c>
      <c r="F122" s="49">
        <v>18247.702000000001</v>
      </c>
      <c r="G122" s="50">
        <f t="shared" ref="G122:G125" si="28">F122-E122</f>
        <v>0</v>
      </c>
      <c r="H122" s="91">
        <f t="shared" ref="H122:H125" si="29">F122/E122*100</f>
        <v>100</v>
      </c>
    </row>
    <row r="123" spans="2:8" s="44" customFormat="1">
      <c r="B123" s="88" t="s">
        <v>5</v>
      </c>
      <c r="C123" s="1" t="s">
        <v>0</v>
      </c>
      <c r="D123" s="51">
        <v>0</v>
      </c>
      <c r="E123" s="51">
        <v>18247.702000000001</v>
      </c>
      <c r="F123" s="51">
        <v>18247.702000000001</v>
      </c>
      <c r="G123" s="50">
        <f t="shared" si="28"/>
        <v>0</v>
      </c>
      <c r="H123" s="91">
        <f t="shared" si="29"/>
        <v>100</v>
      </c>
    </row>
    <row r="124" spans="2:8" s="44" customFormat="1">
      <c r="B124" s="88" t="s">
        <v>6</v>
      </c>
      <c r="C124" s="1" t="s">
        <v>0</v>
      </c>
      <c r="D124" s="51">
        <v>0</v>
      </c>
      <c r="E124" s="51">
        <v>18247.702000000001</v>
      </c>
      <c r="F124" s="51">
        <v>18247.702000000001</v>
      </c>
      <c r="G124" s="50">
        <f t="shared" si="28"/>
        <v>0</v>
      </c>
      <c r="H124" s="91">
        <f t="shared" si="29"/>
        <v>100</v>
      </c>
    </row>
    <row r="125" spans="2:8" s="44" customFormat="1">
      <c r="B125" s="88" t="s">
        <v>7</v>
      </c>
      <c r="C125" s="1" t="s">
        <v>0</v>
      </c>
      <c r="D125" s="51">
        <v>0</v>
      </c>
      <c r="E125" s="51">
        <v>18247.702000000001</v>
      </c>
      <c r="F125" s="51">
        <v>18247.702000000001</v>
      </c>
      <c r="G125" s="50">
        <f t="shared" si="28"/>
        <v>0</v>
      </c>
      <c r="H125" s="91">
        <f t="shared" si="29"/>
        <v>100</v>
      </c>
    </row>
    <row r="126" spans="2:8" s="44" customFormat="1" ht="21">
      <c r="B126" s="92" t="s">
        <v>55</v>
      </c>
      <c r="C126" s="1" t="s">
        <v>57</v>
      </c>
      <c r="D126" s="2" t="s">
        <v>1</v>
      </c>
      <c r="E126" s="2" t="s">
        <v>2</v>
      </c>
      <c r="F126" s="2" t="s">
        <v>3</v>
      </c>
      <c r="G126" s="3" t="s">
        <v>4</v>
      </c>
      <c r="H126" s="93" t="s">
        <v>58</v>
      </c>
    </row>
    <row r="127" spans="2:8" s="44" customFormat="1" ht="21">
      <c r="B127" s="88" t="s">
        <v>1067</v>
      </c>
      <c r="C127" s="1">
        <v>14810</v>
      </c>
      <c r="D127" s="83"/>
      <c r="E127" s="83"/>
      <c r="F127" s="83"/>
      <c r="G127" s="83"/>
      <c r="H127" s="89"/>
    </row>
    <row r="128" spans="2:8" s="44" customFormat="1">
      <c r="B128" s="90" t="s">
        <v>1056</v>
      </c>
      <c r="C128" s="107" t="s">
        <v>794</v>
      </c>
      <c r="D128" s="49">
        <v>30000</v>
      </c>
      <c r="E128" s="49">
        <v>5552.2979999999998</v>
      </c>
      <c r="F128" s="49">
        <v>0</v>
      </c>
      <c r="G128" s="50">
        <f t="shared" ref="G128:G131" si="30">F128-E128</f>
        <v>-5552.2979999999998</v>
      </c>
      <c r="H128" s="91">
        <f t="shared" ref="H128:H131" si="31">F128/E128*100</f>
        <v>0</v>
      </c>
    </row>
    <row r="129" spans="2:8" s="44" customFormat="1">
      <c r="B129" s="88" t="s">
        <v>5</v>
      </c>
      <c r="C129" s="1" t="s">
        <v>0</v>
      </c>
      <c r="D129" s="51">
        <v>30000</v>
      </c>
      <c r="E129" s="51">
        <v>5552.2979999999998</v>
      </c>
      <c r="F129" s="51">
        <v>0</v>
      </c>
      <c r="G129" s="50">
        <f t="shared" si="30"/>
        <v>-5552.2979999999998</v>
      </c>
      <c r="H129" s="91">
        <f t="shared" si="31"/>
        <v>0</v>
      </c>
    </row>
    <row r="130" spans="2:8" s="44" customFormat="1">
      <c r="B130" s="88" t="s">
        <v>6</v>
      </c>
      <c r="C130" s="1" t="s">
        <v>0</v>
      </c>
      <c r="D130" s="51">
        <v>30000</v>
      </c>
      <c r="E130" s="51">
        <v>5552.2979999999998</v>
      </c>
      <c r="F130" s="51">
        <v>0</v>
      </c>
      <c r="G130" s="50">
        <f t="shared" si="30"/>
        <v>-5552.2979999999998</v>
      </c>
      <c r="H130" s="91">
        <f t="shared" si="31"/>
        <v>0</v>
      </c>
    </row>
    <row r="131" spans="2:8" s="44" customFormat="1">
      <c r="B131" s="88" t="s">
        <v>7</v>
      </c>
      <c r="C131" s="1" t="s">
        <v>0</v>
      </c>
      <c r="D131" s="51">
        <v>30000</v>
      </c>
      <c r="E131" s="51">
        <v>5552.2979999999998</v>
      </c>
      <c r="F131" s="51">
        <v>0</v>
      </c>
      <c r="G131" s="50">
        <f t="shared" si="30"/>
        <v>-5552.2979999999998</v>
      </c>
      <c r="H131" s="91">
        <f t="shared" si="31"/>
        <v>0</v>
      </c>
    </row>
    <row r="132" spans="2:8" s="44" customFormat="1" ht="21">
      <c r="B132" s="92" t="s">
        <v>55</v>
      </c>
      <c r="C132" s="1" t="s">
        <v>57</v>
      </c>
      <c r="D132" s="2" t="s">
        <v>1</v>
      </c>
      <c r="E132" s="2" t="s">
        <v>2</v>
      </c>
      <c r="F132" s="2" t="s">
        <v>3</v>
      </c>
      <c r="G132" s="3" t="s">
        <v>4</v>
      </c>
      <c r="H132" s="93" t="s">
        <v>58</v>
      </c>
    </row>
    <row r="133" spans="2:8" s="44" customFormat="1" ht="31.5">
      <c r="B133" s="88" t="s">
        <v>1068</v>
      </c>
      <c r="C133" s="1">
        <v>14810</v>
      </c>
      <c r="D133" s="83"/>
      <c r="E133" s="83"/>
      <c r="F133" s="83"/>
      <c r="G133" s="83"/>
      <c r="H133" s="89"/>
    </row>
    <row r="134" spans="2:8" s="44" customFormat="1">
      <c r="B134" s="90" t="s">
        <v>1056</v>
      </c>
      <c r="C134" s="107" t="s">
        <v>794</v>
      </c>
      <c r="D134" s="49">
        <v>0</v>
      </c>
      <c r="E134" s="49">
        <v>4400</v>
      </c>
      <c r="F134" s="49">
        <v>4400</v>
      </c>
      <c r="G134" s="50">
        <f t="shared" ref="G134:G137" si="32">F134-E134</f>
        <v>0</v>
      </c>
      <c r="H134" s="91">
        <f t="shared" ref="H134:H137" si="33">F134/E134*100</f>
        <v>100</v>
      </c>
    </row>
    <row r="135" spans="2:8" s="44" customFormat="1">
      <c r="B135" s="88" t="s">
        <v>5</v>
      </c>
      <c r="C135" s="1" t="s">
        <v>0</v>
      </c>
      <c r="D135" s="51">
        <v>0</v>
      </c>
      <c r="E135" s="51">
        <v>4400</v>
      </c>
      <c r="F135" s="51">
        <v>4400</v>
      </c>
      <c r="G135" s="50">
        <f t="shared" si="32"/>
        <v>0</v>
      </c>
      <c r="H135" s="91">
        <f t="shared" si="33"/>
        <v>100</v>
      </c>
    </row>
    <row r="136" spans="2:8" s="44" customFormat="1">
      <c r="B136" s="88" t="s">
        <v>6</v>
      </c>
      <c r="C136" s="1" t="s">
        <v>0</v>
      </c>
      <c r="D136" s="51">
        <v>0</v>
      </c>
      <c r="E136" s="51">
        <v>4400</v>
      </c>
      <c r="F136" s="51">
        <v>4400</v>
      </c>
      <c r="G136" s="50">
        <f t="shared" si="32"/>
        <v>0</v>
      </c>
      <c r="H136" s="91">
        <f t="shared" si="33"/>
        <v>100</v>
      </c>
    </row>
    <row r="137" spans="2:8" s="44" customFormat="1">
      <c r="B137" s="88" t="s">
        <v>7</v>
      </c>
      <c r="C137" s="1" t="s">
        <v>0</v>
      </c>
      <c r="D137" s="51">
        <v>0</v>
      </c>
      <c r="E137" s="51">
        <v>4400</v>
      </c>
      <c r="F137" s="51">
        <v>4400</v>
      </c>
      <c r="G137" s="50">
        <f t="shared" si="32"/>
        <v>0</v>
      </c>
      <c r="H137" s="91">
        <f t="shared" si="33"/>
        <v>100</v>
      </c>
    </row>
    <row r="138" spans="2:8" s="44" customFormat="1" ht="21">
      <c r="B138" s="92" t="s">
        <v>55</v>
      </c>
      <c r="C138" s="1" t="s">
        <v>57</v>
      </c>
      <c r="D138" s="2" t="s">
        <v>1</v>
      </c>
      <c r="E138" s="2" t="s">
        <v>2</v>
      </c>
      <c r="F138" s="2" t="s">
        <v>3</v>
      </c>
      <c r="G138" s="3" t="s">
        <v>4</v>
      </c>
      <c r="H138" s="93" t="s">
        <v>58</v>
      </c>
    </row>
    <row r="139" spans="2:8" s="44" customFormat="1" ht="21">
      <c r="B139" s="88" t="s">
        <v>1069</v>
      </c>
      <c r="C139" s="1">
        <v>14810</v>
      </c>
      <c r="D139" s="83"/>
      <c r="E139" s="83"/>
      <c r="F139" s="83"/>
      <c r="G139" s="83"/>
      <c r="H139" s="89"/>
    </row>
    <row r="140" spans="2:8" s="44" customFormat="1">
      <c r="B140" s="90" t="s">
        <v>1056</v>
      </c>
      <c r="C140" s="107" t="s">
        <v>794</v>
      </c>
      <c r="D140" s="49">
        <v>0</v>
      </c>
      <c r="E140" s="49">
        <v>300</v>
      </c>
      <c r="F140" s="49">
        <v>300</v>
      </c>
      <c r="G140" s="50">
        <f t="shared" ref="G140:G143" si="34">F140-E140</f>
        <v>0</v>
      </c>
      <c r="H140" s="91">
        <f t="shared" ref="H140:H143" si="35">F140/E140*100</f>
        <v>100</v>
      </c>
    </row>
    <row r="141" spans="2:8" s="44" customFormat="1">
      <c r="B141" s="88" t="s">
        <v>5</v>
      </c>
      <c r="C141" s="1" t="s">
        <v>0</v>
      </c>
      <c r="D141" s="51">
        <v>0</v>
      </c>
      <c r="E141" s="51">
        <v>300</v>
      </c>
      <c r="F141" s="51">
        <v>300</v>
      </c>
      <c r="G141" s="50">
        <f t="shared" si="34"/>
        <v>0</v>
      </c>
      <c r="H141" s="91">
        <f t="shared" si="35"/>
        <v>100</v>
      </c>
    </row>
    <row r="142" spans="2:8" s="44" customFormat="1">
      <c r="B142" s="88" t="s">
        <v>6</v>
      </c>
      <c r="C142" s="1" t="s">
        <v>0</v>
      </c>
      <c r="D142" s="51">
        <v>0</v>
      </c>
      <c r="E142" s="51">
        <v>300</v>
      </c>
      <c r="F142" s="51">
        <v>300</v>
      </c>
      <c r="G142" s="50">
        <f t="shared" si="34"/>
        <v>0</v>
      </c>
      <c r="H142" s="91">
        <f t="shared" si="35"/>
        <v>100</v>
      </c>
    </row>
    <row r="143" spans="2:8" s="44" customFormat="1">
      <c r="B143" s="88" t="s">
        <v>7</v>
      </c>
      <c r="C143" s="1" t="s">
        <v>0</v>
      </c>
      <c r="D143" s="51">
        <v>0</v>
      </c>
      <c r="E143" s="51">
        <v>300</v>
      </c>
      <c r="F143" s="51">
        <v>300</v>
      </c>
      <c r="G143" s="50">
        <f t="shared" si="34"/>
        <v>0</v>
      </c>
      <c r="H143" s="91">
        <f t="shared" si="35"/>
        <v>100</v>
      </c>
    </row>
    <row r="144" spans="2:8" s="44" customFormat="1" ht="21">
      <c r="B144" s="92" t="s">
        <v>55</v>
      </c>
      <c r="C144" s="1" t="s">
        <v>57</v>
      </c>
      <c r="D144" s="2" t="s">
        <v>1</v>
      </c>
      <c r="E144" s="2" t="s">
        <v>2</v>
      </c>
      <c r="F144" s="2" t="s">
        <v>3</v>
      </c>
      <c r="G144" s="3" t="s">
        <v>4</v>
      </c>
      <c r="H144" s="93" t="s">
        <v>58</v>
      </c>
    </row>
    <row r="145" spans="2:8" s="44" customFormat="1" ht="21">
      <c r="B145" s="88" t="s">
        <v>1070</v>
      </c>
      <c r="C145" s="1">
        <v>14810</v>
      </c>
      <c r="D145" s="83"/>
      <c r="E145" s="83"/>
      <c r="F145" s="83"/>
      <c r="G145" s="83"/>
      <c r="H145" s="89"/>
    </row>
    <row r="146" spans="2:8" s="44" customFormat="1">
      <c r="B146" s="90" t="s">
        <v>1056</v>
      </c>
      <c r="C146" s="107" t="s">
        <v>794</v>
      </c>
      <c r="D146" s="49">
        <v>0</v>
      </c>
      <c r="E146" s="49">
        <v>100</v>
      </c>
      <c r="F146" s="49">
        <v>100</v>
      </c>
      <c r="G146" s="50">
        <f t="shared" ref="G146:G149" si="36">F146-E146</f>
        <v>0</v>
      </c>
      <c r="H146" s="91">
        <f t="shared" ref="H146:H149" si="37">F146/E146*100</f>
        <v>100</v>
      </c>
    </row>
    <row r="147" spans="2:8" s="44" customFormat="1">
      <c r="B147" s="88" t="s">
        <v>5</v>
      </c>
      <c r="C147" s="1" t="s">
        <v>0</v>
      </c>
      <c r="D147" s="51">
        <v>0</v>
      </c>
      <c r="E147" s="51">
        <v>100</v>
      </c>
      <c r="F147" s="51">
        <v>100</v>
      </c>
      <c r="G147" s="50">
        <f t="shared" si="36"/>
        <v>0</v>
      </c>
      <c r="H147" s="91">
        <f t="shared" si="37"/>
        <v>100</v>
      </c>
    </row>
    <row r="148" spans="2:8" s="44" customFormat="1">
      <c r="B148" s="88" t="s">
        <v>6</v>
      </c>
      <c r="C148" s="1" t="s">
        <v>0</v>
      </c>
      <c r="D148" s="51">
        <v>0</v>
      </c>
      <c r="E148" s="51">
        <v>100</v>
      </c>
      <c r="F148" s="51">
        <v>100</v>
      </c>
      <c r="G148" s="50">
        <f t="shared" si="36"/>
        <v>0</v>
      </c>
      <c r="H148" s="91">
        <f t="shared" si="37"/>
        <v>100</v>
      </c>
    </row>
    <row r="149" spans="2:8" s="44" customFormat="1">
      <c r="B149" s="88" t="s">
        <v>7</v>
      </c>
      <c r="C149" s="1" t="s">
        <v>0</v>
      </c>
      <c r="D149" s="51">
        <v>0</v>
      </c>
      <c r="E149" s="51">
        <v>100</v>
      </c>
      <c r="F149" s="51">
        <v>100</v>
      </c>
      <c r="G149" s="50">
        <f t="shared" si="36"/>
        <v>0</v>
      </c>
      <c r="H149" s="91">
        <f t="shared" si="37"/>
        <v>100</v>
      </c>
    </row>
    <row r="150" spans="2:8" s="44" customFormat="1" ht="21">
      <c r="B150" s="92" t="s">
        <v>55</v>
      </c>
      <c r="C150" s="1" t="s">
        <v>57</v>
      </c>
      <c r="D150" s="2" t="s">
        <v>1</v>
      </c>
      <c r="E150" s="2" t="s">
        <v>2</v>
      </c>
      <c r="F150" s="2" t="s">
        <v>3</v>
      </c>
      <c r="G150" s="3" t="s">
        <v>4</v>
      </c>
      <c r="H150" s="93" t="s">
        <v>58</v>
      </c>
    </row>
    <row r="151" spans="2:8" s="44" customFormat="1" ht="21">
      <c r="B151" s="88" t="s">
        <v>1071</v>
      </c>
      <c r="C151" s="1">
        <v>14810</v>
      </c>
      <c r="D151" s="83"/>
      <c r="E151" s="83"/>
      <c r="F151" s="83"/>
      <c r="G151" s="83"/>
      <c r="H151" s="89"/>
    </row>
    <row r="152" spans="2:8" s="44" customFormat="1">
      <c r="B152" s="90" t="s">
        <v>1056</v>
      </c>
      <c r="C152" s="107" t="s">
        <v>794</v>
      </c>
      <c r="D152" s="49">
        <v>0</v>
      </c>
      <c r="E152" s="49">
        <v>1300</v>
      </c>
      <c r="F152" s="49">
        <v>1300</v>
      </c>
      <c r="G152" s="50">
        <f t="shared" ref="G152:G155" si="38">F152-E152</f>
        <v>0</v>
      </c>
      <c r="H152" s="91">
        <f t="shared" ref="H152:H155" si="39">F152/E152*100</f>
        <v>100</v>
      </c>
    </row>
    <row r="153" spans="2:8" s="44" customFormat="1">
      <c r="B153" s="88" t="s">
        <v>5</v>
      </c>
      <c r="C153" s="1" t="s">
        <v>0</v>
      </c>
      <c r="D153" s="51">
        <v>0</v>
      </c>
      <c r="E153" s="51">
        <v>1300</v>
      </c>
      <c r="F153" s="51">
        <v>1300</v>
      </c>
      <c r="G153" s="50">
        <f t="shared" si="38"/>
        <v>0</v>
      </c>
      <c r="H153" s="91">
        <f t="shared" si="39"/>
        <v>100</v>
      </c>
    </row>
    <row r="154" spans="2:8" s="44" customFormat="1">
      <c r="B154" s="88" t="s">
        <v>6</v>
      </c>
      <c r="C154" s="1" t="s">
        <v>0</v>
      </c>
      <c r="D154" s="51">
        <v>0</v>
      </c>
      <c r="E154" s="51">
        <v>1300</v>
      </c>
      <c r="F154" s="51">
        <v>1300</v>
      </c>
      <c r="G154" s="50">
        <f t="shared" si="38"/>
        <v>0</v>
      </c>
      <c r="H154" s="91">
        <f t="shared" si="39"/>
        <v>100</v>
      </c>
    </row>
    <row r="155" spans="2:8" s="44" customFormat="1">
      <c r="B155" s="88" t="s">
        <v>7</v>
      </c>
      <c r="C155" s="1" t="s">
        <v>0</v>
      </c>
      <c r="D155" s="51">
        <v>0</v>
      </c>
      <c r="E155" s="51">
        <v>1300</v>
      </c>
      <c r="F155" s="51">
        <v>1300</v>
      </c>
      <c r="G155" s="50">
        <f t="shared" si="38"/>
        <v>0</v>
      </c>
      <c r="H155" s="91">
        <f t="shared" si="39"/>
        <v>100</v>
      </c>
    </row>
    <row r="156" spans="2:8" s="44" customFormat="1" ht="21">
      <c r="B156" s="92" t="s">
        <v>55</v>
      </c>
      <c r="C156" s="1" t="s">
        <v>57</v>
      </c>
      <c r="D156" s="2" t="s">
        <v>1</v>
      </c>
      <c r="E156" s="2" t="s">
        <v>2</v>
      </c>
      <c r="F156" s="2" t="s">
        <v>3</v>
      </c>
      <c r="G156" s="3" t="s">
        <v>4</v>
      </c>
      <c r="H156" s="93" t="s">
        <v>58</v>
      </c>
    </row>
    <row r="157" spans="2:8" s="44" customFormat="1" ht="21">
      <c r="B157" s="88" t="s">
        <v>1072</v>
      </c>
      <c r="C157" s="1" t="s">
        <v>799</v>
      </c>
      <c r="D157" s="83"/>
      <c r="E157" s="83"/>
      <c r="F157" s="83"/>
      <c r="G157" s="83"/>
      <c r="H157" s="89"/>
    </row>
    <row r="158" spans="2:8" s="44" customFormat="1">
      <c r="B158" s="90" t="s">
        <v>64</v>
      </c>
      <c r="C158" s="107" t="s">
        <v>65</v>
      </c>
      <c r="D158" s="49">
        <v>304005.7</v>
      </c>
      <c r="E158" s="49">
        <v>316354.7</v>
      </c>
      <c r="F158" s="49">
        <v>315877.71477000002</v>
      </c>
      <c r="G158" s="50">
        <f t="shared" ref="G158:G168" si="40">F158-E158</f>
        <v>-476.98522999999113</v>
      </c>
      <c r="H158" s="91">
        <f t="shared" ref="H158:H168" si="41">F158/E158*100</f>
        <v>99.849224547635927</v>
      </c>
    </row>
    <row r="159" spans="2:8" s="44" customFormat="1">
      <c r="B159" s="90" t="s">
        <v>66</v>
      </c>
      <c r="C159" s="107" t="s">
        <v>67</v>
      </c>
      <c r="D159" s="49">
        <v>51048.800000000003</v>
      </c>
      <c r="E159" s="49">
        <v>52836.6</v>
      </c>
      <c r="F159" s="49">
        <v>52716.731019999999</v>
      </c>
      <c r="G159" s="50">
        <f t="shared" si="40"/>
        <v>-119.86897999999928</v>
      </c>
      <c r="H159" s="91">
        <f t="shared" si="41"/>
        <v>99.773132676970135</v>
      </c>
    </row>
    <row r="160" spans="2:8" s="44" customFormat="1">
      <c r="B160" s="90" t="s">
        <v>68</v>
      </c>
      <c r="C160" s="107" t="s">
        <v>69</v>
      </c>
      <c r="D160" s="49">
        <v>61558</v>
      </c>
      <c r="E160" s="49">
        <v>93803.9</v>
      </c>
      <c r="F160" s="49">
        <v>91845.676630000002</v>
      </c>
      <c r="G160" s="50">
        <f t="shared" si="40"/>
        <v>-1958.2233699999924</v>
      </c>
      <c r="H160" s="91">
        <f t="shared" si="41"/>
        <v>97.91242861970558</v>
      </c>
    </row>
    <row r="161" spans="2:8" s="44" customFormat="1">
      <c r="B161" s="90" t="s">
        <v>1050</v>
      </c>
      <c r="C161" s="107" t="s">
        <v>787</v>
      </c>
      <c r="D161" s="49">
        <v>13314.5</v>
      </c>
      <c r="E161" s="49">
        <v>22163.200000000001</v>
      </c>
      <c r="F161" s="49">
        <v>21201.075970000002</v>
      </c>
      <c r="G161" s="50">
        <f t="shared" si="40"/>
        <v>-962.12402999999904</v>
      </c>
      <c r="H161" s="91">
        <f t="shared" si="41"/>
        <v>95.658911935099638</v>
      </c>
    </row>
    <row r="162" spans="2:8" s="44" customFormat="1">
      <c r="B162" s="90" t="s">
        <v>70</v>
      </c>
      <c r="C162" s="107" t="s">
        <v>71</v>
      </c>
      <c r="D162" s="49">
        <v>35906.400000000001</v>
      </c>
      <c r="E162" s="49">
        <v>41569.699999999997</v>
      </c>
      <c r="F162" s="49">
        <v>41057.398690000002</v>
      </c>
      <c r="G162" s="50">
        <f t="shared" si="40"/>
        <v>-512.30130999999528</v>
      </c>
      <c r="H162" s="91">
        <f t="shared" si="41"/>
        <v>98.767608835281479</v>
      </c>
    </row>
    <row r="163" spans="2:8" s="44" customFormat="1">
      <c r="B163" s="90" t="s">
        <v>1051</v>
      </c>
      <c r="C163" s="107" t="s">
        <v>788</v>
      </c>
      <c r="D163" s="49">
        <v>160.19999999999999</v>
      </c>
      <c r="E163" s="49">
        <v>160.19999999999999</v>
      </c>
      <c r="F163" s="49">
        <v>160.19999999999999</v>
      </c>
      <c r="G163" s="50">
        <f t="shared" si="40"/>
        <v>0</v>
      </c>
      <c r="H163" s="91">
        <f t="shared" si="41"/>
        <v>100</v>
      </c>
    </row>
    <row r="164" spans="2:8" s="44" customFormat="1">
      <c r="B164" s="88" t="s">
        <v>5</v>
      </c>
      <c r="C164" s="1" t="s">
        <v>0</v>
      </c>
      <c r="D164" s="51">
        <v>465993.6</v>
      </c>
      <c r="E164" s="51">
        <v>526888.30000000005</v>
      </c>
      <c r="F164" s="51">
        <v>522858.79707999999</v>
      </c>
      <c r="G164" s="50">
        <f t="shared" si="40"/>
        <v>-4029.5029200000572</v>
      </c>
      <c r="H164" s="91">
        <f t="shared" si="41"/>
        <v>99.235226343040821</v>
      </c>
    </row>
    <row r="165" spans="2:8" s="44" customFormat="1">
      <c r="B165" s="90" t="s">
        <v>37</v>
      </c>
      <c r="C165" s="107" t="s">
        <v>789</v>
      </c>
      <c r="D165" s="49">
        <v>4045.4</v>
      </c>
      <c r="E165" s="49">
        <v>44864</v>
      </c>
      <c r="F165" s="49">
        <v>42181.299030000002</v>
      </c>
      <c r="G165" s="50">
        <f t="shared" si="40"/>
        <v>-2682.7009699999981</v>
      </c>
      <c r="H165" s="91">
        <f t="shared" si="41"/>
        <v>94.020370519793161</v>
      </c>
    </row>
    <row r="166" spans="2:8" s="44" customFormat="1">
      <c r="B166" s="88" t="s">
        <v>6</v>
      </c>
      <c r="C166" s="1" t="s">
        <v>0</v>
      </c>
      <c r="D166" s="51">
        <v>470039</v>
      </c>
      <c r="E166" s="51">
        <v>571752.30000000005</v>
      </c>
      <c r="F166" s="51">
        <v>565040.09611000004</v>
      </c>
      <c r="G166" s="50">
        <f t="shared" si="40"/>
        <v>-6712.2038900000043</v>
      </c>
      <c r="H166" s="91">
        <f t="shared" si="41"/>
        <v>98.826029402942495</v>
      </c>
    </row>
    <row r="167" spans="2:8" s="44" customFormat="1">
      <c r="B167" s="88" t="s">
        <v>8</v>
      </c>
      <c r="C167" s="1" t="s">
        <v>0</v>
      </c>
      <c r="D167" s="51">
        <v>148707.5</v>
      </c>
      <c r="E167" s="51">
        <v>182015.35200000001</v>
      </c>
      <c r="F167" s="51">
        <v>110173.33146</v>
      </c>
      <c r="G167" s="50">
        <f t="shared" si="40"/>
        <v>-71842.020540000012</v>
      </c>
      <c r="H167" s="91">
        <f t="shared" si="41"/>
        <v>60.529691726223177</v>
      </c>
    </row>
    <row r="168" spans="2:8" s="44" customFormat="1">
      <c r="B168" s="88" t="s">
        <v>7</v>
      </c>
      <c r="C168" s="1" t="s">
        <v>0</v>
      </c>
      <c r="D168" s="51">
        <v>618746.5</v>
      </c>
      <c r="E168" s="51">
        <v>753767.652</v>
      </c>
      <c r="F168" s="51">
        <v>675213.42757000006</v>
      </c>
      <c r="G168" s="50">
        <f t="shared" si="40"/>
        <v>-78554.224429999944</v>
      </c>
      <c r="H168" s="91">
        <f t="shared" si="41"/>
        <v>89.578456408739598</v>
      </c>
    </row>
    <row r="169" spans="2:8" s="44" customFormat="1" ht="21">
      <c r="B169" s="92" t="s">
        <v>55</v>
      </c>
      <c r="C169" s="1" t="s">
        <v>57</v>
      </c>
      <c r="D169" s="2" t="s">
        <v>1</v>
      </c>
      <c r="E169" s="2" t="s">
        <v>2</v>
      </c>
      <c r="F169" s="2" t="s">
        <v>3</v>
      </c>
      <c r="G169" s="3" t="s">
        <v>4</v>
      </c>
      <c r="H169" s="93" t="s">
        <v>58</v>
      </c>
    </row>
    <row r="170" spans="2:8" s="44" customFormat="1" ht="21">
      <c r="B170" s="88" t="s">
        <v>1073</v>
      </c>
      <c r="C170" s="1" t="s">
        <v>800</v>
      </c>
      <c r="D170" s="83"/>
      <c r="E170" s="83"/>
      <c r="F170" s="83"/>
      <c r="G170" s="83"/>
      <c r="H170" s="89"/>
    </row>
    <row r="171" spans="2:8" s="44" customFormat="1">
      <c r="B171" s="90" t="s">
        <v>68</v>
      </c>
      <c r="C171" s="107" t="s">
        <v>69</v>
      </c>
      <c r="D171" s="49">
        <v>8500</v>
      </c>
      <c r="E171" s="49">
        <v>13750</v>
      </c>
      <c r="F171" s="49">
        <v>7645.5</v>
      </c>
      <c r="G171" s="50">
        <f t="shared" ref="G171:G176" si="42">F171-E171</f>
        <v>-6104.5</v>
      </c>
      <c r="H171" s="91">
        <f t="shared" ref="H171:H176" si="43">F171/E171*100</f>
        <v>55.603636363636369</v>
      </c>
    </row>
    <row r="172" spans="2:8" s="44" customFormat="1">
      <c r="B172" s="90" t="s">
        <v>1056</v>
      </c>
      <c r="C172" s="107" t="s">
        <v>794</v>
      </c>
      <c r="D172" s="49">
        <v>6000</v>
      </c>
      <c r="E172" s="49">
        <v>4750</v>
      </c>
      <c r="F172" s="49">
        <v>4750</v>
      </c>
      <c r="G172" s="50">
        <f t="shared" si="42"/>
        <v>0</v>
      </c>
      <c r="H172" s="91">
        <f t="shared" si="43"/>
        <v>100</v>
      </c>
    </row>
    <row r="173" spans="2:8" s="44" customFormat="1">
      <c r="B173" s="88" t="s">
        <v>5</v>
      </c>
      <c r="C173" s="1" t="s">
        <v>0</v>
      </c>
      <c r="D173" s="51">
        <v>14500</v>
      </c>
      <c r="E173" s="51">
        <v>18500</v>
      </c>
      <c r="F173" s="51">
        <v>12395.5</v>
      </c>
      <c r="G173" s="50">
        <f t="shared" si="42"/>
        <v>-6104.5</v>
      </c>
      <c r="H173" s="91">
        <f t="shared" si="43"/>
        <v>67.002702702702692</v>
      </c>
    </row>
    <row r="174" spans="2:8" s="44" customFormat="1">
      <c r="B174" s="90" t="s">
        <v>37</v>
      </c>
      <c r="C174" s="107" t="s">
        <v>789</v>
      </c>
      <c r="D174" s="49">
        <v>4500</v>
      </c>
      <c r="E174" s="49">
        <v>500</v>
      </c>
      <c r="F174" s="49">
        <v>0</v>
      </c>
      <c r="G174" s="50">
        <f t="shared" si="42"/>
        <v>-500</v>
      </c>
      <c r="H174" s="91">
        <f t="shared" si="43"/>
        <v>0</v>
      </c>
    </row>
    <row r="175" spans="2:8" s="44" customFormat="1">
      <c r="B175" s="88" t="s">
        <v>6</v>
      </c>
      <c r="C175" s="1" t="s">
        <v>0</v>
      </c>
      <c r="D175" s="51">
        <v>19000</v>
      </c>
      <c r="E175" s="51">
        <v>19000</v>
      </c>
      <c r="F175" s="51">
        <v>12395.5</v>
      </c>
      <c r="G175" s="50">
        <f t="shared" si="42"/>
        <v>-6604.5</v>
      </c>
      <c r="H175" s="91">
        <f t="shared" si="43"/>
        <v>65.239473684210523</v>
      </c>
    </row>
    <row r="176" spans="2:8" s="44" customFormat="1">
      <c r="B176" s="88" t="s">
        <v>7</v>
      </c>
      <c r="C176" s="1" t="s">
        <v>0</v>
      </c>
      <c r="D176" s="51">
        <v>19000</v>
      </c>
      <c r="E176" s="51">
        <v>19000</v>
      </c>
      <c r="F176" s="51">
        <v>12395.5</v>
      </c>
      <c r="G176" s="50">
        <f t="shared" si="42"/>
        <v>-6604.5</v>
      </c>
      <c r="H176" s="91">
        <f t="shared" si="43"/>
        <v>65.239473684210523</v>
      </c>
    </row>
    <row r="177" spans="2:8" s="44" customFormat="1" ht="21">
      <c r="B177" s="92" t="s">
        <v>55</v>
      </c>
      <c r="C177" s="1" t="s">
        <v>57</v>
      </c>
      <c r="D177" s="2" t="s">
        <v>1</v>
      </c>
      <c r="E177" s="2" t="s">
        <v>2</v>
      </c>
      <c r="F177" s="2" t="s">
        <v>3</v>
      </c>
      <c r="G177" s="3" t="s">
        <v>4</v>
      </c>
      <c r="H177" s="93" t="s">
        <v>58</v>
      </c>
    </row>
    <row r="178" spans="2:8" s="44" customFormat="1">
      <c r="B178" s="88" t="s">
        <v>1074</v>
      </c>
      <c r="C178" s="1" t="s">
        <v>801</v>
      </c>
      <c r="D178" s="83"/>
      <c r="E178" s="83"/>
      <c r="F178" s="83"/>
      <c r="G178" s="83"/>
      <c r="H178" s="89"/>
    </row>
    <row r="179" spans="2:8" s="44" customFormat="1">
      <c r="B179" s="90" t="s">
        <v>64</v>
      </c>
      <c r="C179" s="107" t="s">
        <v>65</v>
      </c>
      <c r="D179" s="49">
        <v>0</v>
      </c>
      <c r="E179" s="49">
        <v>595.79999999999995</v>
      </c>
      <c r="F179" s="49">
        <v>521.32500000000005</v>
      </c>
      <c r="G179" s="50">
        <f t="shared" ref="G179:G186" si="44">F179-E179</f>
        <v>-74.474999999999909</v>
      </c>
      <c r="H179" s="91">
        <f t="shared" ref="H179:H186" si="45">F179/E179*100</f>
        <v>87.500000000000014</v>
      </c>
    </row>
    <row r="180" spans="2:8" s="44" customFormat="1">
      <c r="B180" s="90" t="s">
        <v>66</v>
      </c>
      <c r="C180" s="107" t="s">
        <v>67</v>
      </c>
      <c r="D180" s="49">
        <v>0</v>
      </c>
      <c r="E180" s="49">
        <v>102.8</v>
      </c>
      <c r="F180" s="49">
        <v>89.930300000000003</v>
      </c>
      <c r="G180" s="50">
        <f t="shared" si="44"/>
        <v>-12.869699999999995</v>
      </c>
      <c r="H180" s="91">
        <f t="shared" si="45"/>
        <v>87.480836575875486</v>
      </c>
    </row>
    <row r="181" spans="2:8" s="44" customFormat="1">
      <c r="B181" s="90" t="s">
        <v>68</v>
      </c>
      <c r="C181" s="107" t="s">
        <v>69</v>
      </c>
      <c r="D181" s="49">
        <v>22491.9</v>
      </c>
      <c r="E181" s="49">
        <v>45979.5</v>
      </c>
      <c r="F181" s="49">
        <v>38253.6103</v>
      </c>
      <c r="G181" s="50">
        <f t="shared" si="44"/>
        <v>-7725.8896999999997</v>
      </c>
      <c r="H181" s="91">
        <f t="shared" si="45"/>
        <v>83.197099359497173</v>
      </c>
    </row>
    <row r="182" spans="2:8" s="44" customFormat="1">
      <c r="B182" s="90" t="s">
        <v>1050</v>
      </c>
      <c r="C182" s="107" t="s">
        <v>787</v>
      </c>
      <c r="D182" s="49">
        <v>1990.8</v>
      </c>
      <c r="E182" s="49">
        <v>7565.3</v>
      </c>
      <c r="F182" s="49">
        <v>4075.3</v>
      </c>
      <c r="G182" s="50">
        <f t="shared" si="44"/>
        <v>-3490</v>
      </c>
      <c r="H182" s="91">
        <f t="shared" si="45"/>
        <v>53.868319828691526</v>
      </c>
    </row>
    <row r="183" spans="2:8" s="44" customFormat="1">
      <c r="B183" s="88" t="s">
        <v>5</v>
      </c>
      <c r="C183" s="1" t="s">
        <v>0</v>
      </c>
      <c r="D183" s="51">
        <v>24482.7</v>
      </c>
      <c r="E183" s="51">
        <v>54243.4</v>
      </c>
      <c r="F183" s="51">
        <v>42940.1656</v>
      </c>
      <c r="G183" s="50">
        <f t="shared" si="44"/>
        <v>-11303.234400000001</v>
      </c>
      <c r="H183" s="91">
        <f t="shared" si="45"/>
        <v>79.162009756025626</v>
      </c>
    </row>
    <row r="184" spans="2:8" s="44" customFormat="1">
      <c r="B184" s="90" t="s">
        <v>37</v>
      </c>
      <c r="C184" s="107" t="s">
        <v>789</v>
      </c>
      <c r="D184" s="49">
        <v>0</v>
      </c>
      <c r="E184" s="49">
        <v>142421.9</v>
      </c>
      <c r="F184" s="49">
        <v>139629.10819999999</v>
      </c>
      <c r="G184" s="50">
        <f t="shared" si="44"/>
        <v>-2792.7918000000063</v>
      </c>
      <c r="H184" s="91">
        <f t="shared" si="45"/>
        <v>98.039071378769691</v>
      </c>
    </row>
    <row r="185" spans="2:8" s="44" customFormat="1">
      <c r="B185" s="88" t="s">
        <v>6</v>
      </c>
      <c r="C185" s="1" t="s">
        <v>0</v>
      </c>
      <c r="D185" s="51">
        <v>24482.7</v>
      </c>
      <c r="E185" s="51">
        <v>196665.3</v>
      </c>
      <c r="F185" s="51">
        <v>182569.2738</v>
      </c>
      <c r="G185" s="50">
        <f t="shared" si="44"/>
        <v>-14096.026199999993</v>
      </c>
      <c r="H185" s="91">
        <f t="shared" si="45"/>
        <v>92.832479242652369</v>
      </c>
    </row>
    <row r="186" spans="2:8" s="44" customFormat="1">
      <c r="B186" s="88" t="s">
        <v>7</v>
      </c>
      <c r="C186" s="1" t="s">
        <v>0</v>
      </c>
      <c r="D186" s="51">
        <v>24482.7</v>
      </c>
      <c r="E186" s="51">
        <v>196665.3</v>
      </c>
      <c r="F186" s="51">
        <v>182569.2738</v>
      </c>
      <c r="G186" s="50">
        <f t="shared" si="44"/>
        <v>-14096.026199999993</v>
      </c>
      <c r="H186" s="91">
        <f t="shared" si="45"/>
        <v>92.832479242652369</v>
      </c>
    </row>
    <row r="187" spans="2:8" s="44" customFormat="1" ht="21">
      <c r="B187" s="92" t="s">
        <v>55</v>
      </c>
      <c r="C187" s="1" t="s">
        <v>57</v>
      </c>
      <c r="D187" s="2" t="s">
        <v>1</v>
      </c>
      <c r="E187" s="2" t="s">
        <v>2</v>
      </c>
      <c r="F187" s="2" t="s">
        <v>3</v>
      </c>
      <c r="G187" s="3" t="s">
        <v>4</v>
      </c>
      <c r="H187" s="93" t="s">
        <v>58</v>
      </c>
    </row>
    <row r="188" spans="2:8" s="44" customFormat="1">
      <c r="B188" s="88" t="s">
        <v>1075</v>
      </c>
      <c r="C188" s="1" t="s">
        <v>802</v>
      </c>
      <c r="D188" s="83"/>
      <c r="E188" s="83"/>
      <c r="F188" s="83"/>
      <c r="G188" s="83"/>
      <c r="H188" s="89"/>
    </row>
    <row r="189" spans="2:8" s="44" customFormat="1">
      <c r="B189" s="90" t="s">
        <v>64</v>
      </c>
      <c r="C189" s="107" t="s">
        <v>65</v>
      </c>
      <c r="D189" s="49">
        <v>96011.4</v>
      </c>
      <c r="E189" s="49">
        <v>114610.9</v>
      </c>
      <c r="F189" s="49">
        <v>114598.42345</v>
      </c>
      <c r="G189" s="50">
        <f t="shared" ref="G189:G198" si="46">F189-E189</f>
        <v>-12.47654999999213</v>
      </c>
      <c r="H189" s="91">
        <f t="shared" ref="H189:H198" si="47">F189/E189*100</f>
        <v>99.989113993520689</v>
      </c>
    </row>
    <row r="190" spans="2:8" s="44" customFormat="1">
      <c r="B190" s="90" t="s">
        <v>66</v>
      </c>
      <c r="C190" s="107" t="s">
        <v>67</v>
      </c>
      <c r="D190" s="49">
        <v>14726.9</v>
      </c>
      <c r="E190" s="49">
        <v>17427.3</v>
      </c>
      <c r="F190" s="49">
        <v>17234.62803</v>
      </c>
      <c r="G190" s="50">
        <f t="shared" si="46"/>
        <v>-192.67196999999942</v>
      </c>
      <c r="H190" s="91">
        <f t="shared" si="47"/>
        <v>98.894424437520442</v>
      </c>
    </row>
    <row r="191" spans="2:8" s="44" customFormat="1">
      <c r="B191" s="90" t="s">
        <v>68</v>
      </c>
      <c r="C191" s="107" t="s">
        <v>69</v>
      </c>
      <c r="D191" s="49">
        <v>18550</v>
      </c>
      <c r="E191" s="49">
        <v>12986.4</v>
      </c>
      <c r="F191" s="49">
        <v>8911.8545599999998</v>
      </c>
      <c r="G191" s="50">
        <f t="shared" si="46"/>
        <v>-4074.5454399999999</v>
      </c>
      <c r="H191" s="91">
        <f t="shared" si="47"/>
        <v>68.62451918930573</v>
      </c>
    </row>
    <row r="192" spans="2:8" s="44" customFormat="1">
      <c r="B192" s="90" t="s">
        <v>1050</v>
      </c>
      <c r="C192" s="107" t="s">
        <v>787</v>
      </c>
      <c r="D192" s="49">
        <v>9303.5</v>
      </c>
      <c r="E192" s="49">
        <v>8543.5</v>
      </c>
      <c r="F192" s="49">
        <v>6083.9297699999997</v>
      </c>
      <c r="G192" s="50">
        <f t="shared" si="46"/>
        <v>-2459.5702300000003</v>
      </c>
      <c r="H192" s="91">
        <f t="shared" si="47"/>
        <v>71.211210510914725</v>
      </c>
    </row>
    <row r="193" spans="2:8" s="44" customFormat="1">
      <c r="B193" s="90" t="s">
        <v>70</v>
      </c>
      <c r="C193" s="107" t="s">
        <v>71</v>
      </c>
      <c r="D193" s="49">
        <v>3350</v>
      </c>
      <c r="E193" s="49">
        <v>2850</v>
      </c>
      <c r="F193" s="49">
        <v>2850</v>
      </c>
      <c r="G193" s="50">
        <f t="shared" si="46"/>
        <v>0</v>
      </c>
      <c r="H193" s="91">
        <f t="shared" si="47"/>
        <v>100</v>
      </c>
    </row>
    <row r="194" spans="2:8" s="44" customFormat="1">
      <c r="B194" s="90" t="s">
        <v>1054</v>
      </c>
      <c r="C194" s="107" t="s">
        <v>792</v>
      </c>
      <c r="D194" s="49">
        <v>0</v>
      </c>
      <c r="E194" s="49">
        <v>7263.6</v>
      </c>
      <c r="F194" s="49">
        <v>7263.6</v>
      </c>
      <c r="G194" s="50">
        <f t="shared" si="46"/>
        <v>0</v>
      </c>
      <c r="H194" s="91">
        <f t="shared" si="47"/>
        <v>100</v>
      </c>
    </row>
    <row r="195" spans="2:8" s="44" customFormat="1">
      <c r="B195" s="88" t="s">
        <v>5</v>
      </c>
      <c r="C195" s="1" t="s">
        <v>0</v>
      </c>
      <c r="D195" s="51">
        <v>141941.79999999999</v>
      </c>
      <c r="E195" s="51">
        <v>163681.70000000001</v>
      </c>
      <c r="F195" s="51">
        <v>156942.43581</v>
      </c>
      <c r="G195" s="50">
        <f t="shared" si="46"/>
        <v>-6739.2641900000162</v>
      </c>
      <c r="H195" s="91">
        <f t="shared" si="47"/>
        <v>95.882701493202958</v>
      </c>
    </row>
    <row r="196" spans="2:8" s="44" customFormat="1">
      <c r="B196" s="90" t="s">
        <v>37</v>
      </c>
      <c r="C196" s="107" t="s">
        <v>789</v>
      </c>
      <c r="D196" s="49">
        <v>10964.4</v>
      </c>
      <c r="E196" s="49">
        <v>10464.4</v>
      </c>
      <c r="F196" s="49">
        <v>9199.91417</v>
      </c>
      <c r="G196" s="50">
        <f t="shared" si="46"/>
        <v>-1264.4858299999996</v>
      </c>
      <c r="H196" s="91">
        <f t="shared" si="47"/>
        <v>87.916308340659768</v>
      </c>
    </row>
    <row r="197" spans="2:8" s="44" customFormat="1">
      <c r="B197" s="88" t="s">
        <v>6</v>
      </c>
      <c r="C197" s="1" t="s">
        <v>0</v>
      </c>
      <c r="D197" s="51">
        <v>152906.20000000001</v>
      </c>
      <c r="E197" s="51">
        <v>174146.1</v>
      </c>
      <c r="F197" s="51">
        <v>166142.34998</v>
      </c>
      <c r="G197" s="50">
        <f t="shared" si="46"/>
        <v>-8003.7500200000068</v>
      </c>
      <c r="H197" s="91">
        <f t="shared" si="47"/>
        <v>95.404002719555592</v>
      </c>
    </row>
    <row r="198" spans="2:8" s="44" customFormat="1">
      <c r="B198" s="88" t="s">
        <v>7</v>
      </c>
      <c r="C198" s="1" t="s">
        <v>0</v>
      </c>
      <c r="D198" s="51">
        <v>152906.20000000001</v>
      </c>
      <c r="E198" s="51">
        <v>174146.1</v>
      </c>
      <c r="F198" s="51">
        <v>166142.34998</v>
      </c>
      <c r="G198" s="50">
        <f t="shared" si="46"/>
        <v>-8003.7500200000068</v>
      </c>
      <c r="H198" s="91">
        <f t="shared" si="47"/>
        <v>95.404002719555592</v>
      </c>
    </row>
    <row r="199" spans="2:8" s="44" customFormat="1" ht="21">
      <c r="B199" s="92" t="s">
        <v>55</v>
      </c>
      <c r="C199" s="1" t="s">
        <v>57</v>
      </c>
      <c r="D199" s="2" t="s">
        <v>1</v>
      </c>
      <c r="E199" s="2" t="s">
        <v>2</v>
      </c>
      <c r="F199" s="2" t="s">
        <v>3</v>
      </c>
      <c r="G199" s="3" t="s">
        <v>4</v>
      </c>
      <c r="H199" s="93" t="s">
        <v>58</v>
      </c>
    </row>
    <row r="200" spans="2:8" s="44" customFormat="1" ht="21">
      <c r="B200" s="88" t="s">
        <v>1076</v>
      </c>
      <c r="C200" s="1" t="s">
        <v>803</v>
      </c>
      <c r="D200" s="83"/>
      <c r="E200" s="83"/>
      <c r="F200" s="83"/>
      <c r="G200" s="83"/>
      <c r="H200" s="89"/>
    </row>
    <row r="201" spans="2:8" s="44" customFormat="1">
      <c r="B201" s="90" t="s">
        <v>64</v>
      </c>
      <c r="C201" s="107" t="s">
        <v>65</v>
      </c>
      <c r="D201" s="49">
        <v>11158.8</v>
      </c>
      <c r="E201" s="49">
        <v>11158.8</v>
      </c>
      <c r="F201" s="49">
        <v>10199.998900000001</v>
      </c>
      <c r="G201" s="50">
        <f t="shared" ref="G201:G209" si="48">F201-E201</f>
        <v>-958.80109999999877</v>
      </c>
      <c r="H201" s="91">
        <f t="shared" ref="H201:H209" si="49">F201/E201*100</f>
        <v>91.407668387281788</v>
      </c>
    </row>
    <row r="202" spans="2:8" s="44" customFormat="1">
      <c r="B202" s="90" t="s">
        <v>66</v>
      </c>
      <c r="C202" s="107" t="s">
        <v>67</v>
      </c>
      <c r="D202" s="49">
        <v>1655.3</v>
      </c>
      <c r="E202" s="49">
        <v>1655.3</v>
      </c>
      <c r="F202" s="49">
        <v>1511.3</v>
      </c>
      <c r="G202" s="50">
        <f t="shared" si="48"/>
        <v>-144</v>
      </c>
      <c r="H202" s="91">
        <f t="shared" si="49"/>
        <v>91.300670573309972</v>
      </c>
    </row>
    <row r="203" spans="2:8" s="44" customFormat="1">
      <c r="B203" s="90" t="s">
        <v>68</v>
      </c>
      <c r="C203" s="107" t="s">
        <v>69</v>
      </c>
      <c r="D203" s="49">
        <v>8076.3</v>
      </c>
      <c r="E203" s="49">
        <v>7791.5</v>
      </c>
      <c r="F203" s="49">
        <v>4803.8191500000003</v>
      </c>
      <c r="G203" s="50">
        <f t="shared" si="48"/>
        <v>-2987.6808499999997</v>
      </c>
      <c r="H203" s="91">
        <f t="shared" si="49"/>
        <v>61.654612718988645</v>
      </c>
    </row>
    <row r="204" spans="2:8" s="44" customFormat="1">
      <c r="B204" s="90" t="s">
        <v>1050</v>
      </c>
      <c r="C204" s="107" t="s">
        <v>787</v>
      </c>
      <c r="D204" s="49">
        <v>863.4</v>
      </c>
      <c r="E204" s="49">
        <v>863.4</v>
      </c>
      <c r="F204" s="49">
        <v>692.697</v>
      </c>
      <c r="G204" s="50">
        <f t="shared" si="48"/>
        <v>-170.70299999999997</v>
      </c>
      <c r="H204" s="91">
        <f t="shared" si="49"/>
        <v>80.228978457261988</v>
      </c>
    </row>
    <row r="205" spans="2:8" s="44" customFormat="1">
      <c r="B205" s="90" t="s">
        <v>70</v>
      </c>
      <c r="C205" s="107" t="s">
        <v>71</v>
      </c>
      <c r="D205" s="49">
        <v>400</v>
      </c>
      <c r="E205" s="49">
        <v>400</v>
      </c>
      <c r="F205" s="49">
        <v>35</v>
      </c>
      <c r="G205" s="50">
        <f t="shared" si="48"/>
        <v>-365</v>
      </c>
      <c r="H205" s="91">
        <f t="shared" si="49"/>
        <v>8.75</v>
      </c>
    </row>
    <row r="206" spans="2:8" s="44" customFormat="1">
      <c r="B206" s="88" t="s">
        <v>5</v>
      </c>
      <c r="C206" s="1" t="s">
        <v>0</v>
      </c>
      <c r="D206" s="51">
        <v>22153.8</v>
      </c>
      <c r="E206" s="51">
        <v>21869</v>
      </c>
      <c r="F206" s="51">
        <v>17242.815050000001</v>
      </c>
      <c r="G206" s="50">
        <f t="shared" si="48"/>
        <v>-4626.1849499999989</v>
      </c>
      <c r="H206" s="91">
        <f t="shared" si="49"/>
        <v>78.845923681924191</v>
      </c>
    </row>
    <row r="207" spans="2:8" s="44" customFormat="1">
      <c r="B207" s="90" t="s">
        <v>37</v>
      </c>
      <c r="C207" s="107" t="s">
        <v>789</v>
      </c>
      <c r="D207" s="49">
        <v>200</v>
      </c>
      <c r="E207" s="49">
        <v>200</v>
      </c>
      <c r="F207" s="49">
        <v>152.02000000000001</v>
      </c>
      <c r="G207" s="50">
        <f t="shared" si="48"/>
        <v>-47.97999999999999</v>
      </c>
      <c r="H207" s="91">
        <f t="shared" si="49"/>
        <v>76.010000000000005</v>
      </c>
    </row>
    <row r="208" spans="2:8" s="44" customFormat="1">
      <c r="B208" s="88" t="s">
        <v>6</v>
      </c>
      <c r="C208" s="1" t="s">
        <v>0</v>
      </c>
      <c r="D208" s="51">
        <v>22353.8</v>
      </c>
      <c r="E208" s="51">
        <v>22069</v>
      </c>
      <c r="F208" s="51">
        <v>17394.835050000002</v>
      </c>
      <c r="G208" s="50">
        <f t="shared" si="48"/>
        <v>-4674.1649499999985</v>
      </c>
      <c r="H208" s="91">
        <f t="shared" si="49"/>
        <v>78.820223163713806</v>
      </c>
    </row>
    <row r="209" spans="2:8" s="44" customFormat="1">
      <c r="B209" s="88" t="s">
        <v>7</v>
      </c>
      <c r="C209" s="1" t="s">
        <v>0</v>
      </c>
      <c r="D209" s="51">
        <v>22353.8</v>
      </c>
      <c r="E209" s="51">
        <v>22069</v>
      </c>
      <c r="F209" s="51">
        <v>17394.835050000002</v>
      </c>
      <c r="G209" s="50">
        <f t="shared" si="48"/>
        <v>-4674.1649499999985</v>
      </c>
      <c r="H209" s="91">
        <f t="shared" si="49"/>
        <v>78.820223163713806</v>
      </c>
    </row>
    <row r="210" spans="2:8" s="44" customFormat="1" ht="21">
      <c r="B210" s="92" t="s">
        <v>55</v>
      </c>
      <c r="C210" s="1" t="s">
        <v>57</v>
      </c>
      <c r="D210" s="2" t="s">
        <v>1</v>
      </c>
      <c r="E210" s="2" t="s">
        <v>2</v>
      </c>
      <c r="F210" s="2" t="s">
        <v>3</v>
      </c>
      <c r="G210" s="3" t="s">
        <v>4</v>
      </c>
      <c r="H210" s="93" t="s">
        <v>58</v>
      </c>
    </row>
    <row r="211" spans="2:8" s="44" customFormat="1" ht="21">
      <c r="B211" s="88" t="s">
        <v>1077</v>
      </c>
      <c r="C211" s="1" t="s">
        <v>804</v>
      </c>
      <c r="D211" s="83"/>
      <c r="E211" s="83"/>
      <c r="F211" s="83"/>
      <c r="G211" s="83"/>
      <c r="H211" s="89"/>
    </row>
    <row r="212" spans="2:8" s="44" customFormat="1">
      <c r="B212" s="90" t="s">
        <v>64</v>
      </c>
      <c r="C212" s="107" t="s">
        <v>65</v>
      </c>
      <c r="D212" s="49">
        <v>35330</v>
      </c>
      <c r="E212" s="49">
        <v>39352.199999999997</v>
      </c>
      <c r="F212" s="49">
        <v>39352.199999999997</v>
      </c>
      <c r="G212" s="50">
        <f t="shared" ref="G212:G221" si="50">F212-E212</f>
        <v>0</v>
      </c>
      <c r="H212" s="91">
        <f t="shared" ref="H212:H221" si="51">F212/E212*100</f>
        <v>100</v>
      </c>
    </row>
    <row r="213" spans="2:8" s="44" customFormat="1">
      <c r="B213" s="90" t="s">
        <v>66</v>
      </c>
      <c r="C213" s="107" t="s">
        <v>67</v>
      </c>
      <c r="D213" s="49">
        <v>5490.2</v>
      </c>
      <c r="E213" s="49">
        <v>5490.2</v>
      </c>
      <c r="F213" s="49">
        <v>5261.1830600000003</v>
      </c>
      <c r="G213" s="50">
        <f t="shared" si="50"/>
        <v>-229.01693999999952</v>
      </c>
      <c r="H213" s="91">
        <f t="shared" si="51"/>
        <v>95.828623000983583</v>
      </c>
    </row>
    <row r="214" spans="2:8" s="44" customFormat="1">
      <c r="B214" s="90" t="s">
        <v>68</v>
      </c>
      <c r="C214" s="107" t="s">
        <v>69</v>
      </c>
      <c r="D214" s="49">
        <v>4236.3</v>
      </c>
      <c r="E214" s="49">
        <v>2033.7</v>
      </c>
      <c r="F214" s="49">
        <v>2033.69955</v>
      </c>
      <c r="G214" s="50">
        <f t="shared" si="50"/>
        <v>-4.500000000007276E-4</v>
      </c>
      <c r="H214" s="91">
        <f t="shared" si="51"/>
        <v>99.999977872842607</v>
      </c>
    </row>
    <row r="215" spans="2:8" s="44" customFormat="1">
      <c r="B215" s="90" t="s">
        <v>1050</v>
      </c>
      <c r="C215" s="107" t="s">
        <v>787</v>
      </c>
      <c r="D215" s="49">
        <v>2700</v>
      </c>
      <c r="E215" s="49">
        <v>1359.9</v>
      </c>
      <c r="F215" s="49">
        <v>354.87599999999998</v>
      </c>
      <c r="G215" s="50">
        <f t="shared" si="50"/>
        <v>-1005.0240000000001</v>
      </c>
      <c r="H215" s="91">
        <f t="shared" si="51"/>
        <v>26.09574233399514</v>
      </c>
    </row>
    <row r="216" spans="2:8" s="44" customFormat="1">
      <c r="B216" s="90" t="s">
        <v>70</v>
      </c>
      <c r="C216" s="107" t="s">
        <v>71</v>
      </c>
      <c r="D216" s="49">
        <v>750</v>
      </c>
      <c r="E216" s="49">
        <v>897</v>
      </c>
      <c r="F216" s="49">
        <v>897</v>
      </c>
      <c r="G216" s="50">
        <f t="shared" si="50"/>
        <v>0</v>
      </c>
      <c r="H216" s="91">
        <f t="shared" si="51"/>
        <v>100</v>
      </c>
    </row>
    <row r="217" spans="2:8" s="44" customFormat="1">
      <c r="B217" s="90" t="s">
        <v>1078</v>
      </c>
      <c r="C217" s="107" t="s">
        <v>805</v>
      </c>
      <c r="D217" s="49">
        <v>16.600000000000001</v>
      </c>
      <c r="E217" s="49">
        <v>16.600000000000001</v>
      </c>
      <c r="F217" s="49">
        <v>16.600000000000001</v>
      </c>
      <c r="G217" s="50">
        <f t="shared" si="50"/>
        <v>0</v>
      </c>
      <c r="H217" s="91">
        <f t="shared" si="51"/>
        <v>100</v>
      </c>
    </row>
    <row r="218" spans="2:8" s="44" customFormat="1">
      <c r="B218" s="88" t="s">
        <v>5</v>
      </c>
      <c r="C218" s="1" t="s">
        <v>0</v>
      </c>
      <c r="D218" s="51">
        <v>48523.1</v>
      </c>
      <c r="E218" s="51">
        <v>49149.599999999999</v>
      </c>
      <c r="F218" s="51">
        <v>47915.55861</v>
      </c>
      <c r="G218" s="50">
        <f t="shared" si="50"/>
        <v>-1234.0413899999985</v>
      </c>
      <c r="H218" s="91">
        <f t="shared" si="51"/>
        <v>97.489213767762109</v>
      </c>
    </row>
    <row r="219" spans="2:8" s="44" customFormat="1">
      <c r="B219" s="90" t="s">
        <v>37</v>
      </c>
      <c r="C219" s="107" t="s">
        <v>789</v>
      </c>
      <c r="D219" s="49">
        <v>2019.5</v>
      </c>
      <c r="E219" s="49">
        <v>1282.2</v>
      </c>
      <c r="F219" s="49">
        <v>1280.049</v>
      </c>
      <c r="G219" s="50">
        <f t="shared" si="50"/>
        <v>-2.1510000000000673</v>
      </c>
      <c r="H219" s="91">
        <f t="shared" si="51"/>
        <v>99.832241459990627</v>
      </c>
    </row>
    <row r="220" spans="2:8" s="44" customFormat="1">
      <c r="B220" s="88" t="s">
        <v>6</v>
      </c>
      <c r="C220" s="1" t="s">
        <v>0</v>
      </c>
      <c r="D220" s="51">
        <v>50542.6</v>
      </c>
      <c r="E220" s="51">
        <v>50431.8</v>
      </c>
      <c r="F220" s="51">
        <v>49195.607609999999</v>
      </c>
      <c r="G220" s="50">
        <f t="shared" si="50"/>
        <v>-1236.1923900000038</v>
      </c>
      <c r="H220" s="91">
        <f t="shared" si="51"/>
        <v>97.548783922049182</v>
      </c>
    </row>
    <row r="221" spans="2:8" s="44" customFormat="1">
      <c r="B221" s="88" t="s">
        <v>7</v>
      </c>
      <c r="C221" s="1" t="s">
        <v>0</v>
      </c>
      <c r="D221" s="51">
        <v>50542.6</v>
      </c>
      <c r="E221" s="51">
        <v>50431.8</v>
      </c>
      <c r="F221" s="51">
        <v>49195.607609999999</v>
      </c>
      <c r="G221" s="50">
        <f t="shared" si="50"/>
        <v>-1236.1923900000038</v>
      </c>
      <c r="H221" s="91">
        <f t="shared" si="51"/>
        <v>97.548783922049182</v>
      </c>
    </row>
    <row r="222" spans="2:8" s="44" customFormat="1" ht="21">
      <c r="B222" s="92" t="s">
        <v>55</v>
      </c>
      <c r="C222" s="1" t="s">
        <v>57</v>
      </c>
      <c r="D222" s="2" t="s">
        <v>1</v>
      </c>
      <c r="E222" s="2" t="s">
        <v>2</v>
      </c>
      <c r="F222" s="2" t="s">
        <v>3</v>
      </c>
      <c r="G222" s="3" t="s">
        <v>4</v>
      </c>
      <c r="H222" s="93" t="s">
        <v>58</v>
      </c>
    </row>
    <row r="223" spans="2:8" s="44" customFormat="1" ht="21">
      <c r="B223" s="88" t="s">
        <v>1079</v>
      </c>
      <c r="C223" s="1" t="s">
        <v>806</v>
      </c>
      <c r="D223" s="83"/>
      <c r="E223" s="83"/>
      <c r="F223" s="83"/>
      <c r="G223" s="83"/>
      <c r="H223" s="89"/>
    </row>
    <row r="224" spans="2:8" s="44" customFormat="1">
      <c r="B224" s="90" t="s">
        <v>64</v>
      </c>
      <c r="C224" s="107" t="s">
        <v>65</v>
      </c>
      <c r="D224" s="49">
        <v>28318.1</v>
      </c>
      <c r="E224" s="49">
        <v>27911.8</v>
      </c>
      <c r="F224" s="49">
        <v>25976.05344</v>
      </c>
      <c r="G224" s="50">
        <f t="shared" ref="G224:G232" si="52">F224-E224</f>
        <v>-1935.7465599999996</v>
      </c>
      <c r="H224" s="91">
        <f t="shared" ref="H224:H232" si="53">F224/E224*100</f>
        <v>93.064773464986132</v>
      </c>
    </row>
    <row r="225" spans="2:8" s="44" customFormat="1">
      <c r="B225" s="90" t="s">
        <v>66</v>
      </c>
      <c r="C225" s="107" t="s">
        <v>67</v>
      </c>
      <c r="D225" s="49">
        <v>4274.3999999999996</v>
      </c>
      <c r="E225" s="49">
        <v>4443.6000000000004</v>
      </c>
      <c r="F225" s="49">
        <v>3791.5476800000001</v>
      </c>
      <c r="G225" s="50">
        <f t="shared" si="52"/>
        <v>-652.05232000000024</v>
      </c>
      <c r="H225" s="91">
        <f t="shared" si="53"/>
        <v>85.326034746601849</v>
      </c>
    </row>
    <row r="226" spans="2:8" s="44" customFormat="1">
      <c r="B226" s="90" t="s">
        <v>68</v>
      </c>
      <c r="C226" s="107" t="s">
        <v>69</v>
      </c>
      <c r="D226" s="49">
        <v>6334.6</v>
      </c>
      <c r="E226" s="49">
        <v>6334.6</v>
      </c>
      <c r="F226" s="49">
        <v>3733.2816499999999</v>
      </c>
      <c r="G226" s="50">
        <f t="shared" si="52"/>
        <v>-2601.3183500000005</v>
      </c>
      <c r="H226" s="91">
        <f t="shared" si="53"/>
        <v>58.934765415337978</v>
      </c>
    </row>
    <row r="227" spans="2:8" s="44" customFormat="1">
      <c r="B227" s="90" t="s">
        <v>1050</v>
      </c>
      <c r="C227" s="107" t="s">
        <v>787</v>
      </c>
      <c r="D227" s="49">
        <v>5705.1</v>
      </c>
      <c r="E227" s="49">
        <v>5705.1</v>
      </c>
      <c r="F227" s="49">
        <v>3900.27</v>
      </c>
      <c r="G227" s="50">
        <f t="shared" si="52"/>
        <v>-1804.8300000000004</v>
      </c>
      <c r="H227" s="91">
        <f t="shared" si="53"/>
        <v>68.364621128463995</v>
      </c>
    </row>
    <row r="228" spans="2:8" s="44" customFormat="1">
      <c r="B228" s="90" t="s">
        <v>70</v>
      </c>
      <c r="C228" s="107" t="s">
        <v>71</v>
      </c>
      <c r="D228" s="49">
        <v>977.1</v>
      </c>
      <c r="E228" s="49">
        <v>977.1</v>
      </c>
      <c r="F228" s="49">
        <v>977.1</v>
      </c>
      <c r="G228" s="50">
        <f t="shared" si="52"/>
        <v>0</v>
      </c>
      <c r="H228" s="91">
        <f t="shared" si="53"/>
        <v>100</v>
      </c>
    </row>
    <row r="229" spans="2:8" s="44" customFormat="1">
      <c r="B229" s="88" t="s">
        <v>5</v>
      </c>
      <c r="C229" s="1" t="s">
        <v>0</v>
      </c>
      <c r="D229" s="51">
        <v>45609.3</v>
      </c>
      <c r="E229" s="51">
        <v>45372.2</v>
      </c>
      <c r="F229" s="51">
        <v>38378.252769999999</v>
      </c>
      <c r="G229" s="50">
        <f t="shared" si="52"/>
        <v>-6993.9472299999979</v>
      </c>
      <c r="H229" s="91">
        <f t="shared" si="53"/>
        <v>84.58539098831443</v>
      </c>
    </row>
    <row r="230" spans="2:8" s="44" customFormat="1">
      <c r="B230" s="90" t="s">
        <v>37</v>
      </c>
      <c r="C230" s="107" t="s">
        <v>789</v>
      </c>
      <c r="D230" s="49">
        <v>3000</v>
      </c>
      <c r="E230" s="49">
        <v>3000</v>
      </c>
      <c r="F230" s="49">
        <v>1200</v>
      </c>
      <c r="G230" s="50">
        <f t="shared" si="52"/>
        <v>-1800</v>
      </c>
      <c r="H230" s="91">
        <f t="shared" si="53"/>
        <v>40</v>
      </c>
    </row>
    <row r="231" spans="2:8" s="44" customFormat="1">
      <c r="B231" s="88" t="s">
        <v>6</v>
      </c>
      <c r="C231" s="1" t="s">
        <v>0</v>
      </c>
      <c r="D231" s="51">
        <v>48609.3</v>
      </c>
      <c r="E231" s="51">
        <v>48372.2</v>
      </c>
      <c r="F231" s="51">
        <v>39578.252769999999</v>
      </c>
      <c r="G231" s="50">
        <f t="shared" si="52"/>
        <v>-8793.9472299999979</v>
      </c>
      <c r="H231" s="91">
        <f t="shared" si="53"/>
        <v>81.820245450899492</v>
      </c>
    </row>
    <row r="232" spans="2:8" s="44" customFormat="1">
      <c r="B232" s="88" t="s">
        <v>7</v>
      </c>
      <c r="C232" s="1" t="s">
        <v>0</v>
      </c>
      <c r="D232" s="51">
        <v>48609.3</v>
      </c>
      <c r="E232" s="51">
        <v>48372.2</v>
      </c>
      <c r="F232" s="51">
        <v>39578.252769999999</v>
      </c>
      <c r="G232" s="50">
        <f t="shared" si="52"/>
        <v>-8793.9472299999979</v>
      </c>
      <c r="H232" s="91">
        <f t="shared" si="53"/>
        <v>81.820245450899492</v>
      </c>
    </row>
    <row r="233" spans="2:8" s="44" customFormat="1" ht="21">
      <c r="B233" s="92" t="s">
        <v>55</v>
      </c>
      <c r="C233" s="1" t="s">
        <v>57</v>
      </c>
      <c r="D233" s="2" t="s">
        <v>1</v>
      </c>
      <c r="E233" s="2" t="s">
        <v>2</v>
      </c>
      <c r="F233" s="2" t="s">
        <v>3</v>
      </c>
      <c r="G233" s="3" t="s">
        <v>4</v>
      </c>
      <c r="H233" s="93" t="s">
        <v>58</v>
      </c>
    </row>
    <row r="234" spans="2:8" s="44" customFormat="1" ht="31.5">
      <c r="B234" s="88" t="s">
        <v>1080</v>
      </c>
      <c r="C234" s="1" t="s">
        <v>807</v>
      </c>
      <c r="D234" s="83"/>
      <c r="E234" s="83"/>
      <c r="F234" s="83"/>
      <c r="G234" s="83"/>
      <c r="H234" s="89"/>
    </row>
    <row r="235" spans="2:8" s="44" customFormat="1">
      <c r="B235" s="90" t="s">
        <v>64</v>
      </c>
      <c r="C235" s="107" t="s">
        <v>65</v>
      </c>
      <c r="D235" s="49">
        <v>792543.9</v>
      </c>
      <c r="E235" s="49">
        <v>828239.6</v>
      </c>
      <c r="F235" s="49">
        <v>824406.72708999994</v>
      </c>
      <c r="G235" s="50">
        <f t="shared" ref="G235:G244" si="54">F235-E235</f>
        <v>-3832.8729100000346</v>
      </c>
      <c r="H235" s="91">
        <f t="shared" ref="H235:H244" si="55">F235/E235*100</f>
        <v>99.537226557387498</v>
      </c>
    </row>
    <row r="236" spans="2:8" s="44" customFormat="1">
      <c r="B236" s="90" t="s">
        <v>66</v>
      </c>
      <c r="C236" s="107" t="s">
        <v>67</v>
      </c>
      <c r="D236" s="49">
        <v>118276.7</v>
      </c>
      <c r="E236" s="49">
        <v>121972.8</v>
      </c>
      <c r="F236" s="49">
        <v>119840.5895</v>
      </c>
      <c r="G236" s="50">
        <f t="shared" si="54"/>
        <v>-2132.210500000001</v>
      </c>
      <c r="H236" s="91">
        <f t="shared" si="55"/>
        <v>98.251896734353878</v>
      </c>
    </row>
    <row r="237" spans="2:8" s="44" customFormat="1">
      <c r="B237" s="90" t="s">
        <v>68</v>
      </c>
      <c r="C237" s="107" t="s">
        <v>69</v>
      </c>
      <c r="D237" s="49">
        <v>180426.9</v>
      </c>
      <c r="E237" s="49">
        <v>169384</v>
      </c>
      <c r="F237" s="49">
        <v>125076.43425000001</v>
      </c>
      <c r="G237" s="50">
        <f t="shared" si="54"/>
        <v>-44307.565749999994</v>
      </c>
      <c r="H237" s="91">
        <f t="shared" si="55"/>
        <v>73.841941535209941</v>
      </c>
    </row>
    <row r="238" spans="2:8" s="44" customFormat="1">
      <c r="B238" s="90" t="s">
        <v>1050</v>
      </c>
      <c r="C238" s="107" t="s">
        <v>787</v>
      </c>
      <c r="D238" s="49">
        <v>102888</v>
      </c>
      <c r="E238" s="49">
        <v>109865</v>
      </c>
      <c r="F238" s="49">
        <v>90030.583509999997</v>
      </c>
      <c r="G238" s="50">
        <f t="shared" si="54"/>
        <v>-19834.416490000003</v>
      </c>
      <c r="H238" s="91">
        <f t="shared" si="55"/>
        <v>81.946555782096212</v>
      </c>
    </row>
    <row r="239" spans="2:8" s="44" customFormat="1">
      <c r="B239" s="90" t="s">
        <v>70</v>
      </c>
      <c r="C239" s="107" t="s">
        <v>71</v>
      </c>
      <c r="D239" s="49">
        <v>22276.2</v>
      </c>
      <c r="E239" s="49">
        <v>22276.2</v>
      </c>
      <c r="F239" s="49">
        <v>22266.2</v>
      </c>
      <c r="G239" s="50">
        <f t="shared" si="54"/>
        <v>-10</v>
      </c>
      <c r="H239" s="91">
        <f t="shared" si="55"/>
        <v>99.955109040141494</v>
      </c>
    </row>
    <row r="240" spans="2:8" s="44" customFormat="1">
      <c r="B240" s="90" t="s">
        <v>1054</v>
      </c>
      <c r="C240" s="107" t="s">
        <v>792</v>
      </c>
      <c r="D240" s="49">
        <v>0</v>
      </c>
      <c r="E240" s="49">
        <v>2638</v>
      </c>
      <c r="F240" s="49">
        <v>2638</v>
      </c>
      <c r="G240" s="50">
        <f t="shared" si="54"/>
        <v>0</v>
      </c>
      <c r="H240" s="91">
        <f t="shared" si="55"/>
        <v>100</v>
      </c>
    </row>
    <row r="241" spans="2:8" s="44" customFormat="1">
      <c r="B241" s="88" t="s">
        <v>5</v>
      </c>
      <c r="C241" s="1" t="s">
        <v>0</v>
      </c>
      <c r="D241" s="51">
        <v>1216411.7</v>
      </c>
      <c r="E241" s="51">
        <v>1254375.6000000001</v>
      </c>
      <c r="F241" s="51">
        <v>1184258.5343500001</v>
      </c>
      <c r="G241" s="50">
        <f t="shared" si="54"/>
        <v>-70117.065650000004</v>
      </c>
      <c r="H241" s="91">
        <f t="shared" si="55"/>
        <v>94.410201725065448</v>
      </c>
    </row>
    <row r="242" spans="2:8" s="44" customFormat="1">
      <c r="B242" s="90" t="s">
        <v>37</v>
      </c>
      <c r="C242" s="107" t="s">
        <v>789</v>
      </c>
      <c r="D242" s="49">
        <v>271344.7</v>
      </c>
      <c r="E242" s="49">
        <v>272772.59999999998</v>
      </c>
      <c r="F242" s="49">
        <v>67958.605429999996</v>
      </c>
      <c r="G242" s="50">
        <f t="shared" si="54"/>
        <v>-204813.99456999998</v>
      </c>
      <c r="H242" s="91">
        <f t="shared" si="55"/>
        <v>24.914014615104303</v>
      </c>
    </row>
    <row r="243" spans="2:8" s="44" customFormat="1">
      <c r="B243" s="88" t="s">
        <v>6</v>
      </c>
      <c r="C243" s="1" t="s">
        <v>0</v>
      </c>
      <c r="D243" s="51">
        <v>1487756.4</v>
      </c>
      <c r="E243" s="51">
        <v>1527148.2</v>
      </c>
      <c r="F243" s="51">
        <v>1252217.1397800001</v>
      </c>
      <c r="G243" s="50">
        <f t="shared" si="54"/>
        <v>-274931.06021999987</v>
      </c>
      <c r="H243" s="91">
        <f t="shared" si="55"/>
        <v>81.997093653386102</v>
      </c>
    </row>
    <row r="244" spans="2:8" s="44" customFormat="1">
      <c r="B244" s="88" t="s">
        <v>7</v>
      </c>
      <c r="C244" s="1" t="s">
        <v>0</v>
      </c>
      <c r="D244" s="51">
        <v>1487756.4</v>
      </c>
      <c r="E244" s="51">
        <v>1527148.2</v>
      </c>
      <c r="F244" s="51">
        <v>1252217.1397800001</v>
      </c>
      <c r="G244" s="50">
        <f t="shared" si="54"/>
        <v>-274931.06021999987</v>
      </c>
      <c r="H244" s="91">
        <f t="shared" si="55"/>
        <v>81.997093653386102</v>
      </c>
    </row>
    <row r="245" spans="2:8" s="44" customFormat="1" ht="21">
      <c r="B245" s="92" t="s">
        <v>55</v>
      </c>
      <c r="C245" s="1" t="s">
        <v>57</v>
      </c>
      <c r="D245" s="2" t="s">
        <v>1</v>
      </c>
      <c r="E245" s="2" t="s">
        <v>2</v>
      </c>
      <c r="F245" s="2" t="s">
        <v>3</v>
      </c>
      <c r="G245" s="3" t="s">
        <v>4</v>
      </c>
      <c r="H245" s="93" t="s">
        <v>58</v>
      </c>
    </row>
    <row r="246" spans="2:8" s="44" customFormat="1">
      <c r="B246" s="88" t="s">
        <v>1081</v>
      </c>
      <c r="C246" s="1" t="s">
        <v>808</v>
      </c>
      <c r="D246" s="83"/>
      <c r="E246" s="83"/>
      <c r="F246" s="83"/>
      <c r="G246" s="83"/>
      <c r="H246" s="89"/>
    </row>
    <row r="247" spans="2:8" s="44" customFormat="1">
      <c r="B247" s="90" t="s">
        <v>64</v>
      </c>
      <c r="C247" s="107" t="s">
        <v>65</v>
      </c>
      <c r="D247" s="49">
        <v>113769.3</v>
      </c>
      <c r="E247" s="49">
        <v>113769.3</v>
      </c>
      <c r="F247" s="49">
        <v>113769.29953</v>
      </c>
      <c r="G247" s="50">
        <f t="shared" ref="G247:G258" si="56">F247-E247</f>
        <v>-4.6999999904073775E-4</v>
      </c>
      <c r="H247" s="91">
        <f t="shared" ref="H247:H258" si="57">F247/E247*100</f>
        <v>99.999999586883277</v>
      </c>
    </row>
    <row r="248" spans="2:8" s="44" customFormat="1">
      <c r="B248" s="90" t="s">
        <v>66</v>
      </c>
      <c r="C248" s="107" t="s">
        <v>67</v>
      </c>
      <c r="D248" s="49">
        <v>17723.5</v>
      </c>
      <c r="E248" s="49">
        <v>17723.5</v>
      </c>
      <c r="F248" s="49">
        <v>17304.462100000001</v>
      </c>
      <c r="G248" s="50">
        <f t="shared" si="56"/>
        <v>-419.03789999999935</v>
      </c>
      <c r="H248" s="91">
        <f t="shared" si="57"/>
        <v>97.635693288571673</v>
      </c>
    </row>
    <row r="249" spans="2:8" s="44" customFormat="1">
      <c r="B249" s="90" t="s">
        <v>68</v>
      </c>
      <c r="C249" s="107" t="s">
        <v>69</v>
      </c>
      <c r="D249" s="49">
        <v>14232.6</v>
      </c>
      <c r="E249" s="49">
        <v>16901.900000000001</v>
      </c>
      <c r="F249" s="49">
        <v>16780.652770000001</v>
      </c>
      <c r="G249" s="50">
        <f t="shared" si="56"/>
        <v>-121.24723000000085</v>
      </c>
      <c r="H249" s="91">
        <f t="shared" si="57"/>
        <v>99.282641419012066</v>
      </c>
    </row>
    <row r="250" spans="2:8" s="44" customFormat="1">
      <c r="B250" s="90" t="s">
        <v>1050</v>
      </c>
      <c r="C250" s="107" t="s">
        <v>787</v>
      </c>
      <c r="D250" s="49">
        <v>2416.6999999999998</v>
      </c>
      <c r="E250" s="49">
        <v>2205.1999999999998</v>
      </c>
      <c r="F250" s="49">
        <v>2138.8449999999998</v>
      </c>
      <c r="G250" s="50">
        <f t="shared" si="56"/>
        <v>-66.355000000000018</v>
      </c>
      <c r="H250" s="91">
        <f t="shared" si="57"/>
        <v>96.990975875204072</v>
      </c>
    </row>
    <row r="251" spans="2:8" s="44" customFormat="1">
      <c r="B251" s="90" t="s">
        <v>70</v>
      </c>
      <c r="C251" s="107" t="s">
        <v>71</v>
      </c>
      <c r="D251" s="49">
        <v>621.70000000000005</v>
      </c>
      <c r="E251" s="49">
        <v>621.70000000000005</v>
      </c>
      <c r="F251" s="49">
        <v>621.70000000000005</v>
      </c>
      <c r="G251" s="50">
        <f t="shared" si="56"/>
        <v>0</v>
      </c>
      <c r="H251" s="91">
        <f t="shared" si="57"/>
        <v>100</v>
      </c>
    </row>
    <row r="252" spans="2:8" s="44" customFormat="1">
      <c r="B252" s="90" t="s">
        <v>1078</v>
      </c>
      <c r="C252" s="107" t="s">
        <v>805</v>
      </c>
      <c r="D252" s="49">
        <v>147.4</v>
      </c>
      <c r="E252" s="49">
        <v>189.6</v>
      </c>
      <c r="F252" s="49">
        <v>189.38774000000001</v>
      </c>
      <c r="G252" s="50">
        <f t="shared" si="56"/>
        <v>-0.21225999999998635</v>
      </c>
      <c r="H252" s="91">
        <f t="shared" si="57"/>
        <v>99.888048523206763</v>
      </c>
    </row>
    <row r="253" spans="2:8" s="44" customFormat="1">
      <c r="B253" s="90" t="s">
        <v>1056</v>
      </c>
      <c r="C253" s="107" t="s">
        <v>794</v>
      </c>
      <c r="D253" s="49">
        <v>0</v>
      </c>
      <c r="E253" s="49">
        <v>1110.7</v>
      </c>
      <c r="F253" s="49">
        <v>1110.6947399999999</v>
      </c>
      <c r="G253" s="50">
        <f t="shared" si="56"/>
        <v>-5.2600000001348235E-3</v>
      </c>
      <c r="H253" s="91">
        <f t="shared" si="57"/>
        <v>99.999526424777159</v>
      </c>
    </row>
    <row r="254" spans="2:8" s="44" customFormat="1">
      <c r="B254" s="88" t="s">
        <v>5</v>
      </c>
      <c r="C254" s="1" t="s">
        <v>0</v>
      </c>
      <c r="D254" s="51">
        <v>148911.20000000001</v>
      </c>
      <c r="E254" s="51">
        <v>152521.9</v>
      </c>
      <c r="F254" s="51">
        <v>151915.04188</v>
      </c>
      <c r="G254" s="50">
        <f t="shared" si="56"/>
        <v>-606.85811999998987</v>
      </c>
      <c r="H254" s="91">
        <f t="shared" si="57"/>
        <v>99.60211738773252</v>
      </c>
    </row>
    <row r="255" spans="2:8" s="44" customFormat="1">
      <c r="B255" s="90" t="s">
        <v>37</v>
      </c>
      <c r="C255" s="107" t="s">
        <v>789</v>
      </c>
      <c r="D255" s="49">
        <v>0</v>
      </c>
      <c r="E255" s="49">
        <v>300</v>
      </c>
      <c r="F255" s="49">
        <v>299.8</v>
      </c>
      <c r="G255" s="50">
        <f t="shared" si="56"/>
        <v>-0.19999999999998863</v>
      </c>
      <c r="H255" s="91">
        <f t="shared" si="57"/>
        <v>99.933333333333337</v>
      </c>
    </row>
    <row r="256" spans="2:8" s="44" customFormat="1">
      <c r="B256" s="88" t="s">
        <v>6</v>
      </c>
      <c r="C256" s="1" t="s">
        <v>0</v>
      </c>
      <c r="D256" s="51">
        <v>148911.20000000001</v>
      </c>
      <c r="E256" s="51">
        <v>152821.9</v>
      </c>
      <c r="F256" s="51">
        <v>152214.84187999999</v>
      </c>
      <c r="G256" s="50">
        <f t="shared" si="56"/>
        <v>-607.05812000000151</v>
      </c>
      <c r="H256" s="91">
        <f t="shared" si="57"/>
        <v>99.602767587629785</v>
      </c>
    </row>
    <row r="257" spans="2:8" s="44" customFormat="1">
      <c r="B257" s="88" t="s">
        <v>8</v>
      </c>
      <c r="C257" s="1" t="s">
        <v>0</v>
      </c>
      <c r="D257" s="51">
        <v>0</v>
      </c>
      <c r="E257" s="51">
        <v>3754.7</v>
      </c>
      <c r="F257" s="51">
        <v>2391.8490000000002</v>
      </c>
      <c r="G257" s="50">
        <f t="shared" si="56"/>
        <v>-1362.8509999999997</v>
      </c>
      <c r="H257" s="91">
        <f t="shared" si="57"/>
        <v>63.70279915838816</v>
      </c>
    </row>
    <row r="258" spans="2:8" s="44" customFormat="1">
      <c r="B258" s="88" t="s">
        <v>7</v>
      </c>
      <c r="C258" s="1" t="s">
        <v>0</v>
      </c>
      <c r="D258" s="51">
        <v>148911.20000000001</v>
      </c>
      <c r="E258" s="51">
        <v>156576.6</v>
      </c>
      <c r="F258" s="51">
        <v>154606.69088000001</v>
      </c>
      <c r="G258" s="50">
        <f t="shared" si="56"/>
        <v>-1969.9091199999966</v>
      </c>
      <c r="H258" s="91">
        <f t="shared" si="57"/>
        <v>98.741887919395367</v>
      </c>
    </row>
    <row r="259" spans="2:8" s="44" customFormat="1" ht="21">
      <c r="B259" s="92" t="s">
        <v>55</v>
      </c>
      <c r="C259" s="1" t="s">
        <v>57</v>
      </c>
      <c r="D259" s="2" t="s">
        <v>1</v>
      </c>
      <c r="E259" s="2" t="s">
        <v>2</v>
      </c>
      <c r="F259" s="2" t="s">
        <v>3</v>
      </c>
      <c r="G259" s="3" t="s">
        <v>4</v>
      </c>
      <c r="H259" s="93" t="s">
        <v>58</v>
      </c>
    </row>
    <row r="260" spans="2:8" s="44" customFormat="1" ht="21">
      <c r="B260" s="88" t="s">
        <v>1082</v>
      </c>
      <c r="C260" s="1" t="s">
        <v>809</v>
      </c>
      <c r="D260" s="83"/>
      <c r="E260" s="83"/>
      <c r="F260" s="83"/>
      <c r="G260" s="83"/>
      <c r="H260" s="89"/>
    </row>
    <row r="261" spans="2:8" s="44" customFormat="1">
      <c r="B261" s="90" t="s">
        <v>64</v>
      </c>
      <c r="C261" s="107" t="s">
        <v>65</v>
      </c>
      <c r="D261" s="49">
        <v>72306.5</v>
      </c>
      <c r="E261" s="49">
        <v>72306.5</v>
      </c>
      <c r="F261" s="49">
        <v>69326.938370000003</v>
      </c>
      <c r="G261" s="50">
        <f t="shared" ref="G261:G268" si="58">F261-E261</f>
        <v>-2979.5616299999965</v>
      </c>
      <c r="H261" s="91">
        <f t="shared" ref="H261:H268" si="59">F261/E261*100</f>
        <v>95.879261712294195</v>
      </c>
    </row>
    <row r="262" spans="2:8" s="44" customFormat="1">
      <c r="B262" s="90" t="s">
        <v>66</v>
      </c>
      <c r="C262" s="107" t="s">
        <v>67</v>
      </c>
      <c r="D262" s="49">
        <v>11269.1</v>
      </c>
      <c r="E262" s="49">
        <v>11269.1</v>
      </c>
      <c r="F262" s="49">
        <v>10712.677009999999</v>
      </c>
      <c r="G262" s="50">
        <f t="shared" si="58"/>
        <v>-556.42299000000094</v>
      </c>
      <c r="H262" s="91">
        <f t="shared" si="59"/>
        <v>95.062400812842185</v>
      </c>
    </row>
    <row r="263" spans="2:8" s="44" customFormat="1">
      <c r="B263" s="90" t="s">
        <v>68</v>
      </c>
      <c r="C263" s="107" t="s">
        <v>69</v>
      </c>
      <c r="D263" s="49">
        <v>7514.6</v>
      </c>
      <c r="E263" s="49">
        <v>19751.599999999999</v>
      </c>
      <c r="F263" s="49">
        <v>19338.137879999998</v>
      </c>
      <c r="G263" s="50">
        <f t="shared" si="58"/>
        <v>-413.46212000000014</v>
      </c>
      <c r="H263" s="91">
        <f t="shared" si="59"/>
        <v>97.906690495959822</v>
      </c>
    </row>
    <row r="264" spans="2:8" s="44" customFormat="1">
      <c r="B264" s="90" t="s">
        <v>1050</v>
      </c>
      <c r="C264" s="107" t="s">
        <v>787</v>
      </c>
      <c r="D264" s="49">
        <v>450.1</v>
      </c>
      <c r="E264" s="49">
        <v>450.1</v>
      </c>
      <c r="F264" s="49">
        <v>416.76</v>
      </c>
      <c r="G264" s="50">
        <f t="shared" si="58"/>
        <v>-33.340000000000032</v>
      </c>
      <c r="H264" s="91">
        <f t="shared" si="59"/>
        <v>92.592757165074431</v>
      </c>
    </row>
    <row r="265" spans="2:8" s="44" customFormat="1">
      <c r="B265" s="90" t="s">
        <v>70</v>
      </c>
      <c r="C265" s="107" t="s">
        <v>71</v>
      </c>
      <c r="D265" s="49">
        <v>395.6</v>
      </c>
      <c r="E265" s="49">
        <v>358.6</v>
      </c>
      <c r="F265" s="49">
        <v>358.6</v>
      </c>
      <c r="G265" s="50">
        <f t="shared" si="58"/>
        <v>0</v>
      </c>
      <c r="H265" s="91">
        <f t="shared" si="59"/>
        <v>100</v>
      </c>
    </row>
    <row r="266" spans="2:8" s="44" customFormat="1">
      <c r="B266" s="88" t="s">
        <v>5</v>
      </c>
      <c r="C266" s="1" t="s">
        <v>0</v>
      </c>
      <c r="D266" s="51">
        <v>91935.9</v>
      </c>
      <c r="E266" s="51">
        <v>104135.9</v>
      </c>
      <c r="F266" s="51">
        <v>100153.11326</v>
      </c>
      <c r="G266" s="50">
        <f t="shared" si="58"/>
        <v>-3982.7867399999959</v>
      </c>
      <c r="H266" s="91">
        <f t="shared" si="59"/>
        <v>96.175395094295055</v>
      </c>
    </row>
    <row r="267" spans="2:8" s="44" customFormat="1">
      <c r="B267" s="88" t="s">
        <v>6</v>
      </c>
      <c r="C267" s="1" t="s">
        <v>0</v>
      </c>
      <c r="D267" s="51">
        <v>91935.9</v>
      </c>
      <c r="E267" s="51">
        <v>104135.9</v>
      </c>
      <c r="F267" s="51">
        <v>100153.11326</v>
      </c>
      <c r="G267" s="50">
        <f t="shared" si="58"/>
        <v>-3982.7867399999959</v>
      </c>
      <c r="H267" s="91">
        <f t="shared" si="59"/>
        <v>96.175395094295055</v>
      </c>
    </row>
    <row r="268" spans="2:8" s="44" customFormat="1">
      <c r="B268" s="88" t="s">
        <v>7</v>
      </c>
      <c r="C268" s="1" t="s">
        <v>0</v>
      </c>
      <c r="D268" s="51">
        <v>91935.9</v>
      </c>
      <c r="E268" s="51">
        <v>104135.9</v>
      </c>
      <c r="F268" s="51">
        <v>100153.11326</v>
      </c>
      <c r="G268" s="50">
        <f t="shared" si="58"/>
        <v>-3982.7867399999959</v>
      </c>
      <c r="H268" s="91">
        <f t="shared" si="59"/>
        <v>96.175395094295055</v>
      </c>
    </row>
    <row r="269" spans="2:8" s="44" customFormat="1" ht="21">
      <c r="B269" s="92" t="s">
        <v>55</v>
      </c>
      <c r="C269" s="1" t="s">
        <v>57</v>
      </c>
      <c r="D269" s="2" t="s">
        <v>1</v>
      </c>
      <c r="E269" s="2" t="s">
        <v>2</v>
      </c>
      <c r="F269" s="2" t="s">
        <v>3</v>
      </c>
      <c r="G269" s="3" t="s">
        <v>4</v>
      </c>
      <c r="H269" s="93" t="s">
        <v>58</v>
      </c>
    </row>
    <row r="270" spans="2:8" s="44" customFormat="1" ht="21">
      <c r="B270" s="88" t="s">
        <v>1083</v>
      </c>
      <c r="C270" s="1" t="s">
        <v>810</v>
      </c>
      <c r="D270" s="83"/>
      <c r="E270" s="83"/>
      <c r="F270" s="83"/>
      <c r="G270" s="83"/>
      <c r="H270" s="89"/>
    </row>
    <row r="271" spans="2:8" s="44" customFormat="1">
      <c r="B271" s="90" t="s">
        <v>64</v>
      </c>
      <c r="C271" s="107" t="s">
        <v>65</v>
      </c>
      <c r="D271" s="49">
        <v>77000</v>
      </c>
      <c r="E271" s="49">
        <v>77000</v>
      </c>
      <c r="F271" s="49">
        <v>71800.597729999994</v>
      </c>
      <c r="G271" s="50">
        <f t="shared" ref="G271:G278" si="60">F271-E271</f>
        <v>-5199.402270000006</v>
      </c>
      <c r="H271" s="91">
        <f t="shared" ref="H271:H278" si="61">F271/E271*100</f>
        <v>93.247529519480508</v>
      </c>
    </row>
    <row r="272" spans="2:8" s="44" customFormat="1">
      <c r="B272" s="90" t="s">
        <v>66</v>
      </c>
      <c r="C272" s="107" t="s">
        <v>67</v>
      </c>
      <c r="D272" s="49">
        <v>12200</v>
      </c>
      <c r="E272" s="49">
        <v>12200</v>
      </c>
      <c r="F272" s="49">
        <v>10333.52872</v>
      </c>
      <c r="G272" s="50">
        <f t="shared" si="60"/>
        <v>-1866.4712799999998</v>
      </c>
      <c r="H272" s="91">
        <f t="shared" si="61"/>
        <v>84.701055081967212</v>
      </c>
    </row>
    <row r="273" spans="2:8" s="44" customFormat="1">
      <c r="B273" s="90" t="s">
        <v>68</v>
      </c>
      <c r="C273" s="107" t="s">
        <v>69</v>
      </c>
      <c r="D273" s="49">
        <v>4000</v>
      </c>
      <c r="E273" s="49">
        <v>4000</v>
      </c>
      <c r="F273" s="49">
        <v>987.73199999999997</v>
      </c>
      <c r="G273" s="50">
        <f t="shared" si="60"/>
        <v>-3012.268</v>
      </c>
      <c r="H273" s="91">
        <f t="shared" si="61"/>
        <v>24.693299999999997</v>
      </c>
    </row>
    <row r="274" spans="2:8" s="44" customFormat="1">
      <c r="B274" s="90" t="s">
        <v>1050</v>
      </c>
      <c r="C274" s="107" t="s">
        <v>787</v>
      </c>
      <c r="D274" s="49">
        <v>1800</v>
      </c>
      <c r="E274" s="49">
        <v>1800</v>
      </c>
      <c r="F274" s="49">
        <v>669.09193000000005</v>
      </c>
      <c r="G274" s="50">
        <f t="shared" si="60"/>
        <v>-1130.90807</v>
      </c>
      <c r="H274" s="91">
        <f t="shared" si="61"/>
        <v>37.171773888888893</v>
      </c>
    </row>
    <row r="275" spans="2:8" s="44" customFormat="1">
      <c r="B275" s="90" t="s">
        <v>70</v>
      </c>
      <c r="C275" s="107" t="s">
        <v>71</v>
      </c>
      <c r="D275" s="49">
        <v>5000</v>
      </c>
      <c r="E275" s="49">
        <v>5000</v>
      </c>
      <c r="F275" s="49">
        <v>3615.6241500000001</v>
      </c>
      <c r="G275" s="50">
        <f t="shared" si="60"/>
        <v>-1384.3758499999999</v>
      </c>
      <c r="H275" s="91">
        <f t="shared" si="61"/>
        <v>72.312483</v>
      </c>
    </row>
    <row r="276" spans="2:8" s="44" customFormat="1">
      <c r="B276" s="88" t="s">
        <v>5</v>
      </c>
      <c r="C276" s="1" t="s">
        <v>0</v>
      </c>
      <c r="D276" s="51">
        <v>100000</v>
      </c>
      <c r="E276" s="51">
        <v>100000</v>
      </c>
      <c r="F276" s="51">
        <v>87406.574529999998</v>
      </c>
      <c r="G276" s="50">
        <f t="shared" si="60"/>
        <v>-12593.425470000002</v>
      </c>
      <c r="H276" s="91">
        <f t="shared" si="61"/>
        <v>87.40657453</v>
      </c>
    </row>
    <row r="277" spans="2:8" s="44" customFormat="1">
      <c r="B277" s="88" t="s">
        <v>6</v>
      </c>
      <c r="C277" s="1" t="s">
        <v>0</v>
      </c>
      <c r="D277" s="51">
        <v>100000</v>
      </c>
      <c r="E277" s="51">
        <v>100000</v>
      </c>
      <c r="F277" s="51">
        <v>87406.574529999998</v>
      </c>
      <c r="G277" s="50">
        <f t="shared" si="60"/>
        <v>-12593.425470000002</v>
      </c>
      <c r="H277" s="91">
        <f t="shared" si="61"/>
        <v>87.40657453</v>
      </c>
    </row>
    <row r="278" spans="2:8" s="44" customFormat="1">
      <c r="B278" s="88" t="s">
        <v>7</v>
      </c>
      <c r="C278" s="1" t="s">
        <v>0</v>
      </c>
      <c r="D278" s="51">
        <v>100000</v>
      </c>
      <c r="E278" s="51">
        <v>100000</v>
      </c>
      <c r="F278" s="51">
        <v>87406.574529999998</v>
      </c>
      <c r="G278" s="50">
        <f t="shared" si="60"/>
        <v>-12593.425470000002</v>
      </c>
      <c r="H278" s="91">
        <f t="shared" si="61"/>
        <v>87.40657453</v>
      </c>
    </row>
    <row r="279" spans="2:8" s="44" customFormat="1" ht="21">
      <c r="B279" s="92" t="s">
        <v>55</v>
      </c>
      <c r="C279" s="1" t="s">
        <v>57</v>
      </c>
      <c r="D279" s="2" t="s">
        <v>1</v>
      </c>
      <c r="E279" s="2" t="s">
        <v>2</v>
      </c>
      <c r="F279" s="2" t="s">
        <v>3</v>
      </c>
      <c r="G279" s="3" t="s">
        <v>4</v>
      </c>
      <c r="H279" s="93" t="s">
        <v>58</v>
      </c>
    </row>
    <row r="280" spans="2:8" s="44" customFormat="1" ht="21">
      <c r="B280" s="88" t="s">
        <v>1084</v>
      </c>
      <c r="C280" s="1" t="s">
        <v>811</v>
      </c>
      <c r="D280" s="83"/>
      <c r="E280" s="83"/>
      <c r="F280" s="83"/>
      <c r="G280" s="83"/>
      <c r="H280" s="89"/>
    </row>
    <row r="281" spans="2:8" s="44" customFormat="1">
      <c r="B281" s="90" t="s">
        <v>64</v>
      </c>
      <c r="C281" s="107" t="s">
        <v>65</v>
      </c>
      <c r="D281" s="49">
        <v>618114.5</v>
      </c>
      <c r="E281" s="49">
        <v>557611.4</v>
      </c>
      <c r="F281" s="49">
        <v>551949.62872000004</v>
      </c>
      <c r="G281" s="50">
        <f t="shared" ref="G281:G288" si="62">F281-E281</f>
        <v>-5661.7712799999863</v>
      </c>
      <c r="H281" s="91">
        <f t="shared" ref="H281:H288" si="63">F281/E281*100</f>
        <v>98.984638535008429</v>
      </c>
    </row>
    <row r="282" spans="2:8" s="44" customFormat="1">
      <c r="B282" s="90" t="s">
        <v>66</v>
      </c>
      <c r="C282" s="107" t="s">
        <v>67</v>
      </c>
      <c r="D282" s="49">
        <v>106625.60000000001</v>
      </c>
      <c r="E282" s="49">
        <v>96218.1</v>
      </c>
      <c r="F282" s="49">
        <v>94732.789799999999</v>
      </c>
      <c r="G282" s="50">
        <f t="shared" si="62"/>
        <v>-1485.3102000000072</v>
      </c>
      <c r="H282" s="91">
        <f t="shared" si="63"/>
        <v>98.4563089481085</v>
      </c>
    </row>
    <row r="283" spans="2:8" s="44" customFormat="1">
      <c r="B283" s="90" t="s">
        <v>68</v>
      </c>
      <c r="C283" s="107" t="s">
        <v>69</v>
      </c>
      <c r="D283" s="49">
        <v>477831</v>
      </c>
      <c r="E283" s="49">
        <v>441832.5</v>
      </c>
      <c r="F283" s="49">
        <v>424726.12738999998</v>
      </c>
      <c r="G283" s="50">
        <f t="shared" si="62"/>
        <v>-17106.37261000002</v>
      </c>
      <c r="H283" s="91">
        <f t="shared" si="63"/>
        <v>96.128312740687932</v>
      </c>
    </row>
    <row r="284" spans="2:8" s="44" customFormat="1">
      <c r="B284" s="90" t="s">
        <v>1050</v>
      </c>
      <c r="C284" s="107" t="s">
        <v>787</v>
      </c>
      <c r="D284" s="49">
        <v>113100.1</v>
      </c>
      <c r="E284" s="49">
        <v>73506.8</v>
      </c>
      <c r="F284" s="49">
        <v>60356.422180000001</v>
      </c>
      <c r="G284" s="50">
        <f t="shared" si="62"/>
        <v>-13150.377820000002</v>
      </c>
      <c r="H284" s="91">
        <f t="shared" si="63"/>
        <v>82.109984627272581</v>
      </c>
    </row>
    <row r="285" spans="2:8" s="44" customFormat="1">
      <c r="B285" s="88" t="s">
        <v>5</v>
      </c>
      <c r="C285" s="1" t="s">
        <v>0</v>
      </c>
      <c r="D285" s="51">
        <v>1315671.2</v>
      </c>
      <c r="E285" s="51">
        <v>1169168.8</v>
      </c>
      <c r="F285" s="51">
        <v>1131764.9680900001</v>
      </c>
      <c r="G285" s="50">
        <f t="shared" si="62"/>
        <v>-37403.83190999995</v>
      </c>
      <c r="H285" s="91">
        <f t="shared" si="63"/>
        <v>96.80081850370965</v>
      </c>
    </row>
    <row r="286" spans="2:8" s="44" customFormat="1">
      <c r="B286" s="90" t="s">
        <v>37</v>
      </c>
      <c r="C286" s="107" t="s">
        <v>789</v>
      </c>
      <c r="D286" s="49">
        <v>20000</v>
      </c>
      <c r="E286" s="49">
        <v>35000</v>
      </c>
      <c r="F286" s="49">
        <v>31962.668000000001</v>
      </c>
      <c r="G286" s="50">
        <f t="shared" si="62"/>
        <v>-3037.3319999999985</v>
      </c>
      <c r="H286" s="91">
        <f t="shared" si="63"/>
        <v>91.32190857142858</v>
      </c>
    </row>
    <row r="287" spans="2:8" s="44" customFormat="1">
      <c r="B287" s="88" t="s">
        <v>6</v>
      </c>
      <c r="C287" s="1" t="s">
        <v>0</v>
      </c>
      <c r="D287" s="51">
        <v>1335671.2</v>
      </c>
      <c r="E287" s="51">
        <v>1204168.8</v>
      </c>
      <c r="F287" s="51">
        <v>1163727.6360899999</v>
      </c>
      <c r="G287" s="50">
        <f t="shared" si="62"/>
        <v>-40441.163910000119</v>
      </c>
      <c r="H287" s="91">
        <f t="shared" si="63"/>
        <v>96.641570192650718</v>
      </c>
    </row>
    <row r="288" spans="2:8" s="44" customFormat="1">
      <c r="B288" s="88" t="s">
        <v>7</v>
      </c>
      <c r="C288" s="1" t="s">
        <v>0</v>
      </c>
      <c r="D288" s="51">
        <v>1335671.2</v>
      </c>
      <c r="E288" s="51">
        <v>1204168.8</v>
      </c>
      <c r="F288" s="51">
        <v>1163727.6360899999</v>
      </c>
      <c r="G288" s="50">
        <f t="shared" si="62"/>
        <v>-40441.163910000119</v>
      </c>
      <c r="H288" s="91">
        <f t="shared" si="63"/>
        <v>96.641570192650718</v>
      </c>
    </row>
    <row r="289" spans="2:8" s="44" customFormat="1" ht="21">
      <c r="B289" s="92" t="s">
        <v>55</v>
      </c>
      <c r="C289" s="1" t="s">
        <v>57</v>
      </c>
      <c r="D289" s="2" t="s">
        <v>1</v>
      </c>
      <c r="E289" s="2" t="s">
        <v>2</v>
      </c>
      <c r="F289" s="2" t="s">
        <v>3</v>
      </c>
      <c r="G289" s="3" t="s">
        <v>4</v>
      </c>
      <c r="H289" s="93" t="s">
        <v>58</v>
      </c>
    </row>
    <row r="290" spans="2:8" s="44" customFormat="1" ht="21">
      <c r="B290" s="88" t="s">
        <v>1085</v>
      </c>
      <c r="C290" s="1" t="s">
        <v>812</v>
      </c>
      <c r="D290" s="83"/>
      <c r="E290" s="83"/>
      <c r="F290" s="83"/>
      <c r="G290" s="83"/>
      <c r="H290" s="89"/>
    </row>
    <row r="291" spans="2:8" s="44" customFormat="1">
      <c r="B291" s="90" t="s">
        <v>64</v>
      </c>
      <c r="C291" s="107" t="s">
        <v>65</v>
      </c>
      <c r="D291" s="49">
        <v>94259.3</v>
      </c>
      <c r="E291" s="49">
        <v>99874.9</v>
      </c>
      <c r="F291" s="49">
        <v>99823.252850000004</v>
      </c>
      <c r="G291" s="50">
        <f t="shared" ref="G291:G300" si="64">F291-E291</f>
        <v>-51.647149999989779</v>
      </c>
      <c r="H291" s="91">
        <f t="shared" ref="H291:H300" si="65">F291/E291*100</f>
        <v>99.948288158486278</v>
      </c>
    </row>
    <row r="292" spans="2:8" s="44" customFormat="1">
      <c r="B292" s="90" t="s">
        <v>66</v>
      </c>
      <c r="C292" s="107" t="s">
        <v>67</v>
      </c>
      <c r="D292" s="49">
        <v>2518.9</v>
      </c>
      <c r="E292" s="49">
        <v>2563.3000000000002</v>
      </c>
      <c r="F292" s="49">
        <v>2563.2993799999999</v>
      </c>
      <c r="G292" s="50">
        <f t="shared" si="64"/>
        <v>-6.2000000025363988E-4</v>
      </c>
      <c r="H292" s="91">
        <f t="shared" si="65"/>
        <v>99.99997581242927</v>
      </c>
    </row>
    <row r="293" spans="2:8" s="44" customFormat="1">
      <c r="B293" s="90" t="s">
        <v>68</v>
      </c>
      <c r="C293" s="107" t="s">
        <v>69</v>
      </c>
      <c r="D293" s="49">
        <v>7935.1</v>
      </c>
      <c r="E293" s="49">
        <v>13086.3</v>
      </c>
      <c r="F293" s="49">
        <v>12502.588949999999</v>
      </c>
      <c r="G293" s="50">
        <f t="shared" si="64"/>
        <v>-583.71104999999989</v>
      </c>
      <c r="H293" s="91">
        <f t="shared" si="65"/>
        <v>95.539525687169018</v>
      </c>
    </row>
    <row r="294" spans="2:8" s="44" customFormat="1">
      <c r="B294" s="90" t="s">
        <v>1050</v>
      </c>
      <c r="C294" s="107" t="s">
        <v>787</v>
      </c>
      <c r="D294" s="49">
        <v>4644.7</v>
      </c>
      <c r="E294" s="49">
        <v>13651.5</v>
      </c>
      <c r="F294" s="49">
        <v>13587.2574</v>
      </c>
      <c r="G294" s="50">
        <f t="shared" si="64"/>
        <v>-64.242599999999584</v>
      </c>
      <c r="H294" s="91">
        <f t="shared" si="65"/>
        <v>99.529409954950012</v>
      </c>
    </row>
    <row r="295" spans="2:8" s="44" customFormat="1">
      <c r="B295" s="90" t="s">
        <v>70</v>
      </c>
      <c r="C295" s="107" t="s">
        <v>71</v>
      </c>
      <c r="D295" s="49">
        <v>6264.1</v>
      </c>
      <c r="E295" s="49">
        <v>8887.2000000000007</v>
      </c>
      <c r="F295" s="49">
        <v>7837.6174300000002</v>
      </c>
      <c r="G295" s="50">
        <f t="shared" si="64"/>
        <v>-1049.5825700000005</v>
      </c>
      <c r="H295" s="91">
        <f t="shared" si="65"/>
        <v>88.189952178413904</v>
      </c>
    </row>
    <row r="296" spans="2:8" s="44" customFormat="1">
      <c r="B296" s="90" t="s">
        <v>1078</v>
      </c>
      <c r="C296" s="107" t="s">
        <v>805</v>
      </c>
      <c r="D296" s="49">
        <v>370</v>
      </c>
      <c r="E296" s="49">
        <v>370</v>
      </c>
      <c r="F296" s="49">
        <v>201.41399999999999</v>
      </c>
      <c r="G296" s="50">
        <f t="shared" si="64"/>
        <v>-168.58600000000001</v>
      </c>
      <c r="H296" s="91">
        <f t="shared" si="65"/>
        <v>54.436216216216216</v>
      </c>
    </row>
    <row r="297" spans="2:8" s="44" customFormat="1">
      <c r="B297" s="88" t="s">
        <v>5</v>
      </c>
      <c r="C297" s="1" t="s">
        <v>0</v>
      </c>
      <c r="D297" s="51">
        <v>115992.1</v>
      </c>
      <c r="E297" s="51">
        <v>138433.20000000001</v>
      </c>
      <c r="F297" s="51">
        <v>136515.43001000001</v>
      </c>
      <c r="G297" s="50">
        <f t="shared" si="64"/>
        <v>-1917.7699900000007</v>
      </c>
      <c r="H297" s="91">
        <f t="shared" si="65"/>
        <v>98.614660363265457</v>
      </c>
    </row>
    <row r="298" spans="2:8" s="44" customFormat="1">
      <c r="B298" s="90" t="s">
        <v>37</v>
      </c>
      <c r="C298" s="107" t="s">
        <v>789</v>
      </c>
      <c r="D298" s="49">
        <v>4784.8</v>
      </c>
      <c r="E298" s="49">
        <v>59135.3</v>
      </c>
      <c r="F298" s="49">
        <v>10959.353999999999</v>
      </c>
      <c r="G298" s="50">
        <f t="shared" si="64"/>
        <v>-48175.946000000004</v>
      </c>
      <c r="H298" s="91">
        <f t="shared" si="65"/>
        <v>18.532676759904827</v>
      </c>
    </row>
    <row r="299" spans="2:8" s="44" customFormat="1">
      <c r="B299" s="88" t="s">
        <v>6</v>
      </c>
      <c r="C299" s="1" t="s">
        <v>0</v>
      </c>
      <c r="D299" s="51">
        <v>120776.9</v>
      </c>
      <c r="E299" s="51">
        <v>197568.5</v>
      </c>
      <c r="F299" s="51">
        <v>147474.78401</v>
      </c>
      <c r="G299" s="50">
        <f t="shared" si="64"/>
        <v>-50093.715989999997</v>
      </c>
      <c r="H299" s="91">
        <f t="shared" si="65"/>
        <v>74.6448872213941</v>
      </c>
    </row>
    <row r="300" spans="2:8" s="44" customFormat="1">
      <c r="B300" s="88" t="s">
        <v>7</v>
      </c>
      <c r="C300" s="1" t="s">
        <v>0</v>
      </c>
      <c r="D300" s="51">
        <v>120776.9</v>
      </c>
      <c r="E300" s="51">
        <v>197568.5</v>
      </c>
      <c r="F300" s="51">
        <v>147474.78401</v>
      </c>
      <c r="G300" s="50">
        <f t="shared" si="64"/>
        <v>-50093.715989999997</v>
      </c>
      <c r="H300" s="91">
        <f t="shared" si="65"/>
        <v>74.6448872213941</v>
      </c>
    </row>
    <row r="301" spans="2:8" s="44" customFormat="1" ht="21">
      <c r="B301" s="92" t="s">
        <v>55</v>
      </c>
      <c r="C301" s="1" t="s">
        <v>57</v>
      </c>
      <c r="D301" s="2" t="s">
        <v>1</v>
      </c>
      <c r="E301" s="2" t="s">
        <v>2</v>
      </c>
      <c r="F301" s="2" t="s">
        <v>3</v>
      </c>
      <c r="G301" s="3" t="s">
        <v>4</v>
      </c>
      <c r="H301" s="93" t="s">
        <v>58</v>
      </c>
    </row>
    <row r="302" spans="2:8" s="44" customFormat="1" ht="21">
      <c r="B302" s="88" t="s">
        <v>1086</v>
      </c>
      <c r="C302" s="1" t="s">
        <v>813</v>
      </c>
      <c r="D302" s="83"/>
      <c r="E302" s="83"/>
      <c r="F302" s="83"/>
      <c r="G302" s="83"/>
      <c r="H302" s="89"/>
    </row>
    <row r="303" spans="2:8" s="44" customFormat="1">
      <c r="B303" s="90" t="s">
        <v>64</v>
      </c>
      <c r="C303" s="107" t="s">
        <v>65</v>
      </c>
      <c r="D303" s="49">
        <v>405857</v>
      </c>
      <c r="E303" s="49">
        <v>414748.5</v>
      </c>
      <c r="F303" s="49">
        <v>414748.37835999997</v>
      </c>
      <c r="G303" s="50">
        <f t="shared" ref="G303:G312" si="66">F303-E303</f>
        <v>-0.12164000002667308</v>
      </c>
      <c r="H303" s="91">
        <f t="shared" ref="H303:H312" si="67">F303/E303*100</f>
        <v>99.999970671382783</v>
      </c>
    </row>
    <row r="304" spans="2:8" s="44" customFormat="1">
      <c r="B304" s="90" t="s">
        <v>66</v>
      </c>
      <c r="C304" s="107" t="s">
        <v>67</v>
      </c>
      <c r="D304" s="49">
        <v>12921.6</v>
      </c>
      <c r="E304" s="49">
        <v>12758</v>
      </c>
      <c r="F304" s="49">
        <v>12486.51986</v>
      </c>
      <c r="G304" s="50">
        <f t="shared" si="66"/>
        <v>-271.48013999999966</v>
      </c>
      <c r="H304" s="91">
        <f t="shared" si="67"/>
        <v>97.872079166013478</v>
      </c>
    </row>
    <row r="305" spans="2:8" s="44" customFormat="1">
      <c r="B305" s="90" t="s">
        <v>68</v>
      </c>
      <c r="C305" s="107" t="s">
        <v>69</v>
      </c>
      <c r="D305" s="49">
        <v>13380</v>
      </c>
      <c r="E305" s="49">
        <v>19056.400000000001</v>
      </c>
      <c r="F305" s="49">
        <v>18506.889709999999</v>
      </c>
      <c r="G305" s="50">
        <f t="shared" si="66"/>
        <v>-549.51029000000199</v>
      </c>
      <c r="H305" s="91">
        <f t="shared" si="67"/>
        <v>97.116400316953872</v>
      </c>
    </row>
    <row r="306" spans="2:8" s="44" customFormat="1">
      <c r="B306" s="90" t="s">
        <v>1050</v>
      </c>
      <c r="C306" s="107" t="s">
        <v>787</v>
      </c>
      <c r="D306" s="49">
        <v>4126.8</v>
      </c>
      <c r="E306" s="49">
        <v>8926.1</v>
      </c>
      <c r="F306" s="49">
        <v>8747.1417999999994</v>
      </c>
      <c r="G306" s="50">
        <f t="shared" si="66"/>
        <v>-178.95820000000094</v>
      </c>
      <c r="H306" s="91">
        <f t="shared" si="67"/>
        <v>97.995113207335777</v>
      </c>
    </row>
    <row r="307" spans="2:8" s="44" customFormat="1">
      <c r="B307" s="90" t="s">
        <v>70</v>
      </c>
      <c r="C307" s="107" t="s">
        <v>71</v>
      </c>
      <c r="D307" s="49">
        <v>9724.2000000000007</v>
      </c>
      <c r="E307" s="49">
        <v>11875.9</v>
      </c>
      <c r="F307" s="49">
        <v>11660.049000000001</v>
      </c>
      <c r="G307" s="50">
        <f t="shared" si="66"/>
        <v>-215.85099999999875</v>
      </c>
      <c r="H307" s="91">
        <f t="shared" si="67"/>
        <v>98.18244511994881</v>
      </c>
    </row>
    <row r="308" spans="2:8" s="44" customFormat="1">
      <c r="B308" s="88" t="s">
        <v>5</v>
      </c>
      <c r="C308" s="1" t="s">
        <v>0</v>
      </c>
      <c r="D308" s="51">
        <v>446009.59999999998</v>
      </c>
      <c r="E308" s="51">
        <v>467364.9</v>
      </c>
      <c r="F308" s="51">
        <v>466148.97872999997</v>
      </c>
      <c r="G308" s="50">
        <f t="shared" si="66"/>
        <v>-1215.9212700000498</v>
      </c>
      <c r="H308" s="91">
        <f t="shared" si="67"/>
        <v>99.739834705173607</v>
      </c>
    </row>
    <row r="309" spans="2:8" s="44" customFormat="1">
      <c r="B309" s="90" t="s">
        <v>37</v>
      </c>
      <c r="C309" s="107" t="s">
        <v>789</v>
      </c>
      <c r="D309" s="49">
        <v>0</v>
      </c>
      <c r="E309" s="49">
        <v>62162.400000000001</v>
      </c>
      <c r="F309" s="49">
        <v>62086.315999999999</v>
      </c>
      <c r="G309" s="50">
        <f t="shared" si="66"/>
        <v>-76.084000000002561</v>
      </c>
      <c r="H309" s="91">
        <f t="shared" si="67"/>
        <v>99.877604468295942</v>
      </c>
    </row>
    <row r="310" spans="2:8" s="44" customFormat="1">
      <c r="B310" s="88" t="s">
        <v>6</v>
      </c>
      <c r="C310" s="1" t="s">
        <v>0</v>
      </c>
      <c r="D310" s="51">
        <v>446009.59999999998</v>
      </c>
      <c r="E310" s="51">
        <v>529527.30000000005</v>
      </c>
      <c r="F310" s="51">
        <v>528235.29472999997</v>
      </c>
      <c r="G310" s="50">
        <f t="shared" si="66"/>
        <v>-1292.0052700000815</v>
      </c>
      <c r="H310" s="91">
        <f t="shared" si="67"/>
        <v>99.756007807340609</v>
      </c>
    </row>
    <row r="311" spans="2:8" s="44" customFormat="1">
      <c r="B311" s="88" t="s">
        <v>8</v>
      </c>
      <c r="C311" s="1" t="s">
        <v>0</v>
      </c>
      <c r="D311" s="51">
        <v>4400</v>
      </c>
      <c r="E311" s="51">
        <v>5046.7349999999997</v>
      </c>
      <c r="F311" s="51">
        <v>803.33884999999998</v>
      </c>
      <c r="G311" s="50">
        <f t="shared" si="66"/>
        <v>-4243.3961499999996</v>
      </c>
      <c r="H311" s="91">
        <f t="shared" si="67"/>
        <v>15.917991533139745</v>
      </c>
    </row>
    <row r="312" spans="2:8" s="44" customFormat="1">
      <c r="B312" s="88" t="s">
        <v>7</v>
      </c>
      <c r="C312" s="1" t="s">
        <v>0</v>
      </c>
      <c r="D312" s="51">
        <v>450409.6</v>
      </c>
      <c r="E312" s="51">
        <v>534574.03500000003</v>
      </c>
      <c r="F312" s="51">
        <v>529038.63358000002</v>
      </c>
      <c r="G312" s="50">
        <f t="shared" si="66"/>
        <v>-5535.4014200000092</v>
      </c>
      <c r="H312" s="91">
        <f t="shared" si="67"/>
        <v>98.964521084530404</v>
      </c>
    </row>
    <row r="313" spans="2:8" s="44" customFormat="1" ht="21">
      <c r="B313" s="92" t="s">
        <v>55</v>
      </c>
      <c r="C313" s="1" t="s">
        <v>57</v>
      </c>
      <c r="D313" s="2" t="s">
        <v>1</v>
      </c>
      <c r="E313" s="2" t="s">
        <v>2</v>
      </c>
      <c r="F313" s="2" t="s">
        <v>3</v>
      </c>
      <c r="G313" s="3" t="s">
        <v>4</v>
      </c>
      <c r="H313" s="93" t="s">
        <v>58</v>
      </c>
    </row>
    <row r="314" spans="2:8" s="44" customFormat="1" ht="21">
      <c r="B314" s="88" t="s">
        <v>1087</v>
      </c>
      <c r="C314" s="1" t="s">
        <v>814</v>
      </c>
      <c r="D314" s="83"/>
      <c r="E314" s="83"/>
      <c r="F314" s="83"/>
      <c r="G314" s="83"/>
      <c r="H314" s="89"/>
    </row>
    <row r="315" spans="2:8" s="44" customFormat="1">
      <c r="B315" s="90" t="s">
        <v>64</v>
      </c>
      <c r="C315" s="107" t="s">
        <v>65</v>
      </c>
      <c r="D315" s="49">
        <v>30000</v>
      </c>
      <c r="E315" s="49">
        <v>30550</v>
      </c>
      <c r="F315" s="49">
        <v>30550</v>
      </c>
      <c r="G315" s="50">
        <f t="shared" ref="G315:G324" si="68">F315-E315</f>
        <v>0</v>
      </c>
      <c r="H315" s="91">
        <f t="shared" ref="H315:H324" si="69">F315/E315*100</f>
        <v>100</v>
      </c>
    </row>
    <row r="316" spans="2:8" s="44" customFormat="1">
      <c r="B316" s="90" t="s">
        <v>66</v>
      </c>
      <c r="C316" s="107" t="s">
        <v>67</v>
      </c>
      <c r="D316" s="49">
        <v>120</v>
      </c>
      <c r="E316" s="49">
        <v>120</v>
      </c>
      <c r="F316" s="49">
        <v>120</v>
      </c>
      <c r="G316" s="50">
        <f t="shared" si="68"/>
        <v>0</v>
      </c>
      <c r="H316" s="91">
        <f t="shared" si="69"/>
        <v>100</v>
      </c>
    </row>
    <row r="317" spans="2:8" s="44" customFormat="1">
      <c r="B317" s="90" t="s">
        <v>68</v>
      </c>
      <c r="C317" s="107" t="s">
        <v>69</v>
      </c>
      <c r="D317" s="49">
        <v>6904</v>
      </c>
      <c r="E317" s="49">
        <v>7130</v>
      </c>
      <c r="F317" s="49">
        <v>6504.7719999999999</v>
      </c>
      <c r="G317" s="50">
        <f t="shared" si="68"/>
        <v>-625.22800000000007</v>
      </c>
      <c r="H317" s="91">
        <f t="shared" si="69"/>
        <v>91.231023842917253</v>
      </c>
    </row>
    <row r="318" spans="2:8" s="44" customFormat="1">
      <c r="B318" s="90" t="s">
        <v>1050</v>
      </c>
      <c r="C318" s="107" t="s">
        <v>787</v>
      </c>
      <c r="D318" s="49">
        <v>2013.6</v>
      </c>
      <c r="E318" s="49">
        <v>2013.6</v>
      </c>
      <c r="F318" s="49">
        <v>1901.5429999999999</v>
      </c>
      <c r="G318" s="50">
        <f t="shared" si="68"/>
        <v>-112.05700000000002</v>
      </c>
      <c r="H318" s="91">
        <f t="shared" si="69"/>
        <v>94.434992054032577</v>
      </c>
    </row>
    <row r="319" spans="2:8" s="44" customFormat="1">
      <c r="B319" s="90" t="s">
        <v>70</v>
      </c>
      <c r="C319" s="107" t="s">
        <v>71</v>
      </c>
      <c r="D319" s="49">
        <v>1990</v>
      </c>
      <c r="E319" s="49">
        <v>1990</v>
      </c>
      <c r="F319" s="49">
        <v>1183.0999999999999</v>
      </c>
      <c r="G319" s="50">
        <f t="shared" si="68"/>
        <v>-806.90000000000009</v>
      </c>
      <c r="H319" s="91">
        <f t="shared" si="69"/>
        <v>59.452261306532662</v>
      </c>
    </row>
    <row r="320" spans="2:8" s="44" customFormat="1">
      <c r="B320" s="90" t="s">
        <v>1054</v>
      </c>
      <c r="C320" s="107" t="s">
        <v>792</v>
      </c>
      <c r="D320" s="49">
        <v>0</v>
      </c>
      <c r="E320" s="49">
        <v>145</v>
      </c>
      <c r="F320" s="49">
        <v>110</v>
      </c>
      <c r="G320" s="50">
        <f t="shared" si="68"/>
        <v>-35</v>
      </c>
      <c r="H320" s="91">
        <f t="shared" si="69"/>
        <v>75.862068965517238</v>
      </c>
    </row>
    <row r="321" spans="2:8" s="44" customFormat="1">
      <c r="B321" s="90" t="s">
        <v>1051</v>
      </c>
      <c r="C321" s="107" t="s">
        <v>788</v>
      </c>
      <c r="D321" s="49">
        <v>1800</v>
      </c>
      <c r="E321" s="49">
        <v>1800</v>
      </c>
      <c r="F321" s="49">
        <v>572.79100000000005</v>
      </c>
      <c r="G321" s="50">
        <f t="shared" si="68"/>
        <v>-1227.2089999999998</v>
      </c>
      <c r="H321" s="91">
        <f t="shared" si="69"/>
        <v>31.821722222222228</v>
      </c>
    </row>
    <row r="322" spans="2:8" s="44" customFormat="1">
      <c r="B322" s="88" t="s">
        <v>5</v>
      </c>
      <c r="C322" s="1" t="s">
        <v>0</v>
      </c>
      <c r="D322" s="51">
        <v>42827.6</v>
      </c>
      <c r="E322" s="51">
        <v>43748.6</v>
      </c>
      <c r="F322" s="51">
        <v>40942.205999999998</v>
      </c>
      <c r="G322" s="50">
        <f t="shared" si="68"/>
        <v>-2806.3940000000002</v>
      </c>
      <c r="H322" s="91">
        <f t="shared" si="69"/>
        <v>93.58517986861294</v>
      </c>
    </row>
    <row r="323" spans="2:8" s="44" customFormat="1">
      <c r="B323" s="88" t="s">
        <v>6</v>
      </c>
      <c r="C323" s="1" t="s">
        <v>0</v>
      </c>
      <c r="D323" s="51">
        <v>42827.6</v>
      </c>
      <c r="E323" s="51">
        <v>43748.6</v>
      </c>
      <c r="F323" s="51">
        <v>40942.205999999998</v>
      </c>
      <c r="G323" s="50">
        <f t="shared" si="68"/>
        <v>-2806.3940000000002</v>
      </c>
      <c r="H323" s="91">
        <f t="shared" si="69"/>
        <v>93.58517986861294</v>
      </c>
    </row>
    <row r="324" spans="2:8" s="44" customFormat="1">
      <c r="B324" s="88" t="s">
        <v>7</v>
      </c>
      <c r="C324" s="1" t="s">
        <v>0</v>
      </c>
      <c r="D324" s="51">
        <v>42827.6</v>
      </c>
      <c r="E324" s="51">
        <v>43748.6</v>
      </c>
      <c r="F324" s="51">
        <v>40942.205999999998</v>
      </c>
      <c r="G324" s="50">
        <f t="shared" si="68"/>
        <v>-2806.3940000000002</v>
      </c>
      <c r="H324" s="91">
        <f t="shared" si="69"/>
        <v>93.58517986861294</v>
      </c>
    </row>
    <row r="325" spans="2:8" s="44" customFormat="1" ht="21">
      <c r="B325" s="92" t="s">
        <v>55</v>
      </c>
      <c r="C325" s="1" t="s">
        <v>57</v>
      </c>
      <c r="D325" s="2" t="s">
        <v>1</v>
      </c>
      <c r="E325" s="2" t="s">
        <v>2</v>
      </c>
      <c r="F325" s="2" t="s">
        <v>3</v>
      </c>
      <c r="G325" s="3" t="s">
        <v>4</v>
      </c>
      <c r="H325" s="93" t="s">
        <v>58</v>
      </c>
    </row>
    <row r="326" spans="2:8" s="44" customFormat="1" ht="21">
      <c r="B326" s="88" t="s">
        <v>1088</v>
      </c>
      <c r="C326" s="1" t="s">
        <v>815</v>
      </c>
      <c r="D326" s="83"/>
      <c r="E326" s="83"/>
      <c r="F326" s="83"/>
      <c r="G326" s="83"/>
      <c r="H326" s="89"/>
    </row>
    <row r="327" spans="2:8" s="44" customFormat="1">
      <c r="B327" s="90" t="s">
        <v>64</v>
      </c>
      <c r="C327" s="107" t="s">
        <v>65</v>
      </c>
      <c r="D327" s="49">
        <v>44574.400000000001</v>
      </c>
      <c r="E327" s="49">
        <v>42574.400000000001</v>
      </c>
      <c r="F327" s="49">
        <v>41488.96039</v>
      </c>
      <c r="G327" s="50">
        <f t="shared" ref="G327:G337" si="70">F327-E327</f>
        <v>-1085.4396100000013</v>
      </c>
      <c r="H327" s="91">
        <f t="shared" ref="H327:H337" si="71">F327/E327*100</f>
        <v>97.450487593483402</v>
      </c>
    </row>
    <row r="328" spans="2:8" s="44" customFormat="1">
      <c r="B328" s="90" t="s">
        <v>66</v>
      </c>
      <c r="C328" s="107" t="s">
        <v>67</v>
      </c>
      <c r="D328" s="49">
        <v>7119.7</v>
      </c>
      <c r="E328" s="49">
        <v>6619.7</v>
      </c>
      <c r="F328" s="49">
        <v>6184.5206500000004</v>
      </c>
      <c r="G328" s="50">
        <f t="shared" si="70"/>
        <v>-435.17934999999943</v>
      </c>
      <c r="H328" s="91">
        <f t="shared" si="71"/>
        <v>93.425995891052466</v>
      </c>
    </row>
    <row r="329" spans="2:8" s="44" customFormat="1">
      <c r="B329" s="90" t="s">
        <v>68</v>
      </c>
      <c r="C329" s="107" t="s">
        <v>69</v>
      </c>
      <c r="D329" s="49">
        <v>4721.8999999999996</v>
      </c>
      <c r="E329" s="49">
        <v>4362.8999999999996</v>
      </c>
      <c r="F329" s="49">
        <v>3349.942</v>
      </c>
      <c r="G329" s="50">
        <f t="shared" si="70"/>
        <v>-1012.9579999999996</v>
      </c>
      <c r="H329" s="91">
        <f t="shared" si="71"/>
        <v>76.78246120699535</v>
      </c>
    </row>
    <row r="330" spans="2:8" s="44" customFormat="1">
      <c r="B330" s="90" t="s">
        <v>1050</v>
      </c>
      <c r="C330" s="107" t="s">
        <v>787</v>
      </c>
      <c r="D330" s="49">
        <v>2171.1999999999998</v>
      </c>
      <c r="E330" s="49">
        <v>2271.1999999999998</v>
      </c>
      <c r="F330" s="49">
        <v>2143.5680000000002</v>
      </c>
      <c r="G330" s="50">
        <f t="shared" si="70"/>
        <v>-127.63199999999961</v>
      </c>
      <c r="H330" s="91">
        <f t="shared" si="71"/>
        <v>94.380415639309632</v>
      </c>
    </row>
    <row r="331" spans="2:8" s="44" customFormat="1">
      <c r="B331" s="90" t="s">
        <v>70</v>
      </c>
      <c r="C331" s="107" t="s">
        <v>71</v>
      </c>
      <c r="D331" s="49">
        <v>666.4</v>
      </c>
      <c r="E331" s="49">
        <v>720</v>
      </c>
      <c r="F331" s="49">
        <v>708.37867000000006</v>
      </c>
      <c r="G331" s="50">
        <f t="shared" si="70"/>
        <v>-11.621329999999944</v>
      </c>
      <c r="H331" s="91">
        <f t="shared" si="71"/>
        <v>98.385926388888905</v>
      </c>
    </row>
    <row r="332" spans="2:8" s="44" customFormat="1">
      <c r="B332" s="90" t="s">
        <v>1078</v>
      </c>
      <c r="C332" s="107" t="s">
        <v>805</v>
      </c>
      <c r="D332" s="49">
        <v>166</v>
      </c>
      <c r="E332" s="49">
        <v>186</v>
      </c>
      <c r="F332" s="49">
        <v>162.23516000000001</v>
      </c>
      <c r="G332" s="50">
        <f t="shared" si="70"/>
        <v>-23.764839999999992</v>
      </c>
      <c r="H332" s="91">
        <f t="shared" si="71"/>
        <v>87.22320430107527</v>
      </c>
    </row>
    <row r="333" spans="2:8" s="44" customFormat="1">
      <c r="B333" s="88" t="s">
        <v>5</v>
      </c>
      <c r="C333" s="1" t="s">
        <v>0</v>
      </c>
      <c r="D333" s="51">
        <v>59419.6</v>
      </c>
      <c r="E333" s="51">
        <v>56734.2</v>
      </c>
      <c r="F333" s="51">
        <v>54037.604870000003</v>
      </c>
      <c r="G333" s="50">
        <f t="shared" si="70"/>
        <v>-2696.5951299999942</v>
      </c>
      <c r="H333" s="91">
        <f t="shared" si="71"/>
        <v>95.24696720849154</v>
      </c>
    </row>
    <row r="334" spans="2:8" s="44" customFormat="1">
      <c r="B334" s="90" t="s">
        <v>37</v>
      </c>
      <c r="C334" s="107" t="s">
        <v>789</v>
      </c>
      <c r="D334" s="49">
        <v>727</v>
      </c>
      <c r="E334" s="49">
        <v>727</v>
      </c>
      <c r="F334" s="49">
        <v>575.75</v>
      </c>
      <c r="G334" s="50">
        <f t="shared" si="70"/>
        <v>-151.25</v>
      </c>
      <c r="H334" s="91">
        <f t="shared" si="71"/>
        <v>79.195323246217328</v>
      </c>
    </row>
    <row r="335" spans="2:8" s="44" customFormat="1">
      <c r="B335" s="88" t="s">
        <v>6</v>
      </c>
      <c r="C335" s="1" t="s">
        <v>0</v>
      </c>
      <c r="D335" s="51">
        <v>60146.6</v>
      </c>
      <c r="E335" s="51">
        <v>57461.2</v>
      </c>
      <c r="F335" s="51">
        <v>54613.354870000003</v>
      </c>
      <c r="G335" s="50">
        <f t="shared" si="70"/>
        <v>-2847.8451299999942</v>
      </c>
      <c r="H335" s="91">
        <f t="shared" si="71"/>
        <v>95.043881558338512</v>
      </c>
    </row>
    <row r="336" spans="2:8" s="44" customFormat="1">
      <c r="B336" s="88" t="s">
        <v>8</v>
      </c>
      <c r="C336" s="1" t="s">
        <v>0</v>
      </c>
      <c r="D336" s="51">
        <v>0</v>
      </c>
      <c r="E336" s="51">
        <v>23.609000000000002</v>
      </c>
      <c r="F336" s="51">
        <v>23.608000000000001</v>
      </c>
      <c r="G336" s="50">
        <f t="shared" si="70"/>
        <v>-1.0000000000012221E-3</v>
      </c>
      <c r="H336" s="91">
        <f t="shared" si="71"/>
        <v>99.995764327163357</v>
      </c>
    </row>
    <row r="337" spans="2:8" s="44" customFormat="1">
      <c r="B337" s="88" t="s">
        <v>7</v>
      </c>
      <c r="C337" s="1" t="s">
        <v>0</v>
      </c>
      <c r="D337" s="51">
        <v>60146.6</v>
      </c>
      <c r="E337" s="51">
        <v>57484.809000000001</v>
      </c>
      <c r="F337" s="51">
        <v>54636.962870000003</v>
      </c>
      <c r="G337" s="50">
        <f t="shared" si="70"/>
        <v>-2847.8461299999981</v>
      </c>
      <c r="H337" s="91">
        <f t="shared" si="71"/>
        <v>95.045915295639233</v>
      </c>
    </row>
    <row r="338" spans="2:8" s="44" customFormat="1" ht="21">
      <c r="B338" s="92" t="s">
        <v>55</v>
      </c>
      <c r="C338" s="1" t="s">
        <v>57</v>
      </c>
      <c r="D338" s="2" t="s">
        <v>1</v>
      </c>
      <c r="E338" s="2" t="s">
        <v>2</v>
      </c>
      <c r="F338" s="2" t="s">
        <v>3</v>
      </c>
      <c r="G338" s="3" t="s">
        <v>4</v>
      </c>
      <c r="H338" s="93" t="s">
        <v>58</v>
      </c>
    </row>
    <row r="339" spans="2:8" s="44" customFormat="1" ht="21">
      <c r="B339" s="88" t="s">
        <v>1089</v>
      </c>
      <c r="C339" s="1" t="s">
        <v>816</v>
      </c>
      <c r="D339" s="83"/>
      <c r="E339" s="83"/>
      <c r="F339" s="83"/>
      <c r="G339" s="83"/>
      <c r="H339" s="89"/>
    </row>
    <row r="340" spans="2:8" s="44" customFormat="1">
      <c r="B340" s="90" t="s">
        <v>64</v>
      </c>
      <c r="C340" s="107" t="s">
        <v>65</v>
      </c>
      <c r="D340" s="49">
        <v>48454.8</v>
      </c>
      <c r="E340" s="49">
        <v>50204.800000000003</v>
      </c>
      <c r="F340" s="49">
        <v>50204.800000000003</v>
      </c>
      <c r="G340" s="50">
        <f t="shared" ref="G340:G348" si="72">F340-E340</f>
        <v>0</v>
      </c>
      <c r="H340" s="91">
        <f t="shared" ref="H340:H348" si="73">F340/E340*100</f>
        <v>100</v>
      </c>
    </row>
    <row r="341" spans="2:8" s="44" customFormat="1">
      <c r="B341" s="90" t="s">
        <v>66</v>
      </c>
      <c r="C341" s="107" t="s">
        <v>67</v>
      </c>
      <c r="D341" s="49">
        <v>7327.4</v>
      </c>
      <c r="E341" s="49">
        <v>7629.4</v>
      </c>
      <c r="F341" s="49">
        <v>7508.7167799999997</v>
      </c>
      <c r="G341" s="50">
        <f t="shared" si="72"/>
        <v>-120.68321999999989</v>
      </c>
      <c r="H341" s="91">
        <f t="shared" si="73"/>
        <v>98.418182032663111</v>
      </c>
    </row>
    <row r="342" spans="2:8" s="44" customFormat="1">
      <c r="B342" s="90" t="s">
        <v>68</v>
      </c>
      <c r="C342" s="107" t="s">
        <v>69</v>
      </c>
      <c r="D342" s="49">
        <v>3390</v>
      </c>
      <c r="E342" s="49">
        <v>9725.2000000000007</v>
      </c>
      <c r="F342" s="49">
        <v>4065.2</v>
      </c>
      <c r="G342" s="50">
        <f t="shared" si="72"/>
        <v>-5660.0000000000009</v>
      </c>
      <c r="H342" s="91">
        <f t="shared" si="73"/>
        <v>41.800682762308227</v>
      </c>
    </row>
    <row r="343" spans="2:8" s="44" customFormat="1">
      <c r="B343" s="90" t="s">
        <v>1050</v>
      </c>
      <c r="C343" s="107" t="s">
        <v>787</v>
      </c>
      <c r="D343" s="49">
        <v>1888.9</v>
      </c>
      <c r="E343" s="49">
        <v>2088.9</v>
      </c>
      <c r="F343" s="49">
        <v>2041.0177000000001</v>
      </c>
      <c r="G343" s="50">
        <f t="shared" si="72"/>
        <v>-47.882299999999987</v>
      </c>
      <c r="H343" s="91">
        <f t="shared" si="73"/>
        <v>97.707774426731774</v>
      </c>
    </row>
    <row r="344" spans="2:8" s="44" customFormat="1">
      <c r="B344" s="90" t="s">
        <v>70</v>
      </c>
      <c r="C344" s="107" t="s">
        <v>71</v>
      </c>
      <c r="D344" s="49">
        <v>1236</v>
      </c>
      <c r="E344" s="49">
        <v>936</v>
      </c>
      <c r="F344" s="49">
        <v>936</v>
      </c>
      <c r="G344" s="50">
        <f t="shared" si="72"/>
        <v>0</v>
      </c>
      <c r="H344" s="91">
        <f t="shared" si="73"/>
        <v>100</v>
      </c>
    </row>
    <row r="345" spans="2:8" s="44" customFormat="1">
      <c r="B345" s="88" t="s">
        <v>5</v>
      </c>
      <c r="C345" s="1" t="s">
        <v>0</v>
      </c>
      <c r="D345" s="51">
        <v>62297.1</v>
      </c>
      <c r="E345" s="51">
        <v>70584.3</v>
      </c>
      <c r="F345" s="51">
        <v>64755.734479999999</v>
      </c>
      <c r="G345" s="50">
        <f t="shared" si="72"/>
        <v>-5828.5655200000037</v>
      </c>
      <c r="H345" s="91">
        <f t="shared" si="73"/>
        <v>91.742405152420588</v>
      </c>
    </row>
    <row r="346" spans="2:8" s="44" customFormat="1">
      <c r="B346" s="88" t="s">
        <v>6</v>
      </c>
      <c r="C346" s="1" t="s">
        <v>0</v>
      </c>
      <c r="D346" s="51">
        <v>62297.1</v>
      </c>
      <c r="E346" s="51">
        <v>70584.3</v>
      </c>
      <c r="F346" s="51">
        <v>64755.734479999999</v>
      </c>
      <c r="G346" s="50">
        <f t="shared" si="72"/>
        <v>-5828.5655200000037</v>
      </c>
      <c r="H346" s="91">
        <f t="shared" si="73"/>
        <v>91.742405152420588</v>
      </c>
    </row>
    <row r="347" spans="2:8" s="44" customFormat="1">
      <c r="B347" s="88" t="s">
        <v>8</v>
      </c>
      <c r="C347" s="1" t="s">
        <v>0</v>
      </c>
      <c r="D347" s="51">
        <v>6500</v>
      </c>
      <c r="E347" s="51">
        <v>10472.173000000001</v>
      </c>
      <c r="F347" s="51">
        <v>7577.3077700000003</v>
      </c>
      <c r="G347" s="50">
        <f t="shared" si="72"/>
        <v>-2894.8652300000003</v>
      </c>
      <c r="H347" s="91">
        <f t="shared" si="73"/>
        <v>72.356594662826907</v>
      </c>
    </row>
    <row r="348" spans="2:8" s="44" customFormat="1">
      <c r="B348" s="88" t="s">
        <v>7</v>
      </c>
      <c r="C348" s="1" t="s">
        <v>0</v>
      </c>
      <c r="D348" s="51">
        <v>68797.100000000006</v>
      </c>
      <c r="E348" s="51">
        <v>81056.472999999998</v>
      </c>
      <c r="F348" s="51">
        <v>72333.042249999999</v>
      </c>
      <c r="G348" s="50">
        <f t="shared" si="72"/>
        <v>-8723.4307499999995</v>
      </c>
      <c r="H348" s="91">
        <f t="shared" si="73"/>
        <v>89.237835761741081</v>
      </c>
    </row>
    <row r="349" spans="2:8" s="44" customFormat="1" ht="21">
      <c r="B349" s="92" t="s">
        <v>55</v>
      </c>
      <c r="C349" s="1" t="s">
        <v>57</v>
      </c>
      <c r="D349" s="2" t="s">
        <v>1</v>
      </c>
      <c r="E349" s="2" t="s">
        <v>2</v>
      </c>
      <c r="F349" s="2" t="s">
        <v>3</v>
      </c>
      <c r="G349" s="3" t="s">
        <v>4</v>
      </c>
      <c r="H349" s="93" t="s">
        <v>58</v>
      </c>
    </row>
    <row r="350" spans="2:8" s="44" customFormat="1" ht="21">
      <c r="B350" s="88" t="s">
        <v>1090</v>
      </c>
      <c r="C350" s="1" t="s">
        <v>817</v>
      </c>
      <c r="D350" s="83"/>
      <c r="E350" s="83"/>
      <c r="F350" s="83"/>
      <c r="G350" s="83"/>
      <c r="H350" s="89"/>
    </row>
    <row r="351" spans="2:8" s="44" customFormat="1">
      <c r="B351" s="90" t="s">
        <v>64</v>
      </c>
      <c r="C351" s="107" t="s">
        <v>65</v>
      </c>
      <c r="D351" s="49">
        <v>57735.055999999997</v>
      </c>
      <c r="E351" s="49">
        <v>61235.055999999997</v>
      </c>
      <c r="F351" s="49">
        <v>61233.978690000004</v>
      </c>
      <c r="G351" s="50">
        <f t="shared" ref="G351:G359" si="74">F351-E351</f>
        <v>-1.0773099999933038</v>
      </c>
      <c r="H351" s="91">
        <f t="shared" ref="H351:H359" si="75">F351/E351*100</f>
        <v>99.998240697289489</v>
      </c>
    </row>
    <row r="352" spans="2:8" s="44" customFormat="1">
      <c r="B352" s="90" t="s">
        <v>66</v>
      </c>
      <c r="C352" s="107" t="s">
        <v>67</v>
      </c>
      <c r="D352" s="49">
        <v>8581.6129999999994</v>
      </c>
      <c r="E352" s="49">
        <v>9185.6129999999994</v>
      </c>
      <c r="F352" s="49">
        <v>9167.0296999999991</v>
      </c>
      <c r="G352" s="50">
        <f t="shared" si="74"/>
        <v>-18.583300000000236</v>
      </c>
      <c r="H352" s="91">
        <f t="shared" si="75"/>
        <v>99.797691237373058</v>
      </c>
    </row>
    <row r="353" spans="2:8" s="44" customFormat="1">
      <c r="B353" s="90" t="s">
        <v>68</v>
      </c>
      <c r="C353" s="107" t="s">
        <v>69</v>
      </c>
      <c r="D353" s="49">
        <v>3593</v>
      </c>
      <c r="E353" s="49">
        <v>3693</v>
      </c>
      <c r="F353" s="49">
        <v>3659.0277999999998</v>
      </c>
      <c r="G353" s="50">
        <f t="shared" si="74"/>
        <v>-33.972200000000157</v>
      </c>
      <c r="H353" s="91">
        <f t="shared" si="75"/>
        <v>99.080092066070947</v>
      </c>
    </row>
    <row r="354" spans="2:8" s="44" customFormat="1">
      <c r="B354" s="90" t="s">
        <v>1050</v>
      </c>
      <c r="C354" s="107" t="s">
        <v>787</v>
      </c>
      <c r="D354" s="49">
        <v>1744</v>
      </c>
      <c r="E354" s="49">
        <v>1582</v>
      </c>
      <c r="F354" s="49">
        <v>1569.953</v>
      </c>
      <c r="G354" s="50">
        <f t="shared" si="74"/>
        <v>-12.047000000000025</v>
      </c>
      <c r="H354" s="91">
        <f t="shared" si="75"/>
        <v>99.238495575221236</v>
      </c>
    </row>
    <row r="355" spans="2:8" s="44" customFormat="1">
      <c r="B355" s="90" t="s">
        <v>70</v>
      </c>
      <c r="C355" s="107" t="s">
        <v>71</v>
      </c>
      <c r="D355" s="49">
        <v>2548.1999999999998</v>
      </c>
      <c r="E355" s="49">
        <v>2710.2</v>
      </c>
      <c r="F355" s="49">
        <v>2598.2132499999998</v>
      </c>
      <c r="G355" s="50">
        <f t="shared" si="74"/>
        <v>-111.98675000000003</v>
      </c>
      <c r="H355" s="91">
        <f t="shared" si="75"/>
        <v>95.867952549627333</v>
      </c>
    </row>
    <row r="356" spans="2:8" s="44" customFormat="1">
      <c r="B356" s="88" t="s">
        <v>5</v>
      </c>
      <c r="C356" s="1" t="s">
        <v>0</v>
      </c>
      <c r="D356" s="51">
        <v>74201.869000000006</v>
      </c>
      <c r="E356" s="51">
        <v>78405.869000000006</v>
      </c>
      <c r="F356" s="51">
        <v>78228.202439999994</v>
      </c>
      <c r="G356" s="50">
        <f t="shared" si="74"/>
        <v>-177.6665600000124</v>
      </c>
      <c r="H356" s="91">
        <f t="shared" si="75"/>
        <v>99.773401452893779</v>
      </c>
    </row>
    <row r="357" spans="2:8" s="44" customFormat="1">
      <c r="B357" s="88" t="s">
        <v>6</v>
      </c>
      <c r="C357" s="1" t="s">
        <v>0</v>
      </c>
      <c r="D357" s="51">
        <v>74201.869000000006</v>
      </c>
      <c r="E357" s="51">
        <v>78405.869000000006</v>
      </c>
      <c r="F357" s="51">
        <v>78228.202439999994</v>
      </c>
      <c r="G357" s="50">
        <f t="shared" si="74"/>
        <v>-177.6665600000124</v>
      </c>
      <c r="H357" s="91">
        <f t="shared" si="75"/>
        <v>99.773401452893779</v>
      </c>
    </row>
    <row r="358" spans="2:8" s="44" customFormat="1">
      <c r="B358" s="88" t="s">
        <v>8</v>
      </c>
      <c r="C358" s="1" t="s">
        <v>0</v>
      </c>
      <c r="D358" s="51">
        <v>11000</v>
      </c>
      <c r="E358" s="51">
        <v>10697.558999999999</v>
      </c>
      <c r="F358" s="51">
        <v>6360.7865199999997</v>
      </c>
      <c r="G358" s="50">
        <f t="shared" si="74"/>
        <v>-4336.7724799999996</v>
      </c>
      <c r="H358" s="91">
        <f t="shared" si="75"/>
        <v>59.460167688722265</v>
      </c>
    </row>
    <row r="359" spans="2:8" s="44" customFormat="1">
      <c r="B359" s="88" t="s">
        <v>7</v>
      </c>
      <c r="C359" s="1" t="s">
        <v>0</v>
      </c>
      <c r="D359" s="51">
        <v>85201.869000000006</v>
      </c>
      <c r="E359" s="51">
        <v>89103.428</v>
      </c>
      <c r="F359" s="51">
        <v>84588.988960000002</v>
      </c>
      <c r="G359" s="50">
        <f t="shared" si="74"/>
        <v>-4514.4390399999975</v>
      </c>
      <c r="H359" s="91">
        <f t="shared" si="75"/>
        <v>94.93348444461644</v>
      </c>
    </row>
    <row r="360" spans="2:8" s="44" customFormat="1" ht="21">
      <c r="B360" s="92" t="s">
        <v>55</v>
      </c>
      <c r="C360" s="1" t="s">
        <v>57</v>
      </c>
      <c r="D360" s="2" t="s">
        <v>1</v>
      </c>
      <c r="E360" s="2" t="s">
        <v>2</v>
      </c>
      <c r="F360" s="2" t="s">
        <v>3</v>
      </c>
      <c r="G360" s="3" t="s">
        <v>4</v>
      </c>
      <c r="H360" s="93" t="s">
        <v>58</v>
      </c>
    </row>
    <row r="361" spans="2:8" s="44" customFormat="1" ht="31.5">
      <c r="B361" s="88" t="s">
        <v>1091</v>
      </c>
      <c r="C361" s="1" t="s">
        <v>818</v>
      </c>
      <c r="D361" s="83"/>
      <c r="E361" s="83"/>
      <c r="F361" s="83"/>
      <c r="G361" s="83"/>
      <c r="H361" s="89"/>
    </row>
    <row r="362" spans="2:8" s="44" customFormat="1">
      <c r="B362" s="90" t="s">
        <v>64</v>
      </c>
      <c r="C362" s="107" t="s">
        <v>65</v>
      </c>
      <c r="D362" s="49">
        <v>69176.5</v>
      </c>
      <c r="E362" s="49">
        <v>40491</v>
      </c>
      <c r="F362" s="49">
        <v>40491</v>
      </c>
      <c r="G362" s="50">
        <f t="shared" ref="G362:G370" si="76">F362-E362</f>
        <v>0</v>
      </c>
      <c r="H362" s="91">
        <f t="shared" ref="H362:H370" si="77">F362/E362*100</f>
        <v>100</v>
      </c>
    </row>
    <row r="363" spans="2:8" s="44" customFormat="1">
      <c r="B363" s="90" t="s">
        <v>66</v>
      </c>
      <c r="C363" s="107" t="s">
        <v>67</v>
      </c>
      <c r="D363" s="49">
        <v>11779.5</v>
      </c>
      <c r="E363" s="49">
        <v>6886.3</v>
      </c>
      <c r="F363" s="49">
        <v>6886.3</v>
      </c>
      <c r="G363" s="50">
        <f t="shared" si="76"/>
        <v>0</v>
      </c>
      <c r="H363" s="91">
        <f t="shared" si="77"/>
        <v>100</v>
      </c>
    </row>
    <row r="364" spans="2:8" s="44" customFormat="1">
      <c r="B364" s="90" t="s">
        <v>68</v>
      </c>
      <c r="C364" s="107" t="s">
        <v>69</v>
      </c>
      <c r="D364" s="49">
        <v>2900</v>
      </c>
      <c r="E364" s="49">
        <v>609.1</v>
      </c>
      <c r="F364" s="49">
        <v>473.6266</v>
      </c>
      <c r="G364" s="50">
        <f t="shared" si="76"/>
        <v>-135.47340000000003</v>
      </c>
      <c r="H364" s="91">
        <f t="shared" si="77"/>
        <v>77.758430471186983</v>
      </c>
    </row>
    <row r="365" spans="2:8" s="44" customFormat="1">
      <c r="B365" s="90" t="s">
        <v>1050</v>
      </c>
      <c r="C365" s="107" t="s">
        <v>787</v>
      </c>
      <c r="D365" s="49">
        <v>700</v>
      </c>
      <c r="E365" s="49">
        <v>260.89999999999998</v>
      </c>
      <c r="F365" s="49">
        <v>242.143</v>
      </c>
      <c r="G365" s="50">
        <f t="shared" si="76"/>
        <v>-18.756999999999977</v>
      </c>
      <c r="H365" s="91">
        <f t="shared" si="77"/>
        <v>92.81065542353393</v>
      </c>
    </row>
    <row r="366" spans="2:8" s="44" customFormat="1">
      <c r="B366" s="90" t="s">
        <v>70</v>
      </c>
      <c r="C366" s="107" t="s">
        <v>71</v>
      </c>
      <c r="D366" s="49">
        <v>200</v>
      </c>
      <c r="E366" s="49">
        <v>0</v>
      </c>
      <c r="F366" s="49">
        <v>0</v>
      </c>
      <c r="G366" s="50">
        <f t="shared" si="76"/>
        <v>0</v>
      </c>
      <c r="H366" s="91">
        <v>0</v>
      </c>
    </row>
    <row r="367" spans="2:8" s="44" customFormat="1">
      <c r="B367" s="88" t="s">
        <v>5</v>
      </c>
      <c r="C367" s="1" t="s">
        <v>0</v>
      </c>
      <c r="D367" s="51">
        <v>84756</v>
      </c>
      <c r="E367" s="51">
        <v>48247.3</v>
      </c>
      <c r="F367" s="51">
        <v>48093.069600000003</v>
      </c>
      <c r="G367" s="50">
        <f t="shared" si="76"/>
        <v>-154.23040000000037</v>
      </c>
      <c r="H367" s="91">
        <f t="shared" si="77"/>
        <v>99.680333614523505</v>
      </c>
    </row>
    <row r="368" spans="2:8" s="44" customFormat="1">
      <c r="B368" s="90" t="s">
        <v>37</v>
      </c>
      <c r="C368" s="107" t="s">
        <v>789</v>
      </c>
      <c r="D368" s="49">
        <v>0</v>
      </c>
      <c r="E368" s="49">
        <v>650</v>
      </c>
      <c r="F368" s="49">
        <v>622.16499999999996</v>
      </c>
      <c r="G368" s="50">
        <f t="shared" si="76"/>
        <v>-27.835000000000036</v>
      </c>
      <c r="H368" s="91">
        <f t="shared" si="77"/>
        <v>95.717692307692303</v>
      </c>
    </row>
    <row r="369" spans="2:8" s="44" customFormat="1">
      <c r="B369" s="88" t="s">
        <v>6</v>
      </c>
      <c r="C369" s="1" t="s">
        <v>0</v>
      </c>
      <c r="D369" s="51">
        <v>84756</v>
      </c>
      <c r="E369" s="51">
        <v>48897.3</v>
      </c>
      <c r="F369" s="51">
        <v>48715.234600000003</v>
      </c>
      <c r="G369" s="50">
        <f t="shared" si="76"/>
        <v>-182.0653999999995</v>
      </c>
      <c r="H369" s="91">
        <f t="shared" si="77"/>
        <v>99.627657559824371</v>
      </c>
    </row>
    <row r="370" spans="2:8" s="44" customFormat="1">
      <c r="B370" s="88" t="s">
        <v>7</v>
      </c>
      <c r="C370" s="1" t="s">
        <v>0</v>
      </c>
      <c r="D370" s="51">
        <v>84756</v>
      </c>
      <c r="E370" s="51">
        <v>48897.3</v>
      </c>
      <c r="F370" s="51">
        <v>48715.234600000003</v>
      </c>
      <c r="G370" s="50">
        <f t="shared" si="76"/>
        <v>-182.0653999999995</v>
      </c>
      <c r="H370" s="91">
        <f t="shared" si="77"/>
        <v>99.627657559824371</v>
      </c>
    </row>
    <row r="371" spans="2:8" s="44" customFormat="1" ht="21">
      <c r="B371" s="92" t="s">
        <v>55</v>
      </c>
      <c r="C371" s="1" t="s">
        <v>57</v>
      </c>
      <c r="D371" s="2" t="s">
        <v>1</v>
      </c>
      <c r="E371" s="2" t="s">
        <v>2</v>
      </c>
      <c r="F371" s="2" t="s">
        <v>3</v>
      </c>
      <c r="G371" s="3" t="s">
        <v>4</v>
      </c>
      <c r="H371" s="93" t="s">
        <v>58</v>
      </c>
    </row>
    <row r="372" spans="2:8" s="44" customFormat="1" ht="21">
      <c r="B372" s="88" t="s">
        <v>1092</v>
      </c>
      <c r="C372" s="1" t="s">
        <v>819</v>
      </c>
      <c r="D372" s="83"/>
      <c r="E372" s="83"/>
      <c r="F372" s="83"/>
      <c r="G372" s="83"/>
      <c r="H372" s="89"/>
    </row>
    <row r="373" spans="2:8" s="44" customFormat="1">
      <c r="B373" s="90" t="s">
        <v>64</v>
      </c>
      <c r="C373" s="107" t="s">
        <v>65</v>
      </c>
      <c r="D373" s="49">
        <v>83110.381999999998</v>
      </c>
      <c r="E373" s="49">
        <v>76360.381999999998</v>
      </c>
      <c r="F373" s="49">
        <v>73553.334839999996</v>
      </c>
      <c r="G373" s="50">
        <f t="shared" ref="G373:G381" si="78">F373-E373</f>
        <v>-2807.0471600000019</v>
      </c>
      <c r="H373" s="91">
        <f t="shared" ref="H373:H381" si="79">F373/E373*100</f>
        <v>96.323948248451657</v>
      </c>
    </row>
    <row r="374" spans="2:8" s="44" customFormat="1">
      <c r="B374" s="90" t="s">
        <v>66</v>
      </c>
      <c r="C374" s="107" t="s">
        <v>67</v>
      </c>
      <c r="D374" s="49">
        <v>14181.8</v>
      </c>
      <c r="E374" s="49">
        <v>11996.5</v>
      </c>
      <c r="F374" s="49">
        <v>11367.987779999999</v>
      </c>
      <c r="G374" s="50">
        <f t="shared" si="78"/>
        <v>-628.51222000000053</v>
      </c>
      <c r="H374" s="91">
        <f t="shared" si="79"/>
        <v>94.760870087108742</v>
      </c>
    </row>
    <row r="375" spans="2:8" s="44" customFormat="1">
      <c r="B375" s="90" t="s">
        <v>68</v>
      </c>
      <c r="C375" s="107" t="s">
        <v>69</v>
      </c>
      <c r="D375" s="49">
        <v>11022.5</v>
      </c>
      <c r="E375" s="49">
        <v>4199.6000000000004</v>
      </c>
      <c r="F375" s="49">
        <v>4199.6000000000004</v>
      </c>
      <c r="G375" s="50">
        <f t="shared" si="78"/>
        <v>0</v>
      </c>
      <c r="H375" s="91">
        <f t="shared" si="79"/>
        <v>100</v>
      </c>
    </row>
    <row r="376" spans="2:8" s="44" customFormat="1">
      <c r="B376" s="90" t="s">
        <v>1050</v>
      </c>
      <c r="C376" s="107" t="s">
        <v>787</v>
      </c>
      <c r="D376" s="49">
        <v>3533.9</v>
      </c>
      <c r="E376" s="49">
        <v>4263.8999999999996</v>
      </c>
      <c r="F376" s="49">
        <v>4252.4605799999999</v>
      </c>
      <c r="G376" s="50">
        <f t="shared" si="78"/>
        <v>-11.4394199999997</v>
      </c>
      <c r="H376" s="91">
        <f t="shared" si="79"/>
        <v>99.731714627453755</v>
      </c>
    </row>
    <row r="377" spans="2:8" s="44" customFormat="1">
      <c r="B377" s="90" t="s">
        <v>70</v>
      </c>
      <c r="C377" s="107" t="s">
        <v>71</v>
      </c>
      <c r="D377" s="49">
        <v>1450</v>
      </c>
      <c r="E377" s="49">
        <v>1150</v>
      </c>
      <c r="F377" s="49">
        <v>920.38774999999998</v>
      </c>
      <c r="G377" s="50">
        <f t="shared" si="78"/>
        <v>-229.61225000000002</v>
      </c>
      <c r="H377" s="91">
        <f t="shared" si="79"/>
        <v>80.03371739130435</v>
      </c>
    </row>
    <row r="378" spans="2:8" s="44" customFormat="1">
      <c r="B378" s="88" t="s">
        <v>5</v>
      </c>
      <c r="C378" s="1" t="s">
        <v>0</v>
      </c>
      <c r="D378" s="51">
        <v>113298.58199999999</v>
      </c>
      <c r="E378" s="51">
        <v>97970.381999999998</v>
      </c>
      <c r="F378" s="51">
        <v>94293.770950000006</v>
      </c>
      <c r="G378" s="50">
        <f t="shared" si="78"/>
        <v>-3676.6110499999922</v>
      </c>
      <c r="H378" s="91">
        <f t="shared" si="79"/>
        <v>96.24722188997896</v>
      </c>
    </row>
    <row r="379" spans="2:8" s="44" customFormat="1">
      <c r="B379" s="90" t="s">
        <v>37</v>
      </c>
      <c r="C379" s="107" t="s">
        <v>789</v>
      </c>
      <c r="D379" s="49">
        <v>5522.4</v>
      </c>
      <c r="E379" s="49">
        <v>7722.4</v>
      </c>
      <c r="F379" s="49">
        <v>7687.39</v>
      </c>
      <c r="G379" s="50">
        <f t="shared" si="78"/>
        <v>-35.009999999999309</v>
      </c>
      <c r="H379" s="91">
        <f t="shared" si="79"/>
        <v>99.546643530508661</v>
      </c>
    </row>
    <row r="380" spans="2:8" s="44" customFormat="1">
      <c r="B380" s="88" t="s">
        <v>6</v>
      </c>
      <c r="C380" s="1" t="s">
        <v>0</v>
      </c>
      <c r="D380" s="51">
        <v>118820.982</v>
      </c>
      <c r="E380" s="51">
        <v>105692.78200000001</v>
      </c>
      <c r="F380" s="51">
        <v>101981.16095</v>
      </c>
      <c r="G380" s="50">
        <f t="shared" si="78"/>
        <v>-3711.6210500000016</v>
      </c>
      <c r="H380" s="91">
        <f t="shared" si="79"/>
        <v>96.488292786162063</v>
      </c>
    </row>
    <row r="381" spans="2:8" s="44" customFormat="1">
      <c r="B381" s="88" t="s">
        <v>7</v>
      </c>
      <c r="C381" s="1" t="s">
        <v>0</v>
      </c>
      <c r="D381" s="51">
        <v>118820.982</v>
      </c>
      <c r="E381" s="51">
        <v>105692.78200000001</v>
      </c>
      <c r="F381" s="51">
        <v>101981.16095</v>
      </c>
      <c r="G381" s="50">
        <f t="shared" si="78"/>
        <v>-3711.6210500000016</v>
      </c>
      <c r="H381" s="91">
        <f t="shared" si="79"/>
        <v>96.488292786162063</v>
      </c>
    </row>
    <row r="382" spans="2:8" s="44" customFormat="1" ht="21">
      <c r="B382" s="92" t="s">
        <v>55</v>
      </c>
      <c r="C382" s="1" t="s">
        <v>57</v>
      </c>
      <c r="D382" s="2" t="s">
        <v>1</v>
      </c>
      <c r="E382" s="2" t="s">
        <v>2</v>
      </c>
      <c r="F382" s="2" t="s">
        <v>3</v>
      </c>
      <c r="G382" s="3" t="s">
        <v>4</v>
      </c>
      <c r="H382" s="93" t="s">
        <v>58</v>
      </c>
    </row>
    <row r="383" spans="2:8" s="44" customFormat="1" ht="21">
      <c r="B383" s="88" t="s">
        <v>1093</v>
      </c>
      <c r="C383" s="1" t="s">
        <v>820</v>
      </c>
      <c r="D383" s="83"/>
      <c r="E383" s="83"/>
      <c r="F383" s="83"/>
      <c r="G383" s="83"/>
      <c r="H383" s="89"/>
    </row>
    <row r="384" spans="2:8" s="44" customFormat="1">
      <c r="B384" s="90" t="s">
        <v>68</v>
      </c>
      <c r="C384" s="107" t="s">
        <v>69</v>
      </c>
      <c r="D384" s="49">
        <v>1003.2</v>
      </c>
      <c r="E384" s="49">
        <v>796.2</v>
      </c>
      <c r="F384" s="49">
        <v>796.2</v>
      </c>
      <c r="G384" s="50">
        <f t="shared" ref="G384:G390" si="80">F384-E384</f>
        <v>0</v>
      </c>
      <c r="H384" s="91">
        <f t="shared" ref="H384:H390" si="81">F384/E384*100</f>
        <v>100</v>
      </c>
    </row>
    <row r="385" spans="2:8" s="44" customFormat="1">
      <c r="B385" s="90" t="s">
        <v>1050</v>
      </c>
      <c r="C385" s="107" t="s">
        <v>787</v>
      </c>
      <c r="D385" s="49">
        <v>850</v>
      </c>
      <c r="E385" s="49">
        <v>850</v>
      </c>
      <c r="F385" s="49">
        <v>778.47500000000002</v>
      </c>
      <c r="G385" s="50">
        <f t="shared" si="80"/>
        <v>-71.524999999999977</v>
      </c>
      <c r="H385" s="91">
        <f t="shared" si="81"/>
        <v>91.585294117647067</v>
      </c>
    </row>
    <row r="386" spans="2:8" s="44" customFormat="1">
      <c r="B386" s="90" t="s">
        <v>70</v>
      </c>
      <c r="C386" s="107" t="s">
        <v>71</v>
      </c>
      <c r="D386" s="49">
        <v>1150</v>
      </c>
      <c r="E386" s="49">
        <v>244.4</v>
      </c>
      <c r="F386" s="49">
        <v>215.9</v>
      </c>
      <c r="G386" s="50">
        <f t="shared" si="80"/>
        <v>-28.5</v>
      </c>
      <c r="H386" s="91">
        <f t="shared" si="81"/>
        <v>88.338788870703766</v>
      </c>
    </row>
    <row r="387" spans="2:8" s="44" customFormat="1">
      <c r="B387" s="88" t="s">
        <v>5</v>
      </c>
      <c r="C387" s="1" t="s">
        <v>0</v>
      </c>
      <c r="D387" s="51">
        <v>3003.2</v>
      </c>
      <c r="E387" s="51">
        <v>1890.6</v>
      </c>
      <c r="F387" s="51">
        <v>1790.575</v>
      </c>
      <c r="G387" s="50">
        <f t="shared" si="80"/>
        <v>-100.02499999999986</v>
      </c>
      <c r="H387" s="91">
        <f t="shared" si="81"/>
        <v>94.709351528615258</v>
      </c>
    </row>
    <row r="388" spans="2:8" s="44" customFormat="1">
      <c r="B388" s="90" t="s">
        <v>37</v>
      </c>
      <c r="C388" s="107" t="s">
        <v>789</v>
      </c>
      <c r="D388" s="49">
        <v>217.6</v>
      </c>
      <c r="E388" s="49">
        <v>1517.6</v>
      </c>
      <c r="F388" s="49">
        <v>1513.05</v>
      </c>
      <c r="G388" s="50">
        <f t="shared" si="80"/>
        <v>-4.5499999999999545</v>
      </c>
      <c r="H388" s="91">
        <f t="shared" si="81"/>
        <v>99.70018450184503</v>
      </c>
    </row>
    <row r="389" spans="2:8" s="44" customFormat="1">
      <c r="B389" s="88" t="s">
        <v>6</v>
      </c>
      <c r="C389" s="1" t="s">
        <v>0</v>
      </c>
      <c r="D389" s="51">
        <v>3220.8</v>
      </c>
      <c r="E389" s="51">
        <v>3408.2</v>
      </c>
      <c r="F389" s="51">
        <v>3303.625</v>
      </c>
      <c r="G389" s="50">
        <f t="shared" si="80"/>
        <v>-104.57499999999982</v>
      </c>
      <c r="H389" s="91">
        <f t="shared" si="81"/>
        <v>96.931664808403269</v>
      </c>
    </row>
    <row r="390" spans="2:8" s="44" customFormat="1">
      <c r="B390" s="88" t="s">
        <v>7</v>
      </c>
      <c r="C390" s="1" t="s">
        <v>0</v>
      </c>
      <c r="D390" s="51">
        <v>3220.8</v>
      </c>
      <c r="E390" s="51">
        <v>3408.2</v>
      </c>
      <c r="F390" s="51">
        <v>3303.625</v>
      </c>
      <c r="G390" s="50">
        <f t="shared" si="80"/>
        <v>-104.57499999999982</v>
      </c>
      <c r="H390" s="91">
        <f t="shared" si="81"/>
        <v>96.931664808403269</v>
      </c>
    </row>
    <row r="391" spans="2:8" s="44" customFormat="1" ht="21">
      <c r="B391" s="92" t="s">
        <v>55</v>
      </c>
      <c r="C391" s="1" t="s">
        <v>57</v>
      </c>
      <c r="D391" s="2" t="s">
        <v>1</v>
      </c>
      <c r="E391" s="2" t="s">
        <v>2</v>
      </c>
      <c r="F391" s="2" t="s">
        <v>3</v>
      </c>
      <c r="G391" s="3" t="s">
        <v>4</v>
      </c>
      <c r="H391" s="93" t="s">
        <v>58</v>
      </c>
    </row>
    <row r="392" spans="2:8" s="44" customFormat="1" ht="31.5">
      <c r="B392" s="88" t="s">
        <v>1091</v>
      </c>
      <c r="C392" s="1" t="s">
        <v>821</v>
      </c>
      <c r="D392" s="83"/>
      <c r="E392" s="83"/>
      <c r="F392" s="83"/>
      <c r="G392" s="83"/>
      <c r="H392" s="89"/>
    </row>
    <row r="393" spans="2:8" s="44" customFormat="1">
      <c r="B393" s="90" t="s">
        <v>64</v>
      </c>
      <c r="C393" s="107" t="s">
        <v>65</v>
      </c>
      <c r="D393" s="49">
        <v>0</v>
      </c>
      <c r="E393" s="49">
        <v>12418.4</v>
      </c>
      <c r="F393" s="49">
        <v>12416.93172</v>
      </c>
      <c r="G393" s="50">
        <f t="shared" ref="G393:G399" si="82">F393-E393</f>
        <v>-1.4682799999991403</v>
      </c>
      <c r="H393" s="91">
        <f t="shared" ref="H393:H399" si="83">F393/E393*100</f>
        <v>99.988176576692652</v>
      </c>
    </row>
    <row r="394" spans="2:8" s="44" customFormat="1">
      <c r="B394" s="90" t="s">
        <v>66</v>
      </c>
      <c r="C394" s="107" t="s">
        <v>67</v>
      </c>
      <c r="D394" s="49">
        <v>0</v>
      </c>
      <c r="E394" s="49">
        <v>2086</v>
      </c>
      <c r="F394" s="49">
        <v>2058.70784</v>
      </c>
      <c r="G394" s="50">
        <f t="shared" si="82"/>
        <v>-27.292159999999967</v>
      </c>
      <c r="H394" s="91">
        <f t="shared" si="83"/>
        <v>98.69165100671141</v>
      </c>
    </row>
    <row r="395" spans="2:8" s="44" customFormat="1">
      <c r="B395" s="90" t="s">
        <v>68</v>
      </c>
      <c r="C395" s="107" t="s">
        <v>69</v>
      </c>
      <c r="D395" s="49">
        <v>0</v>
      </c>
      <c r="E395" s="49">
        <v>80</v>
      </c>
      <c r="F395" s="49">
        <v>0</v>
      </c>
      <c r="G395" s="50">
        <f t="shared" si="82"/>
        <v>-80</v>
      </c>
      <c r="H395" s="91">
        <f t="shared" si="83"/>
        <v>0</v>
      </c>
    </row>
    <row r="396" spans="2:8" s="44" customFormat="1">
      <c r="B396" s="90" t="s">
        <v>70</v>
      </c>
      <c r="C396" s="107" t="s">
        <v>71</v>
      </c>
      <c r="D396" s="49">
        <v>0</v>
      </c>
      <c r="E396" s="49">
        <v>100</v>
      </c>
      <c r="F396" s="49">
        <v>7.47</v>
      </c>
      <c r="G396" s="50">
        <f t="shared" si="82"/>
        <v>-92.53</v>
      </c>
      <c r="H396" s="91">
        <f t="shared" si="83"/>
        <v>7.4700000000000006</v>
      </c>
    </row>
    <row r="397" spans="2:8" s="44" customFormat="1">
      <c r="B397" s="88" t="s">
        <v>5</v>
      </c>
      <c r="C397" s="1" t="s">
        <v>0</v>
      </c>
      <c r="D397" s="51">
        <v>0</v>
      </c>
      <c r="E397" s="51">
        <v>14684.4</v>
      </c>
      <c r="F397" s="51">
        <v>14483.109560000001</v>
      </c>
      <c r="G397" s="50">
        <f t="shared" si="82"/>
        <v>-201.29043999999885</v>
      </c>
      <c r="H397" s="91">
        <f t="shared" si="83"/>
        <v>98.629222576339529</v>
      </c>
    </row>
    <row r="398" spans="2:8" s="44" customFormat="1">
      <c r="B398" s="88" t="s">
        <v>6</v>
      </c>
      <c r="C398" s="1" t="s">
        <v>0</v>
      </c>
      <c r="D398" s="51">
        <v>0</v>
      </c>
      <c r="E398" s="51">
        <v>14684.4</v>
      </c>
      <c r="F398" s="51">
        <v>14483.109560000001</v>
      </c>
      <c r="G398" s="50">
        <f t="shared" si="82"/>
        <v>-201.29043999999885</v>
      </c>
      <c r="H398" s="91">
        <f t="shared" si="83"/>
        <v>98.629222576339529</v>
      </c>
    </row>
    <row r="399" spans="2:8" s="44" customFormat="1">
      <c r="B399" s="88" t="s">
        <v>7</v>
      </c>
      <c r="C399" s="1" t="s">
        <v>0</v>
      </c>
      <c r="D399" s="51">
        <v>0</v>
      </c>
      <c r="E399" s="51">
        <v>14684.4</v>
      </c>
      <c r="F399" s="51">
        <v>14483.109560000001</v>
      </c>
      <c r="G399" s="50">
        <f t="shared" si="82"/>
        <v>-201.29043999999885</v>
      </c>
      <c r="H399" s="91">
        <f t="shared" si="83"/>
        <v>98.629222576339529</v>
      </c>
    </row>
    <row r="400" spans="2:8" s="44" customFormat="1" ht="21">
      <c r="B400" s="92" t="s">
        <v>55</v>
      </c>
      <c r="C400" s="1" t="s">
        <v>57</v>
      </c>
      <c r="D400" s="2" t="s">
        <v>1</v>
      </c>
      <c r="E400" s="2" t="s">
        <v>2</v>
      </c>
      <c r="F400" s="2" t="s">
        <v>3</v>
      </c>
      <c r="G400" s="3" t="s">
        <v>4</v>
      </c>
      <c r="H400" s="93" t="s">
        <v>58</v>
      </c>
    </row>
    <row r="401" spans="2:8" s="44" customFormat="1" ht="21">
      <c r="B401" s="88" t="s">
        <v>1094</v>
      </c>
      <c r="C401" s="1" t="s">
        <v>822</v>
      </c>
      <c r="D401" s="83"/>
      <c r="E401" s="83"/>
      <c r="F401" s="83"/>
      <c r="G401" s="83"/>
      <c r="H401" s="89"/>
    </row>
    <row r="402" spans="2:8" s="44" customFormat="1">
      <c r="B402" s="90" t="s">
        <v>64</v>
      </c>
      <c r="C402" s="107" t="s">
        <v>65</v>
      </c>
      <c r="D402" s="49">
        <v>0</v>
      </c>
      <c r="E402" s="49">
        <v>207814.35</v>
      </c>
      <c r="F402" s="49">
        <v>206972.05796999999</v>
      </c>
      <c r="G402" s="50">
        <f t="shared" ref="G402:G413" si="84">F402-E402</f>
        <v>-842.29203000001144</v>
      </c>
      <c r="H402" s="91">
        <f t="shared" ref="H402:H413" si="85">F402/E402*100</f>
        <v>99.59469015012678</v>
      </c>
    </row>
    <row r="403" spans="2:8" s="44" customFormat="1">
      <c r="B403" s="90" t="s">
        <v>66</v>
      </c>
      <c r="C403" s="107" t="s">
        <v>67</v>
      </c>
      <c r="D403" s="49">
        <v>0</v>
      </c>
      <c r="E403" s="49">
        <v>3422.6480000000001</v>
      </c>
      <c r="F403" s="49">
        <v>3347.6689999999999</v>
      </c>
      <c r="G403" s="50">
        <f t="shared" si="84"/>
        <v>-74.979000000000269</v>
      </c>
      <c r="H403" s="91">
        <f t="shared" si="85"/>
        <v>97.809327748573622</v>
      </c>
    </row>
    <row r="404" spans="2:8" s="44" customFormat="1">
      <c r="B404" s="90" t="s">
        <v>68</v>
      </c>
      <c r="C404" s="107" t="s">
        <v>69</v>
      </c>
      <c r="D404" s="49">
        <v>0</v>
      </c>
      <c r="E404" s="49">
        <v>161412.323</v>
      </c>
      <c r="F404" s="49">
        <v>155942.29339000001</v>
      </c>
      <c r="G404" s="50">
        <f t="shared" si="84"/>
        <v>-5470.0296099999978</v>
      </c>
      <c r="H404" s="91">
        <f t="shared" si="85"/>
        <v>96.611144980547735</v>
      </c>
    </row>
    <row r="405" spans="2:8" s="44" customFormat="1">
      <c r="B405" s="90" t="s">
        <v>1050</v>
      </c>
      <c r="C405" s="107" t="s">
        <v>787</v>
      </c>
      <c r="D405" s="49">
        <v>0</v>
      </c>
      <c r="E405" s="49">
        <v>20491.524000000001</v>
      </c>
      <c r="F405" s="49">
        <v>11677.107</v>
      </c>
      <c r="G405" s="50">
        <f t="shared" si="84"/>
        <v>-8814.4170000000013</v>
      </c>
      <c r="H405" s="91">
        <f t="shared" si="85"/>
        <v>56.985058797969344</v>
      </c>
    </row>
    <row r="406" spans="2:8" s="44" customFormat="1">
      <c r="B406" s="90" t="s">
        <v>70</v>
      </c>
      <c r="C406" s="107" t="s">
        <v>71</v>
      </c>
      <c r="D406" s="49">
        <v>0</v>
      </c>
      <c r="E406" s="49">
        <v>54887.57</v>
      </c>
      <c r="F406" s="49">
        <v>53151.768219999998</v>
      </c>
      <c r="G406" s="50">
        <f t="shared" si="84"/>
        <v>-1735.8017800000016</v>
      </c>
      <c r="H406" s="91">
        <f t="shared" si="85"/>
        <v>96.837532104263317</v>
      </c>
    </row>
    <row r="407" spans="2:8" s="44" customFormat="1">
      <c r="B407" s="90" t="s">
        <v>1054</v>
      </c>
      <c r="C407" s="107" t="s">
        <v>792</v>
      </c>
      <c r="D407" s="49">
        <v>0</v>
      </c>
      <c r="E407" s="49">
        <v>745.4</v>
      </c>
      <c r="F407" s="49">
        <v>156.75</v>
      </c>
      <c r="G407" s="50">
        <f t="shared" si="84"/>
        <v>-588.65</v>
      </c>
      <c r="H407" s="91">
        <f t="shared" si="85"/>
        <v>21.028977730077809</v>
      </c>
    </row>
    <row r="408" spans="2:8" s="44" customFormat="1">
      <c r="B408" s="90" t="s">
        <v>1056</v>
      </c>
      <c r="C408" s="107" t="s">
        <v>794</v>
      </c>
      <c r="D408" s="49">
        <v>0</v>
      </c>
      <c r="E408" s="49">
        <v>0.04</v>
      </c>
      <c r="F408" s="49">
        <v>0</v>
      </c>
      <c r="G408" s="50">
        <f t="shared" si="84"/>
        <v>-0.04</v>
      </c>
      <c r="H408" s="91">
        <f t="shared" si="85"/>
        <v>0</v>
      </c>
    </row>
    <row r="409" spans="2:8" s="44" customFormat="1">
      <c r="B409" s="88" t="s">
        <v>5</v>
      </c>
      <c r="C409" s="1" t="s">
        <v>0</v>
      </c>
      <c r="D409" s="51">
        <v>0</v>
      </c>
      <c r="E409" s="51">
        <v>448773.85499999998</v>
      </c>
      <c r="F409" s="51">
        <v>431247.64558000001</v>
      </c>
      <c r="G409" s="50">
        <f t="shared" si="84"/>
        <v>-17526.20941999997</v>
      </c>
      <c r="H409" s="91">
        <f t="shared" si="85"/>
        <v>96.094645616108821</v>
      </c>
    </row>
    <row r="410" spans="2:8" s="44" customFormat="1">
      <c r="B410" s="90" t="s">
        <v>37</v>
      </c>
      <c r="C410" s="107" t="s">
        <v>789</v>
      </c>
      <c r="D410" s="49">
        <v>0</v>
      </c>
      <c r="E410" s="49">
        <v>9979.2199999999993</v>
      </c>
      <c r="F410" s="49">
        <v>9395.9</v>
      </c>
      <c r="G410" s="50">
        <f t="shared" si="84"/>
        <v>-583.31999999999971</v>
      </c>
      <c r="H410" s="91">
        <f t="shared" si="85"/>
        <v>94.154653369702245</v>
      </c>
    </row>
    <row r="411" spans="2:8" s="44" customFormat="1">
      <c r="B411" s="88" t="s">
        <v>6</v>
      </c>
      <c r="C411" s="1" t="s">
        <v>0</v>
      </c>
      <c r="D411" s="51">
        <v>0</v>
      </c>
      <c r="E411" s="51">
        <v>458753.07500000001</v>
      </c>
      <c r="F411" s="51">
        <v>440643.54557999998</v>
      </c>
      <c r="G411" s="50">
        <f t="shared" si="84"/>
        <v>-18109.529420000035</v>
      </c>
      <c r="H411" s="91">
        <f t="shared" si="85"/>
        <v>96.052445115490499</v>
      </c>
    </row>
    <row r="412" spans="2:8" s="44" customFormat="1">
      <c r="B412" s="88" t="s">
        <v>8</v>
      </c>
      <c r="C412" s="1" t="s">
        <v>0</v>
      </c>
      <c r="D412" s="51">
        <v>0</v>
      </c>
      <c r="E412" s="51">
        <v>34602.961000000003</v>
      </c>
      <c r="F412" s="51">
        <v>12617.5731</v>
      </c>
      <c r="G412" s="50">
        <f t="shared" si="84"/>
        <v>-21985.387900000002</v>
      </c>
      <c r="H412" s="91">
        <f t="shared" si="85"/>
        <v>36.463853772513858</v>
      </c>
    </row>
    <row r="413" spans="2:8" s="44" customFormat="1">
      <c r="B413" s="88" t="s">
        <v>7</v>
      </c>
      <c r="C413" s="1" t="s">
        <v>0</v>
      </c>
      <c r="D413" s="51">
        <v>0</v>
      </c>
      <c r="E413" s="51">
        <v>493356.03600000002</v>
      </c>
      <c r="F413" s="51">
        <v>453261.11868000001</v>
      </c>
      <c r="G413" s="50">
        <f t="shared" si="84"/>
        <v>-40094.917320000008</v>
      </c>
      <c r="H413" s="91">
        <f t="shared" si="85"/>
        <v>91.873025889157262</v>
      </c>
    </row>
    <row r="414" spans="2:8" s="44" customFormat="1" ht="21">
      <c r="B414" s="92" t="s">
        <v>55</v>
      </c>
      <c r="C414" s="1" t="s">
        <v>57</v>
      </c>
      <c r="D414" s="2" t="s">
        <v>1</v>
      </c>
      <c r="E414" s="2" t="s">
        <v>2</v>
      </c>
      <c r="F414" s="2" t="s">
        <v>3</v>
      </c>
      <c r="G414" s="3" t="s">
        <v>4</v>
      </c>
      <c r="H414" s="93" t="s">
        <v>58</v>
      </c>
    </row>
    <row r="415" spans="2:8" s="44" customFormat="1" ht="31.5">
      <c r="B415" s="88" t="s">
        <v>1095</v>
      </c>
      <c r="C415" s="1" t="s">
        <v>823</v>
      </c>
      <c r="D415" s="83"/>
      <c r="E415" s="83"/>
      <c r="F415" s="83"/>
      <c r="G415" s="83"/>
      <c r="H415" s="89"/>
    </row>
    <row r="416" spans="2:8" s="44" customFormat="1">
      <c r="B416" s="90" t="s">
        <v>64</v>
      </c>
      <c r="C416" s="107" t="s">
        <v>65</v>
      </c>
      <c r="D416" s="49">
        <v>0</v>
      </c>
      <c r="E416" s="49">
        <v>31227.599999999999</v>
      </c>
      <c r="F416" s="49">
        <v>31227.3</v>
      </c>
      <c r="G416" s="50">
        <f t="shared" ref="G416:G425" si="86">F416-E416</f>
        <v>-0.2999999999992724</v>
      </c>
      <c r="H416" s="91">
        <f t="shared" ref="H416:H425" si="87">F416/E416*100</f>
        <v>99.999039311378397</v>
      </c>
    </row>
    <row r="417" spans="2:8" s="44" customFormat="1">
      <c r="B417" s="90" t="s">
        <v>66</v>
      </c>
      <c r="C417" s="107" t="s">
        <v>67</v>
      </c>
      <c r="D417" s="49">
        <v>0</v>
      </c>
      <c r="E417" s="49">
        <v>39.4</v>
      </c>
      <c r="F417" s="49">
        <v>0</v>
      </c>
      <c r="G417" s="50">
        <f t="shared" si="86"/>
        <v>-39.4</v>
      </c>
      <c r="H417" s="91">
        <f t="shared" si="87"/>
        <v>0</v>
      </c>
    </row>
    <row r="418" spans="2:8" s="44" customFormat="1">
      <c r="B418" s="90" t="s">
        <v>68</v>
      </c>
      <c r="C418" s="107" t="s">
        <v>69</v>
      </c>
      <c r="D418" s="49">
        <v>0</v>
      </c>
      <c r="E418" s="49">
        <v>46720.4</v>
      </c>
      <c r="F418" s="49">
        <v>43632.97118</v>
      </c>
      <c r="G418" s="50">
        <f t="shared" si="86"/>
        <v>-3087.428820000001</v>
      </c>
      <c r="H418" s="91">
        <f t="shared" si="87"/>
        <v>93.391690096831354</v>
      </c>
    </row>
    <row r="419" spans="2:8" s="44" customFormat="1">
      <c r="B419" s="90" t="s">
        <v>1050</v>
      </c>
      <c r="C419" s="107" t="s">
        <v>787</v>
      </c>
      <c r="D419" s="49">
        <v>0</v>
      </c>
      <c r="E419" s="49">
        <v>3006.9</v>
      </c>
      <c r="F419" s="49">
        <v>2970.797</v>
      </c>
      <c r="G419" s="50">
        <f t="shared" si="86"/>
        <v>-36.103000000000065</v>
      </c>
      <c r="H419" s="91">
        <f t="shared" si="87"/>
        <v>98.799328211779567</v>
      </c>
    </row>
    <row r="420" spans="2:8" s="44" customFormat="1">
      <c r="B420" s="90" t="s">
        <v>70</v>
      </c>
      <c r="C420" s="107" t="s">
        <v>71</v>
      </c>
      <c r="D420" s="49">
        <v>0</v>
      </c>
      <c r="E420" s="49">
        <v>1610</v>
      </c>
      <c r="F420" s="49">
        <v>1610</v>
      </c>
      <c r="G420" s="50">
        <f t="shared" si="86"/>
        <v>0</v>
      </c>
      <c r="H420" s="91">
        <f t="shared" si="87"/>
        <v>100</v>
      </c>
    </row>
    <row r="421" spans="2:8" s="44" customFormat="1">
      <c r="B421" s="90" t="s">
        <v>1054</v>
      </c>
      <c r="C421" s="107" t="s">
        <v>792</v>
      </c>
      <c r="D421" s="49">
        <v>0</v>
      </c>
      <c r="E421" s="49">
        <v>3012</v>
      </c>
      <c r="F421" s="49">
        <v>3012</v>
      </c>
      <c r="G421" s="50">
        <f t="shared" si="86"/>
        <v>0</v>
      </c>
      <c r="H421" s="91">
        <f t="shared" si="87"/>
        <v>100</v>
      </c>
    </row>
    <row r="422" spans="2:8" s="44" customFormat="1">
      <c r="B422" s="90" t="s">
        <v>1051</v>
      </c>
      <c r="C422" s="107" t="s">
        <v>788</v>
      </c>
      <c r="D422" s="49">
        <v>0</v>
      </c>
      <c r="E422" s="49">
        <v>18143.3</v>
      </c>
      <c r="F422" s="49">
        <v>17130.150000000001</v>
      </c>
      <c r="G422" s="50">
        <f t="shared" si="86"/>
        <v>-1013.1499999999978</v>
      </c>
      <c r="H422" s="91">
        <f t="shared" si="87"/>
        <v>94.4158449675638</v>
      </c>
    </row>
    <row r="423" spans="2:8" s="44" customFormat="1">
      <c r="B423" s="88" t="s">
        <v>5</v>
      </c>
      <c r="C423" s="1" t="s">
        <v>0</v>
      </c>
      <c r="D423" s="51">
        <v>0</v>
      </c>
      <c r="E423" s="51">
        <v>103759.6</v>
      </c>
      <c r="F423" s="51">
        <v>99583.218179999996</v>
      </c>
      <c r="G423" s="50">
        <f t="shared" si="86"/>
        <v>-4176.3818200000096</v>
      </c>
      <c r="H423" s="91">
        <f t="shared" si="87"/>
        <v>95.974944178659129</v>
      </c>
    </row>
    <row r="424" spans="2:8" s="44" customFormat="1">
      <c r="B424" s="88" t="s">
        <v>6</v>
      </c>
      <c r="C424" s="1" t="s">
        <v>0</v>
      </c>
      <c r="D424" s="51">
        <v>0</v>
      </c>
      <c r="E424" s="51">
        <v>103759.6</v>
      </c>
      <c r="F424" s="51">
        <v>99583.218179999996</v>
      </c>
      <c r="G424" s="50">
        <f t="shared" si="86"/>
        <v>-4176.3818200000096</v>
      </c>
      <c r="H424" s="91">
        <f t="shared" si="87"/>
        <v>95.974944178659129</v>
      </c>
    </row>
    <row r="425" spans="2:8" s="44" customFormat="1">
      <c r="B425" s="88" t="s">
        <v>7</v>
      </c>
      <c r="C425" s="1" t="s">
        <v>0</v>
      </c>
      <c r="D425" s="51">
        <v>0</v>
      </c>
      <c r="E425" s="51">
        <v>103759.6</v>
      </c>
      <c r="F425" s="51">
        <v>99583.218179999996</v>
      </c>
      <c r="G425" s="50">
        <f t="shared" si="86"/>
        <v>-4176.3818200000096</v>
      </c>
      <c r="H425" s="91">
        <f t="shared" si="87"/>
        <v>95.974944178659129</v>
      </c>
    </row>
    <row r="426" spans="2:8" s="44" customFormat="1" ht="21">
      <c r="B426" s="92" t="s">
        <v>55</v>
      </c>
      <c r="C426" s="1" t="s">
        <v>57</v>
      </c>
      <c r="D426" s="2" t="s">
        <v>1</v>
      </c>
      <c r="E426" s="2" t="s">
        <v>2</v>
      </c>
      <c r="F426" s="2" t="s">
        <v>3</v>
      </c>
      <c r="G426" s="3" t="s">
        <v>4</v>
      </c>
      <c r="H426" s="93" t="s">
        <v>58</v>
      </c>
    </row>
    <row r="427" spans="2:8" s="44" customFormat="1" ht="31.5">
      <c r="B427" s="88" t="s">
        <v>1096</v>
      </c>
      <c r="C427" s="1" t="s">
        <v>824</v>
      </c>
      <c r="D427" s="83"/>
      <c r="E427" s="83"/>
      <c r="F427" s="83"/>
      <c r="G427" s="83"/>
      <c r="H427" s="89"/>
    </row>
    <row r="428" spans="2:8" s="44" customFormat="1">
      <c r="B428" s="90" t="s">
        <v>64</v>
      </c>
      <c r="C428" s="107" t="s">
        <v>65</v>
      </c>
      <c r="D428" s="49">
        <v>0</v>
      </c>
      <c r="E428" s="49">
        <v>16980.900000000001</v>
      </c>
      <c r="F428" s="49">
        <v>12482.084500000001</v>
      </c>
      <c r="G428" s="50">
        <f t="shared" ref="G428:G438" si="88">F428-E428</f>
        <v>-4498.8155000000006</v>
      </c>
      <c r="H428" s="91">
        <f t="shared" ref="H428:H438" si="89">F428/E428*100</f>
        <v>73.506613312604159</v>
      </c>
    </row>
    <row r="429" spans="2:8" s="44" customFormat="1">
      <c r="B429" s="90" t="s">
        <v>66</v>
      </c>
      <c r="C429" s="107" t="s">
        <v>67</v>
      </c>
      <c r="D429" s="49">
        <v>0</v>
      </c>
      <c r="E429" s="49">
        <v>2344.9</v>
      </c>
      <c r="F429" s="49">
        <v>1930.70733</v>
      </c>
      <c r="G429" s="50">
        <f t="shared" si="88"/>
        <v>-414.19267000000013</v>
      </c>
      <c r="H429" s="91">
        <f t="shared" si="89"/>
        <v>82.336446330333914</v>
      </c>
    </row>
    <row r="430" spans="2:8" s="44" customFormat="1">
      <c r="B430" s="90" t="s">
        <v>68</v>
      </c>
      <c r="C430" s="107" t="s">
        <v>69</v>
      </c>
      <c r="D430" s="49">
        <v>0</v>
      </c>
      <c r="E430" s="49">
        <v>1671.4</v>
      </c>
      <c r="F430" s="49">
        <v>1671.4</v>
      </c>
      <c r="G430" s="50">
        <f t="shared" si="88"/>
        <v>0</v>
      </c>
      <c r="H430" s="91">
        <f t="shared" si="89"/>
        <v>100</v>
      </c>
    </row>
    <row r="431" spans="2:8" s="44" customFormat="1">
      <c r="B431" s="90" t="s">
        <v>1050</v>
      </c>
      <c r="C431" s="107" t="s">
        <v>787</v>
      </c>
      <c r="D431" s="49">
        <v>0</v>
      </c>
      <c r="E431" s="49">
        <v>1814.6</v>
      </c>
      <c r="F431" s="49">
        <v>1812.8689999999999</v>
      </c>
      <c r="G431" s="50">
        <f t="shared" si="88"/>
        <v>-1.7309999999999945</v>
      </c>
      <c r="H431" s="91">
        <f t="shared" si="89"/>
        <v>99.904607075939595</v>
      </c>
    </row>
    <row r="432" spans="2:8" s="44" customFormat="1">
      <c r="B432" s="90" t="s">
        <v>70</v>
      </c>
      <c r="C432" s="107" t="s">
        <v>71</v>
      </c>
      <c r="D432" s="49">
        <v>0</v>
      </c>
      <c r="E432" s="49">
        <v>510.2</v>
      </c>
      <c r="F432" s="49">
        <v>155</v>
      </c>
      <c r="G432" s="50">
        <f t="shared" si="88"/>
        <v>-355.2</v>
      </c>
      <c r="H432" s="91">
        <f t="shared" si="89"/>
        <v>30.38024304194434</v>
      </c>
    </row>
    <row r="433" spans="2:8" s="44" customFormat="1">
      <c r="B433" s="90" t="s">
        <v>1051</v>
      </c>
      <c r="C433" s="107" t="s">
        <v>788</v>
      </c>
      <c r="D433" s="49">
        <v>0</v>
      </c>
      <c r="E433" s="49">
        <v>65.8</v>
      </c>
      <c r="F433" s="49">
        <v>65.768000000000001</v>
      </c>
      <c r="G433" s="50">
        <f t="shared" si="88"/>
        <v>-3.1999999999996476E-2</v>
      </c>
      <c r="H433" s="91">
        <f t="shared" si="89"/>
        <v>99.951367781155014</v>
      </c>
    </row>
    <row r="434" spans="2:8" s="44" customFormat="1">
      <c r="B434" s="88" t="s">
        <v>5</v>
      </c>
      <c r="C434" s="1" t="s">
        <v>0</v>
      </c>
      <c r="D434" s="51">
        <v>0</v>
      </c>
      <c r="E434" s="51">
        <v>23387.8</v>
      </c>
      <c r="F434" s="51">
        <v>18117.828829999999</v>
      </c>
      <c r="G434" s="50">
        <f t="shared" si="88"/>
        <v>-5269.9711700000007</v>
      </c>
      <c r="H434" s="91">
        <f t="shared" si="89"/>
        <v>77.467007713423229</v>
      </c>
    </row>
    <row r="435" spans="2:8" s="44" customFormat="1">
      <c r="B435" s="90" t="s">
        <v>37</v>
      </c>
      <c r="C435" s="107" t="s">
        <v>789</v>
      </c>
      <c r="D435" s="49">
        <v>0</v>
      </c>
      <c r="E435" s="49">
        <v>6093.9</v>
      </c>
      <c r="F435" s="49">
        <v>6000</v>
      </c>
      <c r="G435" s="50">
        <f t="shared" si="88"/>
        <v>-93.899999999999636</v>
      </c>
      <c r="H435" s="91">
        <f t="shared" si="89"/>
        <v>98.459114852557477</v>
      </c>
    </row>
    <row r="436" spans="2:8" s="44" customFormat="1">
      <c r="B436" s="88" t="s">
        <v>6</v>
      </c>
      <c r="C436" s="1" t="s">
        <v>0</v>
      </c>
      <c r="D436" s="51">
        <v>0</v>
      </c>
      <c r="E436" s="51">
        <v>29481.7</v>
      </c>
      <c r="F436" s="51">
        <v>24117.828829999999</v>
      </c>
      <c r="G436" s="50">
        <f t="shared" si="88"/>
        <v>-5363.8711700000022</v>
      </c>
      <c r="H436" s="91">
        <f t="shared" si="89"/>
        <v>81.806099478659632</v>
      </c>
    </row>
    <row r="437" spans="2:8" s="44" customFormat="1">
      <c r="B437" s="88" t="s">
        <v>8</v>
      </c>
      <c r="C437" s="1" t="s">
        <v>0</v>
      </c>
      <c r="D437" s="51">
        <v>0</v>
      </c>
      <c r="E437" s="51">
        <v>789.6</v>
      </c>
      <c r="F437" s="51">
        <v>787.95001000000002</v>
      </c>
      <c r="G437" s="50">
        <f t="shared" si="88"/>
        <v>-1.6499900000000025</v>
      </c>
      <c r="H437" s="91">
        <f t="shared" si="89"/>
        <v>99.791034701114484</v>
      </c>
    </row>
    <row r="438" spans="2:8" s="44" customFormat="1">
      <c r="B438" s="88" t="s">
        <v>7</v>
      </c>
      <c r="C438" s="1" t="s">
        <v>0</v>
      </c>
      <c r="D438" s="51">
        <v>0</v>
      </c>
      <c r="E438" s="51">
        <v>30271.3</v>
      </c>
      <c r="F438" s="51">
        <v>24905.778839999999</v>
      </c>
      <c r="G438" s="50">
        <f t="shared" si="88"/>
        <v>-5365.5211600000002</v>
      </c>
      <c r="H438" s="91">
        <f t="shared" si="89"/>
        <v>82.27522055544361</v>
      </c>
    </row>
    <row r="439" spans="2:8" s="44" customFormat="1" ht="21">
      <c r="B439" s="92" t="s">
        <v>55</v>
      </c>
      <c r="C439" s="1" t="s">
        <v>57</v>
      </c>
      <c r="D439" s="2" t="s">
        <v>1</v>
      </c>
      <c r="E439" s="2" t="s">
        <v>2</v>
      </c>
      <c r="F439" s="2" t="s">
        <v>3</v>
      </c>
      <c r="G439" s="3" t="s">
        <v>4</v>
      </c>
      <c r="H439" s="93" t="s">
        <v>58</v>
      </c>
    </row>
    <row r="440" spans="2:8" s="44" customFormat="1" ht="21">
      <c r="B440" s="88" t="s">
        <v>1097</v>
      </c>
      <c r="C440" s="1" t="s">
        <v>825</v>
      </c>
      <c r="D440" s="83"/>
      <c r="E440" s="83"/>
      <c r="F440" s="83"/>
      <c r="G440" s="83"/>
      <c r="H440" s="89"/>
    </row>
    <row r="441" spans="2:8" s="44" customFormat="1">
      <c r="B441" s="90" t="s">
        <v>64</v>
      </c>
      <c r="C441" s="107" t="s">
        <v>65</v>
      </c>
      <c r="D441" s="49">
        <v>87201.875</v>
      </c>
      <c r="E441" s="49">
        <v>90690.294999999998</v>
      </c>
      <c r="F441" s="49">
        <v>84299.677030000006</v>
      </c>
      <c r="G441" s="50">
        <f t="shared" ref="G441:G449" si="90">F441-E441</f>
        <v>-6390.6179699999921</v>
      </c>
      <c r="H441" s="91">
        <f t="shared" ref="H441:H449" si="91">F441/E441*100</f>
        <v>92.953360698628245</v>
      </c>
    </row>
    <row r="442" spans="2:8" s="44" customFormat="1">
      <c r="B442" s="90" t="s">
        <v>66</v>
      </c>
      <c r="C442" s="107" t="s">
        <v>67</v>
      </c>
      <c r="D442" s="49">
        <v>13356.732</v>
      </c>
      <c r="E442" s="49">
        <v>14312.712</v>
      </c>
      <c r="F442" s="49">
        <v>13086.60118</v>
      </c>
      <c r="G442" s="50">
        <f t="shared" si="90"/>
        <v>-1226.1108199999999</v>
      </c>
      <c r="H442" s="91">
        <f t="shared" si="91"/>
        <v>91.433413737382537</v>
      </c>
    </row>
    <row r="443" spans="2:8" s="44" customFormat="1">
      <c r="B443" s="90" t="s">
        <v>68</v>
      </c>
      <c r="C443" s="107" t="s">
        <v>69</v>
      </c>
      <c r="D443" s="49">
        <v>4500</v>
      </c>
      <c r="E443" s="49">
        <v>46786.1</v>
      </c>
      <c r="F443" s="49">
        <v>43988.16201</v>
      </c>
      <c r="G443" s="50">
        <f t="shared" si="90"/>
        <v>-2797.9379899999985</v>
      </c>
      <c r="H443" s="91">
        <f t="shared" si="91"/>
        <v>94.019723828231037</v>
      </c>
    </row>
    <row r="444" spans="2:8" s="44" customFormat="1">
      <c r="B444" s="90" t="s">
        <v>1050</v>
      </c>
      <c r="C444" s="107" t="s">
        <v>787</v>
      </c>
      <c r="D444" s="49">
        <v>65165.7</v>
      </c>
      <c r="E444" s="49">
        <v>67123.600000000006</v>
      </c>
      <c r="F444" s="49">
        <v>66611.192420000007</v>
      </c>
      <c r="G444" s="50">
        <f t="shared" si="90"/>
        <v>-512.40757999999914</v>
      </c>
      <c r="H444" s="91">
        <f t="shared" si="91"/>
        <v>99.23662083082553</v>
      </c>
    </row>
    <row r="445" spans="2:8" s="44" customFormat="1">
      <c r="B445" s="90" t="s">
        <v>70</v>
      </c>
      <c r="C445" s="107" t="s">
        <v>71</v>
      </c>
      <c r="D445" s="49">
        <v>1635.1</v>
      </c>
      <c r="E445" s="49">
        <v>1635.1</v>
      </c>
      <c r="F445" s="49">
        <v>1580.60987</v>
      </c>
      <c r="G445" s="50">
        <f t="shared" si="90"/>
        <v>-54.490129999999908</v>
      </c>
      <c r="H445" s="91">
        <f t="shared" si="91"/>
        <v>96.667474160601813</v>
      </c>
    </row>
    <row r="446" spans="2:8" s="44" customFormat="1">
      <c r="B446" s="88" t="s">
        <v>5</v>
      </c>
      <c r="C446" s="1" t="s">
        <v>0</v>
      </c>
      <c r="D446" s="51">
        <v>171859.40700000001</v>
      </c>
      <c r="E446" s="51">
        <v>220547.807</v>
      </c>
      <c r="F446" s="51">
        <v>209566.24251000001</v>
      </c>
      <c r="G446" s="50">
        <f t="shared" si="90"/>
        <v>-10981.56448999999</v>
      </c>
      <c r="H446" s="91">
        <f t="shared" si="91"/>
        <v>95.020778197989515</v>
      </c>
    </row>
    <row r="447" spans="2:8" s="44" customFormat="1">
      <c r="B447" s="88" t="s">
        <v>6</v>
      </c>
      <c r="C447" s="1" t="s">
        <v>0</v>
      </c>
      <c r="D447" s="51">
        <v>171859.40700000001</v>
      </c>
      <c r="E447" s="51">
        <v>220547.807</v>
      </c>
      <c r="F447" s="51">
        <v>209566.24251000001</v>
      </c>
      <c r="G447" s="50">
        <f t="shared" si="90"/>
        <v>-10981.56448999999</v>
      </c>
      <c r="H447" s="91">
        <f t="shared" si="91"/>
        <v>95.020778197989515</v>
      </c>
    </row>
    <row r="448" spans="2:8" s="44" customFormat="1">
      <c r="B448" s="88" t="s">
        <v>8</v>
      </c>
      <c r="C448" s="1" t="s">
        <v>0</v>
      </c>
      <c r="D448" s="51">
        <v>300000</v>
      </c>
      <c r="E448" s="51">
        <v>1272693.2790000001</v>
      </c>
      <c r="F448" s="51">
        <v>146529.08214000001</v>
      </c>
      <c r="G448" s="50">
        <f t="shared" si="90"/>
        <v>-1126164.19686</v>
      </c>
      <c r="H448" s="91">
        <f t="shared" si="91"/>
        <v>11.513306824023859</v>
      </c>
    </row>
    <row r="449" spans="2:8" s="44" customFormat="1">
      <c r="B449" s="88" t="s">
        <v>7</v>
      </c>
      <c r="C449" s="1" t="s">
        <v>0</v>
      </c>
      <c r="D449" s="51">
        <v>471859.40700000001</v>
      </c>
      <c r="E449" s="51">
        <v>1493241.0859999999</v>
      </c>
      <c r="F449" s="51">
        <v>356095.32465000002</v>
      </c>
      <c r="G449" s="50">
        <f t="shared" si="90"/>
        <v>-1137145.7613499998</v>
      </c>
      <c r="H449" s="91">
        <f t="shared" si="91"/>
        <v>23.847142165360967</v>
      </c>
    </row>
    <row r="450" spans="2:8" s="44" customFormat="1" ht="21">
      <c r="B450" s="92" t="s">
        <v>55</v>
      </c>
      <c r="C450" s="1" t="s">
        <v>57</v>
      </c>
      <c r="D450" s="2" t="s">
        <v>1</v>
      </c>
      <c r="E450" s="2" t="s">
        <v>2</v>
      </c>
      <c r="F450" s="2" t="s">
        <v>3</v>
      </c>
      <c r="G450" s="3" t="s">
        <v>4</v>
      </c>
      <c r="H450" s="93" t="s">
        <v>58</v>
      </c>
    </row>
    <row r="451" spans="2:8" s="44" customFormat="1" ht="21">
      <c r="B451" s="88" t="s">
        <v>1098</v>
      </c>
      <c r="C451" s="1" t="s">
        <v>826</v>
      </c>
      <c r="D451" s="83"/>
      <c r="E451" s="83"/>
      <c r="F451" s="83"/>
      <c r="G451" s="83"/>
      <c r="H451" s="89"/>
    </row>
    <row r="452" spans="2:8" s="44" customFormat="1">
      <c r="B452" s="90" t="s">
        <v>64</v>
      </c>
      <c r="C452" s="107" t="s">
        <v>65</v>
      </c>
      <c r="D452" s="49">
        <v>4764.6000000000004</v>
      </c>
      <c r="E452" s="49">
        <v>4764.6000000000004</v>
      </c>
      <c r="F452" s="49">
        <v>4506.3513800000001</v>
      </c>
      <c r="G452" s="50">
        <f t="shared" ref="G452:G459" si="92">F452-E452</f>
        <v>-258.2486200000003</v>
      </c>
      <c r="H452" s="91">
        <f t="shared" ref="H452:H459" si="93">F452/E452*100</f>
        <v>94.579846786718718</v>
      </c>
    </row>
    <row r="453" spans="2:8" s="44" customFormat="1">
      <c r="B453" s="90" t="s">
        <v>66</v>
      </c>
      <c r="C453" s="107" t="s">
        <v>67</v>
      </c>
      <c r="D453" s="49">
        <v>821</v>
      </c>
      <c r="E453" s="49">
        <v>821</v>
      </c>
      <c r="F453" s="49">
        <v>683.0575</v>
      </c>
      <c r="G453" s="50">
        <f t="shared" si="92"/>
        <v>-137.9425</v>
      </c>
      <c r="H453" s="91">
        <f t="shared" si="93"/>
        <v>83.198233861144942</v>
      </c>
    </row>
    <row r="454" spans="2:8" s="44" customFormat="1">
      <c r="B454" s="90" t="s">
        <v>68</v>
      </c>
      <c r="C454" s="107" t="s">
        <v>69</v>
      </c>
      <c r="D454" s="49">
        <v>1132</v>
      </c>
      <c r="E454" s="49">
        <v>177.6</v>
      </c>
      <c r="F454" s="49">
        <v>65.7</v>
      </c>
      <c r="G454" s="50">
        <f t="shared" si="92"/>
        <v>-111.89999999999999</v>
      </c>
      <c r="H454" s="91">
        <f t="shared" si="93"/>
        <v>36.993243243243242</v>
      </c>
    </row>
    <row r="455" spans="2:8" s="44" customFormat="1">
      <c r="B455" s="90" t="s">
        <v>70</v>
      </c>
      <c r="C455" s="107" t="s">
        <v>71</v>
      </c>
      <c r="D455" s="49">
        <v>438</v>
      </c>
      <c r="E455" s="49">
        <v>438</v>
      </c>
      <c r="F455" s="49">
        <v>160.88200000000001</v>
      </c>
      <c r="G455" s="50">
        <f t="shared" si="92"/>
        <v>-277.11799999999999</v>
      </c>
      <c r="H455" s="91">
        <f t="shared" si="93"/>
        <v>36.731050228310501</v>
      </c>
    </row>
    <row r="456" spans="2:8" s="44" customFormat="1">
      <c r="B456" s="88" t="s">
        <v>5</v>
      </c>
      <c r="C456" s="1" t="s">
        <v>0</v>
      </c>
      <c r="D456" s="51">
        <v>7155.6</v>
      </c>
      <c r="E456" s="51">
        <v>6201.2</v>
      </c>
      <c r="F456" s="51">
        <v>5415.9908800000003</v>
      </c>
      <c r="G456" s="50">
        <f t="shared" si="92"/>
        <v>-785.20911999999953</v>
      </c>
      <c r="H456" s="91">
        <f t="shared" si="93"/>
        <v>87.337787524995164</v>
      </c>
    </row>
    <row r="457" spans="2:8" s="44" customFormat="1">
      <c r="B457" s="88" t="s">
        <v>6</v>
      </c>
      <c r="C457" s="1" t="s">
        <v>0</v>
      </c>
      <c r="D457" s="51">
        <v>7155.6</v>
      </c>
      <c r="E457" s="51">
        <v>6201.2</v>
      </c>
      <c r="F457" s="51">
        <v>5415.9908800000003</v>
      </c>
      <c r="G457" s="50">
        <f t="shared" si="92"/>
        <v>-785.20911999999953</v>
      </c>
      <c r="H457" s="91">
        <f t="shared" si="93"/>
        <v>87.337787524995164</v>
      </c>
    </row>
    <row r="458" spans="2:8" s="44" customFormat="1">
      <c r="B458" s="88" t="s">
        <v>8</v>
      </c>
      <c r="C458" s="1" t="s">
        <v>0</v>
      </c>
      <c r="D458" s="51">
        <v>42740.1</v>
      </c>
      <c r="E458" s="51">
        <v>224303.35500000001</v>
      </c>
      <c r="F458" s="51">
        <v>8013.8670700000002</v>
      </c>
      <c r="G458" s="50">
        <f t="shared" si="92"/>
        <v>-216289.48793</v>
      </c>
      <c r="H458" s="91">
        <f t="shared" si="93"/>
        <v>3.5727807415096402</v>
      </c>
    </row>
    <row r="459" spans="2:8" s="44" customFormat="1">
      <c r="B459" s="88" t="s">
        <v>7</v>
      </c>
      <c r="C459" s="1" t="s">
        <v>0</v>
      </c>
      <c r="D459" s="51">
        <v>49895.7</v>
      </c>
      <c r="E459" s="51">
        <v>230504.55499999999</v>
      </c>
      <c r="F459" s="51">
        <v>13429.85795</v>
      </c>
      <c r="G459" s="50">
        <f t="shared" si="92"/>
        <v>-217074.69704999999</v>
      </c>
      <c r="H459" s="91">
        <f t="shared" si="93"/>
        <v>5.8262874458164182</v>
      </c>
    </row>
    <row r="460" spans="2:8" s="44" customFormat="1" ht="21">
      <c r="B460" s="92" t="s">
        <v>55</v>
      </c>
      <c r="C460" s="1" t="s">
        <v>57</v>
      </c>
      <c r="D460" s="2" t="s">
        <v>1</v>
      </c>
      <c r="E460" s="2" t="s">
        <v>2</v>
      </c>
      <c r="F460" s="2" t="s">
        <v>3</v>
      </c>
      <c r="G460" s="3" t="s">
        <v>4</v>
      </c>
      <c r="H460" s="93" t="s">
        <v>58</v>
      </c>
    </row>
    <row r="461" spans="2:8" s="44" customFormat="1" ht="31.5">
      <c r="B461" s="88" t="s">
        <v>1099</v>
      </c>
      <c r="C461" s="1" t="s">
        <v>827</v>
      </c>
      <c r="D461" s="83"/>
      <c r="E461" s="83"/>
      <c r="F461" s="83"/>
      <c r="G461" s="83"/>
      <c r="H461" s="89"/>
    </row>
    <row r="462" spans="2:8" s="44" customFormat="1">
      <c r="B462" s="90" t="s">
        <v>64</v>
      </c>
      <c r="C462" s="107" t="s">
        <v>65</v>
      </c>
      <c r="D462" s="49">
        <v>681643.2</v>
      </c>
      <c r="E462" s="49">
        <v>784652.78200000001</v>
      </c>
      <c r="F462" s="49">
        <v>784652.7</v>
      </c>
      <c r="G462" s="50">
        <f t="shared" ref="G462:G471" si="94">F462-E462</f>
        <v>-8.2000000053085387E-2</v>
      </c>
      <c r="H462" s="91">
        <f t="shared" ref="H462:H471" si="95">F462/E462*100</f>
        <v>99.999989549517707</v>
      </c>
    </row>
    <row r="463" spans="2:8" s="44" customFormat="1">
      <c r="B463" s="90" t="s">
        <v>66</v>
      </c>
      <c r="C463" s="107" t="s">
        <v>67</v>
      </c>
      <c r="D463" s="49">
        <v>13000</v>
      </c>
      <c r="E463" s="49">
        <v>13057.04</v>
      </c>
      <c r="F463" s="49">
        <v>10304.9</v>
      </c>
      <c r="G463" s="50">
        <f t="shared" si="94"/>
        <v>-2752.1400000000012</v>
      </c>
      <c r="H463" s="91">
        <f t="shared" si="95"/>
        <v>78.922175316917148</v>
      </c>
    </row>
    <row r="464" spans="2:8" s="44" customFormat="1">
      <c r="B464" s="90" t="s">
        <v>68</v>
      </c>
      <c r="C464" s="107" t="s">
        <v>69</v>
      </c>
      <c r="D464" s="49">
        <v>412774.7</v>
      </c>
      <c r="E464" s="49">
        <v>420474.77799999999</v>
      </c>
      <c r="F464" s="49">
        <v>419562.80803000001</v>
      </c>
      <c r="G464" s="50">
        <f t="shared" si="94"/>
        <v>-911.96996999997646</v>
      </c>
      <c r="H464" s="91">
        <f t="shared" si="95"/>
        <v>99.783109471075107</v>
      </c>
    </row>
    <row r="465" spans="2:8" s="44" customFormat="1">
      <c r="B465" s="90" t="s">
        <v>1050</v>
      </c>
      <c r="C465" s="107" t="s">
        <v>787</v>
      </c>
      <c r="D465" s="49">
        <v>12500</v>
      </c>
      <c r="E465" s="49">
        <v>539.4</v>
      </c>
      <c r="F465" s="49">
        <v>539.4</v>
      </c>
      <c r="G465" s="50">
        <f t="shared" si="94"/>
        <v>0</v>
      </c>
      <c r="H465" s="91">
        <f t="shared" si="95"/>
        <v>100</v>
      </c>
    </row>
    <row r="466" spans="2:8" s="44" customFormat="1">
      <c r="B466" s="90" t="s">
        <v>70</v>
      </c>
      <c r="C466" s="107" t="s">
        <v>71</v>
      </c>
      <c r="D466" s="49">
        <v>26200</v>
      </c>
      <c r="E466" s="49">
        <v>25111.3</v>
      </c>
      <c r="F466" s="49">
        <v>25111.3</v>
      </c>
      <c r="G466" s="50">
        <f t="shared" si="94"/>
        <v>0</v>
      </c>
      <c r="H466" s="91">
        <f t="shared" si="95"/>
        <v>100</v>
      </c>
    </row>
    <row r="467" spans="2:8" s="44" customFormat="1">
      <c r="B467" s="88" t="s">
        <v>5</v>
      </c>
      <c r="C467" s="1" t="s">
        <v>0</v>
      </c>
      <c r="D467" s="51">
        <v>1146117.8999999999</v>
      </c>
      <c r="E467" s="51">
        <v>1243835.3</v>
      </c>
      <c r="F467" s="51">
        <v>1240171.10803</v>
      </c>
      <c r="G467" s="50">
        <f t="shared" si="94"/>
        <v>-3664.1919700000435</v>
      </c>
      <c r="H467" s="91">
        <f t="shared" si="95"/>
        <v>99.70541180411908</v>
      </c>
    </row>
    <row r="468" spans="2:8" s="44" customFormat="1">
      <c r="B468" s="90" t="s">
        <v>37</v>
      </c>
      <c r="C468" s="107" t="s">
        <v>789</v>
      </c>
      <c r="D468" s="49">
        <v>0</v>
      </c>
      <c r="E468" s="49">
        <v>5194</v>
      </c>
      <c r="F468" s="49">
        <v>5194</v>
      </c>
      <c r="G468" s="50">
        <f t="shared" si="94"/>
        <v>0</v>
      </c>
      <c r="H468" s="91">
        <f t="shared" si="95"/>
        <v>100</v>
      </c>
    </row>
    <row r="469" spans="2:8" s="44" customFormat="1">
      <c r="B469" s="88" t="s">
        <v>6</v>
      </c>
      <c r="C469" s="1" t="s">
        <v>0</v>
      </c>
      <c r="D469" s="51">
        <v>1146117.8999999999</v>
      </c>
      <c r="E469" s="51">
        <v>1249029.3</v>
      </c>
      <c r="F469" s="51">
        <v>1245365.10803</v>
      </c>
      <c r="G469" s="50">
        <f t="shared" si="94"/>
        <v>-3664.1919700000435</v>
      </c>
      <c r="H469" s="91">
        <f t="shared" si="95"/>
        <v>99.706636828295387</v>
      </c>
    </row>
    <row r="470" spans="2:8" s="44" customFormat="1">
      <c r="B470" s="88" t="s">
        <v>8</v>
      </c>
      <c r="C470" s="1" t="s">
        <v>0</v>
      </c>
      <c r="D470" s="51">
        <v>148285</v>
      </c>
      <c r="E470" s="51">
        <v>436346.11300000001</v>
      </c>
      <c r="F470" s="51">
        <v>262603.853</v>
      </c>
      <c r="G470" s="50">
        <f t="shared" si="94"/>
        <v>-173742.26</v>
      </c>
      <c r="H470" s="91">
        <f t="shared" si="95"/>
        <v>60.182466435767246</v>
      </c>
    </row>
    <row r="471" spans="2:8" s="44" customFormat="1">
      <c r="B471" s="88" t="s">
        <v>7</v>
      </c>
      <c r="C471" s="1" t="s">
        <v>0</v>
      </c>
      <c r="D471" s="51">
        <v>1294402.8999999999</v>
      </c>
      <c r="E471" s="51">
        <v>1685375.4129999999</v>
      </c>
      <c r="F471" s="51">
        <f>F469+F470</f>
        <v>1507968.9610299999</v>
      </c>
      <c r="G471" s="50">
        <f t="shared" si="94"/>
        <v>-177406.45197000005</v>
      </c>
      <c r="H471" s="91">
        <f t="shared" si="95"/>
        <v>89.4737723950646</v>
      </c>
    </row>
    <row r="472" spans="2:8" s="44" customFormat="1" ht="21">
      <c r="B472" s="92" t="s">
        <v>55</v>
      </c>
      <c r="C472" s="1" t="s">
        <v>57</v>
      </c>
      <c r="D472" s="2" t="s">
        <v>1</v>
      </c>
      <c r="E472" s="2" t="s">
        <v>2</v>
      </c>
      <c r="F472" s="2" t="s">
        <v>3</v>
      </c>
      <c r="G472" s="3" t="s">
        <v>4</v>
      </c>
      <c r="H472" s="93" t="s">
        <v>58</v>
      </c>
    </row>
    <row r="473" spans="2:8" s="44" customFormat="1" ht="21">
      <c r="B473" s="88" t="s">
        <v>62</v>
      </c>
      <c r="C473" s="1" t="s">
        <v>63</v>
      </c>
      <c r="D473" s="83"/>
      <c r="E473" s="83"/>
      <c r="F473" s="83"/>
      <c r="G473" s="83"/>
      <c r="H473" s="89"/>
    </row>
    <row r="474" spans="2:8" s="44" customFormat="1">
      <c r="B474" s="90" t="s">
        <v>64</v>
      </c>
      <c r="C474" s="107" t="s">
        <v>65</v>
      </c>
      <c r="D474" s="49">
        <v>0</v>
      </c>
      <c r="E474" s="49">
        <v>0</v>
      </c>
      <c r="F474" s="50">
        <v>3108.9112</v>
      </c>
      <c r="G474" s="50">
        <f t="shared" ref="G474:G481" si="96">F474-E474</f>
        <v>3108.9112</v>
      </c>
      <c r="H474" s="91"/>
    </row>
    <row r="475" spans="2:8" s="44" customFormat="1">
      <c r="B475" s="90" t="s">
        <v>66</v>
      </c>
      <c r="C475" s="107" t="s">
        <v>67</v>
      </c>
      <c r="D475" s="49">
        <v>0</v>
      </c>
      <c r="E475" s="49">
        <v>0</v>
      </c>
      <c r="F475" s="50">
        <v>529.07102999999995</v>
      </c>
      <c r="G475" s="50">
        <f t="shared" si="96"/>
        <v>529.07102999999995</v>
      </c>
      <c r="H475" s="91"/>
    </row>
    <row r="476" spans="2:8" s="44" customFormat="1">
      <c r="B476" s="90" t="s">
        <v>68</v>
      </c>
      <c r="C476" s="107" t="s">
        <v>69</v>
      </c>
      <c r="D476" s="49">
        <v>3193.6</v>
      </c>
      <c r="E476" s="49">
        <v>4214.165</v>
      </c>
      <c r="F476" s="49">
        <v>178.27585999999999</v>
      </c>
      <c r="G476" s="50">
        <f t="shared" si="96"/>
        <v>-4035.8891399999998</v>
      </c>
      <c r="H476" s="91">
        <f t="shared" ref="H476:H481" si="97">F476/E476*100</f>
        <v>4.2303958198124656</v>
      </c>
    </row>
    <row r="477" spans="2:8" s="44" customFormat="1">
      <c r="B477" s="90" t="s">
        <v>70</v>
      </c>
      <c r="C477" s="107" t="s">
        <v>71</v>
      </c>
      <c r="D477" s="49">
        <v>0</v>
      </c>
      <c r="E477" s="49">
        <v>0</v>
      </c>
      <c r="F477" s="49">
        <v>397.90690999999998</v>
      </c>
      <c r="G477" s="50">
        <f t="shared" si="96"/>
        <v>397.90690999999998</v>
      </c>
      <c r="H477" s="91"/>
    </row>
    <row r="478" spans="2:8" s="44" customFormat="1">
      <c r="B478" s="88" t="s">
        <v>5</v>
      </c>
      <c r="C478" s="1" t="s">
        <v>0</v>
      </c>
      <c r="D478" s="51">
        <v>3193.6</v>
      </c>
      <c r="E478" s="51">
        <v>4214.165</v>
      </c>
      <c r="F478" s="51">
        <v>4214.165</v>
      </c>
      <c r="G478" s="50">
        <f t="shared" si="96"/>
        <v>0</v>
      </c>
      <c r="H478" s="91">
        <f t="shared" si="97"/>
        <v>100</v>
      </c>
    </row>
    <row r="479" spans="2:8" s="44" customFormat="1">
      <c r="B479" s="88" t="s">
        <v>6</v>
      </c>
      <c r="C479" s="1" t="s">
        <v>0</v>
      </c>
      <c r="D479" s="51">
        <v>3193.6</v>
      </c>
      <c r="E479" s="51">
        <v>4214.165</v>
      </c>
      <c r="F479" s="51">
        <v>4214.165</v>
      </c>
      <c r="G479" s="50">
        <f t="shared" si="96"/>
        <v>0</v>
      </c>
      <c r="H479" s="91">
        <f t="shared" si="97"/>
        <v>100</v>
      </c>
    </row>
    <row r="480" spans="2:8" s="44" customFormat="1">
      <c r="B480" s="88" t="s">
        <v>8</v>
      </c>
      <c r="C480" s="1" t="s">
        <v>0</v>
      </c>
      <c r="D480" s="51">
        <v>25700</v>
      </c>
      <c r="E480" s="51">
        <v>28870.155999999999</v>
      </c>
      <c r="F480" s="51">
        <v>26904.394840000001</v>
      </c>
      <c r="G480" s="50">
        <f t="shared" si="96"/>
        <v>-1965.7611599999982</v>
      </c>
      <c r="H480" s="91">
        <f t="shared" si="97"/>
        <v>93.191026886034152</v>
      </c>
    </row>
    <row r="481" spans="2:8" s="44" customFormat="1">
      <c r="B481" s="88" t="s">
        <v>7</v>
      </c>
      <c r="C481" s="1" t="s">
        <v>0</v>
      </c>
      <c r="D481" s="51">
        <v>28893.599999999999</v>
      </c>
      <c r="E481" s="51">
        <v>33084.321000000004</v>
      </c>
      <c r="F481" s="51">
        <v>31118.559840000002</v>
      </c>
      <c r="G481" s="50">
        <f t="shared" si="96"/>
        <v>-1965.7611600000018</v>
      </c>
      <c r="H481" s="91">
        <f t="shared" si="97"/>
        <v>94.058330047033451</v>
      </c>
    </row>
    <row r="482" spans="2:8" s="44" customFormat="1" ht="21">
      <c r="B482" s="92" t="s">
        <v>55</v>
      </c>
      <c r="C482" s="1" t="s">
        <v>57</v>
      </c>
      <c r="D482" s="2" t="s">
        <v>1</v>
      </c>
      <c r="E482" s="2" t="s">
        <v>2</v>
      </c>
      <c r="F482" s="2" t="s">
        <v>3</v>
      </c>
      <c r="G482" s="3" t="s">
        <v>4</v>
      </c>
      <c r="H482" s="93" t="s">
        <v>58</v>
      </c>
    </row>
    <row r="483" spans="2:8" s="44" customFormat="1" ht="21">
      <c r="B483" s="88" t="s">
        <v>1100</v>
      </c>
      <c r="C483" s="1" t="s">
        <v>828</v>
      </c>
      <c r="D483" s="83"/>
      <c r="E483" s="83"/>
      <c r="F483" s="83"/>
      <c r="G483" s="83"/>
      <c r="H483" s="89"/>
    </row>
    <row r="484" spans="2:8" s="45" customFormat="1" ht="18.75">
      <c r="B484" s="90" t="s">
        <v>64</v>
      </c>
      <c r="C484" s="107" t="s">
        <v>65</v>
      </c>
      <c r="D484" s="49">
        <v>0</v>
      </c>
      <c r="E484" s="49">
        <v>5508.5069999999996</v>
      </c>
      <c r="F484" s="49">
        <v>5106.7939500000002</v>
      </c>
      <c r="G484" s="50">
        <f t="shared" ref="G484:G491" si="98">F484-E484</f>
        <v>-401.71304999999938</v>
      </c>
      <c r="H484" s="91">
        <f t="shared" ref="H484:H491" si="99">F484/E484*100</f>
        <v>92.707406017637823</v>
      </c>
    </row>
    <row r="485" spans="2:8" s="44" customFormat="1">
      <c r="B485" s="90" t="s">
        <v>66</v>
      </c>
      <c r="C485" s="107" t="s">
        <v>67</v>
      </c>
      <c r="D485" s="49">
        <v>0</v>
      </c>
      <c r="E485" s="49">
        <v>1194.1020000000001</v>
      </c>
      <c r="F485" s="49">
        <v>695.827</v>
      </c>
      <c r="G485" s="50">
        <f t="shared" si="98"/>
        <v>-498.27500000000009</v>
      </c>
      <c r="H485" s="91">
        <f t="shared" si="99"/>
        <v>58.271990164994278</v>
      </c>
    </row>
    <row r="486" spans="2:8" s="44" customFormat="1">
      <c r="B486" s="90" t="s">
        <v>68</v>
      </c>
      <c r="C486" s="107" t="s">
        <v>69</v>
      </c>
      <c r="D486" s="49">
        <v>0</v>
      </c>
      <c r="E486" s="49">
        <v>8001.5370000000003</v>
      </c>
      <c r="F486" s="49">
        <v>2701.07735</v>
      </c>
      <c r="G486" s="50">
        <f t="shared" si="98"/>
        <v>-5300.4596500000007</v>
      </c>
      <c r="H486" s="91">
        <f t="shared" si="99"/>
        <v>33.756981314964861</v>
      </c>
    </row>
    <row r="487" spans="2:8" s="44" customFormat="1">
      <c r="B487" s="90" t="s">
        <v>1050</v>
      </c>
      <c r="C487" s="107" t="s">
        <v>787</v>
      </c>
      <c r="D487" s="49">
        <v>0</v>
      </c>
      <c r="E487" s="49">
        <v>155.77500000000001</v>
      </c>
      <c r="F487" s="49">
        <v>72.5</v>
      </c>
      <c r="G487" s="50">
        <f t="shared" si="98"/>
        <v>-83.275000000000006</v>
      </c>
      <c r="H487" s="91">
        <f t="shared" si="99"/>
        <v>46.541486117798101</v>
      </c>
    </row>
    <row r="488" spans="2:8" s="44" customFormat="1">
      <c r="B488" s="90" t="s">
        <v>70</v>
      </c>
      <c r="C488" s="107" t="s">
        <v>71</v>
      </c>
      <c r="D488" s="49">
        <v>0</v>
      </c>
      <c r="E488" s="49">
        <v>2285.0970000000002</v>
      </c>
      <c r="F488" s="49">
        <v>2023.27665</v>
      </c>
      <c r="G488" s="50">
        <f t="shared" si="98"/>
        <v>-261.82035000000019</v>
      </c>
      <c r="H488" s="91">
        <f t="shared" si="99"/>
        <v>88.542265383045006</v>
      </c>
    </row>
    <row r="489" spans="2:8" s="44" customFormat="1">
      <c r="B489" s="88" t="s">
        <v>5</v>
      </c>
      <c r="C489" s="1" t="s">
        <v>0</v>
      </c>
      <c r="D489" s="51">
        <v>0</v>
      </c>
      <c r="E489" s="51">
        <v>17145.018</v>
      </c>
      <c r="F489" s="51">
        <v>10599.47495</v>
      </c>
      <c r="G489" s="50">
        <f t="shared" si="98"/>
        <v>-6545.5430500000002</v>
      </c>
      <c r="H489" s="91">
        <f t="shared" si="99"/>
        <v>61.82247781833766</v>
      </c>
    </row>
    <row r="490" spans="2:8" s="44" customFormat="1">
      <c r="B490" s="88" t="s">
        <v>6</v>
      </c>
      <c r="C490" s="1" t="s">
        <v>0</v>
      </c>
      <c r="D490" s="51">
        <v>0</v>
      </c>
      <c r="E490" s="51">
        <v>17145.018</v>
      </c>
      <c r="F490" s="51">
        <v>10599.47495</v>
      </c>
      <c r="G490" s="50">
        <f t="shared" si="98"/>
        <v>-6545.5430500000002</v>
      </c>
      <c r="H490" s="91">
        <f t="shared" si="99"/>
        <v>61.82247781833766</v>
      </c>
    </row>
    <row r="491" spans="2:8" s="44" customFormat="1">
      <c r="B491" s="88" t="s">
        <v>7</v>
      </c>
      <c r="C491" s="1" t="s">
        <v>0</v>
      </c>
      <c r="D491" s="51">
        <v>0</v>
      </c>
      <c r="E491" s="51">
        <v>17145.018</v>
      </c>
      <c r="F491" s="51">
        <v>10599.47495</v>
      </c>
      <c r="G491" s="50">
        <f t="shared" si="98"/>
        <v>-6545.5430500000002</v>
      </c>
      <c r="H491" s="91">
        <f t="shared" si="99"/>
        <v>61.82247781833766</v>
      </c>
    </row>
    <row r="492" spans="2:8" s="44" customFormat="1" ht="21">
      <c r="B492" s="92" t="s">
        <v>55</v>
      </c>
      <c r="C492" s="1" t="s">
        <v>57</v>
      </c>
      <c r="D492" s="2" t="s">
        <v>1</v>
      </c>
      <c r="E492" s="2" t="s">
        <v>2</v>
      </c>
      <c r="F492" s="2" t="s">
        <v>3</v>
      </c>
      <c r="G492" s="3" t="s">
        <v>4</v>
      </c>
      <c r="H492" s="93" t="s">
        <v>58</v>
      </c>
    </row>
    <row r="493" spans="2:8" s="44" customFormat="1" ht="31.5">
      <c r="B493" s="88" t="s">
        <v>1101</v>
      </c>
      <c r="C493" s="1" t="s">
        <v>829</v>
      </c>
      <c r="D493" s="83"/>
      <c r="E493" s="83"/>
      <c r="F493" s="83"/>
      <c r="G493" s="83"/>
      <c r="H493" s="89"/>
    </row>
    <row r="494" spans="2:8" s="44" customFormat="1">
      <c r="B494" s="90" t="s">
        <v>64</v>
      </c>
      <c r="C494" s="107" t="s">
        <v>65</v>
      </c>
      <c r="D494" s="49">
        <v>0</v>
      </c>
      <c r="E494" s="49">
        <v>1810.1347699999999</v>
      </c>
      <c r="F494" s="49">
        <v>1692.0126299999999</v>
      </c>
      <c r="G494" s="50">
        <f t="shared" ref="G494:G502" si="100">F494-E494</f>
        <v>-118.12213999999994</v>
      </c>
      <c r="H494" s="91">
        <f t="shared" ref="H494:H502" si="101">F494/E494*100</f>
        <v>93.474400803869429</v>
      </c>
    </row>
    <row r="495" spans="2:8" s="44" customFormat="1">
      <c r="B495" s="90" t="s">
        <v>66</v>
      </c>
      <c r="C495" s="107" t="s">
        <v>67</v>
      </c>
      <c r="D495" s="49">
        <v>0</v>
      </c>
      <c r="E495" s="49">
        <v>219.46772000000001</v>
      </c>
      <c r="F495" s="49">
        <v>219.39988</v>
      </c>
      <c r="G495" s="50">
        <f t="shared" si="100"/>
        <v>-6.7840000000018108E-2</v>
      </c>
      <c r="H495" s="91">
        <f t="shared" si="101"/>
        <v>99.969088848236993</v>
      </c>
    </row>
    <row r="496" spans="2:8" s="44" customFormat="1">
      <c r="B496" s="90" t="s">
        <v>68</v>
      </c>
      <c r="C496" s="107" t="s">
        <v>69</v>
      </c>
      <c r="D496" s="49">
        <v>0</v>
      </c>
      <c r="E496" s="49">
        <v>18008.403999999999</v>
      </c>
      <c r="F496" s="49">
        <v>17827.76741</v>
      </c>
      <c r="G496" s="50">
        <f t="shared" si="100"/>
        <v>-180.63658999999825</v>
      </c>
      <c r="H496" s="91">
        <f t="shared" si="101"/>
        <v>98.996931710328141</v>
      </c>
    </row>
    <row r="497" spans="2:8" s="44" customFormat="1">
      <c r="B497" s="90" t="s">
        <v>1050</v>
      </c>
      <c r="C497" s="107" t="s">
        <v>787</v>
      </c>
      <c r="D497" s="49">
        <v>0</v>
      </c>
      <c r="E497" s="49">
        <v>180.06800000000001</v>
      </c>
      <c r="F497" s="49">
        <v>158.84800000000001</v>
      </c>
      <c r="G497" s="50">
        <f t="shared" si="100"/>
        <v>-21.22</v>
      </c>
      <c r="H497" s="91">
        <f t="shared" si="101"/>
        <v>88.215563009529731</v>
      </c>
    </row>
    <row r="498" spans="2:8" s="44" customFormat="1">
      <c r="B498" s="88" t="s">
        <v>5</v>
      </c>
      <c r="C498" s="1" t="s">
        <v>0</v>
      </c>
      <c r="D498" s="51">
        <v>0</v>
      </c>
      <c r="E498" s="51">
        <v>20218.074489999999</v>
      </c>
      <c r="F498" s="51">
        <v>19898.02792</v>
      </c>
      <c r="G498" s="50">
        <f t="shared" si="100"/>
        <v>-320.04656999999861</v>
      </c>
      <c r="H498" s="91">
        <f t="shared" si="101"/>
        <v>98.417027446613204</v>
      </c>
    </row>
    <row r="499" spans="2:8" s="44" customFormat="1">
      <c r="B499" s="90" t="s">
        <v>37</v>
      </c>
      <c r="C499" s="107" t="s">
        <v>789</v>
      </c>
      <c r="D499" s="49">
        <v>0</v>
      </c>
      <c r="E499" s="49">
        <v>1060.8</v>
      </c>
      <c r="F499" s="49">
        <v>960</v>
      </c>
      <c r="G499" s="50">
        <f t="shared" si="100"/>
        <v>-100.79999999999995</v>
      </c>
      <c r="H499" s="91">
        <f t="shared" si="101"/>
        <v>90.497737556561091</v>
      </c>
    </row>
    <row r="500" spans="2:8" s="44" customFormat="1">
      <c r="B500" s="88" t="s">
        <v>6</v>
      </c>
      <c r="C500" s="1" t="s">
        <v>0</v>
      </c>
      <c r="D500" s="51">
        <v>0</v>
      </c>
      <c r="E500" s="51">
        <v>21278.874489999998</v>
      </c>
      <c r="F500" s="51">
        <v>20858.02792</v>
      </c>
      <c r="G500" s="50">
        <f t="shared" si="100"/>
        <v>-420.84656999999788</v>
      </c>
      <c r="H500" s="91">
        <f t="shared" si="101"/>
        <v>98.02223294188903</v>
      </c>
    </row>
    <row r="501" spans="2:8" s="44" customFormat="1">
      <c r="B501" s="88" t="s">
        <v>8</v>
      </c>
      <c r="C501" s="1" t="s">
        <v>0</v>
      </c>
      <c r="D501" s="51">
        <v>0</v>
      </c>
      <c r="E501" s="51">
        <v>1300.8153400000001</v>
      </c>
      <c r="F501" s="51">
        <v>866.02056000000005</v>
      </c>
      <c r="G501" s="50">
        <f t="shared" si="100"/>
        <v>-434.79478000000006</v>
      </c>
      <c r="H501" s="91">
        <f t="shared" si="101"/>
        <v>66.575211205612007</v>
      </c>
    </row>
    <row r="502" spans="2:8" s="44" customFormat="1">
      <c r="B502" s="88" t="s">
        <v>7</v>
      </c>
      <c r="C502" s="1" t="s">
        <v>0</v>
      </c>
      <c r="D502" s="51">
        <v>0</v>
      </c>
      <c r="E502" s="51">
        <v>22579.689829999999</v>
      </c>
      <c r="F502" s="51">
        <v>21724.048480000001</v>
      </c>
      <c r="G502" s="50">
        <f t="shared" si="100"/>
        <v>-855.64134999999806</v>
      </c>
      <c r="H502" s="91">
        <f t="shared" si="101"/>
        <v>96.210570842903394</v>
      </c>
    </row>
    <row r="503" spans="2:8" s="44" customFormat="1" ht="21">
      <c r="B503" s="92" t="s">
        <v>55</v>
      </c>
      <c r="C503" s="1" t="s">
        <v>57</v>
      </c>
      <c r="D503" s="2" t="s">
        <v>1</v>
      </c>
      <c r="E503" s="2" t="s">
        <v>2</v>
      </c>
      <c r="F503" s="2" t="s">
        <v>3</v>
      </c>
      <c r="G503" s="3" t="s">
        <v>4</v>
      </c>
      <c r="H503" s="93" t="s">
        <v>58</v>
      </c>
    </row>
    <row r="504" spans="2:8" s="104" customFormat="1" ht="18" customHeight="1">
      <c r="B504" s="88" t="s">
        <v>1312</v>
      </c>
      <c r="C504" s="1" t="s">
        <v>1313</v>
      </c>
      <c r="D504" s="101"/>
      <c r="E504" s="101"/>
      <c r="F504" s="101"/>
      <c r="G504" s="101"/>
      <c r="H504" s="103"/>
    </row>
    <row r="505" spans="2:8" s="44" customFormat="1">
      <c r="B505" s="88" t="s">
        <v>8</v>
      </c>
      <c r="C505" s="1" t="s">
        <v>0</v>
      </c>
      <c r="D505" s="51">
        <v>500000</v>
      </c>
      <c r="E505" s="51">
        <v>1039865.133</v>
      </c>
      <c r="F505" s="51">
        <v>1021050.34386</v>
      </c>
      <c r="G505" s="50">
        <f t="shared" ref="G505:G506" si="102">F505-E505</f>
        <v>-18814.789140000008</v>
      </c>
      <c r="H505" s="91">
        <f t="shared" ref="H505:H506" si="103">F505/E505*100</f>
        <v>98.190651023588075</v>
      </c>
    </row>
    <row r="506" spans="2:8" s="44" customFormat="1">
      <c r="B506" s="88" t="s">
        <v>7</v>
      </c>
      <c r="C506" s="1" t="s">
        <v>0</v>
      </c>
      <c r="D506" s="51">
        <v>500000</v>
      </c>
      <c r="E506" s="51">
        <v>1039865.133</v>
      </c>
      <c r="F506" s="51">
        <v>1021050.34386</v>
      </c>
      <c r="G506" s="50">
        <f t="shared" si="102"/>
        <v>-18814.789140000008</v>
      </c>
      <c r="H506" s="91">
        <f t="shared" si="103"/>
        <v>98.190651023588075</v>
      </c>
    </row>
    <row r="507" spans="2:8" s="44" customFormat="1" ht="21">
      <c r="B507" s="92" t="s">
        <v>55</v>
      </c>
      <c r="C507" s="1" t="s">
        <v>57</v>
      </c>
      <c r="D507" s="2" t="s">
        <v>1</v>
      </c>
      <c r="E507" s="2" t="s">
        <v>2</v>
      </c>
      <c r="F507" s="2" t="s">
        <v>3</v>
      </c>
      <c r="G507" s="3" t="s">
        <v>4</v>
      </c>
      <c r="H507" s="93" t="s">
        <v>58</v>
      </c>
    </row>
    <row r="508" spans="2:8" s="44" customFormat="1">
      <c r="B508" s="88" t="s">
        <v>1102</v>
      </c>
      <c r="C508" s="1" t="s">
        <v>830</v>
      </c>
      <c r="D508" s="83"/>
      <c r="E508" s="83"/>
      <c r="F508" s="83"/>
      <c r="G508" s="83"/>
      <c r="H508" s="89"/>
    </row>
    <row r="509" spans="2:8" s="44" customFormat="1">
      <c r="B509" s="90" t="s">
        <v>37</v>
      </c>
      <c r="C509" s="107" t="s">
        <v>789</v>
      </c>
      <c r="D509" s="49">
        <v>510066</v>
      </c>
      <c r="E509" s="49">
        <v>912528.5</v>
      </c>
      <c r="F509" s="49">
        <v>691346.05278999999</v>
      </c>
      <c r="G509" s="50">
        <f t="shared" ref="G509:G512" si="104">F509-E509</f>
        <v>-221182.44721000001</v>
      </c>
      <c r="H509" s="91">
        <f t="shared" ref="H509:H512" si="105">F509/E509*100</f>
        <v>75.761584738449258</v>
      </c>
    </row>
    <row r="510" spans="2:8" s="44" customFormat="1">
      <c r="B510" s="88" t="s">
        <v>6</v>
      </c>
      <c r="C510" s="1" t="s">
        <v>0</v>
      </c>
      <c r="D510" s="51">
        <v>510066</v>
      </c>
      <c r="E510" s="51">
        <v>912528.5</v>
      </c>
      <c r="F510" s="51">
        <v>691346.05278999999</v>
      </c>
      <c r="G510" s="50">
        <f t="shared" si="104"/>
        <v>-221182.44721000001</v>
      </c>
      <c r="H510" s="91">
        <f t="shared" si="105"/>
        <v>75.761584738449258</v>
      </c>
    </row>
    <row r="511" spans="2:8" s="44" customFormat="1">
      <c r="B511" s="88" t="s">
        <v>8</v>
      </c>
      <c r="C511" s="1" t="s">
        <v>0</v>
      </c>
      <c r="D511" s="51">
        <v>5000</v>
      </c>
      <c r="E511" s="51">
        <v>10681.367</v>
      </c>
      <c r="F511" s="51">
        <v>3494.0549999999998</v>
      </c>
      <c r="G511" s="50">
        <f t="shared" si="104"/>
        <v>-7187.3119999999999</v>
      </c>
      <c r="H511" s="91">
        <f t="shared" si="105"/>
        <v>32.711683813504393</v>
      </c>
    </row>
    <row r="512" spans="2:8" s="44" customFormat="1">
      <c r="B512" s="88" t="s">
        <v>7</v>
      </c>
      <c r="C512" s="1" t="s">
        <v>0</v>
      </c>
      <c r="D512" s="51">
        <v>515066</v>
      </c>
      <c r="E512" s="51">
        <v>923209.86699999997</v>
      </c>
      <c r="F512" s="51">
        <v>694840.10779000004</v>
      </c>
      <c r="G512" s="50">
        <f t="shared" si="104"/>
        <v>-228369.75920999993</v>
      </c>
      <c r="H512" s="91">
        <f t="shared" si="105"/>
        <v>75.263505366109797</v>
      </c>
    </row>
    <row r="513" spans="2:8" s="44" customFormat="1" ht="21">
      <c r="B513" s="92" t="s">
        <v>55</v>
      </c>
      <c r="C513" s="1" t="s">
        <v>57</v>
      </c>
      <c r="D513" s="2" t="s">
        <v>1</v>
      </c>
      <c r="E513" s="2" t="s">
        <v>2</v>
      </c>
      <c r="F513" s="2" t="s">
        <v>3</v>
      </c>
      <c r="G513" s="3" t="s">
        <v>4</v>
      </c>
      <c r="H513" s="93" t="s">
        <v>58</v>
      </c>
    </row>
    <row r="514" spans="2:8" s="44" customFormat="1">
      <c r="B514" s="88" t="s">
        <v>1103</v>
      </c>
      <c r="C514" s="1" t="s">
        <v>831</v>
      </c>
      <c r="D514" s="83"/>
      <c r="E514" s="83"/>
      <c r="F514" s="83"/>
      <c r="G514" s="83"/>
      <c r="H514" s="89"/>
    </row>
    <row r="515" spans="2:8" s="44" customFormat="1">
      <c r="B515" s="90" t="s">
        <v>37</v>
      </c>
      <c r="C515" s="107" t="s">
        <v>789</v>
      </c>
      <c r="D515" s="49">
        <v>175401.2</v>
      </c>
      <c r="E515" s="49">
        <v>897781.4</v>
      </c>
      <c r="F515" s="49">
        <v>327942.44529</v>
      </c>
      <c r="G515" s="50">
        <f t="shared" ref="G515:G518" si="106">F515-E515</f>
        <v>-569838.95470999996</v>
      </c>
      <c r="H515" s="91">
        <f t="shared" ref="H515:H518" si="107">F515/E515*100</f>
        <v>36.528095290234347</v>
      </c>
    </row>
    <row r="516" spans="2:8" s="44" customFormat="1">
      <c r="B516" s="88" t="s">
        <v>6</v>
      </c>
      <c r="C516" s="1" t="s">
        <v>0</v>
      </c>
      <c r="D516" s="51">
        <v>175401.2</v>
      </c>
      <c r="E516" s="51">
        <v>897781.4</v>
      </c>
      <c r="F516" s="51">
        <v>327942.44529</v>
      </c>
      <c r="G516" s="50">
        <f t="shared" si="106"/>
        <v>-569838.95470999996</v>
      </c>
      <c r="H516" s="91">
        <f t="shared" si="107"/>
        <v>36.528095290234347</v>
      </c>
    </row>
    <row r="517" spans="2:8" s="44" customFormat="1">
      <c r="B517" s="88" t="s">
        <v>8</v>
      </c>
      <c r="C517" s="1" t="s">
        <v>0</v>
      </c>
      <c r="D517" s="51">
        <v>2000</v>
      </c>
      <c r="E517" s="51">
        <v>3365.9009999999998</v>
      </c>
      <c r="F517" s="51">
        <v>60</v>
      </c>
      <c r="G517" s="50">
        <f t="shared" si="106"/>
        <v>-3305.9009999999998</v>
      </c>
      <c r="H517" s="91">
        <f t="shared" si="107"/>
        <v>1.7825836232259953</v>
      </c>
    </row>
    <row r="518" spans="2:8" s="44" customFormat="1">
      <c r="B518" s="88" t="s">
        <v>7</v>
      </c>
      <c r="C518" s="1" t="s">
        <v>0</v>
      </c>
      <c r="D518" s="51">
        <v>177401.2</v>
      </c>
      <c r="E518" s="51">
        <v>901147.30099999998</v>
      </c>
      <c r="F518" s="51">
        <v>328002.44529</v>
      </c>
      <c r="G518" s="50">
        <f t="shared" si="106"/>
        <v>-573144.85571000003</v>
      </c>
      <c r="H518" s="91">
        <f t="shared" si="107"/>
        <v>36.398316338074459</v>
      </c>
    </row>
    <row r="519" spans="2:8" s="44" customFormat="1" ht="21">
      <c r="B519" s="92" t="s">
        <v>55</v>
      </c>
      <c r="C519" s="1" t="s">
        <v>57</v>
      </c>
      <c r="D519" s="2" t="s">
        <v>1</v>
      </c>
      <c r="E519" s="2" t="s">
        <v>2</v>
      </c>
      <c r="F519" s="2" t="s">
        <v>3</v>
      </c>
      <c r="G519" s="3" t="s">
        <v>4</v>
      </c>
      <c r="H519" s="93" t="s">
        <v>58</v>
      </c>
    </row>
    <row r="520" spans="2:8" s="44" customFormat="1" ht="21">
      <c r="B520" s="88" t="s">
        <v>1104</v>
      </c>
      <c r="C520" s="1" t="s">
        <v>832</v>
      </c>
      <c r="D520" s="83"/>
      <c r="E520" s="83"/>
      <c r="F520" s="83"/>
      <c r="G520" s="83"/>
      <c r="H520" s="89"/>
    </row>
    <row r="521" spans="2:8" s="44" customFormat="1">
      <c r="B521" s="90" t="s">
        <v>1056</v>
      </c>
      <c r="C521" s="107" t="s">
        <v>794</v>
      </c>
      <c r="D521" s="49">
        <v>30000</v>
      </c>
      <c r="E521" s="49">
        <v>32857.4</v>
      </c>
      <c r="F521" s="49">
        <v>31987.528999999999</v>
      </c>
      <c r="G521" s="50">
        <f t="shared" ref="G521:G524" si="108">F521-E521</f>
        <v>-869.87100000000282</v>
      </c>
      <c r="H521" s="91">
        <f t="shared" ref="H521:H524" si="109">F521/E521*100</f>
        <v>97.352587240621588</v>
      </c>
    </row>
    <row r="522" spans="2:8" s="44" customFormat="1">
      <c r="B522" s="88" t="s">
        <v>5</v>
      </c>
      <c r="C522" s="1" t="s">
        <v>0</v>
      </c>
      <c r="D522" s="51">
        <v>30000</v>
      </c>
      <c r="E522" s="51">
        <v>32857.4</v>
      </c>
      <c r="F522" s="51">
        <v>31987.528999999999</v>
      </c>
      <c r="G522" s="50">
        <f t="shared" si="108"/>
        <v>-869.87100000000282</v>
      </c>
      <c r="H522" s="91">
        <f t="shared" si="109"/>
        <v>97.352587240621588</v>
      </c>
    </row>
    <row r="523" spans="2:8" s="44" customFormat="1">
      <c r="B523" s="88" t="s">
        <v>6</v>
      </c>
      <c r="C523" s="1" t="s">
        <v>0</v>
      </c>
      <c r="D523" s="51">
        <v>30000</v>
      </c>
      <c r="E523" s="51">
        <v>32857.4</v>
      </c>
      <c r="F523" s="51">
        <v>31987.528999999999</v>
      </c>
      <c r="G523" s="50">
        <f t="shared" si="108"/>
        <v>-869.87100000000282</v>
      </c>
      <c r="H523" s="91">
        <f t="shared" si="109"/>
        <v>97.352587240621588</v>
      </c>
    </row>
    <row r="524" spans="2:8" s="44" customFormat="1">
      <c r="B524" s="88" t="s">
        <v>7</v>
      </c>
      <c r="C524" s="1" t="s">
        <v>0</v>
      </c>
      <c r="D524" s="51">
        <v>30000</v>
      </c>
      <c r="E524" s="51">
        <v>32857.4</v>
      </c>
      <c r="F524" s="51">
        <v>31987.528999999999</v>
      </c>
      <c r="G524" s="50">
        <f t="shared" si="108"/>
        <v>-869.87100000000282</v>
      </c>
      <c r="H524" s="91">
        <f t="shared" si="109"/>
        <v>97.352587240621588</v>
      </c>
    </row>
    <row r="525" spans="2:8" s="44" customFormat="1" ht="21">
      <c r="B525" s="92" t="s">
        <v>55</v>
      </c>
      <c r="C525" s="1" t="s">
        <v>57</v>
      </c>
      <c r="D525" s="2" t="s">
        <v>1</v>
      </c>
      <c r="E525" s="2" t="s">
        <v>2</v>
      </c>
      <c r="F525" s="2" t="s">
        <v>3</v>
      </c>
      <c r="G525" s="3" t="s">
        <v>4</v>
      </c>
      <c r="H525" s="93" t="s">
        <v>58</v>
      </c>
    </row>
    <row r="526" spans="2:8" s="44" customFormat="1">
      <c r="B526" s="88" t="s">
        <v>1105</v>
      </c>
      <c r="C526" s="1" t="s">
        <v>833</v>
      </c>
      <c r="D526" s="83"/>
      <c r="E526" s="83"/>
      <c r="F526" s="83"/>
      <c r="G526" s="83"/>
      <c r="H526" s="89"/>
    </row>
    <row r="527" spans="2:8" s="44" customFormat="1">
      <c r="B527" s="90" t="s">
        <v>1056</v>
      </c>
      <c r="C527" s="107" t="s">
        <v>794</v>
      </c>
      <c r="D527" s="49">
        <v>30000</v>
      </c>
      <c r="E527" s="49">
        <v>29561.9</v>
      </c>
      <c r="F527" s="49">
        <v>29421.103999999999</v>
      </c>
      <c r="G527" s="50">
        <f t="shared" ref="G527:G530" si="110">F527-E527</f>
        <v>-140.7960000000021</v>
      </c>
      <c r="H527" s="91">
        <f t="shared" ref="H527:H530" si="111">F527/E527*100</f>
        <v>99.52372479441442</v>
      </c>
    </row>
    <row r="528" spans="2:8" s="44" customFormat="1">
      <c r="B528" s="88" t="s">
        <v>5</v>
      </c>
      <c r="C528" s="1" t="s">
        <v>0</v>
      </c>
      <c r="D528" s="51">
        <v>30000</v>
      </c>
      <c r="E528" s="51">
        <v>29561.9</v>
      </c>
      <c r="F528" s="51">
        <v>29421.103999999999</v>
      </c>
      <c r="G528" s="50">
        <f t="shared" si="110"/>
        <v>-140.7960000000021</v>
      </c>
      <c r="H528" s="91">
        <f t="shared" si="111"/>
        <v>99.52372479441442</v>
      </c>
    </row>
    <row r="529" spans="2:8" s="44" customFormat="1">
      <c r="B529" s="88" t="s">
        <v>6</v>
      </c>
      <c r="C529" s="1" t="s">
        <v>0</v>
      </c>
      <c r="D529" s="51">
        <v>30000</v>
      </c>
      <c r="E529" s="51">
        <v>29561.9</v>
      </c>
      <c r="F529" s="51">
        <v>29421.103999999999</v>
      </c>
      <c r="G529" s="50">
        <f t="shared" si="110"/>
        <v>-140.7960000000021</v>
      </c>
      <c r="H529" s="91">
        <f t="shared" si="111"/>
        <v>99.52372479441442</v>
      </c>
    </row>
    <row r="530" spans="2:8" s="44" customFormat="1">
      <c r="B530" s="88" t="s">
        <v>7</v>
      </c>
      <c r="C530" s="1" t="s">
        <v>0</v>
      </c>
      <c r="D530" s="51">
        <v>30000</v>
      </c>
      <c r="E530" s="51">
        <v>29561.9</v>
      </c>
      <c r="F530" s="51">
        <v>29421.103999999999</v>
      </c>
      <c r="G530" s="50">
        <f t="shared" si="110"/>
        <v>-140.7960000000021</v>
      </c>
      <c r="H530" s="91">
        <f t="shared" si="111"/>
        <v>99.52372479441442</v>
      </c>
    </row>
    <row r="531" spans="2:8" s="44" customFormat="1" ht="21">
      <c r="B531" s="92" t="s">
        <v>55</v>
      </c>
      <c r="C531" s="1" t="s">
        <v>57</v>
      </c>
      <c r="D531" s="2" t="s">
        <v>1</v>
      </c>
      <c r="E531" s="2" t="s">
        <v>2</v>
      </c>
      <c r="F531" s="2" t="s">
        <v>3</v>
      </c>
      <c r="G531" s="3" t="s">
        <v>4</v>
      </c>
      <c r="H531" s="93" t="s">
        <v>58</v>
      </c>
    </row>
    <row r="532" spans="2:8" s="44" customFormat="1" ht="21">
      <c r="B532" s="88" t="s">
        <v>1106</v>
      </c>
      <c r="C532" s="1" t="s">
        <v>834</v>
      </c>
      <c r="D532" s="83"/>
      <c r="E532" s="83"/>
      <c r="F532" s="83"/>
      <c r="G532" s="83"/>
      <c r="H532" s="89"/>
    </row>
    <row r="533" spans="2:8" s="44" customFormat="1">
      <c r="B533" s="90" t="s">
        <v>37</v>
      </c>
      <c r="C533" s="107" t="s">
        <v>789</v>
      </c>
      <c r="D533" s="49">
        <v>236400</v>
      </c>
      <c r="E533" s="49">
        <v>225561.37599999999</v>
      </c>
      <c r="F533" s="49">
        <v>0</v>
      </c>
      <c r="G533" s="50">
        <f t="shared" ref="G533:G535" si="112">F533-E533</f>
        <v>-225561.37599999999</v>
      </c>
      <c r="H533" s="91">
        <f t="shared" ref="H533:H535" si="113">F533/E533*100</f>
        <v>0</v>
      </c>
    </row>
    <row r="534" spans="2:8" s="44" customFormat="1">
      <c r="B534" s="88" t="s">
        <v>6</v>
      </c>
      <c r="C534" s="1" t="s">
        <v>0</v>
      </c>
      <c r="D534" s="51">
        <v>236400</v>
      </c>
      <c r="E534" s="51">
        <v>225561.37599999999</v>
      </c>
      <c r="F534" s="51">
        <v>0</v>
      </c>
      <c r="G534" s="50">
        <f t="shared" si="112"/>
        <v>-225561.37599999999</v>
      </c>
      <c r="H534" s="91">
        <f t="shared" si="113"/>
        <v>0</v>
      </c>
    </row>
    <row r="535" spans="2:8" s="44" customFormat="1">
      <c r="B535" s="88" t="s">
        <v>7</v>
      </c>
      <c r="C535" s="1" t="s">
        <v>0</v>
      </c>
      <c r="D535" s="51">
        <v>236400</v>
      </c>
      <c r="E535" s="51">
        <v>225561.37599999999</v>
      </c>
      <c r="F535" s="51">
        <v>0</v>
      </c>
      <c r="G535" s="50">
        <f t="shared" si="112"/>
        <v>-225561.37599999999</v>
      </c>
      <c r="H535" s="91">
        <f t="shared" si="113"/>
        <v>0</v>
      </c>
    </row>
    <row r="536" spans="2:8" s="44" customFormat="1" ht="21">
      <c r="B536" s="92" t="s">
        <v>55</v>
      </c>
      <c r="C536" s="1" t="s">
        <v>57</v>
      </c>
      <c r="D536" s="2" t="s">
        <v>1</v>
      </c>
      <c r="E536" s="2" t="s">
        <v>2</v>
      </c>
      <c r="F536" s="2" t="s">
        <v>3</v>
      </c>
      <c r="G536" s="3" t="s">
        <v>4</v>
      </c>
      <c r="H536" s="93" t="s">
        <v>58</v>
      </c>
    </row>
    <row r="537" spans="2:8" s="44" customFormat="1" ht="21">
      <c r="B537" s="88" t="s">
        <v>1107</v>
      </c>
      <c r="C537" s="1" t="s">
        <v>835</v>
      </c>
      <c r="D537" s="83"/>
      <c r="E537" s="83"/>
      <c r="F537" s="83"/>
      <c r="G537" s="83"/>
      <c r="H537" s="89"/>
    </row>
    <row r="538" spans="2:8" s="44" customFormat="1">
      <c r="B538" s="90" t="s">
        <v>64</v>
      </c>
      <c r="C538" s="107" t="s">
        <v>65</v>
      </c>
      <c r="D538" s="49">
        <v>131395.5</v>
      </c>
      <c r="E538" s="49">
        <v>38235.572</v>
      </c>
      <c r="F538" s="49">
        <v>38235.559829999998</v>
      </c>
      <c r="G538" s="50">
        <f t="shared" ref="G538:G546" si="114">F538-E538</f>
        <v>-1.2170000001788139E-2</v>
      </c>
      <c r="H538" s="91">
        <f t="shared" ref="H538:H546" si="115">F538/E538*100</f>
        <v>99.999968171000546</v>
      </c>
    </row>
    <row r="539" spans="2:8" s="44" customFormat="1">
      <c r="B539" s="90" t="s">
        <v>66</v>
      </c>
      <c r="C539" s="107" t="s">
        <v>67</v>
      </c>
      <c r="D539" s="49">
        <v>20109.400000000001</v>
      </c>
      <c r="E539" s="49">
        <v>5626.9660000000003</v>
      </c>
      <c r="F539" s="49">
        <v>5626.9660000000003</v>
      </c>
      <c r="G539" s="50">
        <f t="shared" si="114"/>
        <v>0</v>
      </c>
      <c r="H539" s="91">
        <f t="shared" si="115"/>
        <v>100</v>
      </c>
    </row>
    <row r="540" spans="2:8" s="44" customFormat="1">
      <c r="B540" s="90" t="s">
        <v>68</v>
      </c>
      <c r="C540" s="107" t="s">
        <v>69</v>
      </c>
      <c r="D540" s="49">
        <v>28511</v>
      </c>
      <c r="E540" s="49">
        <v>5978.2650000000003</v>
      </c>
      <c r="F540" s="49">
        <v>5978.2640799999999</v>
      </c>
      <c r="G540" s="50">
        <f t="shared" si="114"/>
        <v>-9.200000004057074E-4</v>
      </c>
      <c r="H540" s="91">
        <f t="shared" si="115"/>
        <v>99.999984610919711</v>
      </c>
    </row>
    <row r="541" spans="2:8" s="44" customFormat="1">
      <c r="B541" s="90" t="s">
        <v>1050</v>
      </c>
      <c r="C541" s="107" t="s">
        <v>787</v>
      </c>
      <c r="D541" s="49">
        <v>1400</v>
      </c>
      <c r="E541" s="49">
        <v>101.054</v>
      </c>
      <c r="F541" s="49">
        <v>101.054</v>
      </c>
      <c r="G541" s="50">
        <f t="shared" si="114"/>
        <v>0</v>
      </c>
      <c r="H541" s="91">
        <f t="shared" si="115"/>
        <v>100</v>
      </c>
    </row>
    <row r="542" spans="2:8" s="44" customFormat="1">
      <c r="B542" s="90" t="s">
        <v>70</v>
      </c>
      <c r="C542" s="107" t="s">
        <v>71</v>
      </c>
      <c r="D542" s="49">
        <v>10874.1</v>
      </c>
      <c r="E542" s="49">
        <v>3542</v>
      </c>
      <c r="F542" s="49">
        <v>3542</v>
      </c>
      <c r="G542" s="50">
        <f t="shared" si="114"/>
        <v>0</v>
      </c>
      <c r="H542" s="91">
        <f t="shared" si="115"/>
        <v>100</v>
      </c>
    </row>
    <row r="543" spans="2:8" s="44" customFormat="1">
      <c r="B543" s="90" t="s">
        <v>1051</v>
      </c>
      <c r="C543" s="107" t="s">
        <v>788</v>
      </c>
      <c r="D543" s="49">
        <v>348</v>
      </c>
      <c r="E543" s="49">
        <v>115.5</v>
      </c>
      <c r="F543" s="49">
        <v>115.5</v>
      </c>
      <c r="G543" s="50">
        <f t="shared" si="114"/>
        <v>0</v>
      </c>
      <c r="H543" s="91">
        <f t="shared" si="115"/>
        <v>100</v>
      </c>
    </row>
    <row r="544" spans="2:8" s="44" customFormat="1">
      <c r="B544" s="88" t="s">
        <v>5</v>
      </c>
      <c r="C544" s="1" t="s">
        <v>0</v>
      </c>
      <c r="D544" s="51">
        <v>192638</v>
      </c>
      <c r="E544" s="51">
        <v>53599.357000000004</v>
      </c>
      <c r="F544" s="51">
        <v>53599.343910000003</v>
      </c>
      <c r="G544" s="50">
        <f t="shared" si="114"/>
        <v>-1.3090000000374857E-2</v>
      </c>
      <c r="H544" s="91">
        <f t="shared" si="115"/>
        <v>99.999975578065232</v>
      </c>
    </row>
    <row r="545" spans="2:8" s="44" customFormat="1">
      <c r="B545" s="88" t="s">
        <v>6</v>
      </c>
      <c r="C545" s="1" t="s">
        <v>0</v>
      </c>
      <c r="D545" s="51">
        <v>192638</v>
      </c>
      <c r="E545" s="51">
        <v>53599.357000000004</v>
      </c>
      <c r="F545" s="51">
        <v>53599.343910000003</v>
      </c>
      <c r="G545" s="50">
        <f t="shared" si="114"/>
        <v>-1.3090000000374857E-2</v>
      </c>
      <c r="H545" s="91">
        <f t="shared" si="115"/>
        <v>99.999975578065232</v>
      </c>
    </row>
    <row r="546" spans="2:8" s="44" customFormat="1">
      <c r="B546" s="88" t="s">
        <v>7</v>
      </c>
      <c r="C546" s="1" t="s">
        <v>0</v>
      </c>
      <c r="D546" s="51">
        <v>192638</v>
      </c>
      <c r="E546" s="51">
        <v>53599.357000000004</v>
      </c>
      <c r="F546" s="51">
        <v>53599.343910000003</v>
      </c>
      <c r="G546" s="50">
        <f t="shared" si="114"/>
        <v>-1.3090000000374857E-2</v>
      </c>
      <c r="H546" s="91">
        <f t="shared" si="115"/>
        <v>99.999975578065232</v>
      </c>
    </row>
    <row r="547" spans="2:8" s="44" customFormat="1" ht="21">
      <c r="B547" s="92" t="s">
        <v>55</v>
      </c>
      <c r="C547" s="1" t="s">
        <v>57</v>
      </c>
      <c r="D547" s="2" t="s">
        <v>1</v>
      </c>
      <c r="E547" s="2" t="s">
        <v>2</v>
      </c>
      <c r="F547" s="2" t="s">
        <v>3</v>
      </c>
      <c r="G547" s="3" t="s">
        <v>4</v>
      </c>
      <c r="H547" s="93" t="s">
        <v>58</v>
      </c>
    </row>
    <row r="548" spans="2:8" s="44" customFormat="1" ht="21">
      <c r="B548" s="88" t="s">
        <v>1108</v>
      </c>
      <c r="C548" s="1" t="s">
        <v>836</v>
      </c>
      <c r="D548" s="83"/>
      <c r="E548" s="83"/>
      <c r="F548" s="83"/>
      <c r="G548" s="83"/>
      <c r="H548" s="89"/>
    </row>
    <row r="549" spans="2:8" s="44" customFormat="1">
      <c r="B549" s="90" t="s">
        <v>64</v>
      </c>
      <c r="C549" s="107" t="s">
        <v>65</v>
      </c>
      <c r="D549" s="49">
        <v>201775.7</v>
      </c>
      <c r="E549" s="49">
        <v>134613.446</v>
      </c>
      <c r="F549" s="49">
        <v>134613.41605999999</v>
      </c>
      <c r="G549" s="50">
        <f t="shared" ref="G549:G556" si="116">F549-E549</f>
        <v>-2.9940000007627532E-2</v>
      </c>
      <c r="H549" s="91">
        <f t="shared" ref="H549:H556" si="117">F549/E549*100</f>
        <v>99.999977758536843</v>
      </c>
    </row>
    <row r="550" spans="2:8" s="44" customFormat="1">
      <c r="B550" s="90" t="s">
        <v>66</v>
      </c>
      <c r="C550" s="107" t="s">
        <v>67</v>
      </c>
      <c r="D550" s="49">
        <v>30978.400000000001</v>
      </c>
      <c r="E550" s="49">
        <v>19369.217000000001</v>
      </c>
      <c r="F550" s="49">
        <v>19369.187979999999</v>
      </c>
      <c r="G550" s="50">
        <f t="shared" si="116"/>
        <v>-2.9020000001764856E-2</v>
      </c>
      <c r="H550" s="91">
        <f t="shared" si="117"/>
        <v>99.999850174635341</v>
      </c>
    </row>
    <row r="551" spans="2:8" s="44" customFormat="1">
      <c r="B551" s="90" t="s">
        <v>68</v>
      </c>
      <c r="C551" s="107" t="s">
        <v>69</v>
      </c>
      <c r="D551" s="49">
        <v>15961.3</v>
      </c>
      <c r="E551" s="49">
        <v>5104.9889999999996</v>
      </c>
      <c r="F551" s="49">
        <v>5104.9879000000001</v>
      </c>
      <c r="G551" s="50">
        <f t="shared" si="116"/>
        <v>-1.0999999994965037E-3</v>
      </c>
      <c r="H551" s="91">
        <f t="shared" si="117"/>
        <v>99.999978452451131</v>
      </c>
    </row>
    <row r="552" spans="2:8" s="44" customFormat="1">
      <c r="B552" s="90" t="s">
        <v>1050</v>
      </c>
      <c r="C552" s="107" t="s">
        <v>787</v>
      </c>
      <c r="D552" s="49">
        <v>2505.1</v>
      </c>
      <c r="E552" s="49">
        <v>779.71900000000005</v>
      </c>
      <c r="F552" s="49">
        <v>779.71885999999995</v>
      </c>
      <c r="G552" s="50">
        <f t="shared" si="116"/>
        <v>-1.4000000010128133E-4</v>
      </c>
      <c r="H552" s="91">
        <f t="shared" si="117"/>
        <v>99.999982044813564</v>
      </c>
    </row>
    <row r="553" spans="2:8" s="44" customFormat="1">
      <c r="B553" s="90" t="s">
        <v>70</v>
      </c>
      <c r="C553" s="107" t="s">
        <v>71</v>
      </c>
      <c r="D553" s="49">
        <v>7060.2</v>
      </c>
      <c r="E553" s="49">
        <v>3631.0070000000001</v>
      </c>
      <c r="F553" s="49">
        <v>3631.0049199999999</v>
      </c>
      <c r="G553" s="50">
        <f t="shared" si="116"/>
        <v>-2.080000000205473E-3</v>
      </c>
      <c r="H553" s="91">
        <f t="shared" si="117"/>
        <v>99.999942715615802</v>
      </c>
    </row>
    <row r="554" spans="2:8" s="44" customFormat="1">
      <c r="B554" s="88" t="s">
        <v>5</v>
      </c>
      <c r="C554" s="1" t="s">
        <v>0</v>
      </c>
      <c r="D554" s="51">
        <v>258280.7</v>
      </c>
      <c r="E554" s="51">
        <v>163498.378</v>
      </c>
      <c r="F554" s="51">
        <v>163498.31572000001</v>
      </c>
      <c r="G554" s="50">
        <f t="shared" si="116"/>
        <v>-6.2279999983729795E-2</v>
      </c>
      <c r="H554" s="91">
        <f t="shared" si="117"/>
        <v>99.999961907878998</v>
      </c>
    </row>
    <row r="555" spans="2:8" s="44" customFormat="1">
      <c r="B555" s="88" t="s">
        <v>6</v>
      </c>
      <c r="C555" s="1" t="s">
        <v>0</v>
      </c>
      <c r="D555" s="51">
        <v>258280.7</v>
      </c>
      <c r="E555" s="51">
        <v>163498.378</v>
      </c>
      <c r="F555" s="51">
        <v>163498.31572000001</v>
      </c>
      <c r="G555" s="50">
        <f t="shared" si="116"/>
        <v>-6.2279999983729795E-2</v>
      </c>
      <c r="H555" s="91">
        <f t="shared" si="117"/>
        <v>99.999961907878998</v>
      </c>
    </row>
    <row r="556" spans="2:8" s="44" customFormat="1">
      <c r="B556" s="88" t="s">
        <v>7</v>
      </c>
      <c r="C556" s="1" t="s">
        <v>0</v>
      </c>
      <c r="D556" s="51">
        <v>258280.7</v>
      </c>
      <c r="E556" s="51">
        <v>163498.378</v>
      </c>
      <c r="F556" s="51">
        <v>163498.31572000001</v>
      </c>
      <c r="G556" s="50">
        <f t="shared" si="116"/>
        <v>-6.2279999983729795E-2</v>
      </c>
      <c r="H556" s="91">
        <f t="shared" si="117"/>
        <v>99.999961907878998</v>
      </c>
    </row>
    <row r="557" spans="2:8" s="44" customFormat="1" ht="21">
      <c r="B557" s="92" t="s">
        <v>55</v>
      </c>
      <c r="C557" s="1" t="s">
        <v>57</v>
      </c>
      <c r="D557" s="2" t="s">
        <v>1</v>
      </c>
      <c r="E557" s="2" t="s">
        <v>2</v>
      </c>
      <c r="F557" s="2" t="s">
        <v>3</v>
      </c>
      <c r="G557" s="3" t="s">
        <v>4</v>
      </c>
      <c r="H557" s="93" t="s">
        <v>58</v>
      </c>
    </row>
    <row r="558" spans="2:8" s="44" customFormat="1" ht="21">
      <c r="B558" s="88" t="s">
        <v>1109</v>
      </c>
      <c r="C558" s="1" t="s">
        <v>837</v>
      </c>
      <c r="D558" s="83"/>
      <c r="E558" s="83"/>
      <c r="F558" s="83"/>
      <c r="G558" s="83"/>
      <c r="H558" s="89"/>
    </row>
    <row r="559" spans="2:8" s="44" customFormat="1">
      <c r="B559" s="90" t="s">
        <v>64</v>
      </c>
      <c r="C559" s="107" t="s">
        <v>65</v>
      </c>
      <c r="D559" s="49">
        <v>1836.8</v>
      </c>
      <c r="E559" s="49">
        <v>895.7</v>
      </c>
      <c r="F559" s="49">
        <v>895.7</v>
      </c>
      <c r="G559" s="50">
        <f t="shared" ref="G559:G566" si="118">F559-E559</f>
        <v>0</v>
      </c>
      <c r="H559" s="91">
        <f t="shared" ref="H559:H566" si="119">F559/E559*100</f>
        <v>100</v>
      </c>
    </row>
    <row r="560" spans="2:8" s="44" customFormat="1">
      <c r="B560" s="90" t="s">
        <v>66</v>
      </c>
      <c r="C560" s="107" t="s">
        <v>67</v>
      </c>
      <c r="D560" s="49">
        <v>275.10000000000002</v>
      </c>
      <c r="E560" s="49">
        <v>137.80000000000001</v>
      </c>
      <c r="F560" s="49">
        <v>137.80000000000001</v>
      </c>
      <c r="G560" s="50">
        <f t="shared" si="118"/>
        <v>0</v>
      </c>
      <c r="H560" s="91">
        <f t="shared" si="119"/>
        <v>100</v>
      </c>
    </row>
    <row r="561" spans="2:8" s="44" customFormat="1">
      <c r="B561" s="90" t="s">
        <v>68</v>
      </c>
      <c r="C561" s="107" t="s">
        <v>69</v>
      </c>
      <c r="D561" s="49">
        <v>57.2</v>
      </c>
      <c r="E561" s="49">
        <v>23.5</v>
      </c>
      <c r="F561" s="49">
        <v>23.5</v>
      </c>
      <c r="G561" s="50">
        <f t="shared" si="118"/>
        <v>0</v>
      </c>
      <c r="H561" s="91">
        <f t="shared" si="119"/>
        <v>100</v>
      </c>
    </row>
    <row r="562" spans="2:8" s="44" customFormat="1">
      <c r="B562" s="90" t="s">
        <v>70</v>
      </c>
      <c r="C562" s="107" t="s">
        <v>71</v>
      </c>
      <c r="D562" s="49">
        <v>429</v>
      </c>
      <c r="E562" s="49">
        <v>225.2</v>
      </c>
      <c r="F562" s="49">
        <v>225.2</v>
      </c>
      <c r="G562" s="50">
        <f t="shared" si="118"/>
        <v>0</v>
      </c>
      <c r="H562" s="91">
        <f t="shared" si="119"/>
        <v>100</v>
      </c>
    </row>
    <row r="563" spans="2:8" s="44" customFormat="1">
      <c r="B563" s="88" t="s">
        <v>5</v>
      </c>
      <c r="C563" s="1" t="s">
        <v>0</v>
      </c>
      <c r="D563" s="51">
        <v>2598.1</v>
      </c>
      <c r="E563" s="51">
        <v>1282.2</v>
      </c>
      <c r="F563" s="51">
        <v>1282.2</v>
      </c>
      <c r="G563" s="50">
        <f t="shared" si="118"/>
        <v>0</v>
      </c>
      <c r="H563" s="91">
        <f t="shared" si="119"/>
        <v>100</v>
      </c>
    </row>
    <row r="564" spans="2:8" s="44" customFormat="1">
      <c r="B564" s="88" t="s">
        <v>6</v>
      </c>
      <c r="C564" s="1" t="s">
        <v>0</v>
      </c>
      <c r="D564" s="51">
        <v>2598.1</v>
      </c>
      <c r="E564" s="51">
        <v>1282.2</v>
      </c>
      <c r="F564" s="51">
        <v>1282.2</v>
      </c>
      <c r="G564" s="50">
        <f t="shared" si="118"/>
        <v>0</v>
      </c>
      <c r="H564" s="91">
        <f t="shared" si="119"/>
        <v>100</v>
      </c>
    </row>
    <row r="565" spans="2:8" s="44" customFormat="1">
      <c r="B565" s="88" t="s">
        <v>8</v>
      </c>
      <c r="C565" s="1" t="s">
        <v>0</v>
      </c>
      <c r="D565" s="51">
        <v>17000</v>
      </c>
      <c r="E565" s="51">
        <v>5301.4440000000004</v>
      </c>
      <c r="F565" s="51">
        <v>5301.4440000000004</v>
      </c>
      <c r="G565" s="50">
        <f t="shared" si="118"/>
        <v>0</v>
      </c>
      <c r="H565" s="91">
        <f t="shared" si="119"/>
        <v>100</v>
      </c>
    </row>
    <row r="566" spans="2:8" s="44" customFormat="1">
      <c r="B566" s="88" t="s">
        <v>7</v>
      </c>
      <c r="C566" s="1" t="s">
        <v>0</v>
      </c>
      <c r="D566" s="51">
        <v>19598.099999999999</v>
      </c>
      <c r="E566" s="51">
        <v>6583.6440000000002</v>
      </c>
      <c r="F566" s="51">
        <v>6583.6440000000002</v>
      </c>
      <c r="G566" s="50">
        <f t="shared" si="118"/>
        <v>0</v>
      </c>
      <c r="H566" s="91">
        <f t="shared" si="119"/>
        <v>100</v>
      </c>
    </row>
    <row r="567" spans="2:8" s="44" customFormat="1" ht="21">
      <c r="B567" s="92" t="s">
        <v>55</v>
      </c>
      <c r="C567" s="1" t="s">
        <v>57</v>
      </c>
      <c r="D567" s="2" t="s">
        <v>1</v>
      </c>
      <c r="E567" s="2" t="s">
        <v>2</v>
      </c>
      <c r="F567" s="2" t="s">
        <v>3</v>
      </c>
      <c r="G567" s="3" t="s">
        <v>4</v>
      </c>
      <c r="H567" s="93" t="s">
        <v>58</v>
      </c>
    </row>
    <row r="568" spans="2:8" s="44" customFormat="1" ht="21">
      <c r="B568" s="88" t="s">
        <v>1110</v>
      </c>
      <c r="C568" s="1" t="s">
        <v>838</v>
      </c>
      <c r="D568" s="83"/>
      <c r="E568" s="83"/>
      <c r="F568" s="83"/>
      <c r="G568" s="83"/>
      <c r="H568" s="89"/>
    </row>
    <row r="569" spans="2:8" s="44" customFormat="1">
      <c r="B569" s="90" t="s">
        <v>64</v>
      </c>
      <c r="C569" s="107" t="s">
        <v>65</v>
      </c>
      <c r="D569" s="49">
        <v>6946.7</v>
      </c>
      <c r="E569" s="49">
        <v>3742.2910000000002</v>
      </c>
      <c r="F569" s="49">
        <v>3742.2857399999998</v>
      </c>
      <c r="G569" s="50">
        <f t="shared" ref="G569:G577" si="120">F569-E569</f>
        <v>-5.2600000003621972E-3</v>
      </c>
      <c r="H569" s="91">
        <f t="shared" ref="H569:H577" si="121">F569/E569*100</f>
        <v>99.999859444388477</v>
      </c>
    </row>
    <row r="570" spans="2:8" s="44" customFormat="1">
      <c r="B570" s="90" t="s">
        <v>66</v>
      </c>
      <c r="C570" s="107" t="s">
        <v>67</v>
      </c>
      <c r="D570" s="49">
        <v>1085.3</v>
      </c>
      <c r="E570" s="49">
        <v>530</v>
      </c>
      <c r="F570" s="49">
        <v>529.99618999999996</v>
      </c>
      <c r="G570" s="50">
        <f t="shared" si="120"/>
        <v>-3.8100000000440559E-3</v>
      </c>
      <c r="H570" s="91">
        <f t="shared" si="121"/>
        <v>99.999281132075467</v>
      </c>
    </row>
    <row r="571" spans="2:8" s="44" customFormat="1">
      <c r="B571" s="90" t="s">
        <v>68</v>
      </c>
      <c r="C571" s="107" t="s">
        <v>69</v>
      </c>
      <c r="D571" s="49">
        <v>463.9</v>
      </c>
      <c r="E571" s="49">
        <v>399.36500000000001</v>
      </c>
      <c r="F571" s="49">
        <v>399.36394000000001</v>
      </c>
      <c r="G571" s="50">
        <f t="shared" si="120"/>
        <v>-1.059999999995398E-3</v>
      </c>
      <c r="H571" s="91">
        <f t="shared" si="121"/>
        <v>99.999734578643597</v>
      </c>
    </row>
    <row r="572" spans="2:8" s="44" customFormat="1">
      <c r="B572" s="90" t="s">
        <v>1050</v>
      </c>
      <c r="C572" s="107" t="s">
        <v>787</v>
      </c>
      <c r="D572" s="49">
        <v>1126.0999999999999</v>
      </c>
      <c r="E572" s="49">
        <v>361.84199999999998</v>
      </c>
      <c r="F572" s="49">
        <v>361.83699999999999</v>
      </c>
      <c r="G572" s="50">
        <f t="shared" si="120"/>
        <v>-4.9999999999954525E-3</v>
      </c>
      <c r="H572" s="91">
        <f t="shared" si="121"/>
        <v>99.998618181416205</v>
      </c>
    </row>
    <row r="573" spans="2:8" s="44" customFormat="1">
      <c r="B573" s="90" t="s">
        <v>70</v>
      </c>
      <c r="C573" s="107" t="s">
        <v>71</v>
      </c>
      <c r="D573" s="49">
        <v>110</v>
      </c>
      <c r="E573" s="49">
        <v>58.085000000000001</v>
      </c>
      <c r="F573" s="49">
        <v>58.083669999999998</v>
      </c>
      <c r="G573" s="50">
        <f t="shared" si="120"/>
        <v>-1.3300000000029399E-3</v>
      </c>
      <c r="H573" s="91">
        <f t="shared" si="121"/>
        <v>99.997710252216578</v>
      </c>
    </row>
    <row r="574" spans="2:8" s="44" customFormat="1">
      <c r="B574" s="88" t="s">
        <v>5</v>
      </c>
      <c r="C574" s="1" t="s">
        <v>0</v>
      </c>
      <c r="D574" s="51">
        <v>9732</v>
      </c>
      <c r="E574" s="51">
        <v>5091.5829999999996</v>
      </c>
      <c r="F574" s="51">
        <v>5091.5665399999998</v>
      </c>
      <c r="G574" s="50">
        <f t="shared" si="120"/>
        <v>-1.6459999999824504E-2</v>
      </c>
      <c r="H574" s="91">
        <f t="shared" si="121"/>
        <v>99.999676721365432</v>
      </c>
    </row>
    <row r="575" spans="2:8" s="44" customFormat="1">
      <c r="B575" s="90" t="s">
        <v>778</v>
      </c>
      <c r="C575" s="107" t="s">
        <v>839</v>
      </c>
      <c r="D575" s="49">
        <v>471</v>
      </c>
      <c r="E575" s="49">
        <v>0</v>
      </c>
      <c r="F575" s="49">
        <v>0</v>
      </c>
      <c r="G575" s="50">
        <f t="shared" si="120"/>
        <v>0</v>
      </c>
      <c r="H575" s="91">
        <v>0</v>
      </c>
    </row>
    <row r="576" spans="2:8" s="44" customFormat="1">
      <c r="B576" s="88" t="s">
        <v>6</v>
      </c>
      <c r="C576" s="1" t="s">
        <v>0</v>
      </c>
      <c r="D576" s="51">
        <v>10203</v>
      </c>
      <c r="E576" s="51">
        <v>5091.5829999999996</v>
      </c>
      <c r="F576" s="51">
        <v>5091.5665399999998</v>
      </c>
      <c r="G576" s="50">
        <f t="shared" si="120"/>
        <v>-1.6459999999824504E-2</v>
      </c>
      <c r="H576" s="91">
        <f t="shared" si="121"/>
        <v>99.999676721365432</v>
      </c>
    </row>
    <row r="577" spans="2:8" s="44" customFormat="1">
      <c r="B577" s="88" t="s">
        <v>7</v>
      </c>
      <c r="C577" s="1" t="s">
        <v>0</v>
      </c>
      <c r="D577" s="51">
        <v>10203</v>
      </c>
      <c r="E577" s="51">
        <v>5091.5829999999996</v>
      </c>
      <c r="F577" s="51">
        <v>5091.5665399999998</v>
      </c>
      <c r="G577" s="50">
        <f t="shared" si="120"/>
        <v>-1.6459999999824504E-2</v>
      </c>
      <c r="H577" s="91">
        <f t="shared" si="121"/>
        <v>99.999676721365432</v>
      </c>
    </row>
    <row r="578" spans="2:8" s="44" customFormat="1" ht="21">
      <c r="B578" s="92" t="s">
        <v>55</v>
      </c>
      <c r="C578" s="1" t="s">
        <v>57</v>
      </c>
      <c r="D578" s="2" t="s">
        <v>1</v>
      </c>
      <c r="E578" s="2" t="s">
        <v>2</v>
      </c>
      <c r="F578" s="2" t="s">
        <v>3</v>
      </c>
      <c r="G578" s="3" t="s">
        <v>4</v>
      </c>
      <c r="H578" s="93" t="s">
        <v>58</v>
      </c>
    </row>
    <row r="579" spans="2:8" s="44" customFormat="1" ht="21">
      <c r="B579" s="88" t="s">
        <v>1111</v>
      </c>
      <c r="C579" s="1" t="s">
        <v>840</v>
      </c>
      <c r="D579" s="83"/>
      <c r="E579" s="83"/>
      <c r="F579" s="83"/>
      <c r="G579" s="83"/>
      <c r="H579" s="89"/>
    </row>
    <row r="580" spans="2:8" s="44" customFormat="1">
      <c r="B580" s="90" t="s">
        <v>64</v>
      </c>
      <c r="C580" s="107" t="s">
        <v>65</v>
      </c>
      <c r="D580" s="49">
        <v>9795.6</v>
      </c>
      <c r="E580" s="49">
        <v>4470.3710000000001</v>
      </c>
      <c r="F580" s="49">
        <v>4470.3702999999996</v>
      </c>
      <c r="G580" s="50">
        <f t="shared" ref="G580:G587" si="122">F580-E580</f>
        <v>-7.0000000050640665E-4</v>
      </c>
      <c r="H580" s="91">
        <f t="shared" ref="H580:H587" si="123">F580/E580*100</f>
        <v>99.999984341344359</v>
      </c>
    </row>
    <row r="581" spans="2:8" s="44" customFormat="1">
      <c r="B581" s="90" t="s">
        <v>66</v>
      </c>
      <c r="C581" s="107" t="s">
        <v>67</v>
      </c>
      <c r="D581" s="49">
        <v>1490.4</v>
      </c>
      <c r="E581" s="49">
        <v>645.654</v>
      </c>
      <c r="F581" s="49">
        <v>645.65319</v>
      </c>
      <c r="G581" s="50">
        <f t="shared" si="122"/>
        <v>-8.1000000000130967E-4</v>
      </c>
      <c r="H581" s="91">
        <f t="shared" si="123"/>
        <v>99.999874545809362</v>
      </c>
    </row>
    <row r="582" spans="2:8" s="44" customFormat="1">
      <c r="B582" s="90" t="s">
        <v>68</v>
      </c>
      <c r="C582" s="107" t="s">
        <v>69</v>
      </c>
      <c r="D582" s="49">
        <v>4953</v>
      </c>
      <c r="E582" s="49">
        <v>1570.8889999999999</v>
      </c>
      <c r="F582" s="49">
        <v>1570.8880799999999</v>
      </c>
      <c r="G582" s="50">
        <f t="shared" si="122"/>
        <v>-9.1999999995096005E-4</v>
      </c>
      <c r="H582" s="91">
        <f t="shared" si="123"/>
        <v>99.999941434436167</v>
      </c>
    </row>
    <row r="583" spans="2:8" s="44" customFormat="1">
      <c r="B583" s="90" t="s">
        <v>1050</v>
      </c>
      <c r="C583" s="107" t="s">
        <v>787</v>
      </c>
      <c r="D583" s="49">
        <v>264.2</v>
      </c>
      <c r="E583" s="49">
        <v>73.091999999999999</v>
      </c>
      <c r="F583" s="49">
        <v>73.0916</v>
      </c>
      <c r="G583" s="50">
        <f t="shared" si="122"/>
        <v>-3.9999999999906777E-4</v>
      </c>
      <c r="H583" s="91">
        <f t="shared" si="123"/>
        <v>99.999452744486405</v>
      </c>
    </row>
    <row r="584" spans="2:8" s="44" customFormat="1">
      <c r="B584" s="90" t="s">
        <v>70</v>
      </c>
      <c r="C584" s="107" t="s">
        <v>71</v>
      </c>
      <c r="D584" s="49">
        <v>443</v>
      </c>
      <c r="E584" s="49">
        <v>374.13799999999998</v>
      </c>
      <c r="F584" s="49">
        <v>374.13761</v>
      </c>
      <c r="G584" s="50">
        <f t="shared" si="122"/>
        <v>-3.8999999998168278E-4</v>
      </c>
      <c r="H584" s="91">
        <f t="shared" si="123"/>
        <v>99.999895760387886</v>
      </c>
    </row>
    <row r="585" spans="2:8" s="44" customFormat="1">
      <c r="B585" s="88" t="s">
        <v>5</v>
      </c>
      <c r="C585" s="1" t="s">
        <v>0</v>
      </c>
      <c r="D585" s="51">
        <v>16946.2</v>
      </c>
      <c r="E585" s="51">
        <v>7134.1440000000002</v>
      </c>
      <c r="F585" s="51">
        <v>7134.1407799999997</v>
      </c>
      <c r="G585" s="50">
        <f t="shared" si="122"/>
        <v>-3.2200000005104812E-3</v>
      </c>
      <c r="H585" s="91">
        <f t="shared" si="123"/>
        <v>99.999954864942438</v>
      </c>
    </row>
    <row r="586" spans="2:8" s="44" customFormat="1">
      <c r="B586" s="88" t="s">
        <v>6</v>
      </c>
      <c r="C586" s="1" t="s">
        <v>0</v>
      </c>
      <c r="D586" s="51">
        <v>16946.2</v>
      </c>
      <c r="E586" s="51">
        <v>7134.1440000000002</v>
      </c>
      <c r="F586" s="51">
        <v>7134.1407799999997</v>
      </c>
      <c r="G586" s="50">
        <f t="shared" si="122"/>
        <v>-3.2200000005104812E-3</v>
      </c>
      <c r="H586" s="91">
        <f t="shared" si="123"/>
        <v>99.999954864942438</v>
      </c>
    </row>
    <row r="587" spans="2:8" s="44" customFormat="1">
      <c r="B587" s="88" t="s">
        <v>7</v>
      </c>
      <c r="C587" s="1" t="s">
        <v>0</v>
      </c>
      <c r="D587" s="51">
        <v>16946.2</v>
      </c>
      <c r="E587" s="51">
        <v>7134.1440000000002</v>
      </c>
      <c r="F587" s="51">
        <v>7134.1407799999997</v>
      </c>
      <c r="G587" s="50">
        <f t="shared" si="122"/>
        <v>-3.2200000005104812E-3</v>
      </c>
      <c r="H587" s="91">
        <f t="shared" si="123"/>
        <v>99.999954864942438</v>
      </c>
    </row>
    <row r="588" spans="2:8" s="44" customFormat="1" ht="21">
      <c r="B588" s="92" t="s">
        <v>55</v>
      </c>
      <c r="C588" s="1" t="s">
        <v>57</v>
      </c>
      <c r="D588" s="2" t="s">
        <v>1</v>
      </c>
      <c r="E588" s="2" t="s">
        <v>2</v>
      </c>
      <c r="F588" s="2" t="s">
        <v>3</v>
      </c>
      <c r="G588" s="3" t="s">
        <v>4</v>
      </c>
      <c r="H588" s="93" t="s">
        <v>58</v>
      </c>
    </row>
    <row r="589" spans="2:8" s="44" customFormat="1" ht="31.5">
      <c r="B589" s="88" t="s">
        <v>1112</v>
      </c>
      <c r="C589" s="1" t="s">
        <v>841</v>
      </c>
      <c r="D589" s="83"/>
      <c r="E589" s="83"/>
      <c r="F589" s="83"/>
      <c r="G589" s="83"/>
      <c r="H589" s="89"/>
    </row>
    <row r="590" spans="2:8" s="44" customFormat="1">
      <c r="B590" s="90" t="s">
        <v>64</v>
      </c>
      <c r="C590" s="107" t="s">
        <v>65</v>
      </c>
      <c r="D590" s="49">
        <v>57500</v>
      </c>
      <c r="E590" s="49">
        <v>28521.65</v>
      </c>
      <c r="F590" s="49">
        <v>28521.649829999998</v>
      </c>
      <c r="G590" s="50">
        <f t="shared" ref="G590:G597" si="124">F590-E590</f>
        <v>-1.7000000298139639E-4</v>
      </c>
      <c r="H590" s="91">
        <f t="shared" ref="H590:H597" si="125">F590/E590*100</f>
        <v>99.999999403961539</v>
      </c>
    </row>
    <row r="591" spans="2:8" s="44" customFormat="1">
      <c r="B591" s="90" t="s">
        <v>66</v>
      </c>
      <c r="C591" s="107" t="s">
        <v>67</v>
      </c>
      <c r="D591" s="49">
        <v>8800</v>
      </c>
      <c r="E591" s="49">
        <v>4845.6400000000003</v>
      </c>
      <c r="F591" s="49">
        <v>4845.6391199999998</v>
      </c>
      <c r="G591" s="50">
        <f t="shared" si="124"/>
        <v>-8.8000000050669769E-4</v>
      </c>
      <c r="H591" s="91">
        <f t="shared" si="125"/>
        <v>99.999981839344215</v>
      </c>
    </row>
    <row r="592" spans="2:8" s="44" customFormat="1">
      <c r="B592" s="90" t="s">
        <v>68</v>
      </c>
      <c r="C592" s="107" t="s">
        <v>69</v>
      </c>
      <c r="D592" s="49">
        <v>13921.4</v>
      </c>
      <c r="E592" s="49">
        <v>5556.5050000000001</v>
      </c>
      <c r="F592" s="49">
        <v>5556.5045</v>
      </c>
      <c r="G592" s="50">
        <f t="shared" si="124"/>
        <v>-5.0000000010186341E-4</v>
      </c>
      <c r="H592" s="91">
        <f t="shared" si="125"/>
        <v>99.999991001537836</v>
      </c>
    </row>
    <row r="593" spans="2:8" s="44" customFormat="1">
      <c r="B593" s="90" t="s">
        <v>1050</v>
      </c>
      <c r="C593" s="107" t="s">
        <v>787</v>
      </c>
      <c r="D593" s="49">
        <v>4704.2</v>
      </c>
      <c r="E593" s="49">
        <v>1654.212</v>
      </c>
      <c r="F593" s="49">
        <v>1654.212</v>
      </c>
      <c r="G593" s="50">
        <f t="shared" si="124"/>
        <v>0</v>
      </c>
      <c r="H593" s="91">
        <f t="shared" si="125"/>
        <v>100</v>
      </c>
    </row>
    <row r="594" spans="2:8" s="44" customFormat="1">
      <c r="B594" s="90" t="s">
        <v>70</v>
      </c>
      <c r="C594" s="107" t="s">
        <v>71</v>
      </c>
      <c r="D594" s="49">
        <v>2500</v>
      </c>
      <c r="E594" s="49">
        <v>1246.7850000000001</v>
      </c>
      <c r="F594" s="49">
        <v>1246.7848799999999</v>
      </c>
      <c r="G594" s="50">
        <f t="shared" si="124"/>
        <v>-1.2000000015177648E-4</v>
      </c>
      <c r="H594" s="91">
        <f t="shared" si="125"/>
        <v>99.999990375245119</v>
      </c>
    </row>
    <row r="595" spans="2:8" s="44" customFormat="1">
      <c r="B595" s="88" t="s">
        <v>5</v>
      </c>
      <c r="C595" s="1" t="s">
        <v>0</v>
      </c>
      <c r="D595" s="51">
        <v>87425.600000000006</v>
      </c>
      <c r="E595" s="51">
        <v>41824.792000000001</v>
      </c>
      <c r="F595" s="51">
        <v>41824.790330000003</v>
      </c>
      <c r="G595" s="50">
        <f t="shared" si="124"/>
        <v>-1.6699999978300184E-3</v>
      </c>
      <c r="H595" s="91">
        <f t="shared" si="125"/>
        <v>99.999996007152888</v>
      </c>
    </row>
    <row r="596" spans="2:8" s="44" customFormat="1">
      <c r="B596" s="88" t="s">
        <v>6</v>
      </c>
      <c r="C596" s="1" t="s">
        <v>0</v>
      </c>
      <c r="D596" s="51">
        <v>87425.600000000006</v>
      </c>
      <c r="E596" s="51">
        <v>41824.792000000001</v>
      </c>
      <c r="F596" s="51">
        <v>41824.790330000003</v>
      </c>
      <c r="G596" s="50">
        <f t="shared" si="124"/>
        <v>-1.6699999978300184E-3</v>
      </c>
      <c r="H596" s="91">
        <f t="shared" si="125"/>
        <v>99.999996007152888</v>
      </c>
    </row>
    <row r="597" spans="2:8" s="44" customFormat="1">
      <c r="B597" s="88" t="s">
        <v>7</v>
      </c>
      <c r="C597" s="1" t="s">
        <v>0</v>
      </c>
      <c r="D597" s="51">
        <v>87425.600000000006</v>
      </c>
      <c r="E597" s="51">
        <v>41824.792000000001</v>
      </c>
      <c r="F597" s="51">
        <v>41824.790330000003</v>
      </c>
      <c r="G597" s="50">
        <f t="shared" si="124"/>
        <v>-1.6699999978300184E-3</v>
      </c>
      <c r="H597" s="91">
        <f t="shared" si="125"/>
        <v>99.999996007152888</v>
      </c>
    </row>
    <row r="598" spans="2:8" s="44" customFormat="1" ht="21">
      <c r="B598" s="92" t="s">
        <v>55</v>
      </c>
      <c r="C598" s="1" t="s">
        <v>57</v>
      </c>
      <c r="D598" s="2" t="s">
        <v>1</v>
      </c>
      <c r="E598" s="2" t="s">
        <v>2</v>
      </c>
      <c r="F598" s="2" t="s">
        <v>3</v>
      </c>
      <c r="G598" s="3" t="s">
        <v>4</v>
      </c>
      <c r="H598" s="93" t="s">
        <v>58</v>
      </c>
    </row>
    <row r="599" spans="2:8" s="44" customFormat="1" ht="21">
      <c r="B599" s="88" t="s">
        <v>1113</v>
      </c>
      <c r="C599" s="1" t="s">
        <v>842</v>
      </c>
      <c r="D599" s="83"/>
      <c r="E599" s="83"/>
      <c r="F599" s="83"/>
      <c r="G599" s="83"/>
      <c r="H599" s="89"/>
    </row>
    <row r="600" spans="2:8" s="44" customFormat="1">
      <c r="B600" s="90" t="s">
        <v>37</v>
      </c>
      <c r="C600" s="107" t="s">
        <v>789</v>
      </c>
      <c r="D600" s="49">
        <v>61035.18</v>
      </c>
      <c r="E600" s="49">
        <v>24000</v>
      </c>
      <c r="F600" s="49">
        <v>23957.785449999999</v>
      </c>
      <c r="G600" s="50">
        <f t="shared" ref="G600:G602" si="126">F600-E600</f>
        <v>-42.2145500000006</v>
      </c>
      <c r="H600" s="91">
        <f t="shared" ref="H600:H602" si="127">F600/E600*100</f>
        <v>99.824106041666667</v>
      </c>
    </row>
    <row r="601" spans="2:8" s="44" customFormat="1">
      <c r="B601" s="88" t="s">
        <v>6</v>
      </c>
      <c r="C601" s="1" t="s">
        <v>0</v>
      </c>
      <c r="D601" s="51">
        <v>61035.18</v>
      </c>
      <c r="E601" s="51">
        <v>24000</v>
      </c>
      <c r="F601" s="51">
        <v>23957.785449999999</v>
      </c>
      <c r="G601" s="50">
        <f t="shared" si="126"/>
        <v>-42.2145500000006</v>
      </c>
      <c r="H601" s="91">
        <f t="shared" si="127"/>
        <v>99.824106041666667</v>
      </c>
    </row>
    <row r="602" spans="2:8" s="44" customFormat="1">
      <c r="B602" s="88" t="s">
        <v>7</v>
      </c>
      <c r="C602" s="1" t="s">
        <v>0</v>
      </c>
      <c r="D602" s="51">
        <v>61035.18</v>
      </c>
      <c r="E602" s="51">
        <v>24000</v>
      </c>
      <c r="F602" s="51">
        <v>23957.785449999999</v>
      </c>
      <c r="G602" s="50">
        <f t="shared" si="126"/>
        <v>-42.2145500000006</v>
      </c>
      <c r="H602" s="91">
        <f t="shared" si="127"/>
        <v>99.824106041666667</v>
      </c>
    </row>
    <row r="603" spans="2:8" s="44" customFormat="1" ht="21">
      <c r="B603" s="92" t="s">
        <v>55</v>
      </c>
      <c r="C603" s="1" t="s">
        <v>57</v>
      </c>
      <c r="D603" s="2" t="s">
        <v>1</v>
      </c>
      <c r="E603" s="2" t="s">
        <v>2</v>
      </c>
      <c r="F603" s="2" t="s">
        <v>3</v>
      </c>
      <c r="G603" s="3" t="s">
        <v>4</v>
      </c>
      <c r="H603" s="93" t="s">
        <v>58</v>
      </c>
    </row>
    <row r="604" spans="2:8" s="44" customFormat="1" ht="21">
      <c r="B604" s="88" t="s">
        <v>13</v>
      </c>
      <c r="C604" s="1">
        <v>25920</v>
      </c>
      <c r="D604" s="83"/>
      <c r="E604" s="83"/>
      <c r="F604" s="83"/>
      <c r="G604" s="83"/>
      <c r="H604" s="89"/>
    </row>
    <row r="605" spans="2:8" s="44" customFormat="1">
      <c r="B605" s="90" t="s">
        <v>37</v>
      </c>
      <c r="C605" s="107" t="s">
        <v>789</v>
      </c>
      <c r="D605" s="49">
        <f>1615+11590.6+29750+156825+1020</f>
        <v>200800.6</v>
      </c>
      <c r="E605" s="49">
        <v>60877.25</v>
      </c>
      <c r="F605" s="49">
        <f>1609.21+23367.46+35899.06</f>
        <v>60875.729999999996</v>
      </c>
      <c r="G605" s="50">
        <f t="shared" ref="G605:G608" si="128">F605-E605</f>
        <v>-1.5200000000040745</v>
      </c>
      <c r="H605" s="91">
        <f t="shared" ref="H605:H608" si="129">F605/E605*100</f>
        <v>99.997503172367345</v>
      </c>
    </row>
    <row r="606" spans="2:8" s="44" customFormat="1">
      <c r="B606" s="90" t="s">
        <v>17</v>
      </c>
      <c r="C606" s="107">
        <v>321</v>
      </c>
      <c r="D606" s="49">
        <f>353053.03</f>
        <v>353053.03</v>
      </c>
      <c r="E606" s="49">
        <v>351018</v>
      </c>
      <c r="F606" s="49">
        <f>351017.67</f>
        <v>351017.67</v>
      </c>
      <c r="G606" s="50">
        <f t="shared" si="128"/>
        <v>-0.33000000001629815</v>
      </c>
      <c r="H606" s="91">
        <f t="shared" si="129"/>
        <v>99.999905987727118</v>
      </c>
    </row>
    <row r="607" spans="2:8" s="44" customFormat="1">
      <c r="B607" s="88" t="s">
        <v>6</v>
      </c>
      <c r="C607" s="1" t="s">
        <v>0</v>
      </c>
      <c r="D607" s="51">
        <f>D606+D605</f>
        <v>553853.63</v>
      </c>
      <c r="E607" s="51">
        <f>E605+E606</f>
        <v>411895.25</v>
      </c>
      <c r="F607" s="51">
        <f>F605+F606</f>
        <v>411893.39999999997</v>
      </c>
      <c r="G607" s="50">
        <f t="shared" si="128"/>
        <v>-1.8500000000349246</v>
      </c>
      <c r="H607" s="91">
        <f t="shared" si="129"/>
        <v>99.999550856680173</v>
      </c>
    </row>
    <row r="608" spans="2:8" s="44" customFormat="1">
      <c r="B608" s="88" t="s">
        <v>7</v>
      </c>
      <c r="C608" s="1" t="s">
        <v>0</v>
      </c>
      <c r="D608" s="51">
        <f>D607</f>
        <v>553853.63</v>
      </c>
      <c r="E608" s="51">
        <f>E607</f>
        <v>411895.25</v>
      </c>
      <c r="F608" s="51">
        <f>F607</f>
        <v>411893.39999999997</v>
      </c>
      <c r="G608" s="50">
        <f t="shared" si="128"/>
        <v>-1.8500000000349246</v>
      </c>
      <c r="H608" s="91">
        <f t="shared" si="129"/>
        <v>99.999550856680173</v>
      </c>
    </row>
    <row r="609" spans="2:8" s="44" customFormat="1" ht="21">
      <c r="B609" s="92" t="s">
        <v>55</v>
      </c>
      <c r="C609" s="1" t="s">
        <v>57</v>
      </c>
      <c r="D609" s="2" t="s">
        <v>1</v>
      </c>
      <c r="E609" s="2" t="s">
        <v>2</v>
      </c>
      <c r="F609" s="2" t="s">
        <v>3</v>
      </c>
      <c r="G609" s="3" t="s">
        <v>4</v>
      </c>
      <c r="H609" s="93" t="s">
        <v>58</v>
      </c>
    </row>
    <row r="610" spans="2:8" s="44" customFormat="1" ht="21">
      <c r="B610" s="88" t="s">
        <v>16</v>
      </c>
      <c r="C610" s="1">
        <v>25930</v>
      </c>
      <c r="D610" s="83"/>
      <c r="E610" s="83"/>
      <c r="F610" s="83"/>
      <c r="G610" s="83"/>
      <c r="H610" s="89"/>
    </row>
    <row r="611" spans="2:8" s="44" customFormat="1">
      <c r="B611" s="90" t="s">
        <v>37</v>
      </c>
      <c r="C611" s="107">
        <v>311</v>
      </c>
      <c r="D611" s="49">
        <f>255000+306000+140845</f>
        <v>701845</v>
      </c>
      <c r="E611" s="49">
        <v>550545</v>
      </c>
      <c r="F611" s="49">
        <f>285022.49+111264.73+154256.93</f>
        <v>550544.14999999991</v>
      </c>
      <c r="G611" s="50">
        <f t="shared" ref="G611:G614" si="130">F611-E611</f>
        <v>-0.85000000009313226</v>
      </c>
      <c r="H611" s="91">
        <f t="shared" ref="H611:H614" si="131">F611/E611*100</f>
        <v>99.999845607534326</v>
      </c>
    </row>
    <row r="612" spans="2:8" s="44" customFormat="1">
      <c r="B612" s="90" t="s">
        <v>17</v>
      </c>
      <c r="C612" s="107">
        <v>321</v>
      </c>
      <c r="D612" s="49">
        <f>29750+1122000+200145.25+504900</f>
        <v>1856795.25</v>
      </c>
      <c r="E612" s="49">
        <v>283270</v>
      </c>
      <c r="F612" s="49">
        <f>29469.96+253800</f>
        <v>283269.96000000002</v>
      </c>
      <c r="G612" s="50">
        <f t="shared" si="130"/>
        <v>-3.9999999979045242E-2</v>
      </c>
      <c r="H612" s="91">
        <f t="shared" si="131"/>
        <v>99.999985879196529</v>
      </c>
    </row>
    <row r="613" spans="2:8" s="44" customFormat="1">
      <c r="B613" s="88" t="s">
        <v>6</v>
      </c>
      <c r="C613" s="1" t="s">
        <v>0</v>
      </c>
      <c r="D613" s="51">
        <f>D612+D611</f>
        <v>2558640.25</v>
      </c>
      <c r="E613" s="51">
        <f>E611+E612</f>
        <v>833815</v>
      </c>
      <c r="F613" s="51">
        <f>F612+F611</f>
        <v>833814.10999999987</v>
      </c>
      <c r="G613" s="50">
        <f t="shared" si="130"/>
        <v>-0.89000000013038516</v>
      </c>
      <c r="H613" s="91">
        <f t="shared" si="131"/>
        <v>99.999893261694723</v>
      </c>
    </row>
    <row r="614" spans="2:8" s="44" customFormat="1">
      <c r="B614" s="88" t="s">
        <v>7</v>
      </c>
      <c r="C614" s="1" t="s">
        <v>0</v>
      </c>
      <c r="D614" s="51">
        <f>D613</f>
        <v>2558640.25</v>
      </c>
      <c r="E614" s="51">
        <f>E613</f>
        <v>833815</v>
      </c>
      <c r="F614" s="51">
        <f>F613</f>
        <v>833814.10999999987</v>
      </c>
      <c r="G614" s="50">
        <f t="shared" si="130"/>
        <v>-0.89000000013038516</v>
      </c>
      <c r="H614" s="91">
        <f t="shared" si="131"/>
        <v>99.999893261694723</v>
      </c>
    </row>
    <row r="615" spans="2:8" s="44" customFormat="1" ht="21">
      <c r="B615" s="92" t="s">
        <v>55</v>
      </c>
      <c r="C615" s="1" t="s">
        <v>57</v>
      </c>
      <c r="D615" s="2" t="s">
        <v>1</v>
      </c>
      <c r="E615" s="2" t="s">
        <v>2</v>
      </c>
      <c r="F615" s="2" t="s">
        <v>3</v>
      </c>
      <c r="G615" s="3" t="s">
        <v>4</v>
      </c>
      <c r="H615" s="93" t="s">
        <v>58</v>
      </c>
    </row>
    <row r="616" spans="2:8" s="44" customFormat="1" ht="52.5">
      <c r="B616" s="88" t="s">
        <v>1114</v>
      </c>
      <c r="C616" s="1" t="s">
        <v>843</v>
      </c>
      <c r="D616" s="83"/>
      <c r="E616" s="83"/>
      <c r="F616" s="83"/>
      <c r="G616" s="83"/>
      <c r="H616" s="89"/>
    </row>
    <row r="617" spans="2:8" s="44" customFormat="1" ht="22.5">
      <c r="B617" s="90" t="s">
        <v>10</v>
      </c>
      <c r="C617" s="107" t="s">
        <v>844</v>
      </c>
      <c r="D617" s="49">
        <v>11191341.699999999</v>
      </c>
      <c r="E617" s="49">
        <v>14841980.771</v>
      </c>
      <c r="F617" s="49">
        <v>14820177.699999999</v>
      </c>
      <c r="G617" s="50">
        <f t="shared" ref="G617:G620" si="132">F617-E617</f>
        <v>-21803.071000000462</v>
      </c>
      <c r="H617" s="91">
        <f t="shared" ref="H617:H620" si="133">F617/E617*100</f>
        <v>99.853098644066421</v>
      </c>
    </row>
    <row r="618" spans="2:8" s="44" customFormat="1">
      <c r="B618" s="88" t="s">
        <v>5</v>
      </c>
      <c r="C618" s="1" t="s">
        <v>0</v>
      </c>
      <c r="D618" s="51">
        <v>11191341.699999999</v>
      </c>
      <c r="E618" s="51">
        <v>14841980.771</v>
      </c>
      <c r="F618" s="51">
        <v>14820177.699999999</v>
      </c>
      <c r="G618" s="50">
        <f t="shared" si="132"/>
        <v>-21803.071000000462</v>
      </c>
      <c r="H618" s="91">
        <f t="shared" si="133"/>
        <v>99.853098644066421</v>
      </c>
    </row>
    <row r="619" spans="2:8" s="44" customFormat="1">
      <c r="B619" s="88" t="s">
        <v>6</v>
      </c>
      <c r="C619" s="1" t="s">
        <v>0</v>
      </c>
      <c r="D619" s="51">
        <v>11191341.699999999</v>
      </c>
      <c r="E619" s="51">
        <v>14841980.771</v>
      </c>
      <c r="F619" s="51">
        <v>14820177.699999999</v>
      </c>
      <c r="G619" s="50">
        <f t="shared" si="132"/>
        <v>-21803.071000000462</v>
      </c>
      <c r="H619" s="91">
        <f t="shared" si="133"/>
        <v>99.853098644066421</v>
      </c>
    </row>
    <row r="620" spans="2:8" s="44" customFormat="1">
      <c r="B620" s="88" t="s">
        <v>7</v>
      </c>
      <c r="C620" s="1" t="s">
        <v>0</v>
      </c>
      <c r="D620" s="51">
        <v>11191341.699999999</v>
      </c>
      <c r="E620" s="51">
        <v>14841980.771</v>
      </c>
      <c r="F620" s="51">
        <v>14820177.699999999</v>
      </c>
      <c r="G620" s="50">
        <f t="shared" si="132"/>
        <v>-21803.071000000462</v>
      </c>
      <c r="H620" s="91">
        <f t="shared" si="133"/>
        <v>99.853098644066421</v>
      </c>
    </row>
    <row r="621" spans="2:8" s="44" customFormat="1" ht="21">
      <c r="B621" s="92" t="s">
        <v>55</v>
      </c>
      <c r="C621" s="1" t="s">
        <v>57</v>
      </c>
      <c r="D621" s="2" t="s">
        <v>1</v>
      </c>
      <c r="E621" s="2" t="s">
        <v>2</v>
      </c>
      <c r="F621" s="2" t="s">
        <v>3</v>
      </c>
      <c r="G621" s="3" t="s">
        <v>4</v>
      </c>
      <c r="H621" s="93" t="s">
        <v>58</v>
      </c>
    </row>
    <row r="622" spans="2:8" s="44" customFormat="1" ht="42">
      <c r="B622" s="88" t="s">
        <v>1115</v>
      </c>
      <c r="C622" s="1" t="s">
        <v>845</v>
      </c>
      <c r="D622" s="83"/>
      <c r="E622" s="83"/>
      <c r="F622" s="83"/>
      <c r="G622" s="83"/>
      <c r="H622" s="89"/>
    </row>
    <row r="623" spans="2:8" s="44" customFormat="1" ht="22.5">
      <c r="B623" s="90" t="s">
        <v>10</v>
      </c>
      <c r="C623" s="107" t="s">
        <v>844</v>
      </c>
      <c r="D623" s="49">
        <v>23215728.399999999</v>
      </c>
      <c r="E623" s="49">
        <v>23827349.600000001</v>
      </c>
      <c r="F623" s="49">
        <v>23827349.600000001</v>
      </c>
      <c r="G623" s="50">
        <f t="shared" ref="G623:G626" si="134">F623-E623</f>
        <v>0</v>
      </c>
      <c r="H623" s="91">
        <f t="shared" ref="H623:H626" si="135">F623/E623*100</f>
        <v>100</v>
      </c>
    </row>
    <row r="624" spans="2:8" s="44" customFormat="1">
      <c r="B624" s="88" t="s">
        <v>5</v>
      </c>
      <c r="C624" s="1" t="s">
        <v>0</v>
      </c>
      <c r="D624" s="51">
        <v>23215728.399999999</v>
      </c>
      <c r="E624" s="51">
        <v>23827349.600000001</v>
      </c>
      <c r="F624" s="51">
        <v>23827349.600000001</v>
      </c>
      <c r="G624" s="50">
        <f t="shared" si="134"/>
        <v>0</v>
      </c>
      <c r="H624" s="91">
        <f t="shared" si="135"/>
        <v>100</v>
      </c>
    </row>
    <row r="625" spans="2:8" s="44" customFormat="1">
      <c r="B625" s="88" t="s">
        <v>6</v>
      </c>
      <c r="C625" s="1" t="s">
        <v>0</v>
      </c>
      <c r="D625" s="51">
        <v>23215728.399999999</v>
      </c>
      <c r="E625" s="51">
        <v>23827349.600000001</v>
      </c>
      <c r="F625" s="51">
        <v>23827349.600000001</v>
      </c>
      <c r="G625" s="50">
        <f t="shared" si="134"/>
        <v>0</v>
      </c>
      <c r="H625" s="91">
        <f t="shared" si="135"/>
        <v>100</v>
      </c>
    </row>
    <row r="626" spans="2:8" s="44" customFormat="1">
      <c r="B626" s="88" t="s">
        <v>7</v>
      </c>
      <c r="C626" s="1" t="s">
        <v>0</v>
      </c>
      <c r="D626" s="51">
        <v>23215728.399999999</v>
      </c>
      <c r="E626" s="51">
        <v>23827349.600000001</v>
      </c>
      <c r="F626" s="51">
        <v>23827349.600000001</v>
      </c>
      <c r="G626" s="50">
        <f t="shared" si="134"/>
        <v>0</v>
      </c>
      <c r="H626" s="91">
        <f t="shared" si="135"/>
        <v>100</v>
      </c>
    </row>
    <row r="627" spans="2:8" s="44" customFormat="1" ht="21">
      <c r="B627" s="92" t="s">
        <v>55</v>
      </c>
      <c r="C627" s="1" t="s">
        <v>57</v>
      </c>
      <c r="D627" s="2" t="s">
        <v>1</v>
      </c>
      <c r="E627" s="2" t="s">
        <v>2</v>
      </c>
      <c r="F627" s="2" t="s">
        <v>3</v>
      </c>
      <c r="G627" s="3" t="s">
        <v>4</v>
      </c>
      <c r="H627" s="93" t="s">
        <v>58</v>
      </c>
    </row>
    <row r="628" spans="2:8" s="44" customFormat="1" ht="21">
      <c r="B628" s="88" t="s">
        <v>1116</v>
      </c>
      <c r="C628" s="1" t="s">
        <v>846</v>
      </c>
      <c r="D628" s="83"/>
      <c r="E628" s="83"/>
      <c r="F628" s="83"/>
      <c r="G628" s="83"/>
      <c r="H628" s="89"/>
    </row>
    <row r="629" spans="2:8" s="44" customFormat="1" ht="22.5">
      <c r="B629" s="90" t="s">
        <v>10</v>
      </c>
      <c r="C629" s="107" t="s">
        <v>844</v>
      </c>
      <c r="D629" s="49">
        <v>3005534.9</v>
      </c>
      <c r="E629" s="49">
        <v>3684598.7</v>
      </c>
      <c r="F629" s="49">
        <v>3572828.17441</v>
      </c>
      <c r="G629" s="50">
        <f t="shared" ref="G629:G632" si="136">F629-E629</f>
        <v>-111770.52559000021</v>
      </c>
      <c r="H629" s="91">
        <f t="shared" ref="H629:H632" si="137">F629/E629*100</f>
        <v>96.96654819994373</v>
      </c>
    </row>
    <row r="630" spans="2:8" s="44" customFormat="1">
      <c r="B630" s="88" t="s">
        <v>5</v>
      </c>
      <c r="C630" s="1" t="s">
        <v>0</v>
      </c>
      <c r="D630" s="51">
        <v>3005534.9</v>
      </c>
      <c r="E630" s="51">
        <v>3684598.7</v>
      </c>
      <c r="F630" s="51">
        <v>3572828.17441</v>
      </c>
      <c r="G630" s="50">
        <f t="shared" si="136"/>
        <v>-111770.52559000021</v>
      </c>
      <c r="H630" s="91">
        <f t="shared" si="137"/>
        <v>96.96654819994373</v>
      </c>
    </row>
    <row r="631" spans="2:8" s="44" customFormat="1">
      <c r="B631" s="88" t="s">
        <v>6</v>
      </c>
      <c r="C631" s="1" t="s">
        <v>0</v>
      </c>
      <c r="D631" s="51">
        <v>3005534.9</v>
      </c>
      <c r="E631" s="51">
        <v>3684598.7</v>
      </c>
      <c r="F631" s="51">
        <v>3572828.17441</v>
      </c>
      <c r="G631" s="50">
        <f t="shared" si="136"/>
        <v>-111770.52559000021</v>
      </c>
      <c r="H631" s="91">
        <f t="shared" si="137"/>
        <v>96.96654819994373</v>
      </c>
    </row>
    <row r="632" spans="2:8" s="44" customFormat="1">
      <c r="B632" s="88" t="s">
        <v>7</v>
      </c>
      <c r="C632" s="1" t="s">
        <v>0</v>
      </c>
      <c r="D632" s="51">
        <v>3005534.9</v>
      </c>
      <c r="E632" s="51">
        <v>3684598.7</v>
      </c>
      <c r="F632" s="51">
        <v>3572828.17441</v>
      </c>
      <c r="G632" s="50">
        <f t="shared" si="136"/>
        <v>-111770.52559000021</v>
      </c>
      <c r="H632" s="91">
        <f t="shared" si="137"/>
        <v>96.96654819994373</v>
      </c>
    </row>
    <row r="633" spans="2:8" s="44" customFormat="1" ht="21">
      <c r="B633" s="92" t="s">
        <v>55</v>
      </c>
      <c r="C633" s="1" t="s">
        <v>57</v>
      </c>
      <c r="D633" s="2" t="s">
        <v>1</v>
      </c>
      <c r="E633" s="2" t="s">
        <v>2</v>
      </c>
      <c r="F633" s="2" t="s">
        <v>3</v>
      </c>
      <c r="G633" s="3" t="s">
        <v>4</v>
      </c>
      <c r="H633" s="93" t="s">
        <v>58</v>
      </c>
    </row>
    <row r="634" spans="2:8" s="44" customFormat="1" ht="21">
      <c r="B634" s="88" t="s">
        <v>1117</v>
      </c>
      <c r="C634" s="1" t="s">
        <v>847</v>
      </c>
      <c r="D634" s="83"/>
      <c r="E634" s="83"/>
      <c r="F634" s="83"/>
      <c r="G634" s="83"/>
      <c r="H634" s="89"/>
    </row>
    <row r="635" spans="2:8" s="44" customFormat="1">
      <c r="B635" s="90" t="s">
        <v>37</v>
      </c>
      <c r="C635" s="107" t="s">
        <v>789</v>
      </c>
      <c r="D635" s="49">
        <v>600000</v>
      </c>
      <c r="E635" s="49">
        <v>526600</v>
      </c>
      <c r="F635" s="49">
        <v>513997.95179999998</v>
      </c>
      <c r="G635" s="50">
        <f t="shared" ref="G635:G637" si="138">F635-E635</f>
        <v>-12602.048200000019</v>
      </c>
      <c r="H635" s="91">
        <f t="shared" ref="H635:H637" si="139">F635/E635*100</f>
        <v>97.606903114318271</v>
      </c>
    </row>
    <row r="636" spans="2:8" s="44" customFormat="1">
      <c r="B636" s="88" t="s">
        <v>6</v>
      </c>
      <c r="C636" s="1" t="s">
        <v>0</v>
      </c>
      <c r="D636" s="51">
        <v>600000</v>
      </c>
      <c r="E636" s="51">
        <v>526600</v>
      </c>
      <c r="F636" s="51">
        <v>513997.95179999998</v>
      </c>
      <c r="G636" s="50">
        <f t="shared" si="138"/>
        <v>-12602.048200000019</v>
      </c>
      <c r="H636" s="91">
        <f t="shared" si="139"/>
        <v>97.606903114318271</v>
      </c>
    </row>
    <row r="637" spans="2:8" s="44" customFormat="1">
      <c r="B637" s="88" t="s">
        <v>7</v>
      </c>
      <c r="C637" s="1" t="s">
        <v>0</v>
      </c>
      <c r="D637" s="51">
        <v>600000</v>
      </c>
      <c r="E637" s="51">
        <v>526600</v>
      </c>
      <c r="F637" s="51">
        <v>513997.95179999998</v>
      </c>
      <c r="G637" s="50">
        <f t="shared" si="138"/>
        <v>-12602.048200000019</v>
      </c>
      <c r="H637" s="91">
        <f t="shared" si="139"/>
        <v>97.606903114318271</v>
      </c>
    </row>
    <row r="638" spans="2:8" s="44" customFormat="1" ht="21">
      <c r="B638" s="92" t="s">
        <v>55</v>
      </c>
      <c r="C638" s="1" t="s">
        <v>57</v>
      </c>
      <c r="D638" s="2" t="s">
        <v>1</v>
      </c>
      <c r="E638" s="2" t="s">
        <v>2</v>
      </c>
      <c r="F638" s="2" t="s">
        <v>3</v>
      </c>
      <c r="G638" s="3" t="s">
        <v>4</v>
      </c>
      <c r="H638" s="93" t="s">
        <v>58</v>
      </c>
    </row>
    <row r="639" spans="2:8" s="44" customFormat="1" ht="21">
      <c r="B639" s="88" t="s">
        <v>1118</v>
      </c>
      <c r="C639" s="1" t="s">
        <v>848</v>
      </c>
      <c r="D639" s="83"/>
      <c r="E639" s="83"/>
      <c r="F639" s="83"/>
      <c r="G639" s="83"/>
      <c r="H639" s="89"/>
    </row>
    <row r="640" spans="2:8" s="44" customFormat="1">
      <c r="B640" s="90" t="s">
        <v>68</v>
      </c>
      <c r="C640" s="107" t="s">
        <v>69</v>
      </c>
      <c r="D640" s="49">
        <v>1170500</v>
      </c>
      <c r="E640" s="49">
        <v>946780.31499999994</v>
      </c>
      <c r="F640" s="49">
        <v>529999.99985999998</v>
      </c>
      <c r="G640" s="50">
        <f t="shared" ref="G640:G654" si="140">F640-E640</f>
        <v>-416780.31513999996</v>
      </c>
      <c r="H640" s="91">
        <f t="shared" ref="H640:H654" si="141">F640/E640*100</f>
        <v>55.979195116662304</v>
      </c>
    </row>
    <row r="641" spans="2:8" s="44" customFormat="1">
      <c r="B641" s="90" t="s">
        <v>1050</v>
      </c>
      <c r="C641" s="107" t="s">
        <v>787</v>
      </c>
      <c r="D641" s="49">
        <v>45000</v>
      </c>
      <c r="E641" s="49">
        <v>45000</v>
      </c>
      <c r="F641" s="49">
        <v>25190.322489999999</v>
      </c>
      <c r="G641" s="50">
        <f t="shared" si="140"/>
        <v>-19809.677510000001</v>
      </c>
      <c r="H641" s="91">
        <f t="shared" si="141"/>
        <v>55.978494422222226</v>
      </c>
    </row>
    <row r="642" spans="2:8" s="44" customFormat="1">
      <c r="B642" s="90" t="s">
        <v>1119</v>
      </c>
      <c r="C642" s="107" t="s">
        <v>849</v>
      </c>
      <c r="D642" s="49">
        <v>5254654.32</v>
      </c>
      <c r="E642" s="49">
        <v>5149922.5769999996</v>
      </c>
      <c r="F642" s="49">
        <v>3540947.2522399998</v>
      </c>
      <c r="G642" s="50">
        <f t="shared" si="140"/>
        <v>-1608975.3247599998</v>
      </c>
      <c r="H642" s="91">
        <f t="shared" si="141"/>
        <v>68.757290994124403</v>
      </c>
    </row>
    <row r="643" spans="2:8" s="44" customFormat="1">
      <c r="B643" s="90" t="s">
        <v>1120</v>
      </c>
      <c r="C643" s="107" t="s">
        <v>850</v>
      </c>
      <c r="D643" s="49">
        <v>4533473.358</v>
      </c>
      <c r="E643" s="49">
        <v>4651941.2070000004</v>
      </c>
      <c r="F643" s="49">
        <v>4651871.7922</v>
      </c>
      <c r="G643" s="50">
        <f t="shared" si="140"/>
        <v>-69.414800000376999</v>
      </c>
      <c r="H643" s="91">
        <f t="shared" si="141"/>
        <v>99.99850783152857</v>
      </c>
    </row>
    <row r="644" spans="2:8" s="44" customFormat="1">
      <c r="B644" s="90" t="s">
        <v>1121</v>
      </c>
      <c r="C644" s="107" t="s">
        <v>851</v>
      </c>
      <c r="D644" s="49">
        <v>1112000</v>
      </c>
      <c r="E644" s="49">
        <v>1112000</v>
      </c>
      <c r="F644" s="49">
        <v>1098036.10672</v>
      </c>
      <c r="G644" s="50">
        <f t="shared" si="140"/>
        <v>-13963.89327999996</v>
      </c>
      <c r="H644" s="91">
        <f t="shared" si="141"/>
        <v>98.744254201438849</v>
      </c>
    </row>
    <row r="645" spans="2:8" s="44" customFormat="1">
      <c r="B645" s="90" t="s">
        <v>1122</v>
      </c>
      <c r="C645" s="107" t="s">
        <v>852</v>
      </c>
      <c r="D645" s="49">
        <v>1253216</v>
      </c>
      <c r="E645" s="49">
        <v>734189.65300000005</v>
      </c>
      <c r="F645" s="49">
        <v>731654.77257999999</v>
      </c>
      <c r="G645" s="50">
        <f t="shared" si="140"/>
        <v>-2534.8804200000595</v>
      </c>
      <c r="H645" s="91">
        <f t="shared" si="141"/>
        <v>99.654737654005046</v>
      </c>
    </row>
    <row r="646" spans="2:8" s="44" customFormat="1">
      <c r="B646" s="90" t="s">
        <v>1078</v>
      </c>
      <c r="C646" s="107" t="s">
        <v>805</v>
      </c>
      <c r="D646" s="49">
        <v>500000</v>
      </c>
      <c r="E646" s="49">
        <v>535000</v>
      </c>
      <c r="F646" s="49">
        <v>529791.03437999997</v>
      </c>
      <c r="G646" s="50">
        <f t="shared" si="140"/>
        <v>-5208.9656200000318</v>
      </c>
      <c r="H646" s="91">
        <f t="shared" si="141"/>
        <v>99.026361566355135</v>
      </c>
    </row>
    <row r="647" spans="2:8" s="44" customFormat="1">
      <c r="B647" s="90" t="s">
        <v>1056</v>
      </c>
      <c r="C647" s="107" t="s">
        <v>794</v>
      </c>
      <c r="D647" s="49">
        <v>146791.73000000001</v>
      </c>
      <c r="E647" s="49">
        <v>117580.092</v>
      </c>
      <c r="F647" s="49">
        <v>82246.043030000001</v>
      </c>
      <c r="G647" s="50">
        <f t="shared" si="140"/>
        <v>-35334.048970000003</v>
      </c>
      <c r="H647" s="91">
        <f t="shared" si="141"/>
        <v>69.948952778502672</v>
      </c>
    </row>
    <row r="648" spans="2:8" s="44" customFormat="1">
      <c r="B648" s="88" t="s">
        <v>5</v>
      </c>
      <c r="C648" s="1" t="s">
        <v>0</v>
      </c>
      <c r="D648" s="51">
        <v>14015635.408</v>
      </c>
      <c r="E648" s="51">
        <v>13292413.844000001</v>
      </c>
      <c r="F648" s="51">
        <v>11189737.3235</v>
      </c>
      <c r="G648" s="50">
        <f t="shared" si="140"/>
        <v>-2102676.5205000006</v>
      </c>
      <c r="H648" s="91">
        <f t="shared" si="141"/>
        <v>84.181379355344717</v>
      </c>
    </row>
    <row r="649" spans="2:8" s="44" customFormat="1">
      <c r="B649" s="90" t="s">
        <v>37</v>
      </c>
      <c r="C649" s="107" t="s">
        <v>789</v>
      </c>
      <c r="D649" s="49">
        <v>2600000</v>
      </c>
      <c r="E649" s="49">
        <v>35960.762999999999</v>
      </c>
      <c r="F649" s="49">
        <v>0</v>
      </c>
      <c r="G649" s="50">
        <f t="shared" si="140"/>
        <v>-35960.762999999999</v>
      </c>
      <c r="H649" s="91">
        <f t="shared" si="141"/>
        <v>0</v>
      </c>
    </row>
    <row r="650" spans="2:8" s="44" customFormat="1">
      <c r="B650" s="90" t="s">
        <v>75</v>
      </c>
      <c r="C650" s="107" t="s">
        <v>79</v>
      </c>
      <c r="D650" s="49">
        <v>500000</v>
      </c>
      <c r="E650" s="49">
        <v>14632405.65</v>
      </c>
      <c r="F650" s="49">
        <v>14529605.65</v>
      </c>
      <c r="G650" s="50">
        <f t="shared" si="140"/>
        <v>-102800</v>
      </c>
      <c r="H650" s="91">
        <f t="shared" si="141"/>
        <v>99.297449766915122</v>
      </c>
    </row>
    <row r="651" spans="2:8" s="44" customFormat="1">
      <c r="B651" s="90" t="s">
        <v>88</v>
      </c>
      <c r="C651" s="107" t="s">
        <v>92</v>
      </c>
      <c r="D651" s="49">
        <v>11130298.442</v>
      </c>
      <c r="E651" s="49">
        <v>9668458.8310000002</v>
      </c>
      <c r="F651" s="49">
        <v>9668435.3200000003</v>
      </c>
      <c r="G651" s="50">
        <f t="shared" si="140"/>
        <v>-23.510999999940395</v>
      </c>
      <c r="H651" s="91">
        <f t="shared" si="141"/>
        <v>99.99975682784185</v>
      </c>
    </row>
    <row r="652" spans="2:8" s="44" customFormat="1">
      <c r="B652" s="90" t="s">
        <v>95</v>
      </c>
      <c r="C652" s="107" t="s">
        <v>97</v>
      </c>
      <c r="D652" s="49">
        <v>16231040.810000001</v>
      </c>
      <c r="E652" s="49">
        <v>16158004.17</v>
      </c>
      <c r="F652" s="49">
        <v>11602412.156850001</v>
      </c>
      <c r="G652" s="50">
        <f t="shared" si="140"/>
        <v>-4555592.0131499991</v>
      </c>
      <c r="H652" s="91">
        <f t="shared" si="141"/>
        <v>71.805973279743256</v>
      </c>
    </row>
    <row r="653" spans="2:8" s="44" customFormat="1">
      <c r="B653" s="88" t="s">
        <v>6</v>
      </c>
      <c r="C653" s="1" t="s">
        <v>0</v>
      </c>
      <c r="D653" s="51">
        <v>44476974.659999996</v>
      </c>
      <c r="E653" s="51">
        <v>53787243.258000001</v>
      </c>
      <c r="F653" s="51">
        <v>46990190.450350001</v>
      </c>
      <c r="G653" s="50">
        <f t="shared" si="140"/>
        <v>-6797052.8076499999</v>
      </c>
      <c r="H653" s="91">
        <f t="shared" si="141"/>
        <v>87.363076454677667</v>
      </c>
    </row>
    <row r="654" spans="2:8" s="44" customFormat="1">
      <c r="B654" s="88" t="s">
        <v>7</v>
      </c>
      <c r="C654" s="1" t="s">
        <v>0</v>
      </c>
      <c r="D654" s="51">
        <v>44476974.659999996</v>
      </c>
      <c r="E654" s="51">
        <v>53787243.258000001</v>
      </c>
      <c r="F654" s="51">
        <v>46990190.450350001</v>
      </c>
      <c r="G654" s="50">
        <f t="shared" si="140"/>
        <v>-6797052.8076499999</v>
      </c>
      <c r="H654" s="91">
        <f t="shared" si="141"/>
        <v>87.363076454677667</v>
      </c>
    </row>
    <row r="655" spans="2:8" s="44" customFormat="1" ht="21">
      <c r="B655" s="92" t="s">
        <v>55</v>
      </c>
      <c r="C655" s="1" t="s">
        <v>57</v>
      </c>
      <c r="D655" s="2" t="s">
        <v>1</v>
      </c>
      <c r="E655" s="2" t="s">
        <v>2</v>
      </c>
      <c r="F655" s="2" t="s">
        <v>3</v>
      </c>
      <c r="G655" s="3" t="s">
        <v>4</v>
      </c>
      <c r="H655" s="93" t="s">
        <v>58</v>
      </c>
    </row>
    <row r="656" spans="2:8" s="44" customFormat="1" ht="15.75" customHeight="1">
      <c r="B656" s="88" t="s">
        <v>11</v>
      </c>
      <c r="C656" s="1" t="s">
        <v>853</v>
      </c>
      <c r="D656" s="83"/>
      <c r="E656" s="83"/>
      <c r="F656" s="83"/>
      <c r="G656" s="83"/>
      <c r="H656" s="89"/>
    </row>
    <row r="657" spans="2:8" s="44" customFormat="1" ht="13.5" customHeight="1">
      <c r="B657" s="90" t="s">
        <v>37</v>
      </c>
      <c r="C657" s="107" t="s">
        <v>789</v>
      </c>
      <c r="D657" s="49">
        <v>3000000</v>
      </c>
      <c r="E657" s="49">
        <v>6206500</v>
      </c>
      <c r="F657" s="49">
        <f>5856825.83256+254358</f>
        <v>6111183.83256</v>
      </c>
      <c r="G657" s="50">
        <f t="shared" ref="G657:G659" si="142">F657-E657</f>
        <v>-95316.16743999999</v>
      </c>
      <c r="H657" s="91">
        <f t="shared" ref="H657:H659" si="143">F657/E657*100</f>
        <v>98.464252518488678</v>
      </c>
    </row>
    <row r="658" spans="2:8" s="44" customFormat="1" ht="22.5">
      <c r="B658" s="90" t="s">
        <v>1123</v>
      </c>
      <c r="C658" s="1" t="s">
        <v>0</v>
      </c>
      <c r="D658" s="51">
        <v>3000000</v>
      </c>
      <c r="E658" s="51">
        <v>6206500</v>
      </c>
      <c r="F658" s="51">
        <f>5856825.83256+254358</f>
        <v>6111183.83256</v>
      </c>
      <c r="G658" s="50">
        <f t="shared" si="142"/>
        <v>-95316.16743999999</v>
      </c>
      <c r="H658" s="91">
        <f t="shared" si="143"/>
        <v>98.464252518488678</v>
      </c>
    </row>
    <row r="659" spans="2:8" s="44" customFormat="1">
      <c r="B659" s="88" t="s">
        <v>7</v>
      </c>
      <c r="C659" s="1" t="s">
        <v>0</v>
      </c>
      <c r="D659" s="51">
        <v>3000000</v>
      </c>
      <c r="E659" s="51">
        <v>6206500</v>
      </c>
      <c r="F659" s="51">
        <f>5856825.83256+254358</f>
        <v>6111183.83256</v>
      </c>
      <c r="G659" s="50">
        <f t="shared" si="142"/>
        <v>-95316.16743999999</v>
      </c>
      <c r="H659" s="91">
        <f t="shared" si="143"/>
        <v>98.464252518488678</v>
      </c>
    </row>
    <row r="660" spans="2:8" s="44" customFormat="1" ht="21">
      <c r="B660" s="92" t="s">
        <v>55</v>
      </c>
      <c r="C660" s="1" t="s">
        <v>57</v>
      </c>
      <c r="D660" s="2" t="s">
        <v>1</v>
      </c>
      <c r="E660" s="2" t="s">
        <v>2</v>
      </c>
      <c r="F660" s="2" t="s">
        <v>3</v>
      </c>
      <c r="G660" s="3" t="s">
        <v>4</v>
      </c>
      <c r="H660" s="93" t="s">
        <v>58</v>
      </c>
    </row>
    <row r="661" spans="2:8" s="44" customFormat="1" ht="31.5">
      <c r="B661" s="88" t="s">
        <v>1124</v>
      </c>
      <c r="C661" s="1" t="s">
        <v>854</v>
      </c>
      <c r="D661" s="83"/>
      <c r="E661" s="83"/>
      <c r="F661" s="83"/>
      <c r="G661" s="83"/>
      <c r="H661" s="89"/>
    </row>
    <row r="662" spans="2:8" s="44" customFormat="1">
      <c r="B662" s="90" t="s">
        <v>64</v>
      </c>
      <c r="C662" s="107" t="s">
        <v>65</v>
      </c>
      <c r="D662" s="49">
        <v>604579.71400000004</v>
      </c>
      <c r="E662" s="49">
        <v>0</v>
      </c>
      <c r="F662" s="50">
        <v>0</v>
      </c>
      <c r="G662" s="50">
        <f t="shared" ref="G662:G670" si="144">F662-E662</f>
        <v>0</v>
      </c>
      <c r="H662" s="91">
        <v>0</v>
      </c>
    </row>
    <row r="663" spans="2:8" s="44" customFormat="1">
      <c r="B663" s="90" t="s">
        <v>66</v>
      </c>
      <c r="C663" s="107" t="s">
        <v>67</v>
      </c>
      <c r="D663" s="49">
        <v>77668</v>
      </c>
      <c r="E663" s="49">
        <v>0</v>
      </c>
      <c r="F663" s="50">
        <v>0</v>
      </c>
      <c r="G663" s="50">
        <f t="shared" si="144"/>
        <v>0</v>
      </c>
      <c r="H663" s="91">
        <v>0</v>
      </c>
    </row>
    <row r="664" spans="2:8" s="44" customFormat="1" ht="22.5">
      <c r="B664" s="90" t="s">
        <v>10</v>
      </c>
      <c r="C664" s="107" t="s">
        <v>844</v>
      </c>
      <c r="D664" s="49">
        <v>555560</v>
      </c>
      <c r="E664" s="49">
        <v>0</v>
      </c>
      <c r="F664" s="50">
        <v>0</v>
      </c>
      <c r="G664" s="50">
        <f t="shared" si="144"/>
        <v>0</v>
      </c>
      <c r="H664" s="91">
        <v>0</v>
      </c>
    </row>
    <row r="665" spans="2:8" s="44" customFormat="1">
      <c r="B665" s="90" t="s">
        <v>1051</v>
      </c>
      <c r="C665" s="107" t="s">
        <v>788</v>
      </c>
      <c r="D665" s="49">
        <v>150000</v>
      </c>
      <c r="E665" s="49">
        <v>140500</v>
      </c>
      <c r="F665" s="49">
        <v>3820</v>
      </c>
      <c r="G665" s="50">
        <f t="shared" si="144"/>
        <v>-136680</v>
      </c>
      <c r="H665" s="91">
        <f t="shared" ref="H665:H670" si="145">F665/E665*100</f>
        <v>2.7188612099644125</v>
      </c>
    </row>
    <row r="666" spans="2:8" s="44" customFormat="1">
      <c r="B666" s="88" t="s">
        <v>5</v>
      </c>
      <c r="C666" s="1" t="s">
        <v>0</v>
      </c>
      <c r="D666" s="51">
        <v>1387807.7139999999</v>
      </c>
      <c r="E666" s="51">
        <v>140500</v>
      </c>
      <c r="F666" s="51">
        <v>3820</v>
      </c>
      <c r="G666" s="50">
        <f t="shared" si="144"/>
        <v>-136680</v>
      </c>
      <c r="H666" s="91">
        <f t="shared" si="145"/>
        <v>2.7188612099644125</v>
      </c>
    </row>
    <row r="667" spans="2:8" s="44" customFormat="1">
      <c r="B667" s="90" t="s">
        <v>75</v>
      </c>
      <c r="C667" s="107" t="s">
        <v>79</v>
      </c>
      <c r="D667" s="49">
        <v>0</v>
      </c>
      <c r="E667" s="49">
        <v>9500</v>
      </c>
      <c r="F667" s="49">
        <v>8600</v>
      </c>
      <c r="G667" s="50">
        <f t="shared" si="144"/>
        <v>-900</v>
      </c>
      <c r="H667" s="91">
        <f t="shared" si="145"/>
        <v>90.526315789473685</v>
      </c>
    </row>
    <row r="668" spans="2:8" s="44" customFormat="1">
      <c r="B668" s="88" t="s">
        <v>6</v>
      </c>
      <c r="C668" s="1" t="s">
        <v>0</v>
      </c>
      <c r="D668" s="51">
        <v>1387807.7139999999</v>
      </c>
      <c r="E668" s="51">
        <v>150000</v>
      </c>
      <c r="F668" s="51">
        <v>12420</v>
      </c>
      <c r="G668" s="50">
        <f t="shared" si="144"/>
        <v>-137580</v>
      </c>
      <c r="H668" s="91">
        <f t="shared" si="145"/>
        <v>8.2799999999999994</v>
      </c>
    </row>
    <row r="669" spans="2:8" s="44" customFormat="1">
      <c r="B669" s="88" t="s">
        <v>8</v>
      </c>
      <c r="C669" s="1" t="s">
        <v>0</v>
      </c>
      <c r="D669" s="51">
        <v>0</v>
      </c>
      <c r="E669" s="51">
        <v>2600</v>
      </c>
      <c r="F669" s="51">
        <v>0</v>
      </c>
      <c r="G669" s="50">
        <f t="shared" si="144"/>
        <v>-2600</v>
      </c>
      <c r="H669" s="91">
        <f t="shared" si="145"/>
        <v>0</v>
      </c>
    </row>
    <row r="670" spans="2:8" s="44" customFormat="1">
      <c r="B670" s="88" t="s">
        <v>7</v>
      </c>
      <c r="C670" s="1" t="s">
        <v>0</v>
      </c>
      <c r="D670" s="51">
        <v>1387807.7139999999</v>
      </c>
      <c r="E670" s="51">
        <v>152600</v>
      </c>
      <c r="F670" s="51">
        <v>12420</v>
      </c>
      <c r="G670" s="50">
        <f t="shared" si="144"/>
        <v>-140180</v>
      </c>
      <c r="H670" s="91">
        <f t="shared" si="145"/>
        <v>8.1389252948885975</v>
      </c>
    </row>
    <row r="671" spans="2:8" s="44" customFormat="1" ht="21">
      <c r="B671" s="92" t="s">
        <v>55</v>
      </c>
      <c r="C671" s="1" t="s">
        <v>57</v>
      </c>
      <c r="D671" s="2" t="s">
        <v>1</v>
      </c>
      <c r="E671" s="2" t="s">
        <v>2</v>
      </c>
      <c r="F671" s="2" t="s">
        <v>3</v>
      </c>
      <c r="G671" s="3" t="s">
        <v>4</v>
      </c>
      <c r="H671" s="93" t="s">
        <v>58</v>
      </c>
    </row>
    <row r="672" spans="2:8" s="44" customFormat="1" ht="36" customHeight="1">
      <c r="B672" s="88" t="s">
        <v>1314</v>
      </c>
      <c r="C672" s="1" t="s">
        <v>855</v>
      </c>
      <c r="D672" s="83"/>
      <c r="E672" s="83"/>
      <c r="F672" s="83"/>
      <c r="G672" s="83"/>
      <c r="H672" s="89"/>
    </row>
    <row r="673" spans="2:8" s="44" customFormat="1">
      <c r="B673" s="90" t="s">
        <v>68</v>
      </c>
      <c r="C673" s="107" t="s">
        <v>69</v>
      </c>
      <c r="D673" s="49">
        <v>0</v>
      </c>
      <c r="E673" s="49">
        <v>105.8</v>
      </c>
      <c r="F673" s="49">
        <v>0</v>
      </c>
      <c r="G673" s="50">
        <f t="shared" ref="G673:G676" si="146">F673-E673</f>
        <v>-105.8</v>
      </c>
      <c r="H673" s="91">
        <f t="shared" ref="H673:H676" si="147">F673/E673*100</f>
        <v>0</v>
      </c>
    </row>
    <row r="674" spans="2:8" s="44" customFormat="1">
      <c r="B674" s="88" t="s">
        <v>5</v>
      </c>
      <c r="C674" s="1" t="s">
        <v>0</v>
      </c>
      <c r="D674" s="51">
        <v>0</v>
      </c>
      <c r="E674" s="51">
        <v>105.8</v>
      </c>
      <c r="F674" s="51">
        <v>0</v>
      </c>
      <c r="G674" s="50">
        <f t="shared" si="146"/>
        <v>-105.8</v>
      </c>
      <c r="H674" s="91">
        <f t="shared" si="147"/>
        <v>0</v>
      </c>
    </row>
    <row r="675" spans="2:8" s="44" customFormat="1">
      <c r="B675" s="88" t="s">
        <v>6</v>
      </c>
      <c r="C675" s="1" t="s">
        <v>0</v>
      </c>
      <c r="D675" s="51">
        <v>0</v>
      </c>
      <c r="E675" s="51">
        <v>105.8</v>
      </c>
      <c r="F675" s="51">
        <v>0</v>
      </c>
      <c r="G675" s="50">
        <f t="shared" si="146"/>
        <v>-105.8</v>
      </c>
      <c r="H675" s="91">
        <f t="shared" si="147"/>
        <v>0</v>
      </c>
    </row>
    <row r="676" spans="2:8" s="44" customFormat="1">
      <c r="B676" s="88" t="s">
        <v>7</v>
      </c>
      <c r="C676" s="1" t="s">
        <v>0</v>
      </c>
      <c r="D676" s="51">
        <v>0</v>
      </c>
      <c r="E676" s="51">
        <v>105.8</v>
      </c>
      <c r="F676" s="51">
        <v>0</v>
      </c>
      <c r="G676" s="50">
        <f t="shared" si="146"/>
        <v>-105.8</v>
      </c>
      <c r="H676" s="91">
        <f t="shared" si="147"/>
        <v>0</v>
      </c>
    </row>
    <row r="677" spans="2:8" s="44" customFormat="1" ht="21">
      <c r="B677" s="92" t="s">
        <v>55</v>
      </c>
      <c r="C677" s="1" t="s">
        <v>57</v>
      </c>
      <c r="D677" s="2" t="s">
        <v>1</v>
      </c>
      <c r="E677" s="2" t="s">
        <v>2</v>
      </c>
      <c r="F677" s="2" t="s">
        <v>3</v>
      </c>
      <c r="G677" s="3" t="s">
        <v>4</v>
      </c>
      <c r="H677" s="93" t="s">
        <v>58</v>
      </c>
    </row>
    <row r="678" spans="2:8" s="44" customFormat="1" ht="35.25" customHeight="1">
      <c r="B678" s="88" t="s">
        <v>1125</v>
      </c>
      <c r="C678" s="1" t="s">
        <v>856</v>
      </c>
      <c r="D678" s="83"/>
      <c r="E678" s="83"/>
      <c r="F678" s="83"/>
      <c r="G678" s="83"/>
      <c r="H678" s="89"/>
    </row>
    <row r="679" spans="2:8" s="44" customFormat="1">
      <c r="B679" s="90" t="s">
        <v>64</v>
      </c>
      <c r="C679" s="107" t="s">
        <v>65</v>
      </c>
      <c r="D679" s="49">
        <v>117825.60000000001</v>
      </c>
      <c r="E679" s="49">
        <v>117825.60000000001</v>
      </c>
      <c r="F679" s="49">
        <v>107538.79201999999</v>
      </c>
      <c r="G679" s="50">
        <f t="shared" ref="G679:G690" si="148">F679-E679</f>
        <v>-10286.807980000012</v>
      </c>
      <c r="H679" s="91">
        <f t="shared" ref="H679:H690" si="149">F679/E679*100</f>
        <v>91.269462680436163</v>
      </c>
    </row>
    <row r="680" spans="2:8" s="44" customFormat="1">
      <c r="B680" s="90" t="s">
        <v>66</v>
      </c>
      <c r="C680" s="107" t="s">
        <v>67</v>
      </c>
      <c r="D680" s="49">
        <v>17644.400000000001</v>
      </c>
      <c r="E680" s="49">
        <v>17241.900000000001</v>
      </c>
      <c r="F680" s="49">
        <v>15175.17218</v>
      </c>
      <c r="G680" s="50">
        <f t="shared" si="148"/>
        <v>-2066.7278200000019</v>
      </c>
      <c r="H680" s="91">
        <f t="shared" si="149"/>
        <v>88.01334064111262</v>
      </c>
    </row>
    <row r="681" spans="2:8" s="44" customFormat="1">
      <c r="B681" s="90" t="s">
        <v>68</v>
      </c>
      <c r="C681" s="107" t="s">
        <v>69</v>
      </c>
      <c r="D681" s="49">
        <v>39751.300000000003</v>
      </c>
      <c r="E681" s="49">
        <v>42544</v>
      </c>
      <c r="F681" s="49">
        <v>39994.79896</v>
      </c>
      <c r="G681" s="50">
        <f t="shared" si="148"/>
        <v>-2549.2010399999999</v>
      </c>
      <c r="H681" s="91">
        <f t="shared" si="149"/>
        <v>94.008083301993224</v>
      </c>
    </row>
    <row r="682" spans="2:8" s="44" customFormat="1">
      <c r="B682" s="90" t="s">
        <v>1050</v>
      </c>
      <c r="C682" s="107" t="s">
        <v>787</v>
      </c>
      <c r="D682" s="49">
        <v>12936.6</v>
      </c>
      <c r="E682" s="49">
        <v>14380.5</v>
      </c>
      <c r="F682" s="49">
        <v>13190.48098</v>
      </c>
      <c r="G682" s="50">
        <f t="shared" si="148"/>
        <v>-1190.0190199999997</v>
      </c>
      <c r="H682" s="91">
        <f t="shared" si="149"/>
        <v>91.724772991203366</v>
      </c>
    </row>
    <row r="683" spans="2:8" s="44" customFormat="1">
      <c r="B683" s="90" t="s">
        <v>70</v>
      </c>
      <c r="C683" s="107" t="s">
        <v>71</v>
      </c>
      <c r="D683" s="49">
        <v>10743</v>
      </c>
      <c r="E683" s="49">
        <v>11198</v>
      </c>
      <c r="F683" s="49">
        <v>10563.396000000001</v>
      </c>
      <c r="G683" s="50">
        <f t="shared" si="148"/>
        <v>-634.60399999999936</v>
      </c>
      <c r="H683" s="91">
        <f t="shared" si="149"/>
        <v>94.332880871584209</v>
      </c>
    </row>
    <row r="684" spans="2:8" s="44" customFormat="1">
      <c r="B684" s="90" t="s">
        <v>1122</v>
      </c>
      <c r="C684" s="107" t="s">
        <v>852</v>
      </c>
      <c r="D684" s="49">
        <v>0</v>
      </c>
      <c r="E684" s="49">
        <v>14505</v>
      </c>
      <c r="F684" s="49">
        <v>14505</v>
      </c>
      <c r="G684" s="50">
        <f t="shared" si="148"/>
        <v>0</v>
      </c>
      <c r="H684" s="91">
        <f t="shared" si="149"/>
        <v>100</v>
      </c>
    </row>
    <row r="685" spans="2:8" s="44" customFormat="1">
      <c r="B685" s="90" t="s">
        <v>1051</v>
      </c>
      <c r="C685" s="107" t="s">
        <v>788</v>
      </c>
      <c r="D685" s="49">
        <v>159.9</v>
      </c>
      <c r="E685" s="49">
        <v>159.9</v>
      </c>
      <c r="F685" s="49">
        <v>159.9</v>
      </c>
      <c r="G685" s="50">
        <f t="shared" si="148"/>
        <v>0</v>
      </c>
      <c r="H685" s="91">
        <f t="shared" si="149"/>
        <v>100</v>
      </c>
    </row>
    <row r="686" spans="2:8" s="44" customFormat="1">
      <c r="B686" s="88" t="s">
        <v>5</v>
      </c>
      <c r="C686" s="1" t="s">
        <v>0</v>
      </c>
      <c r="D686" s="51">
        <v>199060.8</v>
      </c>
      <c r="E686" s="51">
        <v>217854.9</v>
      </c>
      <c r="F686" s="51">
        <v>201127.54014</v>
      </c>
      <c r="G686" s="50">
        <f t="shared" si="148"/>
        <v>-16727.359859999997</v>
      </c>
      <c r="H686" s="91">
        <f t="shared" si="149"/>
        <v>92.321788557429741</v>
      </c>
    </row>
    <row r="687" spans="2:8" s="44" customFormat="1">
      <c r="B687" s="90" t="s">
        <v>37</v>
      </c>
      <c r="C687" s="107" t="s">
        <v>789</v>
      </c>
      <c r="D687" s="49">
        <v>2180</v>
      </c>
      <c r="E687" s="49">
        <v>3903.7</v>
      </c>
      <c r="F687" s="49">
        <v>3363.0369999999998</v>
      </c>
      <c r="G687" s="50">
        <f t="shared" si="148"/>
        <v>-540.66300000000001</v>
      </c>
      <c r="H687" s="91">
        <f t="shared" si="149"/>
        <v>86.14998591080257</v>
      </c>
    </row>
    <row r="688" spans="2:8" s="44" customFormat="1">
      <c r="B688" s="88" t="s">
        <v>6</v>
      </c>
      <c r="C688" s="1" t="s">
        <v>0</v>
      </c>
      <c r="D688" s="51">
        <v>201240.8</v>
      </c>
      <c r="E688" s="51">
        <v>221758.6</v>
      </c>
      <c r="F688" s="51">
        <v>204490.57714000001</v>
      </c>
      <c r="G688" s="50">
        <f t="shared" si="148"/>
        <v>-17268.022859999997</v>
      </c>
      <c r="H688" s="91">
        <f t="shared" si="149"/>
        <v>92.213143995317438</v>
      </c>
    </row>
    <row r="689" spans="2:8" s="44" customFormat="1">
      <c r="B689" s="88" t="s">
        <v>8</v>
      </c>
      <c r="C689" s="1" t="s">
        <v>0</v>
      </c>
      <c r="D689" s="51">
        <v>300</v>
      </c>
      <c r="E689" s="51">
        <v>130316.178</v>
      </c>
      <c r="F689" s="51">
        <v>73969.698999999993</v>
      </c>
      <c r="G689" s="50">
        <f t="shared" si="148"/>
        <v>-56346.479000000007</v>
      </c>
      <c r="H689" s="91">
        <f t="shared" si="149"/>
        <v>56.76171610864769</v>
      </c>
    </row>
    <row r="690" spans="2:8" s="44" customFormat="1">
      <c r="B690" s="88" t="s">
        <v>7</v>
      </c>
      <c r="C690" s="1" t="s">
        <v>0</v>
      </c>
      <c r="D690" s="51">
        <v>201540.8</v>
      </c>
      <c r="E690" s="51">
        <v>352074.77799999999</v>
      </c>
      <c r="F690" s="51">
        <v>278460.27613999997</v>
      </c>
      <c r="G690" s="50">
        <f t="shared" si="148"/>
        <v>-73614.501860000018</v>
      </c>
      <c r="H690" s="91">
        <f t="shared" si="149"/>
        <v>79.091231050921792</v>
      </c>
    </row>
    <row r="691" spans="2:8" s="44" customFormat="1" ht="21">
      <c r="B691" s="92" t="s">
        <v>55</v>
      </c>
      <c r="C691" s="1" t="s">
        <v>57</v>
      </c>
      <c r="D691" s="2" t="s">
        <v>1</v>
      </c>
      <c r="E691" s="2" t="s">
        <v>2</v>
      </c>
      <c r="F691" s="2" t="s">
        <v>3</v>
      </c>
      <c r="G691" s="3" t="s">
        <v>4</v>
      </c>
      <c r="H691" s="93" t="s">
        <v>58</v>
      </c>
    </row>
    <row r="692" spans="2:8" s="44" customFormat="1" ht="34.5" customHeight="1">
      <c r="B692" s="88" t="s">
        <v>1126</v>
      </c>
      <c r="C692" s="1" t="s">
        <v>857</v>
      </c>
      <c r="D692" s="83"/>
      <c r="E692" s="83"/>
      <c r="F692" s="83"/>
      <c r="G692" s="83"/>
      <c r="H692" s="89"/>
    </row>
    <row r="693" spans="2:8" s="44" customFormat="1">
      <c r="B693" s="90" t="s">
        <v>64</v>
      </c>
      <c r="C693" s="107" t="s">
        <v>65</v>
      </c>
      <c r="D693" s="49">
        <v>229607.4</v>
      </c>
      <c r="E693" s="49">
        <v>241246.2</v>
      </c>
      <c r="F693" s="49">
        <v>230604.08949000001</v>
      </c>
      <c r="G693" s="50">
        <f t="shared" ref="G693:G702" si="150">F693-E693</f>
        <v>-10642.110509999999</v>
      </c>
      <c r="H693" s="91">
        <f t="shared" ref="H693:H702" si="151">F693/E693*100</f>
        <v>95.588692999102165</v>
      </c>
    </row>
    <row r="694" spans="2:8" s="44" customFormat="1">
      <c r="B694" s="90" t="s">
        <v>66</v>
      </c>
      <c r="C694" s="107" t="s">
        <v>67</v>
      </c>
      <c r="D694" s="49">
        <v>34156.6</v>
      </c>
      <c r="E694" s="49">
        <v>36259.1</v>
      </c>
      <c r="F694" s="49">
        <v>34118.902040000001</v>
      </c>
      <c r="G694" s="50">
        <f t="shared" si="150"/>
        <v>-2140.1979599999977</v>
      </c>
      <c r="H694" s="91">
        <f t="shared" si="151"/>
        <v>94.097487361793313</v>
      </c>
    </row>
    <row r="695" spans="2:8" s="44" customFormat="1">
      <c r="B695" s="90" t="s">
        <v>68</v>
      </c>
      <c r="C695" s="107" t="s">
        <v>69</v>
      </c>
      <c r="D695" s="49">
        <v>55040.800000000003</v>
      </c>
      <c r="E695" s="49">
        <v>60314.8</v>
      </c>
      <c r="F695" s="49">
        <v>57987.279179999998</v>
      </c>
      <c r="G695" s="50">
        <f t="shared" si="150"/>
        <v>-2327.5208200000052</v>
      </c>
      <c r="H695" s="91">
        <f t="shared" si="151"/>
        <v>96.141045282418233</v>
      </c>
    </row>
    <row r="696" spans="2:8" s="44" customFormat="1">
      <c r="B696" s="90" t="s">
        <v>1050</v>
      </c>
      <c r="C696" s="107" t="s">
        <v>787</v>
      </c>
      <c r="D696" s="49">
        <v>32664.7</v>
      </c>
      <c r="E696" s="49">
        <v>42569.9</v>
      </c>
      <c r="F696" s="49">
        <v>40190.774859999998</v>
      </c>
      <c r="G696" s="50">
        <f t="shared" si="150"/>
        <v>-2379.1251400000037</v>
      </c>
      <c r="H696" s="91">
        <f t="shared" si="151"/>
        <v>94.411250343552595</v>
      </c>
    </row>
    <row r="697" spans="2:8" s="44" customFormat="1">
      <c r="B697" s="90" t="s">
        <v>70</v>
      </c>
      <c r="C697" s="107" t="s">
        <v>71</v>
      </c>
      <c r="D697" s="49">
        <v>19620.900000000001</v>
      </c>
      <c r="E697" s="49">
        <v>25389.9</v>
      </c>
      <c r="F697" s="49">
        <v>23501.80673</v>
      </c>
      <c r="G697" s="50">
        <f t="shared" si="150"/>
        <v>-1888.0932700000012</v>
      </c>
      <c r="H697" s="91">
        <f t="shared" si="151"/>
        <v>92.563604937396363</v>
      </c>
    </row>
    <row r="698" spans="2:8" s="44" customFormat="1">
      <c r="B698" s="88" t="s">
        <v>5</v>
      </c>
      <c r="C698" s="1" t="s">
        <v>0</v>
      </c>
      <c r="D698" s="51">
        <v>371090.4</v>
      </c>
      <c r="E698" s="51">
        <v>405779.9</v>
      </c>
      <c r="F698" s="51">
        <v>386402.85230000003</v>
      </c>
      <c r="G698" s="50">
        <f t="shared" si="150"/>
        <v>-19377.047699999996</v>
      </c>
      <c r="H698" s="91">
        <f t="shared" si="151"/>
        <v>95.224739396899651</v>
      </c>
    </row>
    <row r="699" spans="2:8" s="44" customFormat="1">
      <c r="B699" s="90" t="s">
        <v>37</v>
      </c>
      <c r="C699" s="107" t="s">
        <v>789</v>
      </c>
      <c r="D699" s="49">
        <v>0</v>
      </c>
      <c r="E699" s="49">
        <v>1500</v>
      </c>
      <c r="F699" s="49">
        <v>1383.249</v>
      </c>
      <c r="G699" s="50">
        <f t="shared" si="150"/>
        <v>-116.75099999999998</v>
      </c>
      <c r="H699" s="91">
        <f t="shared" si="151"/>
        <v>92.2166</v>
      </c>
    </row>
    <row r="700" spans="2:8" s="44" customFormat="1">
      <c r="B700" s="88" t="s">
        <v>6</v>
      </c>
      <c r="C700" s="1" t="s">
        <v>0</v>
      </c>
      <c r="D700" s="51">
        <v>371090.4</v>
      </c>
      <c r="E700" s="51">
        <v>407279.9</v>
      </c>
      <c r="F700" s="51">
        <v>387786.10129999998</v>
      </c>
      <c r="G700" s="50">
        <f t="shared" si="150"/>
        <v>-19493.798700000043</v>
      </c>
      <c r="H700" s="91">
        <f t="shared" si="151"/>
        <v>95.213660507184358</v>
      </c>
    </row>
    <row r="701" spans="2:8" s="44" customFormat="1">
      <c r="B701" s="88" t="s">
        <v>8</v>
      </c>
      <c r="C701" s="1" t="s">
        <v>0</v>
      </c>
      <c r="D701" s="51">
        <v>500</v>
      </c>
      <c r="E701" s="51">
        <v>2694.3409999999999</v>
      </c>
      <c r="F701" s="51">
        <v>749.49504999999999</v>
      </c>
      <c r="G701" s="50">
        <f t="shared" si="150"/>
        <v>-1944.8459499999999</v>
      </c>
      <c r="H701" s="91">
        <f t="shared" si="151"/>
        <v>27.817379091956067</v>
      </c>
    </row>
    <row r="702" spans="2:8" s="44" customFormat="1">
      <c r="B702" s="88" t="s">
        <v>7</v>
      </c>
      <c r="C702" s="1" t="s">
        <v>0</v>
      </c>
      <c r="D702" s="51">
        <v>371590.40000000002</v>
      </c>
      <c r="E702" s="51">
        <v>409974.24099999998</v>
      </c>
      <c r="F702" s="51">
        <v>388535.59635000001</v>
      </c>
      <c r="G702" s="50">
        <f t="shared" si="150"/>
        <v>-21438.644649999973</v>
      </c>
      <c r="H702" s="91">
        <f t="shared" si="151"/>
        <v>94.770733742269442</v>
      </c>
    </row>
    <row r="703" spans="2:8" s="44" customFormat="1" ht="24" customHeight="1">
      <c r="B703" s="92" t="s">
        <v>55</v>
      </c>
      <c r="C703" s="109" t="s">
        <v>57</v>
      </c>
      <c r="D703" s="2" t="s">
        <v>1</v>
      </c>
      <c r="E703" s="2" t="s">
        <v>2</v>
      </c>
      <c r="F703" s="2" t="s">
        <v>3</v>
      </c>
      <c r="G703" s="3" t="s">
        <v>4</v>
      </c>
      <c r="H703" s="93" t="s">
        <v>58</v>
      </c>
    </row>
    <row r="704" spans="2:8" s="44" customFormat="1" ht="13.5" customHeight="1">
      <c r="B704" s="88" t="s">
        <v>1127</v>
      </c>
      <c r="C704" s="109" t="s">
        <v>858</v>
      </c>
      <c r="D704" s="83"/>
      <c r="E704" s="83"/>
      <c r="F704" s="83"/>
      <c r="G704" s="83"/>
      <c r="H704" s="89"/>
    </row>
    <row r="705" spans="2:8" s="44" customFormat="1">
      <c r="B705" s="90" t="s">
        <v>1056</v>
      </c>
      <c r="C705" s="107" t="s">
        <v>794</v>
      </c>
      <c r="D705" s="49">
        <v>2311061.6954999999</v>
      </c>
      <c r="E705" s="49">
        <v>5.0000000000000001E-4</v>
      </c>
      <c r="F705" s="49">
        <v>0</v>
      </c>
      <c r="G705" s="50">
        <f t="shared" ref="G705:G708" si="152">F705-E705</f>
        <v>-5.0000000000000001E-4</v>
      </c>
      <c r="H705" s="91">
        <f t="shared" ref="H705:H708" si="153">F705/E705*100</f>
        <v>0</v>
      </c>
    </row>
    <row r="706" spans="2:8" s="44" customFormat="1">
      <c r="B706" s="88" t="s">
        <v>5</v>
      </c>
      <c r="C706" s="109" t="s">
        <v>0</v>
      </c>
      <c r="D706" s="51">
        <v>2311061.6954999999</v>
      </c>
      <c r="E706" s="51">
        <v>5.0000000000000001E-4</v>
      </c>
      <c r="F706" s="51">
        <v>0</v>
      </c>
      <c r="G706" s="50">
        <f t="shared" si="152"/>
        <v>-5.0000000000000001E-4</v>
      </c>
      <c r="H706" s="91">
        <f t="shared" si="153"/>
        <v>0</v>
      </c>
    </row>
    <row r="707" spans="2:8" s="44" customFormat="1">
      <c r="B707" s="88" t="s">
        <v>6</v>
      </c>
      <c r="C707" s="109" t="s">
        <v>0</v>
      </c>
      <c r="D707" s="51">
        <v>2311061.6954999999</v>
      </c>
      <c r="E707" s="51">
        <v>5.0000000000000001E-4</v>
      </c>
      <c r="F707" s="51">
        <v>0</v>
      </c>
      <c r="G707" s="50">
        <f t="shared" si="152"/>
        <v>-5.0000000000000001E-4</v>
      </c>
      <c r="H707" s="91">
        <f t="shared" si="153"/>
        <v>0</v>
      </c>
    </row>
    <row r="708" spans="2:8" s="44" customFormat="1">
      <c r="B708" s="88" t="s">
        <v>7</v>
      </c>
      <c r="C708" s="109" t="s">
        <v>0</v>
      </c>
      <c r="D708" s="51">
        <v>2311061.6954999999</v>
      </c>
      <c r="E708" s="51">
        <v>5.0000000000000001E-4</v>
      </c>
      <c r="F708" s="51">
        <v>0</v>
      </c>
      <c r="G708" s="50">
        <f t="shared" si="152"/>
        <v>-5.0000000000000001E-4</v>
      </c>
      <c r="H708" s="91">
        <f t="shared" si="153"/>
        <v>0</v>
      </c>
    </row>
    <row r="709" spans="2:8" s="44" customFormat="1" ht="21">
      <c r="B709" s="92" t="s">
        <v>55</v>
      </c>
      <c r="C709" s="1" t="s">
        <v>57</v>
      </c>
      <c r="D709" s="2" t="s">
        <v>1</v>
      </c>
      <c r="E709" s="2" t="s">
        <v>2</v>
      </c>
      <c r="F709" s="2" t="s">
        <v>3</v>
      </c>
      <c r="G709" s="3" t="s">
        <v>4</v>
      </c>
      <c r="H709" s="93" t="s">
        <v>58</v>
      </c>
    </row>
    <row r="710" spans="2:8" s="44" customFormat="1" ht="21">
      <c r="B710" s="88" t="s">
        <v>1128</v>
      </c>
      <c r="C710" s="1" t="s">
        <v>859</v>
      </c>
      <c r="D710" s="83"/>
      <c r="E710" s="83"/>
      <c r="F710" s="83"/>
      <c r="G710" s="83"/>
      <c r="H710" s="89"/>
    </row>
    <row r="711" spans="2:8" s="44" customFormat="1">
      <c r="B711" s="90" t="s">
        <v>64</v>
      </c>
      <c r="C711" s="107" t="s">
        <v>65</v>
      </c>
      <c r="D711" s="49">
        <v>0</v>
      </c>
      <c r="E711" s="49">
        <v>123109.027</v>
      </c>
      <c r="F711" s="49">
        <v>123109.02329</v>
      </c>
      <c r="G711" s="50">
        <f t="shared" ref="G711:G721" si="154">F711-E711</f>
        <v>-3.7100000045029446E-3</v>
      </c>
      <c r="H711" s="91">
        <f t="shared" ref="H711:H721" si="155">F711/E711*100</f>
        <v>99.999996986411077</v>
      </c>
    </row>
    <row r="712" spans="2:8" s="44" customFormat="1">
      <c r="B712" s="90" t="s">
        <v>66</v>
      </c>
      <c r="C712" s="107" t="s">
        <v>67</v>
      </c>
      <c r="D712" s="49">
        <v>0</v>
      </c>
      <c r="E712" s="49">
        <v>17796.294000000002</v>
      </c>
      <c r="F712" s="49">
        <v>17796.293000000001</v>
      </c>
      <c r="G712" s="50">
        <f t="shared" si="154"/>
        <v>-1.0000000002037268E-3</v>
      </c>
      <c r="H712" s="91">
        <f t="shared" si="155"/>
        <v>99.999994380852556</v>
      </c>
    </row>
    <row r="713" spans="2:8" s="44" customFormat="1">
      <c r="B713" s="90" t="s">
        <v>68</v>
      </c>
      <c r="C713" s="107" t="s">
        <v>69</v>
      </c>
      <c r="D713" s="49">
        <v>0</v>
      </c>
      <c r="E713" s="49">
        <v>17628.98</v>
      </c>
      <c r="F713" s="49">
        <v>17628.979309999999</v>
      </c>
      <c r="G713" s="50">
        <f t="shared" si="154"/>
        <v>-6.900000007590279E-4</v>
      </c>
      <c r="H713" s="91">
        <f t="shared" si="155"/>
        <v>99.999996085990233</v>
      </c>
    </row>
    <row r="714" spans="2:8" s="44" customFormat="1">
      <c r="B714" s="90" t="s">
        <v>1050</v>
      </c>
      <c r="C714" s="107" t="s">
        <v>787</v>
      </c>
      <c r="D714" s="49">
        <v>0</v>
      </c>
      <c r="E714" s="49">
        <v>4458.5860000000002</v>
      </c>
      <c r="F714" s="49">
        <v>4458.58511</v>
      </c>
      <c r="G714" s="50">
        <f t="shared" si="154"/>
        <v>-8.9000000025407644E-4</v>
      </c>
      <c r="H714" s="91">
        <f t="shared" si="155"/>
        <v>99.999980038514451</v>
      </c>
    </row>
    <row r="715" spans="2:8" s="44" customFormat="1">
      <c r="B715" s="90" t="s">
        <v>70</v>
      </c>
      <c r="C715" s="107" t="s">
        <v>71</v>
      </c>
      <c r="D715" s="49">
        <v>0</v>
      </c>
      <c r="E715" s="49">
        <v>9805.7469999999994</v>
      </c>
      <c r="F715" s="49">
        <v>9805.7469700000001</v>
      </c>
      <c r="G715" s="50">
        <f t="shared" si="154"/>
        <v>-2.9999999242136255E-5</v>
      </c>
      <c r="H715" s="91">
        <f t="shared" si="155"/>
        <v>99.999999694056967</v>
      </c>
    </row>
    <row r="716" spans="2:8" s="44" customFormat="1">
      <c r="B716" s="90" t="s">
        <v>1078</v>
      </c>
      <c r="C716" s="107" t="s">
        <v>805</v>
      </c>
      <c r="D716" s="49">
        <v>0</v>
      </c>
      <c r="E716" s="49">
        <v>271.53199999999998</v>
      </c>
      <c r="F716" s="49">
        <v>271.53188</v>
      </c>
      <c r="G716" s="50">
        <f t="shared" si="154"/>
        <v>-1.1999999998124622E-4</v>
      </c>
      <c r="H716" s="91">
        <f t="shared" si="155"/>
        <v>99.999955806313807</v>
      </c>
    </row>
    <row r="717" spans="2:8" s="44" customFormat="1">
      <c r="B717" s="90" t="s">
        <v>1051</v>
      </c>
      <c r="C717" s="107" t="s">
        <v>788</v>
      </c>
      <c r="D717" s="49">
        <v>0</v>
      </c>
      <c r="E717" s="49">
        <v>144.375</v>
      </c>
      <c r="F717" s="49">
        <v>144.375</v>
      </c>
      <c r="G717" s="50">
        <f t="shared" si="154"/>
        <v>0</v>
      </c>
      <c r="H717" s="91">
        <f t="shared" si="155"/>
        <v>100</v>
      </c>
    </row>
    <row r="718" spans="2:8" s="44" customFormat="1">
      <c r="B718" s="88" t="s">
        <v>5</v>
      </c>
      <c r="C718" s="1" t="s">
        <v>0</v>
      </c>
      <c r="D718" s="51">
        <v>0</v>
      </c>
      <c r="E718" s="51">
        <v>173214.541</v>
      </c>
      <c r="F718" s="51">
        <v>173214.53456</v>
      </c>
      <c r="G718" s="50">
        <f t="shared" si="154"/>
        <v>-6.4399999973829836E-3</v>
      </c>
      <c r="H718" s="91">
        <f t="shared" si="155"/>
        <v>99.999996282067343</v>
      </c>
    </row>
    <row r="719" spans="2:8" s="44" customFormat="1">
      <c r="B719" s="90" t="s">
        <v>37</v>
      </c>
      <c r="C719" s="107" t="s">
        <v>789</v>
      </c>
      <c r="D719" s="49">
        <v>0</v>
      </c>
      <c r="E719" s="49">
        <v>113.858</v>
      </c>
      <c r="F719" s="49">
        <v>113.858</v>
      </c>
      <c r="G719" s="50">
        <f t="shared" si="154"/>
        <v>0</v>
      </c>
      <c r="H719" s="91">
        <f t="shared" si="155"/>
        <v>100</v>
      </c>
    </row>
    <row r="720" spans="2:8" s="44" customFormat="1">
      <c r="B720" s="88" t="s">
        <v>6</v>
      </c>
      <c r="C720" s="1" t="s">
        <v>0</v>
      </c>
      <c r="D720" s="51">
        <v>0</v>
      </c>
      <c r="E720" s="51">
        <v>173328.399</v>
      </c>
      <c r="F720" s="51">
        <v>173328.39256000001</v>
      </c>
      <c r="G720" s="50">
        <f t="shared" si="154"/>
        <v>-6.4399999973829836E-3</v>
      </c>
      <c r="H720" s="91">
        <f t="shared" si="155"/>
        <v>99.999996284509621</v>
      </c>
    </row>
    <row r="721" spans="2:8" s="44" customFormat="1">
      <c r="B721" s="88" t="s">
        <v>7</v>
      </c>
      <c r="C721" s="1" t="s">
        <v>0</v>
      </c>
      <c r="D721" s="51">
        <v>0</v>
      </c>
      <c r="E721" s="51">
        <v>173328.399</v>
      </c>
      <c r="F721" s="51">
        <v>173328.39256000001</v>
      </c>
      <c r="G721" s="50">
        <f t="shared" si="154"/>
        <v>-6.4399999973829836E-3</v>
      </c>
      <c r="H721" s="91">
        <f t="shared" si="155"/>
        <v>99.999996284509621</v>
      </c>
    </row>
    <row r="722" spans="2:8" s="44" customFormat="1" ht="21">
      <c r="B722" s="92" t="s">
        <v>55</v>
      </c>
      <c r="C722" s="1" t="s">
        <v>57</v>
      </c>
      <c r="D722" s="2" t="s">
        <v>1</v>
      </c>
      <c r="E722" s="2" t="s">
        <v>2</v>
      </c>
      <c r="F722" s="2" t="s">
        <v>3</v>
      </c>
      <c r="G722" s="3" t="s">
        <v>4</v>
      </c>
      <c r="H722" s="93" t="s">
        <v>58</v>
      </c>
    </row>
    <row r="723" spans="2:8" s="44" customFormat="1" ht="21">
      <c r="B723" s="88" t="s">
        <v>1129</v>
      </c>
      <c r="C723" s="1" t="s">
        <v>860</v>
      </c>
      <c r="D723" s="83"/>
      <c r="E723" s="83"/>
      <c r="F723" s="83"/>
      <c r="G723" s="83"/>
      <c r="H723" s="89"/>
    </row>
    <row r="724" spans="2:8" s="44" customFormat="1">
      <c r="B724" s="90" t="s">
        <v>64</v>
      </c>
      <c r="C724" s="107" t="s">
        <v>65</v>
      </c>
      <c r="D724" s="49">
        <v>0</v>
      </c>
      <c r="E724" s="49">
        <v>80011.129000000001</v>
      </c>
      <c r="F724" s="49">
        <v>77969.567670000004</v>
      </c>
      <c r="G724" s="50">
        <f t="shared" ref="G724:G731" si="156">F724-E724</f>
        <v>-2041.5613299999968</v>
      </c>
      <c r="H724" s="91">
        <f t="shared" ref="H724:H731" si="157">F724/E724*100</f>
        <v>97.448403296496423</v>
      </c>
    </row>
    <row r="725" spans="2:8" s="44" customFormat="1">
      <c r="B725" s="90" t="s">
        <v>66</v>
      </c>
      <c r="C725" s="107" t="s">
        <v>67</v>
      </c>
      <c r="D725" s="49">
        <v>0</v>
      </c>
      <c r="E725" s="49">
        <v>13811.608</v>
      </c>
      <c r="F725" s="49">
        <v>12963.9372</v>
      </c>
      <c r="G725" s="50">
        <f t="shared" si="156"/>
        <v>-847.67079999999987</v>
      </c>
      <c r="H725" s="91">
        <f t="shared" si="157"/>
        <v>93.862620485608915</v>
      </c>
    </row>
    <row r="726" spans="2:8" s="44" customFormat="1">
      <c r="B726" s="90" t="s">
        <v>68</v>
      </c>
      <c r="C726" s="107" t="s">
        <v>69</v>
      </c>
      <c r="D726" s="49">
        <v>0</v>
      </c>
      <c r="E726" s="49">
        <v>13065.011</v>
      </c>
      <c r="F726" s="49">
        <v>6656.99982</v>
      </c>
      <c r="G726" s="50">
        <f t="shared" si="156"/>
        <v>-6408.0111800000004</v>
      </c>
      <c r="H726" s="91">
        <f t="shared" si="157"/>
        <v>50.952883392137984</v>
      </c>
    </row>
    <row r="727" spans="2:8" s="44" customFormat="1">
      <c r="B727" s="90" t="s">
        <v>1050</v>
      </c>
      <c r="C727" s="107" t="s">
        <v>787</v>
      </c>
      <c r="D727" s="49">
        <v>0</v>
      </c>
      <c r="E727" s="49">
        <v>2328.2809999999999</v>
      </c>
      <c r="F727" s="49">
        <v>1839.9680000000001</v>
      </c>
      <c r="G727" s="50">
        <f t="shared" si="156"/>
        <v>-488.31299999999987</v>
      </c>
      <c r="H727" s="91">
        <f t="shared" si="157"/>
        <v>79.02688721851014</v>
      </c>
    </row>
    <row r="728" spans="2:8" s="44" customFormat="1">
      <c r="B728" s="90" t="s">
        <v>70</v>
      </c>
      <c r="C728" s="107" t="s">
        <v>71</v>
      </c>
      <c r="D728" s="49">
        <v>0</v>
      </c>
      <c r="E728" s="49">
        <v>3892.9929999999999</v>
      </c>
      <c r="F728" s="49">
        <v>1915.35445</v>
      </c>
      <c r="G728" s="50">
        <f t="shared" si="156"/>
        <v>-1977.6385499999999</v>
      </c>
      <c r="H728" s="91">
        <f t="shared" si="157"/>
        <v>49.200048651513114</v>
      </c>
    </row>
    <row r="729" spans="2:8" s="44" customFormat="1">
      <c r="B729" s="88" t="s">
        <v>5</v>
      </c>
      <c r="C729" s="1" t="s">
        <v>0</v>
      </c>
      <c r="D729" s="51">
        <v>0</v>
      </c>
      <c r="E729" s="51">
        <v>113109.022</v>
      </c>
      <c r="F729" s="51">
        <v>101345.82713999999</v>
      </c>
      <c r="G729" s="50">
        <f t="shared" si="156"/>
        <v>-11763.194860000003</v>
      </c>
      <c r="H729" s="91">
        <f t="shared" si="157"/>
        <v>89.600126805092515</v>
      </c>
    </row>
    <row r="730" spans="2:8" s="44" customFormat="1">
      <c r="B730" s="88" t="s">
        <v>6</v>
      </c>
      <c r="C730" s="1" t="s">
        <v>0</v>
      </c>
      <c r="D730" s="51">
        <v>0</v>
      </c>
      <c r="E730" s="51">
        <v>113109.022</v>
      </c>
      <c r="F730" s="51">
        <v>101345.82713999999</v>
      </c>
      <c r="G730" s="50">
        <f t="shared" si="156"/>
        <v>-11763.194860000003</v>
      </c>
      <c r="H730" s="91">
        <f t="shared" si="157"/>
        <v>89.600126805092515</v>
      </c>
    </row>
    <row r="731" spans="2:8" s="44" customFormat="1">
      <c r="B731" s="88" t="s">
        <v>7</v>
      </c>
      <c r="C731" s="1" t="s">
        <v>0</v>
      </c>
      <c r="D731" s="51">
        <v>0</v>
      </c>
      <c r="E731" s="51">
        <v>113109.022</v>
      </c>
      <c r="F731" s="51">
        <v>101345.82713999999</v>
      </c>
      <c r="G731" s="50">
        <f t="shared" si="156"/>
        <v>-11763.194860000003</v>
      </c>
      <c r="H731" s="91">
        <f t="shared" si="157"/>
        <v>89.600126805092515</v>
      </c>
    </row>
    <row r="732" spans="2:8" s="44" customFormat="1" ht="21">
      <c r="B732" s="92" t="s">
        <v>55</v>
      </c>
      <c r="C732" s="1" t="s">
        <v>57</v>
      </c>
      <c r="D732" s="2" t="s">
        <v>1</v>
      </c>
      <c r="E732" s="2" t="s">
        <v>2</v>
      </c>
      <c r="F732" s="2" t="s">
        <v>3</v>
      </c>
      <c r="G732" s="3" t="s">
        <v>4</v>
      </c>
      <c r="H732" s="93" t="s">
        <v>58</v>
      </c>
    </row>
    <row r="733" spans="2:8" s="44" customFormat="1" ht="21">
      <c r="B733" s="88" t="s">
        <v>1130</v>
      </c>
      <c r="C733" s="1" t="s">
        <v>861</v>
      </c>
      <c r="D733" s="83"/>
      <c r="E733" s="83"/>
      <c r="F733" s="83"/>
      <c r="G733" s="83"/>
      <c r="H733" s="89"/>
    </row>
    <row r="734" spans="2:8" s="44" customFormat="1">
      <c r="B734" s="90" t="s">
        <v>64</v>
      </c>
      <c r="C734" s="107" t="s">
        <v>65</v>
      </c>
      <c r="D734" s="49">
        <v>0</v>
      </c>
      <c r="E734" s="49">
        <v>1515.3</v>
      </c>
      <c r="F734" s="49">
        <v>1433.7056500000001</v>
      </c>
      <c r="G734" s="50">
        <f t="shared" ref="G734:G743" si="158">F734-E734</f>
        <v>-81.594349999999849</v>
      </c>
      <c r="H734" s="91">
        <f t="shared" ref="H734:H743" si="159">F734/E734*100</f>
        <v>94.615300600541147</v>
      </c>
    </row>
    <row r="735" spans="2:8" s="44" customFormat="1">
      <c r="B735" s="90" t="s">
        <v>66</v>
      </c>
      <c r="C735" s="107" t="s">
        <v>67</v>
      </c>
      <c r="D735" s="49">
        <v>0</v>
      </c>
      <c r="E735" s="49">
        <v>384.1</v>
      </c>
      <c r="F735" s="49">
        <v>384</v>
      </c>
      <c r="G735" s="50">
        <f t="shared" si="158"/>
        <v>-0.10000000000002274</v>
      </c>
      <c r="H735" s="91">
        <f t="shared" si="159"/>
        <v>99.973965113251751</v>
      </c>
    </row>
    <row r="736" spans="2:8" s="44" customFormat="1">
      <c r="B736" s="90" t="s">
        <v>68</v>
      </c>
      <c r="C736" s="107" t="s">
        <v>69</v>
      </c>
      <c r="D736" s="49">
        <v>0</v>
      </c>
      <c r="E736" s="49">
        <v>2343.3000000000002</v>
      </c>
      <c r="F736" s="49">
        <v>1919.7264600000001</v>
      </c>
      <c r="G736" s="50">
        <f t="shared" si="158"/>
        <v>-423.57354000000009</v>
      </c>
      <c r="H736" s="91">
        <f t="shared" si="159"/>
        <v>81.924058379208802</v>
      </c>
    </row>
    <row r="737" spans="2:8" s="44" customFormat="1">
      <c r="B737" s="90" t="s">
        <v>1050</v>
      </c>
      <c r="C737" s="107" t="s">
        <v>787</v>
      </c>
      <c r="D737" s="49">
        <v>0</v>
      </c>
      <c r="E737" s="49">
        <v>550</v>
      </c>
      <c r="F737" s="49">
        <v>80</v>
      </c>
      <c r="G737" s="50">
        <f t="shared" si="158"/>
        <v>-470</v>
      </c>
      <c r="H737" s="91">
        <f t="shared" si="159"/>
        <v>14.545454545454545</v>
      </c>
    </row>
    <row r="738" spans="2:8" s="44" customFormat="1">
      <c r="B738" s="90" t="s">
        <v>70</v>
      </c>
      <c r="C738" s="107" t="s">
        <v>71</v>
      </c>
      <c r="D738" s="49">
        <v>0</v>
      </c>
      <c r="E738" s="49">
        <v>200</v>
      </c>
      <c r="F738" s="49">
        <v>150</v>
      </c>
      <c r="G738" s="50">
        <f t="shared" si="158"/>
        <v>-50</v>
      </c>
      <c r="H738" s="91">
        <f t="shared" si="159"/>
        <v>75</v>
      </c>
    </row>
    <row r="739" spans="2:8" s="44" customFormat="1">
      <c r="B739" s="90" t="s">
        <v>1054</v>
      </c>
      <c r="C739" s="107" t="s">
        <v>792</v>
      </c>
      <c r="D739" s="49">
        <v>0</v>
      </c>
      <c r="E739" s="49">
        <v>610</v>
      </c>
      <c r="F739" s="49">
        <v>610</v>
      </c>
      <c r="G739" s="50">
        <f t="shared" si="158"/>
        <v>0</v>
      </c>
      <c r="H739" s="91">
        <f t="shared" si="159"/>
        <v>100</v>
      </c>
    </row>
    <row r="740" spans="2:8" s="44" customFormat="1">
      <c r="B740" s="88" t="s">
        <v>5</v>
      </c>
      <c r="C740" s="1" t="s">
        <v>0</v>
      </c>
      <c r="D740" s="51">
        <v>0</v>
      </c>
      <c r="E740" s="51">
        <v>5602.7</v>
      </c>
      <c r="F740" s="51">
        <v>4577.4321099999997</v>
      </c>
      <c r="G740" s="50">
        <f t="shared" si="158"/>
        <v>-1025.2678900000001</v>
      </c>
      <c r="H740" s="91">
        <f t="shared" si="159"/>
        <v>81.700467810162962</v>
      </c>
    </row>
    <row r="741" spans="2:8" s="44" customFormat="1">
      <c r="B741" s="90" t="s">
        <v>37</v>
      </c>
      <c r="C741" s="107" t="s">
        <v>789</v>
      </c>
      <c r="D741" s="49">
        <v>0</v>
      </c>
      <c r="E741" s="49">
        <v>500</v>
      </c>
      <c r="F741" s="49">
        <v>300</v>
      </c>
      <c r="G741" s="50">
        <f t="shared" si="158"/>
        <v>-200</v>
      </c>
      <c r="H741" s="91">
        <f t="shared" si="159"/>
        <v>60</v>
      </c>
    </row>
    <row r="742" spans="2:8" s="44" customFormat="1">
      <c r="B742" s="88" t="s">
        <v>6</v>
      </c>
      <c r="C742" s="1" t="s">
        <v>0</v>
      </c>
      <c r="D742" s="51">
        <v>0</v>
      </c>
      <c r="E742" s="51">
        <v>6102.7</v>
      </c>
      <c r="F742" s="51">
        <v>4877.4321099999997</v>
      </c>
      <c r="G742" s="50">
        <f t="shared" si="158"/>
        <v>-1225.2678900000001</v>
      </c>
      <c r="H742" s="91">
        <f t="shared" si="159"/>
        <v>79.922527897487996</v>
      </c>
    </row>
    <row r="743" spans="2:8" s="44" customFormat="1">
      <c r="B743" s="88" t="s">
        <v>7</v>
      </c>
      <c r="C743" s="1" t="s">
        <v>0</v>
      </c>
      <c r="D743" s="51">
        <v>0</v>
      </c>
      <c r="E743" s="51">
        <v>6102.7</v>
      </c>
      <c r="F743" s="51">
        <v>4877.4321099999997</v>
      </c>
      <c r="G743" s="50">
        <f t="shared" si="158"/>
        <v>-1225.2678900000001</v>
      </c>
      <c r="H743" s="91">
        <f t="shared" si="159"/>
        <v>79.922527897487996</v>
      </c>
    </row>
    <row r="744" spans="2:8" s="44" customFormat="1" ht="21">
      <c r="B744" s="92" t="s">
        <v>55</v>
      </c>
      <c r="C744" s="1" t="s">
        <v>57</v>
      </c>
      <c r="D744" s="2" t="s">
        <v>1</v>
      </c>
      <c r="E744" s="2" t="s">
        <v>2</v>
      </c>
      <c r="F744" s="2" t="s">
        <v>3</v>
      </c>
      <c r="G744" s="3" t="s">
        <v>4</v>
      </c>
      <c r="H744" s="93" t="s">
        <v>58</v>
      </c>
    </row>
    <row r="745" spans="2:8" s="44" customFormat="1" ht="31.5">
      <c r="B745" s="88" t="s">
        <v>1131</v>
      </c>
      <c r="C745" s="1" t="s">
        <v>862</v>
      </c>
      <c r="D745" s="83"/>
      <c r="E745" s="83"/>
      <c r="F745" s="83"/>
      <c r="G745" s="83"/>
      <c r="H745" s="89"/>
    </row>
    <row r="746" spans="2:8" s="44" customFormat="1">
      <c r="B746" s="90" t="s">
        <v>64</v>
      </c>
      <c r="C746" s="107" t="s">
        <v>65</v>
      </c>
      <c r="D746" s="49">
        <v>0</v>
      </c>
      <c r="E746" s="49">
        <v>3190.011</v>
      </c>
      <c r="F746" s="49">
        <v>3174.6259500000001</v>
      </c>
      <c r="G746" s="50">
        <f t="shared" ref="G746:G754" si="160">F746-E746</f>
        <v>-15.385049999999865</v>
      </c>
      <c r="H746" s="91">
        <f t="shared" ref="H746:H754" si="161">F746/E746*100</f>
        <v>99.517711694411091</v>
      </c>
    </row>
    <row r="747" spans="2:8" s="44" customFormat="1">
      <c r="B747" s="90" t="s">
        <v>66</v>
      </c>
      <c r="C747" s="107" t="s">
        <v>67</v>
      </c>
      <c r="D747" s="49">
        <v>0</v>
      </c>
      <c r="E747" s="49">
        <v>555.29999999999995</v>
      </c>
      <c r="F747" s="49">
        <v>480.20487000000003</v>
      </c>
      <c r="G747" s="50">
        <f t="shared" si="160"/>
        <v>-75.095129999999926</v>
      </c>
      <c r="H747" s="91">
        <f t="shared" si="161"/>
        <v>86.476655861696401</v>
      </c>
    </row>
    <row r="748" spans="2:8" s="44" customFormat="1">
      <c r="B748" s="90" t="s">
        <v>68</v>
      </c>
      <c r="C748" s="107" t="s">
        <v>69</v>
      </c>
      <c r="D748" s="49">
        <v>0</v>
      </c>
      <c r="E748" s="49">
        <v>6219.5349999999999</v>
      </c>
      <c r="F748" s="49">
        <v>5706.7065499999999</v>
      </c>
      <c r="G748" s="50">
        <f t="shared" si="160"/>
        <v>-512.82844999999998</v>
      </c>
      <c r="H748" s="91">
        <f t="shared" si="161"/>
        <v>91.754553194089269</v>
      </c>
    </row>
    <row r="749" spans="2:8" s="44" customFormat="1">
      <c r="B749" s="90" t="s">
        <v>1050</v>
      </c>
      <c r="C749" s="107" t="s">
        <v>787</v>
      </c>
      <c r="D749" s="49">
        <v>0</v>
      </c>
      <c r="E749" s="49">
        <v>315.25799999999998</v>
      </c>
      <c r="F749" s="49">
        <v>315.18299999999999</v>
      </c>
      <c r="G749" s="50">
        <f t="shared" si="160"/>
        <v>-7.4999999999988631E-2</v>
      </c>
      <c r="H749" s="91">
        <f t="shared" si="161"/>
        <v>99.976209961364987</v>
      </c>
    </row>
    <row r="750" spans="2:8" s="44" customFormat="1">
      <c r="B750" s="90" t="s">
        <v>70</v>
      </c>
      <c r="C750" s="107" t="s">
        <v>71</v>
      </c>
      <c r="D750" s="49">
        <v>0</v>
      </c>
      <c r="E750" s="49">
        <v>51.914999999999999</v>
      </c>
      <c r="F750" s="49">
        <v>51.899360000000001</v>
      </c>
      <c r="G750" s="50">
        <f t="shared" si="160"/>
        <v>-1.5639999999997656E-2</v>
      </c>
      <c r="H750" s="91">
        <f t="shared" si="161"/>
        <v>99.969873832225758</v>
      </c>
    </row>
    <row r="751" spans="2:8" s="44" customFormat="1">
      <c r="B751" s="88" t="s">
        <v>5</v>
      </c>
      <c r="C751" s="1" t="s">
        <v>0</v>
      </c>
      <c r="D751" s="51">
        <v>0</v>
      </c>
      <c r="E751" s="51">
        <v>10332.019</v>
      </c>
      <c r="F751" s="51">
        <v>9728.6197300000003</v>
      </c>
      <c r="G751" s="50">
        <f t="shared" si="160"/>
        <v>-603.39926999999989</v>
      </c>
      <c r="H751" s="91">
        <f t="shared" si="161"/>
        <v>94.15990940396064</v>
      </c>
    </row>
    <row r="752" spans="2:8" s="44" customFormat="1">
      <c r="B752" s="90" t="s">
        <v>37</v>
      </c>
      <c r="C752" s="107" t="s">
        <v>789</v>
      </c>
      <c r="D752" s="49">
        <v>0</v>
      </c>
      <c r="E752" s="49">
        <v>415</v>
      </c>
      <c r="F752" s="49">
        <v>415</v>
      </c>
      <c r="G752" s="50">
        <f t="shared" si="160"/>
        <v>0</v>
      </c>
      <c r="H752" s="91">
        <f t="shared" si="161"/>
        <v>100</v>
      </c>
    </row>
    <row r="753" spans="2:8" s="44" customFormat="1">
      <c r="B753" s="88" t="s">
        <v>6</v>
      </c>
      <c r="C753" s="1" t="s">
        <v>0</v>
      </c>
      <c r="D753" s="51">
        <v>0</v>
      </c>
      <c r="E753" s="51">
        <v>10747.019</v>
      </c>
      <c r="F753" s="51">
        <v>10143.61973</v>
      </c>
      <c r="G753" s="50">
        <f t="shared" si="160"/>
        <v>-603.39926999999989</v>
      </c>
      <c r="H753" s="91">
        <f t="shared" si="161"/>
        <v>94.385426600622921</v>
      </c>
    </row>
    <row r="754" spans="2:8" s="44" customFormat="1">
      <c r="B754" s="88" t="s">
        <v>7</v>
      </c>
      <c r="C754" s="1" t="s">
        <v>0</v>
      </c>
      <c r="D754" s="51">
        <v>0</v>
      </c>
      <c r="E754" s="51">
        <v>10747.019</v>
      </c>
      <c r="F754" s="51">
        <v>10143.61973</v>
      </c>
      <c r="G754" s="50">
        <f t="shared" si="160"/>
        <v>-603.39926999999989</v>
      </c>
      <c r="H754" s="91">
        <f t="shared" si="161"/>
        <v>94.385426600622921</v>
      </c>
    </row>
    <row r="755" spans="2:8" s="44" customFormat="1" ht="21">
      <c r="B755" s="92" t="s">
        <v>55</v>
      </c>
      <c r="C755" s="1" t="s">
        <v>57</v>
      </c>
      <c r="D755" s="2" t="s">
        <v>1</v>
      </c>
      <c r="E755" s="2" t="s">
        <v>2</v>
      </c>
      <c r="F755" s="2" t="s">
        <v>3</v>
      </c>
      <c r="G755" s="3" t="s">
        <v>4</v>
      </c>
      <c r="H755" s="93" t="s">
        <v>58</v>
      </c>
    </row>
    <row r="756" spans="2:8" s="44" customFormat="1" ht="31.5">
      <c r="B756" s="88" t="s">
        <v>1132</v>
      </c>
      <c r="C756" s="1" t="s">
        <v>863</v>
      </c>
      <c r="D756" s="83"/>
      <c r="E756" s="83"/>
      <c r="F756" s="83"/>
      <c r="G756" s="83"/>
      <c r="H756" s="89"/>
    </row>
    <row r="757" spans="2:8" s="44" customFormat="1">
      <c r="B757" s="90" t="s">
        <v>64</v>
      </c>
      <c r="C757" s="107" t="s">
        <v>65</v>
      </c>
      <c r="D757" s="49">
        <v>0</v>
      </c>
      <c r="E757" s="49">
        <v>5325.2290000000003</v>
      </c>
      <c r="F757" s="49">
        <v>4973.7149200000003</v>
      </c>
      <c r="G757" s="50">
        <f t="shared" ref="G757:G764" si="162">F757-E757</f>
        <v>-351.51407999999992</v>
      </c>
      <c r="H757" s="91">
        <f t="shared" ref="H757:H764" si="163">F757/E757*100</f>
        <v>93.399080490247471</v>
      </c>
    </row>
    <row r="758" spans="2:8" s="44" customFormat="1">
      <c r="B758" s="90" t="s">
        <v>66</v>
      </c>
      <c r="C758" s="107" t="s">
        <v>67</v>
      </c>
      <c r="D758" s="49">
        <v>0</v>
      </c>
      <c r="E758" s="49">
        <v>844.74599999999998</v>
      </c>
      <c r="F758" s="49">
        <v>741.45928000000004</v>
      </c>
      <c r="G758" s="50">
        <f t="shared" si="162"/>
        <v>-103.28671999999995</v>
      </c>
      <c r="H758" s="91">
        <f t="shared" si="163"/>
        <v>87.773044205003643</v>
      </c>
    </row>
    <row r="759" spans="2:8" s="44" customFormat="1">
      <c r="B759" s="90" t="s">
        <v>68</v>
      </c>
      <c r="C759" s="107" t="s">
        <v>69</v>
      </c>
      <c r="D759" s="49">
        <v>0</v>
      </c>
      <c r="E759" s="49">
        <v>3200.1109999999999</v>
      </c>
      <c r="F759" s="49">
        <v>2511.3165600000002</v>
      </c>
      <c r="G759" s="50">
        <f t="shared" si="162"/>
        <v>-688.79443999999967</v>
      </c>
      <c r="H759" s="91">
        <f t="shared" si="163"/>
        <v>78.475920366512298</v>
      </c>
    </row>
    <row r="760" spans="2:8" s="44" customFormat="1">
      <c r="B760" s="90" t="s">
        <v>1050</v>
      </c>
      <c r="C760" s="107" t="s">
        <v>787</v>
      </c>
      <c r="D760" s="49">
        <v>0</v>
      </c>
      <c r="E760" s="49">
        <v>184.00800000000001</v>
      </c>
      <c r="F760" s="49">
        <v>179.48650000000001</v>
      </c>
      <c r="G760" s="50">
        <f t="shared" si="162"/>
        <v>-4.5215000000000032</v>
      </c>
      <c r="H760" s="91">
        <f t="shared" si="163"/>
        <v>97.542769879570457</v>
      </c>
    </row>
    <row r="761" spans="2:8" s="44" customFormat="1">
      <c r="B761" s="90" t="s">
        <v>70</v>
      </c>
      <c r="C761" s="107" t="s">
        <v>71</v>
      </c>
      <c r="D761" s="49">
        <v>0</v>
      </c>
      <c r="E761" s="49">
        <v>250.86199999999999</v>
      </c>
      <c r="F761" s="49">
        <v>250.74468999999999</v>
      </c>
      <c r="G761" s="50">
        <f t="shared" si="162"/>
        <v>-0.11731000000000336</v>
      </c>
      <c r="H761" s="91">
        <f t="shared" si="163"/>
        <v>99.953237238003368</v>
      </c>
    </row>
    <row r="762" spans="2:8" s="44" customFormat="1">
      <c r="B762" s="88" t="s">
        <v>5</v>
      </c>
      <c r="C762" s="1" t="s">
        <v>0</v>
      </c>
      <c r="D762" s="51">
        <v>0</v>
      </c>
      <c r="E762" s="51">
        <v>9804.9560000000001</v>
      </c>
      <c r="F762" s="51">
        <v>8656.7219499999992</v>
      </c>
      <c r="G762" s="50">
        <f t="shared" si="162"/>
        <v>-1148.2340500000009</v>
      </c>
      <c r="H762" s="91">
        <f t="shared" si="163"/>
        <v>88.289248314831795</v>
      </c>
    </row>
    <row r="763" spans="2:8" s="44" customFormat="1">
      <c r="B763" s="88" t="s">
        <v>6</v>
      </c>
      <c r="C763" s="1" t="s">
        <v>0</v>
      </c>
      <c r="D763" s="51">
        <v>0</v>
      </c>
      <c r="E763" s="51">
        <v>9804.9560000000001</v>
      </c>
      <c r="F763" s="51">
        <v>8656.7219499999992</v>
      </c>
      <c r="G763" s="50">
        <f t="shared" si="162"/>
        <v>-1148.2340500000009</v>
      </c>
      <c r="H763" s="91">
        <f t="shared" si="163"/>
        <v>88.289248314831795</v>
      </c>
    </row>
    <row r="764" spans="2:8" s="44" customFormat="1">
      <c r="B764" s="88" t="s">
        <v>7</v>
      </c>
      <c r="C764" s="1" t="s">
        <v>0</v>
      </c>
      <c r="D764" s="51">
        <v>0</v>
      </c>
      <c r="E764" s="51">
        <v>9804.9560000000001</v>
      </c>
      <c r="F764" s="51">
        <v>8656.7219499999992</v>
      </c>
      <c r="G764" s="50">
        <f t="shared" si="162"/>
        <v>-1148.2340500000009</v>
      </c>
      <c r="H764" s="91">
        <f t="shared" si="163"/>
        <v>88.289248314831795</v>
      </c>
    </row>
    <row r="765" spans="2:8" s="44" customFormat="1" ht="21">
      <c r="B765" s="92" t="s">
        <v>55</v>
      </c>
      <c r="C765" s="1" t="s">
        <v>57</v>
      </c>
      <c r="D765" s="2" t="s">
        <v>1</v>
      </c>
      <c r="E765" s="2" t="s">
        <v>2</v>
      </c>
      <c r="F765" s="2" t="s">
        <v>3</v>
      </c>
      <c r="G765" s="3" t="s">
        <v>4</v>
      </c>
      <c r="H765" s="93" t="s">
        <v>58</v>
      </c>
    </row>
    <row r="766" spans="2:8" s="44" customFormat="1" ht="31.5">
      <c r="B766" s="88" t="s">
        <v>1133</v>
      </c>
      <c r="C766" s="1" t="s">
        <v>864</v>
      </c>
      <c r="D766" s="83"/>
      <c r="E766" s="83"/>
      <c r="F766" s="83"/>
      <c r="G766" s="83"/>
      <c r="H766" s="89"/>
    </row>
    <row r="767" spans="2:8" s="44" customFormat="1">
      <c r="B767" s="90" t="s">
        <v>64</v>
      </c>
      <c r="C767" s="107" t="s">
        <v>65</v>
      </c>
      <c r="D767" s="49">
        <v>0</v>
      </c>
      <c r="E767" s="49">
        <v>33325.47</v>
      </c>
      <c r="F767" s="49">
        <v>29429.31582</v>
      </c>
      <c r="G767" s="50">
        <f t="shared" ref="G767:G774" si="164">F767-E767</f>
        <v>-3896.1541800000014</v>
      </c>
      <c r="H767" s="91">
        <f t="shared" ref="H767:H774" si="165">F767/E767*100</f>
        <v>88.308779501084302</v>
      </c>
    </row>
    <row r="768" spans="2:8" s="44" customFormat="1">
      <c r="B768" s="90" t="s">
        <v>66</v>
      </c>
      <c r="C768" s="107" t="s">
        <v>67</v>
      </c>
      <c r="D768" s="49">
        <v>0</v>
      </c>
      <c r="E768" s="49">
        <v>4704.24</v>
      </c>
      <c r="F768" s="49">
        <v>3724.0666099999999</v>
      </c>
      <c r="G768" s="50">
        <f t="shared" si="164"/>
        <v>-980.17338999999993</v>
      </c>
      <c r="H768" s="91">
        <f t="shared" si="165"/>
        <v>79.164043713756101</v>
      </c>
    </row>
    <row r="769" spans="2:8" s="44" customFormat="1">
      <c r="B769" s="90" t="s">
        <v>68</v>
      </c>
      <c r="C769" s="107" t="s">
        <v>69</v>
      </c>
      <c r="D769" s="49">
        <v>0</v>
      </c>
      <c r="E769" s="49">
        <v>7664.8950000000004</v>
      </c>
      <c r="F769" s="49">
        <v>4495.3960399999996</v>
      </c>
      <c r="G769" s="50">
        <f t="shared" si="164"/>
        <v>-3169.4989600000008</v>
      </c>
      <c r="H769" s="91">
        <f t="shared" si="165"/>
        <v>58.649153576141607</v>
      </c>
    </row>
    <row r="770" spans="2:8" s="44" customFormat="1">
      <c r="B770" s="90" t="s">
        <v>1050</v>
      </c>
      <c r="C770" s="107" t="s">
        <v>787</v>
      </c>
      <c r="D770" s="49">
        <v>0</v>
      </c>
      <c r="E770" s="49">
        <v>2379.4879999999998</v>
      </c>
      <c r="F770" s="49">
        <v>1310.3</v>
      </c>
      <c r="G770" s="50">
        <f t="shared" si="164"/>
        <v>-1069.1879999999999</v>
      </c>
      <c r="H770" s="91">
        <f t="shared" si="165"/>
        <v>55.066468080528253</v>
      </c>
    </row>
    <row r="771" spans="2:8" s="44" customFormat="1">
      <c r="B771" s="90" t="s">
        <v>70</v>
      </c>
      <c r="C771" s="107" t="s">
        <v>71</v>
      </c>
      <c r="D771" s="49">
        <v>0</v>
      </c>
      <c r="E771" s="49">
        <v>1953.2149999999999</v>
      </c>
      <c r="F771" s="49">
        <v>1499.3241700000001</v>
      </c>
      <c r="G771" s="50">
        <f t="shared" si="164"/>
        <v>-453.89082999999982</v>
      </c>
      <c r="H771" s="91">
        <f t="shared" si="165"/>
        <v>76.761860317476589</v>
      </c>
    </row>
    <row r="772" spans="2:8" s="44" customFormat="1">
      <c r="B772" s="88" t="s">
        <v>5</v>
      </c>
      <c r="C772" s="1" t="s">
        <v>0</v>
      </c>
      <c r="D772" s="51">
        <v>0</v>
      </c>
      <c r="E772" s="51">
        <v>50027.307999999997</v>
      </c>
      <c r="F772" s="51">
        <v>40458.40264</v>
      </c>
      <c r="G772" s="50">
        <f t="shared" si="164"/>
        <v>-9568.905359999997</v>
      </c>
      <c r="H772" s="91">
        <f t="shared" si="165"/>
        <v>80.872635881187136</v>
      </c>
    </row>
    <row r="773" spans="2:8" s="44" customFormat="1">
      <c r="B773" s="88" t="s">
        <v>6</v>
      </c>
      <c r="C773" s="1" t="s">
        <v>0</v>
      </c>
      <c r="D773" s="51">
        <v>0</v>
      </c>
      <c r="E773" s="51">
        <v>50027.307999999997</v>
      </c>
      <c r="F773" s="51">
        <v>40458.40264</v>
      </c>
      <c r="G773" s="50">
        <f t="shared" si="164"/>
        <v>-9568.905359999997</v>
      </c>
      <c r="H773" s="91">
        <f t="shared" si="165"/>
        <v>80.872635881187136</v>
      </c>
    </row>
    <row r="774" spans="2:8" s="44" customFormat="1">
      <c r="B774" s="88" t="s">
        <v>7</v>
      </c>
      <c r="C774" s="1" t="s">
        <v>0</v>
      </c>
      <c r="D774" s="51">
        <v>0</v>
      </c>
      <c r="E774" s="51">
        <v>50027.307999999997</v>
      </c>
      <c r="F774" s="51">
        <v>40458.40264</v>
      </c>
      <c r="G774" s="50">
        <f t="shared" si="164"/>
        <v>-9568.905359999997</v>
      </c>
      <c r="H774" s="91">
        <f t="shared" si="165"/>
        <v>80.872635881187136</v>
      </c>
    </row>
    <row r="775" spans="2:8" s="44" customFormat="1" ht="21">
      <c r="B775" s="92" t="s">
        <v>55</v>
      </c>
      <c r="C775" s="1" t="s">
        <v>57</v>
      </c>
      <c r="D775" s="2" t="s">
        <v>1</v>
      </c>
      <c r="E775" s="2" t="s">
        <v>2</v>
      </c>
      <c r="F775" s="2" t="s">
        <v>3</v>
      </c>
      <c r="G775" s="3" t="s">
        <v>4</v>
      </c>
      <c r="H775" s="93" t="s">
        <v>58</v>
      </c>
    </row>
    <row r="776" spans="2:8" s="44" customFormat="1" ht="21">
      <c r="B776" s="88" t="s">
        <v>1134</v>
      </c>
      <c r="C776" s="1" t="s">
        <v>865</v>
      </c>
      <c r="D776" s="83"/>
      <c r="E776" s="83"/>
      <c r="F776" s="83"/>
      <c r="G776" s="83"/>
      <c r="H776" s="89"/>
    </row>
    <row r="777" spans="2:8" s="44" customFormat="1">
      <c r="B777" s="90" t="s">
        <v>64</v>
      </c>
      <c r="C777" s="107" t="s">
        <v>65</v>
      </c>
      <c r="D777" s="49">
        <v>0</v>
      </c>
      <c r="E777" s="49">
        <v>941.1</v>
      </c>
      <c r="F777" s="49">
        <v>941.06399999999996</v>
      </c>
      <c r="G777" s="50">
        <f t="shared" ref="G777:G784" si="166">F777-E777</f>
        <v>-3.6000000000058208E-2</v>
      </c>
      <c r="H777" s="91">
        <f t="shared" ref="H777:H784" si="167">F777/E777*100</f>
        <v>99.996174689193495</v>
      </c>
    </row>
    <row r="778" spans="2:8" s="44" customFormat="1">
      <c r="B778" s="90" t="s">
        <v>66</v>
      </c>
      <c r="C778" s="107" t="s">
        <v>67</v>
      </c>
      <c r="D778" s="49">
        <v>0</v>
      </c>
      <c r="E778" s="49">
        <v>137.30000000000001</v>
      </c>
      <c r="F778" s="49">
        <v>132.19846000000001</v>
      </c>
      <c r="G778" s="50">
        <f t="shared" si="166"/>
        <v>-5.10154</v>
      </c>
      <c r="H778" s="91">
        <f t="shared" si="167"/>
        <v>96.284384559359069</v>
      </c>
    </row>
    <row r="779" spans="2:8" s="44" customFormat="1">
      <c r="B779" s="90" t="s">
        <v>68</v>
      </c>
      <c r="C779" s="107" t="s">
        <v>69</v>
      </c>
      <c r="D779" s="49">
        <v>0</v>
      </c>
      <c r="E779" s="49">
        <v>20.3</v>
      </c>
      <c r="F779" s="49">
        <v>20.3</v>
      </c>
      <c r="G779" s="50">
        <f t="shared" si="166"/>
        <v>0</v>
      </c>
      <c r="H779" s="91">
        <f t="shared" si="167"/>
        <v>100</v>
      </c>
    </row>
    <row r="780" spans="2:8" s="44" customFormat="1">
      <c r="B780" s="90" t="s">
        <v>70</v>
      </c>
      <c r="C780" s="107" t="s">
        <v>71</v>
      </c>
      <c r="D780" s="49">
        <v>0</v>
      </c>
      <c r="E780" s="49">
        <v>1313.5</v>
      </c>
      <c r="F780" s="49">
        <v>1313.5</v>
      </c>
      <c r="G780" s="50">
        <f t="shared" si="166"/>
        <v>0</v>
      </c>
      <c r="H780" s="91">
        <f t="shared" si="167"/>
        <v>100</v>
      </c>
    </row>
    <row r="781" spans="2:8" s="44" customFormat="1">
      <c r="B781" s="88" t="s">
        <v>5</v>
      </c>
      <c r="C781" s="1" t="s">
        <v>0</v>
      </c>
      <c r="D781" s="51">
        <v>0</v>
      </c>
      <c r="E781" s="51">
        <v>2412.1999999999998</v>
      </c>
      <c r="F781" s="51">
        <v>2407.0624600000001</v>
      </c>
      <c r="G781" s="50">
        <f t="shared" si="166"/>
        <v>-5.1375399999997171</v>
      </c>
      <c r="H781" s="91">
        <f t="shared" si="167"/>
        <v>99.78701848934584</v>
      </c>
    </row>
    <row r="782" spans="2:8" s="44" customFormat="1">
      <c r="B782" s="88" t="s">
        <v>6</v>
      </c>
      <c r="C782" s="1" t="s">
        <v>0</v>
      </c>
      <c r="D782" s="51">
        <v>0</v>
      </c>
      <c r="E782" s="51">
        <v>2412.1999999999998</v>
      </c>
      <c r="F782" s="51">
        <v>2407.0624600000001</v>
      </c>
      <c r="G782" s="50">
        <f t="shared" si="166"/>
        <v>-5.1375399999997171</v>
      </c>
      <c r="H782" s="91">
        <f t="shared" si="167"/>
        <v>99.78701848934584</v>
      </c>
    </row>
    <row r="783" spans="2:8" s="44" customFormat="1">
      <c r="B783" s="88" t="s">
        <v>8</v>
      </c>
      <c r="C783" s="1" t="s">
        <v>0</v>
      </c>
      <c r="D783" s="51">
        <v>0</v>
      </c>
      <c r="E783" s="51">
        <v>6233.1180000000004</v>
      </c>
      <c r="F783" s="51">
        <v>4385.2824000000001</v>
      </c>
      <c r="G783" s="50">
        <f t="shared" si="166"/>
        <v>-1847.8356000000003</v>
      </c>
      <c r="H783" s="91">
        <f t="shared" si="167"/>
        <v>70.354554494235472</v>
      </c>
    </row>
    <row r="784" spans="2:8" s="44" customFormat="1">
      <c r="B784" s="88" t="s">
        <v>7</v>
      </c>
      <c r="C784" s="1" t="s">
        <v>0</v>
      </c>
      <c r="D784" s="51">
        <v>0</v>
      </c>
      <c r="E784" s="51">
        <v>8645.3179999999993</v>
      </c>
      <c r="F784" s="51">
        <v>6792.3448600000002</v>
      </c>
      <c r="G784" s="50">
        <f t="shared" si="166"/>
        <v>-1852.9731399999991</v>
      </c>
      <c r="H784" s="91">
        <f t="shared" si="167"/>
        <v>78.566743987901901</v>
      </c>
    </row>
    <row r="785" spans="2:8" s="44" customFormat="1" ht="21">
      <c r="B785" s="92" t="s">
        <v>55</v>
      </c>
      <c r="C785" s="1" t="s">
        <v>57</v>
      </c>
      <c r="D785" s="2" t="s">
        <v>1</v>
      </c>
      <c r="E785" s="2" t="s">
        <v>2</v>
      </c>
      <c r="F785" s="2" t="s">
        <v>3</v>
      </c>
      <c r="G785" s="3" t="s">
        <v>4</v>
      </c>
      <c r="H785" s="93" t="s">
        <v>58</v>
      </c>
    </row>
    <row r="786" spans="2:8" s="44" customFormat="1" ht="31.5">
      <c r="B786" s="88" t="s">
        <v>1135</v>
      </c>
      <c r="C786" s="1" t="s">
        <v>866</v>
      </c>
      <c r="D786" s="83"/>
      <c r="E786" s="83"/>
      <c r="F786" s="83"/>
      <c r="G786" s="83"/>
      <c r="H786" s="89"/>
    </row>
    <row r="787" spans="2:8" s="44" customFormat="1">
      <c r="B787" s="90" t="s">
        <v>64</v>
      </c>
      <c r="C787" s="107" t="s">
        <v>65</v>
      </c>
      <c r="D787" s="49">
        <v>0</v>
      </c>
      <c r="E787" s="49">
        <v>5191.7</v>
      </c>
      <c r="F787" s="49">
        <v>5191.7</v>
      </c>
      <c r="G787" s="50">
        <f t="shared" ref="G787:G796" si="168">F787-E787</f>
        <v>0</v>
      </c>
      <c r="H787" s="91">
        <f t="shared" ref="H787:H796" si="169">F787/E787*100</f>
        <v>100</v>
      </c>
    </row>
    <row r="788" spans="2:8" s="44" customFormat="1">
      <c r="B788" s="90" t="s">
        <v>66</v>
      </c>
      <c r="C788" s="107" t="s">
        <v>67</v>
      </c>
      <c r="D788" s="49">
        <v>0</v>
      </c>
      <c r="E788" s="49">
        <v>900.3</v>
      </c>
      <c r="F788" s="49">
        <v>812.71492000000001</v>
      </c>
      <c r="G788" s="50">
        <f t="shared" si="168"/>
        <v>-87.585079999999948</v>
      </c>
      <c r="H788" s="91">
        <f t="shared" si="169"/>
        <v>90.271567255359329</v>
      </c>
    </row>
    <row r="789" spans="2:8" s="44" customFormat="1">
      <c r="B789" s="90" t="s">
        <v>68</v>
      </c>
      <c r="C789" s="107" t="s">
        <v>69</v>
      </c>
      <c r="D789" s="49">
        <v>0</v>
      </c>
      <c r="E789" s="49">
        <v>1168.5</v>
      </c>
      <c r="F789" s="49">
        <v>856.41994</v>
      </c>
      <c r="G789" s="50">
        <f t="shared" si="168"/>
        <v>-312.08006</v>
      </c>
      <c r="H789" s="91">
        <f t="shared" si="169"/>
        <v>73.292249893025243</v>
      </c>
    </row>
    <row r="790" spans="2:8" s="44" customFormat="1">
      <c r="B790" s="90" t="s">
        <v>1050</v>
      </c>
      <c r="C790" s="107" t="s">
        <v>787</v>
      </c>
      <c r="D790" s="49">
        <v>0</v>
      </c>
      <c r="E790" s="49">
        <v>229.7</v>
      </c>
      <c r="F790" s="49">
        <v>17.760000000000002</v>
      </c>
      <c r="G790" s="50">
        <f t="shared" si="168"/>
        <v>-211.94</v>
      </c>
      <c r="H790" s="91">
        <f t="shared" si="169"/>
        <v>7.731824118415326</v>
      </c>
    </row>
    <row r="791" spans="2:8" s="44" customFormat="1">
      <c r="B791" s="90" t="s">
        <v>70</v>
      </c>
      <c r="C791" s="107" t="s">
        <v>71</v>
      </c>
      <c r="D791" s="49">
        <v>0</v>
      </c>
      <c r="E791" s="49">
        <v>50</v>
      </c>
      <c r="F791" s="49">
        <v>0</v>
      </c>
      <c r="G791" s="50">
        <f t="shared" si="168"/>
        <v>-50</v>
      </c>
      <c r="H791" s="91">
        <f t="shared" si="169"/>
        <v>0</v>
      </c>
    </row>
    <row r="792" spans="2:8" s="44" customFormat="1">
      <c r="B792" s="88" t="s">
        <v>5</v>
      </c>
      <c r="C792" s="1" t="s">
        <v>0</v>
      </c>
      <c r="D792" s="51">
        <v>0</v>
      </c>
      <c r="E792" s="51">
        <v>7540.2</v>
      </c>
      <c r="F792" s="51">
        <v>6878.5948600000002</v>
      </c>
      <c r="G792" s="50">
        <f t="shared" si="168"/>
        <v>-661.60513999999966</v>
      </c>
      <c r="H792" s="91">
        <f t="shared" si="169"/>
        <v>91.225628763162774</v>
      </c>
    </row>
    <row r="793" spans="2:8" s="44" customFormat="1">
      <c r="B793" s="90" t="s">
        <v>37</v>
      </c>
      <c r="C793" s="107" t="s">
        <v>789</v>
      </c>
      <c r="D793" s="49">
        <v>0</v>
      </c>
      <c r="E793" s="49">
        <v>11108.67</v>
      </c>
      <c r="F793" s="49">
        <v>10988.888000000001</v>
      </c>
      <c r="G793" s="50">
        <f t="shared" si="168"/>
        <v>-119.78199999999924</v>
      </c>
      <c r="H793" s="91">
        <f t="shared" si="169"/>
        <v>98.921725103005144</v>
      </c>
    </row>
    <row r="794" spans="2:8" s="44" customFormat="1">
      <c r="B794" s="88" t="s">
        <v>6</v>
      </c>
      <c r="C794" s="1" t="s">
        <v>0</v>
      </c>
      <c r="D794" s="51">
        <v>0</v>
      </c>
      <c r="E794" s="51">
        <v>18648.87</v>
      </c>
      <c r="F794" s="51">
        <v>17867.48286</v>
      </c>
      <c r="G794" s="50">
        <f t="shared" si="168"/>
        <v>-781.38713999999891</v>
      </c>
      <c r="H794" s="91">
        <f t="shared" si="169"/>
        <v>95.810002750836915</v>
      </c>
    </row>
    <row r="795" spans="2:8" s="44" customFormat="1">
      <c r="B795" s="88" t="s">
        <v>8</v>
      </c>
      <c r="C795" s="1" t="s">
        <v>0</v>
      </c>
      <c r="D795" s="51">
        <v>0</v>
      </c>
      <c r="E795" s="51">
        <v>4638.07</v>
      </c>
      <c r="F795" s="51">
        <v>3873.4377599999998</v>
      </c>
      <c r="G795" s="50">
        <f t="shared" si="168"/>
        <v>-764.63223999999991</v>
      </c>
      <c r="H795" s="91">
        <f t="shared" si="169"/>
        <v>83.513999573098303</v>
      </c>
    </row>
    <row r="796" spans="2:8" s="44" customFormat="1">
      <c r="B796" s="88" t="s">
        <v>7</v>
      </c>
      <c r="C796" s="1" t="s">
        <v>0</v>
      </c>
      <c r="D796" s="51">
        <v>0</v>
      </c>
      <c r="E796" s="51">
        <v>23286.94</v>
      </c>
      <c r="F796" s="51">
        <v>21740.920620000001</v>
      </c>
      <c r="G796" s="50">
        <f t="shared" si="168"/>
        <v>-1546.0193799999979</v>
      </c>
      <c r="H796" s="91">
        <f t="shared" si="169"/>
        <v>93.36100243312346</v>
      </c>
    </row>
    <row r="797" spans="2:8" s="44" customFormat="1" ht="21">
      <c r="B797" s="92" t="s">
        <v>55</v>
      </c>
      <c r="C797" s="1" t="s">
        <v>57</v>
      </c>
      <c r="D797" s="2" t="s">
        <v>1</v>
      </c>
      <c r="E797" s="2" t="s">
        <v>2</v>
      </c>
      <c r="F797" s="2" t="s">
        <v>3</v>
      </c>
      <c r="G797" s="3" t="s">
        <v>4</v>
      </c>
      <c r="H797" s="93" t="s">
        <v>58</v>
      </c>
    </row>
    <row r="798" spans="2:8" s="44" customFormat="1" ht="21">
      <c r="B798" s="88" t="s">
        <v>1136</v>
      </c>
      <c r="C798" s="1" t="s">
        <v>867</v>
      </c>
      <c r="D798" s="83"/>
      <c r="E798" s="83"/>
      <c r="F798" s="83"/>
      <c r="G798" s="83"/>
      <c r="H798" s="89"/>
    </row>
    <row r="799" spans="2:8" s="44" customFormat="1">
      <c r="B799" s="90" t="s">
        <v>64</v>
      </c>
      <c r="C799" s="107" t="s">
        <v>65</v>
      </c>
      <c r="D799" s="49">
        <v>0</v>
      </c>
      <c r="E799" s="49">
        <v>2484.2800000000002</v>
      </c>
      <c r="F799" s="49">
        <v>2071.5990000000002</v>
      </c>
      <c r="G799" s="50">
        <f t="shared" ref="G799:G807" si="170">F799-E799</f>
        <v>-412.68100000000004</v>
      </c>
      <c r="H799" s="91">
        <f t="shared" ref="H799:H807" si="171">F799/E799*100</f>
        <v>83.388305666027989</v>
      </c>
    </row>
    <row r="800" spans="2:8" s="44" customFormat="1">
      <c r="B800" s="90" t="s">
        <v>66</v>
      </c>
      <c r="C800" s="107" t="s">
        <v>67</v>
      </c>
      <c r="D800" s="49">
        <v>0</v>
      </c>
      <c r="E800" s="49">
        <v>369</v>
      </c>
      <c r="F800" s="49">
        <v>283.8</v>
      </c>
      <c r="G800" s="50">
        <f t="shared" si="170"/>
        <v>-85.199999999999989</v>
      </c>
      <c r="H800" s="91">
        <f t="shared" si="171"/>
        <v>76.910569105691067</v>
      </c>
    </row>
    <row r="801" spans="2:8" s="44" customFormat="1">
      <c r="B801" s="90" t="s">
        <v>68</v>
      </c>
      <c r="C801" s="107" t="s">
        <v>69</v>
      </c>
      <c r="D801" s="49">
        <v>0</v>
      </c>
      <c r="E801" s="49">
        <v>129</v>
      </c>
      <c r="F801" s="49">
        <v>128.886</v>
      </c>
      <c r="G801" s="50">
        <f t="shared" si="170"/>
        <v>-0.11400000000000432</v>
      </c>
      <c r="H801" s="91">
        <f t="shared" si="171"/>
        <v>99.911627906976747</v>
      </c>
    </row>
    <row r="802" spans="2:8" s="44" customFormat="1">
      <c r="B802" s="90" t="s">
        <v>1050</v>
      </c>
      <c r="C802" s="107" t="s">
        <v>787</v>
      </c>
      <c r="D802" s="49">
        <v>0</v>
      </c>
      <c r="E802" s="49">
        <v>61.82</v>
      </c>
      <c r="F802" s="49">
        <v>58.606999999999999</v>
      </c>
      <c r="G802" s="50">
        <f t="shared" si="170"/>
        <v>-3.213000000000001</v>
      </c>
      <c r="H802" s="91">
        <f t="shared" si="171"/>
        <v>94.802652863151081</v>
      </c>
    </row>
    <row r="803" spans="2:8" s="44" customFormat="1">
      <c r="B803" s="90" t="s">
        <v>70</v>
      </c>
      <c r="C803" s="107" t="s">
        <v>71</v>
      </c>
      <c r="D803" s="49">
        <v>0</v>
      </c>
      <c r="E803" s="49">
        <v>98</v>
      </c>
      <c r="F803" s="49">
        <v>98</v>
      </c>
      <c r="G803" s="50">
        <f t="shared" si="170"/>
        <v>0</v>
      </c>
      <c r="H803" s="91">
        <f t="shared" si="171"/>
        <v>100</v>
      </c>
    </row>
    <row r="804" spans="2:8" s="44" customFormat="1">
      <c r="B804" s="88" t="s">
        <v>5</v>
      </c>
      <c r="C804" s="1" t="s">
        <v>0</v>
      </c>
      <c r="D804" s="51">
        <v>0</v>
      </c>
      <c r="E804" s="51">
        <v>3142.1</v>
      </c>
      <c r="F804" s="51">
        <v>2640.8919999999998</v>
      </c>
      <c r="G804" s="50">
        <f t="shared" si="170"/>
        <v>-501.20800000000008</v>
      </c>
      <c r="H804" s="91">
        <f t="shared" si="171"/>
        <v>84.048629897202503</v>
      </c>
    </row>
    <row r="805" spans="2:8" s="44" customFormat="1">
      <c r="B805" s="88" t="s">
        <v>6</v>
      </c>
      <c r="C805" s="1" t="s">
        <v>0</v>
      </c>
      <c r="D805" s="51">
        <v>0</v>
      </c>
      <c r="E805" s="51">
        <v>3142.1</v>
      </c>
      <c r="F805" s="51">
        <v>2640.8919999999998</v>
      </c>
      <c r="G805" s="50">
        <f t="shared" si="170"/>
        <v>-501.20800000000008</v>
      </c>
      <c r="H805" s="91">
        <f t="shared" si="171"/>
        <v>84.048629897202503</v>
      </c>
    </row>
    <row r="806" spans="2:8" s="44" customFormat="1">
      <c r="B806" s="88" t="s">
        <v>8</v>
      </c>
      <c r="C806" s="1" t="s">
        <v>0</v>
      </c>
      <c r="D806" s="51">
        <v>0</v>
      </c>
      <c r="E806" s="51">
        <v>8482.1530000000002</v>
      </c>
      <c r="F806" s="51">
        <v>2596.9764700000001</v>
      </c>
      <c r="G806" s="50">
        <f t="shared" si="170"/>
        <v>-5885.1765300000006</v>
      </c>
      <c r="H806" s="91">
        <f t="shared" si="171"/>
        <v>30.616949140153448</v>
      </c>
    </row>
    <row r="807" spans="2:8" s="44" customFormat="1">
      <c r="B807" s="88" t="s">
        <v>7</v>
      </c>
      <c r="C807" s="1" t="s">
        <v>0</v>
      </c>
      <c r="D807" s="51">
        <v>0</v>
      </c>
      <c r="E807" s="51">
        <v>11624.253000000001</v>
      </c>
      <c r="F807" s="51">
        <v>5237.8684700000003</v>
      </c>
      <c r="G807" s="50">
        <f t="shared" si="170"/>
        <v>-6386.3845300000003</v>
      </c>
      <c r="H807" s="91">
        <f t="shared" si="171"/>
        <v>45.059828532637752</v>
      </c>
    </row>
    <row r="808" spans="2:8" s="44" customFormat="1" ht="21">
      <c r="B808" s="92" t="s">
        <v>55</v>
      </c>
      <c r="C808" s="1" t="s">
        <v>57</v>
      </c>
      <c r="D808" s="2" t="s">
        <v>1</v>
      </c>
      <c r="E808" s="2" t="s">
        <v>2</v>
      </c>
      <c r="F808" s="2" t="s">
        <v>3</v>
      </c>
      <c r="G808" s="3" t="s">
        <v>4</v>
      </c>
      <c r="H808" s="93" t="s">
        <v>58</v>
      </c>
    </row>
    <row r="809" spans="2:8" s="44" customFormat="1" ht="31.5">
      <c r="B809" s="88" t="s">
        <v>1137</v>
      </c>
      <c r="C809" s="1" t="s">
        <v>868</v>
      </c>
      <c r="D809" s="83"/>
      <c r="E809" s="83"/>
      <c r="F809" s="83"/>
      <c r="G809" s="83"/>
      <c r="H809" s="89"/>
    </row>
    <row r="810" spans="2:8" s="44" customFormat="1">
      <c r="B810" s="90" t="s">
        <v>64</v>
      </c>
      <c r="C810" s="107" t="s">
        <v>65</v>
      </c>
      <c r="D810" s="49">
        <v>0</v>
      </c>
      <c r="E810" s="49">
        <v>8072.0079999999998</v>
      </c>
      <c r="F810" s="49">
        <v>5198.4118099999996</v>
      </c>
      <c r="G810" s="50">
        <f t="shared" ref="G810:G818" si="172">F810-E810</f>
        <v>-2873.5961900000002</v>
      </c>
      <c r="H810" s="91">
        <f t="shared" ref="H810:H818" si="173">F810/E810*100</f>
        <v>64.400478914292449</v>
      </c>
    </row>
    <row r="811" spans="2:8" s="44" customFormat="1">
      <c r="B811" s="90" t="s">
        <v>66</v>
      </c>
      <c r="C811" s="107" t="s">
        <v>67</v>
      </c>
      <c r="D811" s="49">
        <v>0</v>
      </c>
      <c r="E811" s="49">
        <v>1410.8510000000001</v>
      </c>
      <c r="F811" s="49">
        <v>887.56212000000005</v>
      </c>
      <c r="G811" s="50">
        <f t="shared" si="172"/>
        <v>-523.28888000000006</v>
      </c>
      <c r="H811" s="91">
        <f t="shared" si="173"/>
        <v>62.909699181557798</v>
      </c>
    </row>
    <row r="812" spans="2:8" s="44" customFormat="1">
      <c r="B812" s="90" t="s">
        <v>68</v>
      </c>
      <c r="C812" s="107" t="s">
        <v>69</v>
      </c>
      <c r="D812" s="49">
        <v>0</v>
      </c>
      <c r="E812" s="49">
        <v>1437.049</v>
      </c>
      <c r="F812" s="49">
        <v>553.84783000000004</v>
      </c>
      <c r="G812" s="50">
        <f t="shared" si="172"/>
        <v>-883.20116999999993</v>
      </c>
      <c r="H812" s="91">
        <f t="shared" si="173"/>
        <v>38.540636401403155</v>
      </c>
    </row>
    <row r="813" spans="2:8" s="44" customFormat="1">
      <c r="B813" s="90" t="s">
        <v>1050</v>
      </c>
      <c r="C813" s="107" t="s">
        <v>787</v>
      </c>
      <c r="D813" s="49">
        <v>0</v>
      </c>
      <c r="E813" s="49">
        <v>339.25</v>
      </c>
      <c r="F813" s="49">
        <v>310.85005999999998</v>
      </c>
      <c r="G813" s="50">
        <f t="shared" si="172"/>
        <v>-28.399940000000015</v>
      </c>
      <c r="H813" s="91">
        <f t="shared" si="173"/>
        <v>91.628610169491523</v>
      </c>
    </row>
    <row r="814" spans="2:8" s="44" customFormat="1">
      <c r="B814" s="90" t="s">
        <v>70</v>
      </c>
      <c r="C814" s="107" t="s">
        <v>71</v>
      </c>
      <c r="D814" s="49">
        <v>0</v>
      </c>
      <c r="E814" s="49">
        <v>24.8</v>
      </c>
      <c r="F814" s="49">
        <v>7.0836699999999997</v>
      </c>
      <c r="G814" s="50">
        <f t="shared" si="172"/>
        <v>-17.716329999999999</v>
      </c>
      <c r="H814" s="91">
        <f t="shared" si="173"/>
        <v>28.563185483870967</v>
      </c>
    </row>
    <row r="815" spans="2:8" s="44" customFormat="1">
      <c r="B815" s="88" t="s">
        <v>5</v>
      </c>
      <c r="C815" s="1" t="s">
        <v>0</v>
      </c>
      <c r="D815" s="51">
        <v>0</v>
      </c>
      <c r="E815" s="51">
        <v>11283.958000000001</v>
      </c>
      <c r="F815" s="51">
        <v>6957.7554899999996</v>
      </c>
      <c r="G815" s="50">
        <f t="shared" si="172"/>
        <v>-4326.202510000001</v>
      </c>
      <c r="H815" s="91">
        <f t="shared" si="173"/>
        <v>61.660593649852288</v>
      </c>
    </row>
    <row r="816" spans="2:8" s="44" customFormat="1">
      <c r="B816" s="90" t="s">
        <v>37</v>
      </c>
      <c r="C816" s="107" t="s">
        <v>789</v>
      </c>
      <c r="D816" s="49">
        <v>0</v>
      </c>
      <c r="E816" s="49">
        <v>2661.7</v>
      </c>
      <c r="F816" s="49">
        <v>2579.9450000000002</v>
      </c>
      <c r="G816" s="50">
        <f t="shared" si="172"/>
        <v>-81.754999999999654</v>
      </c>
      <c r="H816" s="91">
        <f t="shared" si="173"/>
        <v>96.928466769357939</v>
      </c>
    </row>
    <row r="817" spans="2:8" s="44" customFormat="1">
      <c r="B817" s="88" t="s">
        <v>6</v>
      </c>
      <c r="C817" s="1" t="s">
        <v>0</v>
      </c>
      <c r="D817" s="51">
        <v>0</v>
      </c>
      <c r="E817" s="51">
        <v>13945.657999999999</v>
      </c>
      <c r="F817" s="51">
        <v>9537.7004899999993</v>
      </c>
      <c r="G817" s="50">
        <f t="shared" si="172"/>
        <v>-4407.9575100000002</v>
      </c>
      <c r="H817" s="91">
        <f t="shared" si="173"/>
        <v>68.391900116867916</v>
      </c>
    </row>
    <row r="818" spans="2:8" s="44" customFormat="1">
      <c r="B818" s="88" t="s">
        <v>7</v>
      </c>
      <c r="C818" s="1" t="s">
        <v>0</v>
      </c>
      <c r="D818" s="51">
        <v>0</v>
      </c>
      <c r="E818" s="51">
        <v>13945.657999999999</v>
      </c>
      <c r="F818" s="51">
        <v>9537.7004899999993</v>
      </c>
      <c r="G818" s="50">
        <f t="shared" si="172"/>
        <v>-4407.9575100000002</v>
      </c>
      <c r="H818" s="91">
        <f t="shared" si="173"/>
        <v>68.391900116867916</v>
      </c>
    </row>
    <row r="819" spans="2:8" s="44" customFormat="1" ht="21">
      <c r="B819" s="92" t="s">
        <v>55</v>
      </c>
      <c r="C819" s="1" t="s">
        <v>57</v>
      </c>
      <c r="D819" s="2" t="s">
        <v>1</v>
      </c>
      <c r="E819" s="2" t="s">
        <v>2</v>
      </c>
      <c r="F819" s="2" t="s">
        <v>3</v>
      </c>
      <c r="G819" s="3" t="s">
        <v>4</v>
      </c>
      <c r="H819" s="93" t="s">
        <v>58</v>
      </c>
    </row>
    <row r="820" spans="2:8" s="44" customFormat="1" ht="31.5">
      <c r="B820" s="88" t="s">
        <v>1138</v>
      </c>
      <c r="C820" s="1" t="s">
        <v>869</v>
      </c>
      <c r="D820" s="83"/>
      <c r="E820" s="83"/>
      <c r="F820" s="83"/>
      <c r="G820" s="83"/>
      <c r="H820" s="89"/>
    </row>
    <row r="821" spans="2:8" s="44" customFormat="1">
      <c r="B821" s="90" t="s">
        <v>64</v>
      </c>
      <c r="C821" s="107" t="s">
        <v>65</v>
      </c>
      <c r="D821" s="49">
        <v>0</v>
      </c>
      <c r="E821" s="49">
        <v>2064.1</v>
      </c>
      <c r="F821" s="49">
        <v>1617.6238000000001</v>
      </c>
      <c r="G821" s="50">
        <f t="shared" ref="G821:G828" si="174">F821-E821</f>
        <v>-446.47619999999984</v>
      </c>
      <c r="H821" s="91">
        <f t="shared" ref="H821:H828" si="175">F821/E821*100</f>
        <v>78.36944915459523</v>
      </c>
    </row>
    <row r="822" spans="2:8" s="44" customFormat="1">
      <c r="B822" s="90" t="s">
        <v>66</v>
      </c>
      <c r="C822" s="107" t="s">
        <v>67</v>
      </c>
      <c r="D822" s="49">
        <v>0</v>
      </c>
      <c r="E822" s="49">
        <v>360.5</v>
      </c>
      <c r="F822" s="49">
        <v>275.52399000000003</v>
      </c>
      <c r="G822" s="50">
        <f t="shared" si="174"/>
        <v>-84.976009999999974</v>
      </c>
      <c r="H822" s="91">
        <f t="shared" si="175"/>
        <v>76.428291262135929</v>
      </c>
    </row>
    <row r="823" spans="2:8" s="44" customFormat="1">
      <c r="B823" s="90" t="s">
        <v>68</v>
      </c>
      <c r="C823" s="107" t="s">
        <v>69</v>
      </c>
      <c r="D823" s="49">
        <v>0</v>
      </c>
      <c r="E823" s="49">
        <v>617.4</v>
      </c>
      <c r="F823" s="49">
        <v>606.82628</v>
      </c>
      <c r="G823" s="50">
        <f t="shared" si="174"/>
        <v>-10.57371999999998</v>
      </c>
      <c r="H823" s="91">
        <f t="shared" si="175"/>
        <v>98.287379332685447</v>
      </c>
    </row>
    <row r="824" spans="2:8" s="44" customFormat="1">
      <c r="B824" s="90" t="s">
        <v>1050</v>
      </c>
      <c r="C824" s="107" t="s">
        <v>787</v>
      </c>
      <c r="D824" s="49">
        <v>0</v>
      </c>
      <c r="E824" s="49">
        <v>103.5</v>
      </c>
      <c r="F824" s="49">
        <v>91.159000000000006</v>
      </c>
      <c r="G824" s="50">
        <f t="shared" si="174"/>
        <v>-12.340999999999994</v>
      </c>
      <c r="H824" s="91">
        <f t="shared" si="175"/>
        <v>88.076328502415464</v>
      </c>
    </row>
    <row r="825" spans="2:8" s="44" customFormat="1">
      <c r="B825" s="90" t="s">
        <v>70</v>
      </c>
      <c r="C825" s="107" t="s">
        <v>71</v>
      </c>
      <c r="D825" s="49">
        <v>0</v>
      </c>
      <c r="E825" s="49">
        <v>142.1</v>
      </c>
      <c r="F825" s="49">
        <v>142.09870000000001</v>
      </c>
      <c r="G825" s="50">
        <f t="shared" si="174"/>
        <v>-1.2999999999863121E-3</v>
      </c>
      <c r="H825" s="91">
        <f t="shared" si="175"/>
        <v>99.999085151301912</v>
      </c>
    </row>
    <row r="826" spans="2:8" s="44" customFormat="1">
      <c r="B826" s="88" t="s">
        <v>5</v>
      </c>
      <c r="C826" s="1" t="s">
        <v>0</v>
      </c>
      <c r="D826" s="51">
        <v>0</v>
      </c>
      <c r="E826" s="51">
        <v>3287.6</v>
      </c>
      <c r="F826" s="51">
        <v>2733.2317699999999</v>
      </c>
      <c r="G826" s="50">
        <f t="shared" si="174"/>
        <v>-554.36823000000004</v>
      </c>
      <c r="H826" s="91">
        <f t="shared" si="175"/>
        <v>83.13760098552136</v>
      </c>
    </row>
    <row r="827" spans="2:8" s="44" customFormat="1">
      <c r="B827" s="88" t="s">
        <v>6</v>
      </c>
      <c r="C827" s="1" t="s">
        <v>0</v>
      </c>
      <c r="D827" s="51">
        <v>0</v>
      </c>
      <c r="E827" s="51">
        <v>3287.6</v>
      </c>
      <c r="F827" s="51">
        <v>2733.2317699999999</v>
      </c>
      <c r="G827" s="50">
        <f t="shared" si="174"/>
        <v>-554.36823000000004</v>
      </c>
      <c r="H827" s="91">
        <f t="shared" si="175"/>
        <v>83.13760098552136</v>
      </c>
    </row>
    <row r="828" spans="2:8" s="44" customFormat="1">
      <c r="B828" s="88" t="s">
        <v>7</v>
      </c>
      <c r="C828" s="1" t="s">
        <v>0</v>
      </c>
      <c r="D828" s="51">
        <v>0</v>
      </c>
      <c r="E828" s="51">
        <v>3287.6</v>
      </c>
      <c r="F828" s="51">
        <v>2733.2317699999999</v>
      </c>
      <c r="G828" s="50">
        <f t="shared" si="174"/>
        <v>-554.36823000000004</v>
      </c>
      <c r="H828" s="91">
        <f t="shared" si="175"/>
        <v>83.13760098552136</v>
      </c>
    </row>
    <row r="829" spans="2:8" s="44" customFormat="1" ht="21">
      <c r="B829" s="92" t="s">
        <v>55</v>
      </c>
      <c r="C829" s="1" t="s">
        <v>57</v>
      </c>
      <c r="D829" s="2" t="s">
        <v>1</v>
      </c>
      <c r="E829" s="2" t="s">
        <v>2</v>
      </c>
      <c r="F829" s="2" t="s">
        <v>3</v>
      </c>
      <c r="G829" s="3" t="s">
        <v>4</v>
      </c>
      <c r="H829" s="93" t="s">
        <v>58</v>
      </c>
    </row>
    <row r="830" spans="2:8" s="44" customFormat="1" ht="21">
      <c r="B830" s="88" t="s">
        <v>1139</v>
      </c>
      <c r="C830" s="1" t="s">
        <v>870</v>
      </c>
      <c r="D830" s="83"/>
      <c r="E830" s="83"/>
      <c r="F830" s="83"/>
      <c r="G830" s="83"/>
      <c r="H830" s="89"/>
    </row>
    <row r="831" spans="2:8" s="44" customFormat="1">
      <c r="B831" s="90" t="s">
        <v>64</v>
      </c>
      <c r="C831" s="107" t="s">
        <v>65</v>
      </c>
      <c r="D831" s="49">
        <v>0</v>
      </c>
      <c r="E831" s="49">
        <v>2212.2829999999999</v>
      </c>
      <c r="F831" s="49">
        <v>2208.5668300000002</v>
      </c>
      <c r="G831" s="50">
        <f t="shared" ref="G831:G838" si="176">F831-E831</f>
        <v>-3.7161699999996927</v>
      </c>
      <c r="H831" s="91">
        <f t="shared" ref="H831:H838" si="177">F831/E831*100</f>
        <v>99.83202103889964</v>
      </c>
    </row>
    <row r="832" spans="2:8" s="44" customFormat="1">
      <c r="B832" s="90" t="s">
        <v>66</v>
      </c>
      <c r="C832" s="107" t="s">
        <v>67</v>
      </c>
      <c r="D832" s="49">
        <v>0</v>
      </c>
      <c r="E832" s="49">
        <v>314.2</v>
      </c>
      <c r="F832" s="49">
        <v>292.42556999999999</v>
      </c>
      <c r="G832" s="50">
        <f t="shared" si="176"/>
        <v>-21.774429999999995</v>
      </c>
      <c r="H832" s="91">
        <f t="shared" si="177"/>
        <v>93.069882240611079</v>
      </c>
    </row>
    <row r="833" spans="2:8" s="44" customFormat="1">
      <c r="B833" s="90" t="s">
        <v>68</v>
      </c>
      <c r="C833" s="107" t="s">
        <v>69</v>
      </c>
      <c r="D833" s="49">
        <v>0</v>
      </c>
      <c r="E833" s="49">
        <v>891.84500000000003</v>
      </c>
      <c r="F833" s="49">
        <v>582.77745000000004</v>
      </c>
      <c r="G833" s="50">
        <f t="shared" si="176"/>
        <v>-309.06754999999998</v>
      </c>
      <c r="H833" s="91">
        <f t="shared" si="177"/>
        <v>65.34514966165645</v>
      </c>
    </row>
    <row r="834" spans="2:8" s="44" customFormat="1">
      <c r="B834" s="90" t="s">
        <v>1050</v>
      </c>
      <c r="C834" s="107" t="s">
        <v>787</v>
      </c>
      <c r="D834" s="49">
        <v>0</v>
      </c>
      <c r="E834" s="49">
        <v>32.64</v>
      </c>
      <c r="F834" s="49">
        <v>27.72</v>
      </c>
      <c r="G834" s="50">
        <f t="shared" si="176"/>
        <v>-4.9200000000000017</v>
      </c>
      <c r="H834" s="91">
        <f t="shared" si="177"/>
        <v>84.92647058823529</v>
      </c>
    </row>
    <row r="835" spans="2:8" s="44" customFormat="1">
      <c r="B835" s="90" t="s">
        <v>70</v>
      </c>
      <c r="C835" s="107" t="s">
        <v>71</v>
      </c>
      <c r="D835" s="49">
        <v>0</v>
      </c>
      <c r="E835" s="49">
        <v>327.9</v>
      </c>
      <c r="F835" s="49">
        <v>326.45170000000002</v>
      </c>
      <c r="G835" s="50">
        <f t="shared" si="176"/>
        <v>-1.4482999999999606</v>
      </c>
      <c r="H835" s="91">
        <f t="shared" si="177"/>
        <v>99.558310460506263</v>
      </c>
    </row>
    <row r="836" spans="2:8" s="44" customFormat="1">
      <c r="B836" s="88" t="s">
        <v>5</v>
      </c>
      <c r="C836" s="1" t="s">
        <v>0</v>
      </c>
      <c r="D836" s="51">
        <v>0</v>
      </c>
      <c r="E836" s="51">
        <v>3778.8679999999999</v>
      </c>
      <c r="F836" s="51">
        <v>3437.94155</v>
      </c>
      <c r="G836" s="50">
        <f t="shared" si="176"/>
        <v>-340.92644999999993</v>
      </c>
      <c r="H836" s="91">
        <f t="shared" si="177"/>
        <v>90.978079943517471</v>
      </c>
    </row>
    <row r="837" spans="2:8" s="44" customFormat="1">
      <c r="B837" s="88" t="s">
        <v>6</v>
      </c>
      <c r="C837" s="1" t="s">
        <v>0</v>
      </c>
      <c r="D837" s="51">
        <v>0</v>
      </c>
      <c r="E837" s="51">
        <v>3778.8679999999999</v>
      </c>
      <c r="F837" s="51">
        <v>3437.94155</v>
      </c>
      <c r="G837" s="50">
        <f t="shared" si="176"/>
        <v>-340.92644999999993</v>
      </c>
      <c r="H837" s="91">
        <f t="shared" si="177"/>
        <v>90.978079943517471</v>
      </c>
    </row>
    <row r="838" spans="2:8" s="44" customFormat="1">
      <c r="B838" s="88" t="s">
        <v>7</v>
      </c>
      <c r="C838" s="1" t="s">
        <v>0</v>
      </c>
      <c r="D838" s="51">
        <v>0</v>
      </c>
      <c r="E838" s="51">
        <v>3778.8679999999999</v>
      </c>
      <c r="F838" s="51">
        <v>3437.94155</v>
      </c>
      <c r="G838" s="50">
        <f t="shared" si="176"/>
        <v>-340.92644999999993</v>
      </c>
      <c r="H838" s="91">
        <f t="shared" si="177"/>
        <v>90.978079943517471</v>
      </c>
    </row>
    <row r="839" spans="2:8" s="44" customFormat="1" ht="21">
      <c r="B839" s="92" t="s">
        <v>55</v>
      </c>
      <c r="C839" s="1" t="s">
        <v>57</v>
      </c>
      <c r="D839" s="2" t="s">
        <v>1</v>
      </c>
      <c r="E839" s="2" t="s">
        <v>2</v>
      </c>
      <c r="F839" s="2" t="s">
        <v>3</v>
      </c>
      <c r="G839" s="3" t="s">
        <v>4</v>
      </c>
      <c r="H839" s="93" t="s">
        <v>58</v>
      </c>
    </row>
    <row r="840" spans="2:8" s="44" customFormat="1" ht="31.5">
      <c r="B840" s="88" t="s">
        <v>1140</v>
      </c>
      <c r="C840" s="1" t="s">
        <v>871</v>
      </c>
      <c r="D840" s="83"/>
      <c r="E840" s="83"/>
      <c r="F840" s="83"/>
      <c r="G840" s="83"/>
      <c r="H840" s="89"/>
    </row>
    <row r="841" spans="2:8" s="44" customFormat="1">
      <c r="B841" s="90" t="s">
        <v>64</v>
      </c>
      <c r="C841" s="107" t="s">
        <v>65</v>
      </c>
      <c r="D841" s="49">
        <v>0</v>
      </c>
      <c r="E841" s="49">
        <v>58794.3</v>
      </c>
      <c r="F841" s="49">
        <v>58794.3</v>
      </c>
      <c r="G841" s="50">
        <f t="shared" ref="G841:G850" si="178">F841-E841</f>
        <v>0</v>
      </c>
      <c r="H841" s="91">
        <f t="shared" ref="H841:H850" si="179">F841/E841*100</f>
        <v>100</v>
      </c>
    </row>
    <row r="842" spans="2:8" s="44" customFormat="1">
      <c r="B842" s="90" t="s">
        <v>66</v>
      </c>
      <c r="C842" s="107" t="s">
        <v>67</v>
      </c>
      <c r="D842" s="49">
        <v>0</v>
      </c>
      <c r="E842" s="49">
        <v>10024.700000000001</v>
      </c>
      <c r="F842" s="49">
        <v>9884.9539000000004</v>
      </c>
      <c r="G842" s="50">
        <f t="shared" si="178"/>
        <v>-139.7461000000003</v>
      </c>
      <c r="H842" s="91">
        <f t="shared" si="179"/>
        <v>98.605982223906949</v>
      </c>
    </row>
    <row r="843" spans="2:8" s="44" customFormat="1">
      <c r="B843" s="90" t="s">
        <v>68</v>
      </c>
      <c r="C843" s="107" t="s">
        <v>69</v>
      </c>
      <c r="D843" s="49">
        <v>0</v>
      </c>
      <c r="E843" s="49">
        <v>10932.37</v>
      </c>
      <c r="F843" s="49">
        <v>10932.299660000001</v>
      </c>
      <c r="G843" s="50">
        <f t="shared" si="178"/>
        <v>-7.0340000000214786E-2</v>
      </c>
      <c r="H843" s="91">
        <f t="shared" si="179"/>
        <v>99.999356589650731</v>
      </c>
    </row>
    <row r="844" spans="2:8" s="44" customFormat="1">
      <c r="B844" s="90" t="s">
        <v>1050</v>
      </c>
      <c r="C844" s="107" t="s">
        <v>787</v>
      </c>
      <c r="D844" s="49">
        <v>0</v>
      </c>
      <c r="E844" s="49">
        <v>2438.9</v>
      </c>
      <c r="F844" s="49">
        <v>2438.5908599999998</v>
      </c>
      <c r="G844" s="50">
        <f t="shared" si="178"/>
        <v>-0.30914000000029773</v>
      </c>
      <c r="H844" s="91">
        <f t="shared" si="179"/>
        <v>99.987324613555288</v>
      </c>
    </row>
    <row r="845" spans="2:8" s="44" customFormat="1">
      <c r="B845" s="90" t="s">
        <v>70</v>
      </c>
      <c r="C845" s="107" t="s">
        <v>71</v>
      </c>
      <c r="D845" s="49">
        <v>0</v>
      </c>
      <c r="E845" s="49">
        <v>4400</v>
      </c>
      <c r="F845" s="49">
        <v>4400</v>
      </c>
      <c r="G845" s="50">
        <f t="shared" si="178"/>
        <v>0</v>
      </c>
      <c r="H845" s="91">
        <f t="shared" si="179"/>
        <v>100</v>
      </c>
    </row>
    <row r="846" spans="2:8" s="44" customFormat="1">
      <c r="B846" s="90" t="s">
        <v>1056</v>
      </c>
      <c r="C846" s="107" t="s">
        <v>794</v>
      </c>
      <c r="D846" s="49">
        <v>0</v>
      </c>
      <c r="E846" s="49">
        <v>363</v>
      </c>
      <c r="F846" s="49">
        <v>363</v>
      </c>
      <c r="G846" s="50">
        <f t="shared" si="178"/>
        <v>0</v>
      </c>
      <c r="H846" s="91">
        <f t="shared" si="179"/>
        <v>100</v>
      </c>
    </row>
    <row r="847" spans="2:8" s="44" customFormat="1">
      <c r="B847" s="88" t="s">
        <v>5</v>
      </c>
      <c r="C847" s="1" t="s">
        <v>0</v>
      </c>
      <c r="D847" s="51">
        <v>0</v>
      </c>
      <c r="E847" s="51">
        <v>86953.27</v>
      </c>
      <c r="F847" s="51">
        <v>86813.144419999997</v>
      </c>
      <c r="G847" s="50">
        <f t="shared" si="178"/>
        <v>-140.12558000000718</v>
      </c>
      <c r="H847" s="91">
        <f t="shared" si="179"/>
        <v>99.838849556779167</v>
      </c>
    </row>
    <row r="848" spans="2:8" s="44" customFormat="1">
      <c r="B848" s="90" t="s">
        <v>37</v>
      </c>
      <c r="C848" s="107" t="s">
        <v>789</v>
      </c>
      <c r="D848" s="49">
        <v>0</v>
      </c>
      <c r="E848" s="49">
        <v>38702</v>
      </c>
      <c r="F848" s="49">
        <v>21202</v>
      </c>
      <c r="G848" s="50">
        <f t="shared" si="178"/>
        <v>-17500</v>
      </c>
      <c r="H848" s="91">
        <f t="shared" si="179"/>
        <v>54.782698568549428</v>
      </c>
    </row>
    <row r="849" spans="2:8" s="44" customFormat="1">
      <c r="B849" s="88" t="s">
        <v>6</v>
      </c>
      <c r="C849" s="1" t="s">
        <v>0</v>
      </c>
      <c r="D849" s="51">
        <v>0</v>
      </c>
      <c r="E849" s="51">
        <v>125655.27</v>
      </c>
      <c r="F849" s="51">
        <v>108015.14442</v>
      </c>
      <c r="G849" s="50">
        <f t="shared" si="178"/>
        <v>-17640.125580000007</v>
      </c>
      <c r="H849" s="91">
        <f t="shared" si="179"/>
        <v>85.961491642968895</v>
      </c>
    </row>
    <row r="850" spans="2:8" s="44" customFormat="1">
      <c r="B850" s="88" t="s">
        <v>7</v>
      </c>
      <c r="C850" s="1" t="s">
        <v>0</v>
      </c>
      <c r="D850" s="51">
        <v>0</v>
      </c>
      <c r="E850" s="51">
        <v>125655.27</v>
      </c>
      <c r="F850" s="51">
        <v>108015.14442</v>
      </c>
      <c r="G850" s="50">
        <f t="shared" si="178"/>
        <v>-17640.125580000007</v>
      </c>
      <c r="H850" s="91">
        <f t="shared" si="179"/>
        <v>85.961491642968895</v>
      </c>
    </row>
    <row r="851" spans="2:8" s="44" customFormat="1" ht="21">
      <c r="B851" s="92" t="s">
        <v>55</v>
      </c>
      <c r="C851" s="1" t="s">
        <v>57</v>
      </c>
      <c r="D851" s="2" t="s">
        <v>1</v>
      </c>
      <c r="E851" s="2" t="s">
        <v>2</v>
      </c>
      <c r="F851" s="2" t="s">
        <v>3</v>
      </c>
      <c r="G851" s="3" t="s">
        <v>4</v>
      </c>
      <c r="H851" s="93" t="s">
        <v>58</v>
      </c>
    </row>
    <row r="852" spans="2:8" s="44" customFormat="1" ht="31.5">
      <c r="B852" s="88" t="s">
        <v>1141</v>
      </c>
      <c r="C852" s="1" t="s">
        <v>872</v>
      </c>
      <c r="D852" s="83"/>
      <c r="E852" s="83"/>
      <c r="F852" s="83"/>
      <c r="G852" s="83"/>
      <c r="H852" s="89"/>
    </row>
    <row r="853" spans="2:8" s="44" customFormat="1">
      <c r="B853" s="90" t="s">
        <v>64</v>
      </c>
      <c r="C853" s="107" t="s">
        <v>65</v>
      </c>
      <c r="D853" s="49">
        <v>0</v>
      </c>
      <c r="E853" s="49">
        <v>442034.212</v>
      </c>
      <c r="F853" s="49">
        <v>442013.08912999998</v>
      </c>
      <c r="G853" s="50">
        <f t="shared" ref="G853:G862" si="180">F853-E853</f>
        <v>-21.122870000021067</v>
      </c>
      <c r="H853" s="91">
        <f t="shared" ref="H853:H862" si="181">F853/E853*100</f>
        <v>99.99522144000926</v>
      </c>
    </row>
    <row r="854" spans="2:8" s="44" customFormat="1">
      <c r="B854" s="90" t="s">
        <v>66</v>
      </c>
      <c r="C854" s="107" t="s">
        <v>67</v>
      </c>
      <c r="D854" s="49">
        <v>0</v>
      </c>
      <c r="E854" s="49">
        <v>69658.417000000001</v>
      </c>
      <c r="F854" s="49">
        <v>68331.009650000007</v>
      </c>
      <c r="G854" s="50">
        <f t="shared" si="180"/>
        <v>-1327.407349999994</v>
      </c>
      <c r="H854" s="91">
        <f t="shared" si="181"/>
        <v>98.094404944631464</v>
      </c>
    </row>
    <row r="855" spans="2:8" s="44" customFormat="1">
      <c r="B855" s="90" t="s">
        <v>68</v>
      </c>
      <c r="C855" s="107" t="s">
        <v>69</v>
      </c>
      <c r="D855" s="49">
        <v>0</v>
      </c>
      <c r="E855" s="49">
        <v>1067.5999999999999</v>
      </c>
      <c r="F855" s="49">
        <v>1063.1722</v>
      </c>
      <c r="G855" s="50">
        <f t="shared" si="180"/>
        <v>-4.4277999999999338</v>
      </c>
      <c r="H855" s="91">
        <f t="shared" si="181"/>
        <v>99.585256650430878</v>
      </c>
    </row>
    <row r="856" spans="2:8" s="44" customFormat="1">
      <c r="B856" s="90" t="s">
        <v>1050</v>
      </c>
      <c r="C856" s="107" t="s">
        <v>787</v>
      </c>
      <c r="D856" s="49">
        <v>0</v>
      </c>
      <c r="E856" s="49">
        <v>2985.3</v>
      </c>
      <c r="F856" s="49">
        <v>2959.99</v>
      </c>
      <c r="G856" s="50">
        <f t="shared" si="180"/>
        <v>-25.3100000000004</v>
      </c>
      <c r="H856" s="91">
        <f t="shared" si="181"/>
        <v>99.152179010484701</v>
      </c>
    </row>
    <row r="857" spans="2:8" s="44" customFormat="1">
      <c r="B857" s="90" t="s">
        <v>1054</v>
      </c>
      <c r="C857" s="107" t="s">
        <v>792</v>
      </c>
      <c r="D857" s="49">
        <v>0</v>
      </c>
      <c r="E857" s="49">
        <v>10.8</v>
      </c>
      <c r="F857" s="49">
        <v>10.8</v>
      </c>
      <c r="G857" s="50">
        <f t="shared" si="180"/>
        <v>0</v>
      </c>
      <c r="H857" s="91">
        <f t="shared" si="181"/>
        <v>100</v>
      </c>
    </row>
    <row r="858" spans="2:8" s="44" customFormat="1">
      <c r="B858" s="90" t="s">
        <v>1051</v>
      </c>
      <c r="C858" s="107" t="s">
        <v>788</v>
      </c>
      <c r="D858" s="49">
        <v>0</v>
      </c>
      <c r="E858" s="49">
        <v>222.2</v>
      </c>
      <c r="F858" s="49">
        <v>209.2</v>
      </c>
      <c r="G858" s="50">
        <f t="shared" si="180"/>
        <v>-13</v>
      </c>
      <c r="H858" s="91">
        <f t="shared" si="181"/>
        <v>94.149414941494143</v>
      </c>
    </row>
    <row r="859" spans="2:8" s="44" customFormat="1">
      <c r="B859" s="88" t="s">
        <v>5</v>
      </c>
      <c r="C859" s="1" t="s">
        <v>0</v>
      </c>
      <c r="D859" s="51">
        <v>0</v>
      </c>
      <c r="E859" s="51">
        <v>515978.52899999998</v>
      </c>
      <c r="F859" s="51">
        <v>514587.26098000002</v>
      </c>
      <c r="G859" s="50">
        <f t="shared" si="180"/>
        <v>-1391.2680199999595</v>
      </c>
      <c r="H859" s="91">
        <f t="shared" si="181"/>
        <v>99.730363195015826</v>
      </c>
    </row>
    <row r="860" spans="2:8" s="44" customFormat="1">
      <c r="B860" s="90" t="s">
        <v>37</v>
      </c>
      <c r="C860" s="107" t="s">
        <v>789</v>
      </c>
      <c r="D860" s="49">
        <v>0</v>
      </c>
      <c r="E860" s="49">
        <v>4500</v>
      </c>
      <c r="F860" s="49">
        <v>4500</v>
      </c>
      <c r="G860" s="50">
        <f t="shared" si="180"/>
        <v>0</v>
      </c>
      <c r="H860" s="91">
        <f t="shared" si="181"/>
        <v>100</v>
      </c>
    </row>
    <row r="861" spans="2:8" s="44" customFormat="1">
      <c r="B861" s="88" t="s">
        <v>6</v>
      </c>
      <c r="C861" s="1" t="s">
        <v>0</v>
      </c>
      <c r="D861" s="51">
        <v>0</v>
      </c>
      <c r="E861" s="51">
        <v>520478.52899999998</v>
      </c>
      <c r="F861" s="51">
        <v>519087.26098000002</v>
      </c>
      <c r="G861" s="50">
        <f t="shared" si="180"/>
        <v>-1391.2680199999595</v>
      </c>
      <c r="H861" s="91">
        <f t="shared" si="181"/>
        <v>99.732694445115143</v>
      </c>
    </row>
    <row r="862" spans="2:8" s="44" customFormat="1">
      <c r="B862" s="88" t="s">
        <v>7</v>
      </c>
      <c r="C862" s="1" t="s">
        <v>0</v>
      </c>
      <c r="D862" s="51">
        <v>0</v>
      </c>
      <c r="E862" s="51">
        <v>520478.52899999998</v>
      </c>
      <c r="F862" s="51">
        <v>519087.26098000002</v>
      </c>
      <c r="G862" s="50">
        <f t="shared" si="180"/>
        <v>-1391.2680199999595</v>
      </c>
      <c r="H862" s="91">
        <f t="shared" si="181"/>
        <v>99.732694445115143</v>
      </c>
    </row>
    <row r="863" spans="2:8" s="44" customFormat="1" ht="21">
      <c r="B863" s="92" t="s">
        <v>55</v>
      </c>
      <c r="C863" s="1" t="s">
        <v>57</v>
      </c>
      <c r="D863" s="2" t="s">
        <v>1</v>
      </c>
      <c r="E863" s="2" t="s">
        <v>2</v>
      </c>
      <c r="F863" s="2" t="s">
        <v>3</v>
      </c>
      <c r="G863" s="3" t="s">
        <v>4</v>
      </c>
      <c r="H863" s="93" t="s">
        <v>58</v>
      </c>
    </row>
    <row r="864" spans="2:8" s="44" customFormat="1" ht="31.5">
      <c r="B864" s="88" t="s">
        <v>1142</v>
      </c>
      <c r="C864" s="1" t="s">
        <v>873</v>
      </c>
      <c r="D864" s="83"/>
      <c r="E864" s="83"/>
      <c r="F864" s="83"/>
      <c r="G864" s="83"/>
      <c r="H864" s="89"/>
    </row>
    <row r="865" spans="2:8" s="44" customFormat="1">
      <c r="B865" s="90" t="s">
        <v>64</v>
      </c>
      <c r="C865" s="107" t="s">
        <v>65</v>
      </c>
      <c r="D865" s="49">
        <v>0</v>
      </c>
      <c r="E865" s="49">
        <v>40725.918129999998</v>
      </c>
      <c r="F865" s="49">
        <v>36663.210639999998</v>
      </c>
      <c r="G865" s="50">
        <f t="shared" ref="G865:G875" si="182">F865-E865</f>
        <v>-4062.7074900000007</v>
      </c>
      <c r="H865" s="91">
        <f t="shared" ref="H865:H875" si="183">F865/E865*100</f>
        <v>90.024270350317082</v>
      </c>
    </row>
    <row r="866" spans="2:8" s="44" customFormat="1">
      <c r="B866" s="90" t="s">
        <v>66</v>
      </c>
      <c r="C866" s="107" t="s">
        <v>67</v>
      </c>
      <c r="D866" s="49">
        <v>0</v>
      </c>
      <c r="E866" s="49">
        <v>809.92291999999998</v>
      </c>
      <c r="F866" s="49">
        <v>581.04846999999995</v>
      </c>
      <c r="G866" s="50">
        <f t="shared" si="182"/>
        <v>-228.87445000000002</v>
      </c>
      <c r="H866" s="91">
        <f t="shared" si="183"/>
        <v>71.741205940930769</v>
      </c>
    </row>
    <row r="867" spans="2:8" s="44" customFormat="1">
      <c r="B867" s="90" t="s">
        <v>68</v>
      </c>
      <c r="C867" s="107" t="s">
        <v>69</v>
      </c>
      <c r="D867" s="49">
        <v>0</v>
      </c>
      <c r="E867" s="49">
        <v>13131.9959</v>
      </c>
      <c r="F867" s="49">
        <v>11345.876029999999</v>
      </c>
      <c r="G867" s="50">
        <f t="shared" si="182"/>
        <v>-1786.1198700000004</v>
      </c>
      <c r="H867" s="91">
        <f t="shared" si="183"/>
        <v>86.398717425734191</v>
      </c>
    </row>
    <row r="868" spans="2:8" s="44" customFormat="1">
      <c r="B868" s="90" t="s">
        <v>1050</v>
      </c>
      <c r="C868" s="107" t="s">
        <v>787</v>
      </c>
      <c r="D868" s="49">
        <v>0</v>
      </c>
      <c r="E868" s="49">
        <v>2739</v>
      </c>
      <c r="F868" s="49">
        <v>2650.0940000000001</v>
      </c>
      <c r="G868" s="50">
        <f t="shared" si="182"/>
        <v>-88.905999999999949</v>
      </c>
      <c r="H868" s="91">
        <f t="shared" si="183"/>
        <v>96.754070828769628</v>
      </c>
    </row>
    <row r="869" spans="2:8" s="44" customFormat="1">
      <c r="B869" s="90" t="s">
        <v>70</v>
      </c>
      <c r="C869" s="107" t="s">
        <v>71</v>
      </c>
      <c r="D869" s="49">
        <v>0</v>
      </c>
      <c r="E869" s="49">
        <v>1754.1</v>
      </c>
      <c r="F869" s="49">
        <v>1754.1</v>
      </c>
      <c r="G869" s="50">
        <f t="shared" si="182"/>
        <v>0</v>
      </c>
      <c r="H869" s="91">
        <f t="shared" si="183"/>
        <v>100</v>
      </c>
    </row>
    <row r="870" spans="2:8" s="44" customFormat="1">
      <c r="B870" s="90" t="s">
        <v>1078</v>
      </c>
      <c r="C870" s="107" t="s">
        <v>805</v>
      </c>
      <c r="D870" s="49">
        <v>0</v>
      </c>
      <c r="E870" s="49">
        <v>2600</v>
      </c>
      <c r="F870" s="49">
        <v>2593.62628</v>
      </c>
      <c r="G870" s="50">
        <f t="shared" si="182"/>
        <v>-6.3737200000000485</v>
      </c>
      <c r="H870" s="91">
        <f t="shared" si="183"/>
        <v>99.754856923076915</v>
      </c>
    </row>
    <row r="871" spans="2:8" s="44" customFormat="1">
      <c r="B871" s="90" t="s">
        <v>1056</v>
      </c>
      <c r="C871" s="107" t="s">
        <v>794</v>
      </c>
      <c r="D871" s="49">
        <v>0</v>
      </c>
      <c r="E871" s="49">
        <v>239.6</v>
      </c>
      <c r="F871" s="49">
        <v>239.55338</v>
      </c>
      <c r="G871" s="50">
        <f t="shared" si="182"/>
        <v>-4.6619999999990114E-2</v>
      </c>
      <c r="H871" s="91">
        <f t="shared" si="183"/>
        <v>99.980542570951599</v>
      </c>
    </row>
    <row r="872" spans="2:8" s="44" customFormat="1">
      <c r="B872" s="88" t="s">
        <v>5</v>
      </c>
      <c r="C872" s="1" t="s">
        <v>0</v>
      </c>
      <c r="D872" s="51">
        <v>0</v>
      </c>
      <c r="E872" s="51">
        <v>62000.536950000002</v>
      </c>
      <c r="F872" s="51">
        <v>55827.508800000003</v>
      </c>
      <c r="G872" s="50">
        <f t="shared" si="182"/>
        <v>-6173.0281499999983</v>
      </c>
      <c r="H872" s="91">
        <f t="shared" si="183"/>
        <v>90.043589211206026</v>
      </c>
    </row>
    <row r="873" spans="2:8" s="44" customFormat="1">
      <c r="B873" s="90" t="s">
        <v>37</v>
      </c>
      <c r="C873" s="107" t="s">
        <v>789</v>
      </c>
      <c r="D873" s="49">
        <v>0</v>
      </c>
      <c r="E873" s="49">
        <v>31523</v>
      </c>
      <c r="F873" s="49">
        <v>20603</v>
      </c>
      <c r="G873" s="50">
        <f t="shared" si="182"/>
        <v>-10920</v>
      </c>
      <c r="H873" s="91">
        <f t="shared" si="183"/>
        <v>65.358627034228974</v>
      </c>
    </row>
    <row r="874" spans="2:8" s="44" customFormat="1">
      <c r="B874" s="88" t="s">
        <v>6</v>
      </c>
      <c r="C874" s="1" t="s">
        <v>0</v>
      </c>
      <c r="D874" s="51">
        <v>0</v>
      </c>
      <c r="E874" s="51">
        <v>93523.536949999994</v>
      </c>
      <c r="F874" s="51">
        <v>76430.508799999996</v>
      </c>
      <c r="G874" s="50">
        <f t="shared" si="182"/>
        <v>-17093.028149999998</v>
      </c>
      <c r="H874" s="91">
        <f t="shared" si="183"/>
        <v>81.723287305592009</v>
      </c>
    </row>
    <row r="875" spans="2:8" s="44" customFormat="1">
      <c r="B875" s="88" t="s">
        <v>7</v>
      </c>
      <c r="C875" s="1" t="s">
        <v>0</v>
      </c>
      <c r="D875" s="51">
        <v>0</v>
      </c>
      <c r="E875" s="51">
        <v>93523.536949999994</v>
      </c>
      <c r="F875" s="51">
        <v>76430.508799999996</v>
      </c>
      <c r="G875" s="50">
        <f t="shared" si="182"/>
        <v>-17093.028149999998</v>
      </c>
      <c r="H875" s="91">
        <f t="shared" si="183"/>
        <v>81.723287305592009</v>
      </c>
    </row>
    <row r="876" spans="2:8" s="44" customFormat="1" ht="21">
      <c r="B876" s="92" t="s">
        <v>55</v>
      </c>
      <c r="C876" s="1" t="s">
        <v>57</v>
      </c>
      <c r="D876" s="2" t="s">
        <v>1</v>
      </c>
      <c r="E876" s="2" t="s">
        <v>2</v>
      </c>
      <c r="F876" s="2" t="s">
        <v>3</v>
      </c>
      <c r="G876" s="3" t="s">
        <v>4</v>
      </c>
      <c r="H876" s="93" t="s">
        <v>58</v>
      </c>
    </row>
    <row r="877" spans="2:8" s="44" customFormat="1" ht="31.5">
      <c r="B877" s="88" t="s">
        <v>1143</v>
      </c>
      <c r="C877" s="1" t="s">
        <v>874</v>
      </c>
      <c r="D877" s="83"/>
      <c r="E877" s="83"/>
      <c r="F877" s="83"/>
      <c r="G877" s="83"/>
      <c r="H877" s="89"/>
    </row>
    <row r="878" spans="2:8" s="44" customFormat="1">
      <c r="B878" s="90" t="s">
        <v>64</v>
      </c>
      <c r="C878" s="107" t="s">
        <v>65</v>
      </c>
      <c r="D878" s="49">
        <v>0</v>
      </c>
      <c r="E878" s="49">
        <v>178450.75842</v>
      </c>
      <c r="F878" s="49">
        <v>172822.739</v>
      </c>
      <c r="G878" s="50">
        <f t="shared" ref="G878:G886" si="184">F878-E878</f>
        <v>-5628.0194199999969</v>
      </c>
      <c r="H878" s="91">
        <f t="shared" ref="H878:H886" si="185">F878/E878*100</f>
        <v>96.846177920547731</v>
      </c>
    </row>
    <row r="879" spans="2:8" s="44" customFormat="1">
      <c r="B879" s="90" t="s">
        <v>66</v>
      </c>
      <c r="C879" s="107" t="s">
        <v>67</v>
      </c>
      <c r="D879" s="49">
        <v>0</v>
      </c>
      <c r="E879" s="49">
        <v>4922.7258499999998</v>
      </c>
      <c r="F879" s="49">
        <v>2927.8976699999998</v>
      </c>
      <c r="G879" s="50">
        <f t="shared" si="184"/>
        <v>-1994.82818</v>
      </c>
      <c r="H879" s="91">
        <f t="shared" si="185"/>
        <v>59.477162840583532</v>
      </c>
    </row>
    <row r="880" spans="2:8" s="44" customFormat="1">
      <c r="B880" s="90" t="s">
        <v>68</v>
      </c>
      <c r="C880" s="107" t="s">
        <v>69</v>
      </c>
      <c r="D880" s="49">
        <v>0</v>
      </c>
      <c r="E880" s="49">
        <v>51934.30975</v>
      </c>
      <c r="F880" s="49">
        <v>46314.951070000003</v>
      </c>
      <c r="G880" s="50">
        <f t="shared" si="184"/>
        <v>-5619.3586799999975</v>
      </c>
      <c r="H880" s="91">
        <f t="shared" si="185"/>
        <v>89.179872213474454</v>
      </c>
    </row>
    <row r="881" spans="2:8" s="44" customFormat="1">
      <c r="B881" s="90" t="s">
        <v>1050</v>
      </c>
      <c r="C881" s="107" t="s">
        <v>787</v>
      </c>
      <c r="D881" s="49">
        <v>0</v>
      </c>
      <c r="E881" s="49">
        <v>18952.8</v>
      </c>
      <c r="F881" s="49">
        <v>18218.54869</v>
      </c>
      <c r="G881" s="50">
        <f t="shared" si="184"/>
        <v>-734.25130999999965</v>
      </c>
      <c r="H881" s="91">
        <f t="shared" si="185"/>
        <v>96.125895329450003</v>
      </c>
    </row>
    <row r="882" spans="2:8" s="44" customFormat="1">
      <c r="B882" s="90" t="s">
        <v>70</v>
      </c>
      <c r="C882" s="107" t="s">
        <v>71</v>
      </c>
      <c r="D882" s="49">
        <v>0</v>
      </c>
      <c r="E882" s="49">
        <v>550.20899999999995</v>
      </c>
      <c r="F882" s="49">
        <v>550.20000000000005</v>
      </c>
      <c r="G882" s="50">
        <f t="shared" si="184"/>
        <v>-8.9999999999008651E-3</v>
      </c>
      <c r="H882" s="91">
        <f t="shared" si="185"/>
        <v>99.998364257945639</v>
      </c>
    </row>
    <row r="883" spans="2:8" s="44" customFormat="1">
      <c r="B883" s="88" t="s">
        <v>5</v>
      </c>
      <c r="C883" s="1" t="s">
        <v>0</v>
      </c>
      <c r="D883" s="51">
        <v>0</v>
      </c>
      <c r="E883" s="51">
        <v>254810.80301999999</v>
      </c>
      <c r="F883" s="51">
        <v>240834.33643</v>
      </c>
      <c r="G883" s="50">
        <f t="shared" si="184"/>
        <v>-13976.466589999996</v>
      </c>
      <c r="H883" s="91">
        <f t="shared" si="185"/>
        <v>94.514963092478084</v>
      </c>
    </row>
    <row r="884" spans="2:8" s="44" customFormat="1">
      <c r="B884" s="90" t="s">
        <v>37</v>
      </c>
      <c r="C884" s="107" t="s">
        <v>789</v>
      </c>
      <c r="D884" s="49">
        <v>0</v>
      </c>
      <c r="E884" s="49">
        <v>44585.5</v>
      </c>
      <c r="F884" s="49">
        <v>42916.298119999999</v>
      </c>
      <c r="G884" s="50">
        <f t="shared" si="184"/>
        <v>-1669.2018800000005</v>
      </c>
      <c r="H884" s="91">
        <f t="shared" si="185"/>
        <v>96.256177725942294</v>
      </c>
    </row>
    <row r="885" spans="2:8" s="44" customFormat="1">
      <c r="B885" s="88" t="s">
        <v>6</v>
      </c>
      <c r="C885" s="1" t="s">
        <v>0</v>
      </c>
      <c r="D885" s="51">
        <v>0</v>
      </c>
      <c r="E885" s="51">
        <v>299396.30301999999</v>
      </c>
      <c r="F885" s="51">
        <v>283750.63455000002</v>
      </c>
      <c r="G885" s="50">
        <f t="shared" si="184"/>
        <v>-15645.668469999975</v>
      </c>
      <c r="H885" s="91">
        <f t="shared" si="185"/>
        <v>94.774261301097354</v>
      </c>
    </row>
    <row r="886" spans="2:8" s="44" customFormat="1">
      <c r="B886" s="88" t="s">
        <v>7</v>
      </c>
      <c r="C886" s="1" t="s">
        <v>0</v>
      </c>
      <c r="D886" s="51">
        <v>0</v>
      </c>
      <c r="E886" s="51">
        <v>299396.30301999999</v>
      </c>
      <c r="F886" s="51">
        <v>283750.63455000002</v>
      </c>
      <c r="G886" s="50">
        <f t="shared" si="184"/>
        <v>-15645.668469999975</v>
      </c>
      <c r="H886" s="91">
        <f t="shared" si="185"/>
        <v>94.774261301097354</v>
      </c>
    </row>
    <row r="887" spans="2:8" s="44" customFormat="1" ht="21">
      <c r="B887" s="92" t="s">
        <v>55</v>
      </c>
      <c r="C887" s="1" t="s">
        <v>57</v>
      </c>
      <c r="D887" s="2" t="s">
        <v>1</v>
      </c>
      <c r="E887" s="2" t="s">
        <v>2</v>
      </c>
      <c r="F887" s="2" t="s">
        <v>3</v>
      </c>
      <c r="G887" s="3" t="s">
        <v>4</v>
      </c>
      <c r="H887" s="93" t="s">
        <v>58</v>
      </c>
    </row>
    <row r="888" spans="2:8" s="44" customFormat="1" ht="31.5">
      <c r="B888" s="88" t="s">
        <v>1144</v>
      </c>
      <c r="C888" s="1" t="s">
        <v>875</v>
      </c>
      <c r="D888" s="83"/>
      <c r="E888" s="83"/>
      <c r="F888" s="83"/>
      <c r="G888" s="83"/>
      <c r="H888" s="89"/>
    </row>
    <row r="889" spans="2:8" s="44" customFormat="1">
      <c r="B889" s="90" t="s">
        <v>64</v>
      </c>
      <c r="C889" s="107" t="s">
        <v>65</v>
      </c>
      <c r="D889" s="49">
        <v>0</v>
      </c>
      <c r="E889" s="49">
        <v>4491.3</v>
      </c>
      <c r="F889" s="49">
        <v>4491.3</v>
      </c>
      <c r="G889" s="50">
        <f t="shared" ref="G889:G895" si="186">F889-E889</f>
        <v>0</v>
      </c>
      <c r="H889" s="91">
        <f t="shared" ref="H889:H895" si="187">F889/E889*100</f>
        <v>100</v>
      </c>
    </row>
    <row r="890" spans="2:8" s="44" customFormat="1">
      <c r="B890" s="90" t="s">
        <v>66</v>
      </c>
      <c r="C890" s="107" t="s">
        <v>67</v>
      </c>
      <c r="D890" s="49">
        <v>0</v>
      </c>
      <c r="E890" s="49">
        <v>809.5</v>
      </c>
      <c r="F890" s="49">
        <v>809.5</v>
      </c>
      <c r="G890" s="50">
        <f t="shared" si="186"/>
        <v>0</v>
      </c>
      <c r="H890" s="91">
        <f t="shared" si="187"/>
        <v>100</v>
      </c>
    </row>
    <row r="891" spans="2:8" s="44" customFormat="1">
      <c r="B891" s="90" t="s">
        <v>68</v>
      </c>
      <c r="C891" s="107" t="s">
        <v>69</v>
      </c>
      <c r="D891" s="49">
        <v>0</v>
      </c>
      <c r="E891" s="49">
        <v>941.4</v>
      </c>
      <c r="F891" s="49">
        <v>941.4</v>
      </c>
      <c r="G891" s="50">
        <f t="shared" si="186"/>
        <v>0</v>
      </c>
      <c r="H891" s="91">
        <f t="shared" si="187"/>
        <v>100</v>
      </c>
    </row>
    <row r="892" spans="2:8" s="44" customFormat="1">
      <c r="B892" s="90" t="s">
        <v>1050</v>
      </c>
      <c r="C892" s="107" t="s">
        <v>787</v>
      </c>
      <c r="D892" s="49">
        <v>0</v>
      </c>
      <c r="E892" s="49">
        <v>73.8</v>
      </c>
      <c r="F892" s="49">
        <v>73.798000000000002</v>
      </c>
      <c r="G892" s="50">
        <f t="shared" si="186"/>
        <v>-1.9999999999953388E-3</v>
      </c>
      <c r="H892" s="91">
        <f t="shared" si="187"/>
        <v>99.997289972899736</v>
      </c>
    </row>
    <row r="893" spans="2:8" s="44" customFormat="1">
      <c r="B893" s="88" t="s">
        <v>5</v>
      </c>
      <c r="C893" s="1" t="s">
        <v>0</v>
      </c>
      <c r="D893" s="51">
        <v>0</v>
      </c>
      <c r="E893" s="51">
        <v>6316</v>
      </c>
      <c r="F893" s="51">
        <v>6315.9979999999996</v>
      </c>
      <c r="G893" s="50">
        <f t="shared" si="186"/>
        <v>-2.0000000004074536E-3</v>
      </c>
      <c r="H893" s="91">
        <f t="shared" si="187"/>
        <v>99.999968334388839</v>
      </c>
    </row>
    <row r="894" spans="2:8" s="44" customFormat="1">
      <c r="B894" s="88" t="s">
        <v>6</v>
      </c>
      <c r="C894" s="1" t="s">
        <v>0</v>
      </c>
      <c r="D894" s="51">
        <v>0</v>
      </c>
      <c r="E894" s="51">
        <v>6316</v>
      </c>
      <c r="F894" s="51">
        <v>6315.9979999999996</v>
      </c>
      <c r="G894" s="50">
        <f t="shared" si="186"/>
        <v>-2.0000000004074536E-3</v>
      </c>
      <c r="H894" s="91">
        <f t="shared" si="187"/>
        <v>99.999968334388839</v>
      </c>
    </row>
    <row r="895" spans="2:8" s="44" customFormat="1">
      <c r="B895" s="88" t="s">
        <v>7</v>
      </c>
      <c r="C895" s="1" t="s">
        <v>0</v>
      </c>
      <c r="D895" s="51">
        <v>0</v>
      </c>
      <c r="E895" s="51">
        <v>6316</v>
      </c>
      <c r="F895" s="51">
        <v>6315.9979999999996</v>
      </c>
      <c r="G895" s="50">
        <f t="shared" si="186"/>
        <v>-2.0000000004074536E-3</v>
      </c>
      <c r="H895" s="91">
        <f t="shared" si="187"/>
        <v>99.999968334388839</v>
      </c>
    </row>
    <row r="896" spans="2:8" s="44" customFormat="1" ht="21">
      <c r="B896" s="92" t="s">
        <v>55</v>
      </c>
      <c r="C896" s="1" t="s">
        <v>57</v>
      </c>
      <c r="D896" s="2" t="s">
        <v>1</v>
      </c>
      <c r="E896" s="2" t="s">
        <v>2</v>
      </c>
      <c r="F896" s="2" t="s">
        <v>3</v>
      </c>
      <c r="G896" s="3" t="s">
        <v>4</v>
      </c>
      <c r="H896" s="93" t="s">
        <v>58</v>
      </c>
    </row>
    <row r="897" spans="2:8" s="44" customFormat="1" ht="42">
      <c r="B897" s="88" t="s">
        <v>1145</v>
      </c>
      <c r="C897" s="1" t="s">
        <v>876</v>
      </c>
      <c r="D897" s="83"/>
      <c r="E897" s="83"/>
      <c r="F897" s="83"/>
      <c r="G897" s="83"/>
      <c r="H897" s="89"/>
    </row>
    <row r="898" spans="2:8" s="44" customFormat="1">
      <c r="B898" s="90" t="s">
        <v>64</v>
      </c>
      <c r="C898" s="107" t="s">
        <v>65</v>
      </c>
      <c r="D898" s="49">
        <v>0</v>
      </c>
      <c r="E898" s="49">
        <v>683.4</v>
      </c>
      <c r="F898" s="49">
        <v>683.4</v>
      </c>
      <c r="G898" s="50">
        <f t="shared" ref="G898:G905" si="188">F898-E898</f>
        <v>0</v>
      </c>
      <c r="H898" s="91">
        <f t="shared" ref="H898:H905" si="189">F898/E898*100</f>
        <v>100</v>
      </c>
    </row>
    <row r="899" spans="2:8" s="44" customFormat="1">
      <c r="B899" s="90" t="s">
        <v>66</v>
      </c>
      <c r="C899" s="107" t="s">
        <v>67</v>
      </c>
      <c r="D899" s="49">
        <v>0</v>
      </c>
      <c r="E899" s="49">
        <v>110.7</v>
      </c>
      <c r="F899" s="49">
        <v>110.7</v>
      </c>
      <c r="G899" s="50">
        <f t="shared" si="188"/>
        <v>0</v>
      </c>
      <c r="H899" s="91">
        <f t="shared" si="189"/>
        <v>100</v>
      </c>
    </row>
    <row r="900" spans="2:8" s="44" customFormat="1">
      <c r="B900" s="90" t="s">
        <v>68</v>
      </c>
      <c r="C900" s="107" t="s">
        <v>69</v>
      </c>
      <c r="D900" s="49">
        <v>0</v>
      </c>
      <c r="E900" s="49">
        <v>231.078</v>
      </c>
      <c r="F900" s="49">
        <v>219.88499999999999</v>
      </c>
      <c r="G900" s="50">
        <f t="shared" si="188"/>
        <v>-11.193000000000012</v>
      </c>
      <c r="H900" s="91">
        <f t="shared" si="189"/>
        <v>95.156181029782147</v>
      </c>
    </row>
    <row r="901" spans="2:8" s="44" customFormat="1">
      <c r="B901" s="90" t="s">
        <v>1050</v>
      </c>
      <c r="C901" s="107" t="s">
        <v>787</v>
      </c>
      <c r="D901" s="49">
        <v>0</v>
      </c>
      <c r="E901" s="49">
        <v>5.4</v>
      </c>
      <c r="F901" s="49">
        <v>5.2839999999999998</v>
      </c>
      <c r="G901" s="50">
        <f t="shared" si="188"/>
        <v>-0.11600000000000055</v>
      </c>
      <c r="H901" s="91">
        <f t="shared" si="189"/>
        <v>97.851851851851848</v>
      </c>
    </row>
    <row r="902" spans="2:8" s="44" customFormat="1">
      <c r="B902" s="90" t="s">
        <v>70</v>
      </c>
      <c r="C902" s="107" t="s">
        <v>71</v>
      </c>
      <c r="D902" s="49">
        <v>0</v>
      </c>
      <c r="E902" s="49">
        <v>24.7</v>
      </c>
      <c r="F902" s="49">
        <v>24.7</v>
      </c>
      <c r="G902" s="50">
        <f t="shared" si="188"/>
        <v>0</v>
      </c>
      <c r="H902" s="91">
        <f t="shared" si="189"/>
        <v>100</v>
      </c>
    </row>
    <row r="903" spans="2:8" s="44" customFormat="1">
      <c r="B903" s="88" t="s">
        <v>5</v>
      </c>
      <c r="C903" s="1" t="s">
        <v>0</v>
      </c>
      <c r="D903" s="51">
        <v>0</v>
      </c>
      <c r="E903" s="51">
        <v>1055.278</v>
      </c>
      <c r="F903" s="51">
        <v>1043.9690000000001</v>
      </c>
      <c r="G903" s="50">
        <f t="shared" si="188"/>
        <v>-11.308999999999969</v>
      </c>
      <c r="H903" s="91">
        <f t="shared" si="189"/>
        <v>98.928339262260749</v>
      </c>
    </row>
    <row r="904" spans="2:8" s="44" customFormat="1">
      <c r="B904" s="88" t="s">
        <v>6</v>
      </c>
      <c r="C904" s="1" t="s">
        <v>0</v>
      </c>
      <c r="D904" s="51">
        <v>0</v>
      </c>
      <c r="E904" s="51">
        <v>1055.278</v>
      </c>
      <c r="F904" s="51">
        <v>1043.9690000000001</v>
      </c>
      <c r="G904" s="50">
        <f t="shared" si="188"/>
        <v>-11.308999999999969</v>
      </c>
      <c r="H904" s="91">
        <f t="shared" si="189"/>
        <v>98.928339262260749</v>
      </c>
    </row>
    <row r="905" spans="2:8" s="44" customFormat="1">
      <c r="B905" s="88" t="s">
        <v>7</v>
      </c>
      <c r="C905" s="1" t="s">
        <v>0</v>
      </c>
      <c r="D905" s="51">
        <v>0</v>
      </c>
      <c r="E905" s="51">
        <v>1055.278</v>
      </c>
      <c r="F905" s="51">
        <v>1043.9690000000001</v>
      </c>
      <c r="G905" s="50">
        <f t="shared" si="188"/>
        <v>-11.308999999999969</v>
      </c>
      <c r="H905" s="91">
        <f t="shared" si="189"/>
        <v>98.928339262260749</v>
      </c>
    </row>
    <row r="906" spans="2:8" s="44" customFormat="1" ht="21">
      <c r="B906" s="92" t="s">
        <v>55</v>
      </c>
      <c r="C906" s="1" t="s">
        <v>57</v>
      </c>
      <c r="D906" s="2" t="s">
        <v>1</v>
      </c>
      <c r="E906" s="2" t="s">
        <v>2</v>
      </c>
      <c r="F906" s="2" t="s">
        <v>3</v>
      </c>
      <c r="G906" s="3" t="s">
        <v>4</v>
      </c>
      <c r="H906" s="93" t="s">
        <v>58</v>
      </c>
    </row>
    <row r="907" spans="2:8" s="44" customFormat="1" ht="31.5">
      <c r="B907" s="88" t="s">
        <v>1146</v>
      </c>
      <c r="C907" s="1" t="s">
        <v>877</v>
      </c>
      <c r="D907" s="83"/>
      <c r="E907" s="83"/>
      <c r="F907" s="83"/>
      <c r="G907" s="83"/>
      <c r="H907" s="89"/>
    </row>
    <row r="908" spans="2:8" s="44" customFormat="1">
      <c r="B908" s="90" t="s">
        <v>64</v>
      </c>
      <c r="C908" s="107" t="s">
        <v>65</v>
      </c>
      <c r="D908" s="49">
        <v>0</v>
      </c>
      <c r="E908" s="49">
        <v>22796.1</v>
      </c>
      <c r="F908" s="49">
        <v>20147.178919999998</v>
      </c>
      <c r="G908" s="50">
        <f t="shared" ref="G908:G917" si="190">F908-E908</f>
        <v>-2648.9210800000001</v>
      </c>
      <c r="H908" s="91">
        <f t="shared" ref="H908:H917" si="191">F908/E908*100</f>
        <v>88.37993744544022</v>
      </c>
    </row>
    <row r="909" spans="2:8" s="44" customFormat="1">
      <c r="B909" s="90" t="s">
        <v>66</v>
      </c>
      <c r="C909" s="107" t="s">
        <v>67</v>
      </c>
      <c r="D909" s="49">
        <v>0</v>
      </c>
      <c r="E909" s="49">
        <v>3957.1</v>
      </c>
      <c r="F909" s="49">
        <v>3956.99667</v>
      </c>
      <c r="G909" s="50">
        <f t="shared" si="190"/>
        <v>-0.10332999999991443</v>
      </c>
      <c r="H909" s="91">
        <f t="shared" si="191"/>
        <v>99.997388744282432</v>
      </c>
    </row>
    <row r="910" spans="2:8" s="44" customFormat="1">
      <c r="B910" s="90" t="s">
        <v>68</v>
      </c>
      <c r="C910" s="107" t="s">
        <v>69</v>
      </c>
      <c r="D910" s="49">
        <v>0</v>
      </c>
      <c r="E910" s="49">
        <v>4178.1790000000001</v>
      </c>
      <c r="F910" s="49">
        <v>3858.8797</v>
      </c>
      <c r="G910" s="50">
        <f t="shared" si="190"/>
        <v>-319.29930000000013</v>
      </c>
      <c r="H910" s="91">
        <f t="shared" si="191"/>
        <v>92.357931529501244</v>
      </c>
    </row>
    <row r="911" spans="2:8" s="44" customFormat="1">
      <c r="B911" s="90" t="s">
        <v>1050</v>
      </c>
      <c r="C911" s="107" t="s">
        <v>787</v>
      </c>
      <c r="D911" s="49">
        <v>0</v>
      </c>
      <c r="E911" s="49">
        <v>680.4</v>
      </c>
      <c r="F911" s="49">
        <v>655.62559999999996</v>
      </c>
      <c r="G911" s="50">
        <f t="shared" si="190"/>
        <v>-24.774400000000014</v>
      </c>
      <c r="H911" s="91">
        <f t="shared" si="191"/>
        <v>96.358847736625506</v>
      </c>
    </row>
    <row r="912" spans="2:8" s="44" customFormat="1">
      <c r="B912" s="90" t="s">
        <v>70</v>
      </c>
      <c r="C912" s="107" t="s">
        <v>71</v>
      </c>
      <c r="D912" s="49">
        <v>0</v>
      </c>
      <c r="E912" s="49">
        <v>324.26600000000002</v>
      </c>
      <c r="F912" s="49">
        <v>298.18633</v>
      </c>
      <c r="G912" s="50">
        <f t="shared" si="190"/>
        <v>-26.079670000000021</v>
      </c>
      <c r="H912" s="91">
        <f t="shared" si="191"/>
        <v>91.957322075086495</v>
      </c>
    </row>
    <row r="913" spans="2:8" s="44" customFormat="1">
      <c r="B913" s="90" t="s">
        <v>1056</v>
      </c>
      <c r="C913" s="107" t="s">
        <v>794</v>
      </c>
      <c r="D913" s="49">
        <v>0</v>
      </c>
      <c r="E913" s="49">
        <v>11.3</v>
      </c>
      <c r="F913" s="49">
        <v>0</v>
      </c>
      <c r="G913" s="50">
        <f t="shared" si="190"/>
        <v>-11.3</v>
      </c>
      <c r="H913" s="91">
        <f t="shared" si="191"/>
        <v>0</v>
      </c>
    </row>
    <row r="914" spans="2:8" s="44" customFormat="1">
      <c r="B914" s="88" t="s">
        <v>5</v>
      </c>
      <c r="C914" s="1" t="s">
        <v>0</v>
      </c>
      <c r="D914" s="51">
        <v>0</v>
      </c>
      <c r="E914" s="51">
        <v>31947.345000000001</v>
      </c>
      <c r="F914" s="51">
        <v>28916.86722</v>
      </c>
      <c r="G914" s="50">
        <f t="shared" si="190"/>
        <v>-3030.4777800000011</v>
      </c>
      <c r="H914" s="91">
        <f t="shared" si="191"/>
        <v>90.514148264902758</v>
      </c>
    </row>
    <row r="915" spans="2:8" s="44" customFormat="1">
      <c r="B915" s="90" t="s">
        <v>37</v>
      </c>
      <c r="C915" s="107" t="s">
        <v>789</v>
      </c>
      <c r="D915" s="49">
        <v>0</v>
      </c>
      <c r="E915" s="49">
        <v>250</v>
      </c>
      <c r="F915" s="49">
        <v>246.54</v>
      </c>
      <c r="G915" s="50">
        <f t="shared" si="190"/>
        <v>-3.460000000000008</v>
      </c>
      <c r="H915" s="91">
        <f t="shared" si="191"/>
        <v>98.615999999999985</v>
      </c>
    </row>
    <row r="916" spans="2:8" s="44" customFormat="1">
      <c r="B916" s="88" t="s">
        <v>6</v>
      </c>
      <c r="C916" s="1" t="s">
        <v>0</v>
      </c>
      <c r="D916" s="51">
        <v>0</v>
      </c>
      <c r="E916" s="51">
        <v>32197.345000000001</v>
      </c>
      <c r="F916" s="51">
        <v>29163.407220000001</v>
      </c>
      <c r="G916" s="50">
        <f t="shared" si="190"/>
        <v>-3033.9377800000002</v>
      </c>
      <c r="H916" s="91">
        <f t="shared" si="191"/>
        <v>90.577056027445749</v>
      </c>
    </row>
    <row r="917" spans="2:8" s="44" customFormat="1">
      <c r="B917" s="88" t="s">
        <v>7</v>
      </c>
      <c r="C917" s="1" t="s">
        <v>0</v>
      </c>
      <c r="D917" s="51">
        <v>0</v>
      </c>
      <c r="E917" s="51">
        <v>32197.345000000001</v>
      </c>
      <c r="F917" s="51">
        <v>29163.407220000001</v>
      </c>
      <c r="G917" s="50">
        <f t="shared" si="190"/>
        <v>-3033.9377800000002</v>
      </c>
      <c r="H917" s="91">
        <f t="shared" si="191"/>
        <v>90.577056027445749</v>
      </c>
    </row>
    <row r="918" spans="2:8" s="44" customFormat="1" ht="21">
      <c r="B918" s="92" t="s">
        <v>55</v>
      </c>
      <c r="C918" s="1" t="s">
        <v>57</v>
      </c>
      <c r="D918" s="2" t="s">
        <v>1</v>
      </c>
      <c r="E918" s="2" t="s">
        <v>2</v>
      </c>
      <c r="F918" s="2" t="s">
        <v>3</v>
      </c>
      <c r="G918" s="3" t="s">
        <v>4</v>
      </c>
      <c r="H918" s="93" t="s">
        <v>58</v>
      </c>
    </row>
    <row r="919" spans="2:8" s="44" customFormat="1" ht="42">
      <c r="B919" s="88" t="s">
        <v>1147</v>
      </c>
      <c r="C919" s="1" t="s">
        <v>878</v>
      </c>
      <c r="D919" s="83"/>
      <c r="E919" s="83"/>
      <c r="F919" s="83"/>
      <c r="G919" s="83"/>
      <c r="H919" s="89"/>
    </row>
    <row r="920" spans="2:8" s="44" customFormat="1">
      <c r="B920" s="90" t="s">
        <v>64</v>
      </c>
      <c r="C920" s="107" t="s">
        <v>65</v>
      </c>
      <c r="D920" s="49">
        <v>0</v>
      </c>
      <c r="E920" s="49">
        <v>7727.7</v>
      </c>
      <c r="F920" s="49">
        <v>5720.8659299999999</v>
      </c>
      <c r="G920" s="50">
        <f t="shared" ref="G920:G928" si="192">F920-E920</f>
        <v>-2006.8340699999999</v>
      </c>
      <c r="H920" s="91">
        <f t="shared" ref="H920:H928" si="193">F920/E920*100</f>
        <v>74.030642105671802</v>
      </c>
    </row>
    <row r="921" spans="2:8" s="44" customFormat="1">
      <c r="B921" s="90" t="s">
        <v>66</v>
      </c>
      <c r="C921" s="107" t="s">
        <v>67</v>
      </c>
      <c r="D921" s="49">
        <v>0</v>
      </c>
      <c r="E921" s="49">
        <v>1498.8</v>
      </c>
      <c r="F921" s="49">
        <v>1498.7974099999999</v>
      </c>
      <c r="G921" s="50">
        <f t="shared" si="192"/>
        <v>-2.5900000000547152E-3</v>
      </c>
      <c r="H921" s="91">
        <f t="shared" si="193"/>
        <v>99.999827195089395</v>
      </c>
    </row>
    <row r="922" spans="2:8" s="44" customFormat="1">
      <c r="B922" s="90" t="s">
        <v>68</v>
      </c>
      <c r="C922" s="107" t="s">
        <v>69</v>
      </c>
      <c r="D922" s="49">
        <v>0</v>
      </c>
      <c r="E922" s="49">
        <v>1050</v>
      </c>
      <c r="F922" s="49">
        <v>1049.9860799999999</v>
      </c>
      <c r="G922" s="50">
        <f t="shared" si="192"/>
        <v>-1.3920000000098298E-2</v>
      </c>
      <c r="H922" s="91">
        <f t="shared" si="193"/>
        <v>99.998674285714273</v>
      </c>
    </row>
    <row r="923" spans="2:8" s="44" customFormat="1">
      <c r="B923" s="90" t="s">
        <v>1050</v>
      </c>
      <c r="C923" s="107" t="s">
        <v>787</v>
      </c>
      <c r="D923" s="49">
        <v>0</v>
      </c>
      <c r="E923" s="49">
        <v>248.39</v>
      </c>
      <c r="F923" s="49">
        <v>0</v>
      </c>
      <c r="G923" s="50">
        <f t="shared" si="192"/>
        <v>-248.39</v>
      </c>
      <c r="H923" s="91">
        <f t="shared" si="193"/>
        <v>0</v>
      </c>
    </row>
    <row r="924" spans="2:8" s="44" customFormat="1">
      <c r="B924" s="90" t="s">
        <v>70</v>
      </c>
      <c r="C924" s="107" t="s">
        <v>71</v>
      </c>
      <c r="D924" s="49">
        <v>0</v>
      </c>
      <c r="E924" s="49">
        <v>145.14699999999999</v>
      </c>
      <c r="F924" s="49">
        <v>75.221680000000006</v>
      </c>
      <c r="G924" s="50">
        <f t="shared" si="192"/>
        <v>-69.925319999999985</v>
      </c>
      <c r="H924" s="91">
        <f t="shared" si="193"/>
        <v>51.82448138783441</v>
      </c>
    </row>
    <row r="925" spans="2:8" s="44" customFormat="1">
      <c r="B925" s="88" t="s">
        <v>5</v>
      </c>
      <c r="C925" s="1" t="s">
        <v>0</v>
      </c>
      <c r="D925" s="51">
        <v>0</v>
      </c>
      <c r="E925" s="51">
        <v>10670.037</v>
      </c>
      <c r="F925" s="51">
        <v>8344.8711000000003</v>
      </c>
      <c r="G925" s="50">
        <f t="shared" si="192"/>
        <v>-2325.1659</v>
      </c>
      <c r="H925" s="91">
        <f t="shared" si="193"/>
        <v>78.208455134691661</v>
      </c>
    </row>
    <row r="926" spans="2:8" s="44" customFormat="1">
      <c r="B926" s="90" t="s">
        <v>37</v>
      </c>
      <c r="C926" s="107" t="s">
        <v>789</v>
      </c>
      <c r="D926" s="49">
        <v>0</v>
      </c>
      <c r="E926" s="49">
        <v>200</v>
      </c>
      <c r="F926" s="49">
        <v>196.4</v>
      </c>
      <c r="G926" s="50">
        <f t="shared" si="192"/>
        <v>-3.5999999999999943</v>
      </c>
      <c r="H926" s="91">
        <f t="shared" si="193"/>
        <v>98.2</v>
      </c>
    </row>
    <row r="927" spans="2:8" s="44" customFormat="1">
      <c r="B927" s="88" t="s">
        <v>6</v>
      </c>
      <c r="C927" s="1" t="s">
        <v>0</v>
      </c>
      <c r="D927" s="51">
        <v>0</v>
      </c>
      <c r="E927" s="51">
        <v>10870.037</v>
      </c>
      <c r="F927" s="51">
        <v>8541.2710999999999</v>
      </c>
      <c r="G927" s="50">
        <f t="shared" si="192"/>
        <v>-2328.7659000000003</v>
      </c>
      <c r="H927" s="91">
        <f t="shared" si="193"/>
        <v>78.576283594986833</v>
      </c>
    </row>
    <row r="928" spans="2:8" s="44" customFormat="1">
      <c r="B928" s="88" t="s">
        <v>7</v>
      </c>
      <c r="C928" s="1" t="s">
        <v>0</v>
      </c>
      <c r="D928" s="51">
        <v>0</v>
      </c>
      <c r="E928" s="51">
        <v>10870.037</v>
      </c>
      <c r="F928" s="51">
        <v>8541.2710999999999</v>
      </c>
      <c r="G928" s="50">
        <f t="shared" si="192"/>
        <v>-2328.7659000000003</v>
      </c>
      <c r="H928" s="91">
        <f t="shared" si="193"/>
        <v>78.576283594986833</v>
      </c>
    </row>
    <row r="929" spans="2:8" s="44" customFormat="1" ht="21">
      <c r="B929" s="92" t="s">
        <v>55</v>
      </c>
      <c r="C929" s="1" t="s">
        <v>57</v>
      </c>
      <c r="D929" s="2" t="s">
        <v>1</v>
      </c>
      <c r="E929" s="2" t="s">
        <v>2</v>
      </c>
      <c r="F929" s="2" t="s">
        <v>3</v>
      </c>
      <c r="G929" s="3" t="s">
        <v>4</v>
      </c>
      <c r="H929" s="93" t="s">
        <v>58</v>
      </c>
    </row>
    <row r="930" spans="2:8" s="44" customFormat="1" ht="31.5">
      <c r="B930" s="88" t="s">
        <v>1148</v>
      </c>
      <c r="C930" s="1" t="s">
        <v>879</v>
      </c>
      <c r="D930" s="83"/>
      <c r="E930" s="83"/>
      <c r="F930" s="83"/>
      <c r="G930" s="83"/>
      <c r="H930" s="89"/>
    </row>
    <row r="931" spans="2:8" s="44" customFormat="1">
      <c r="B931" s="90" t="s">
        <v>64</v>
      </c>
      <c r="C931" s="107" t="s">
        <v>65</v>
      </c>
      <c r="D931" s="49">
        <v>0</v>
      </c>
      <c r="E931" s="49">
        <v>2367.8000000000002</v>
      </c>
      <c r="F931" s="49">
        <v>2106.1258899999998</v>
      </c>
      <c r="G931" s="50">
        <f t="shared" ref="G931:G939" si="194">F931-E931</f>
        <v>-261.67411000000038</v>
      </c>
      <c r="H931" s="91">
        <f t="shared" ref="H931:H939" si="195">F931/E931*100</f>
        <v>88.948639665512275</v>
      </c>
    </row>
    <row r="932" spans="2:8" s="44" customFormat="1">
      <c r="B932" s="90" t="s">
        <v>66</v>
      </c>
      <c r="C932" s="107" t="s">
        <v>67</v>
      </c>
      <c r="D932" s="49">
        <v>0</v>
      </c>
      <c r="E932" s="49">
        <v>408.5</v>
      </c>
      <c r="F932" s="49">
        <v>359.28566000000001</v>
      </c>
      <c r="G932" s="50">
        <f t="shared" si="194"/>
        <v>-49.214339999999993</v>
      </c>
      <c r="H932" s="91">
        <f t="shared" si="195"/>
        <v>87.95242594859242</v>
      </c>
    </row>
    <row r="933" spans="2:8" s="44" customFormat="1">
      <c r="B933" s="90" t="s">
        <v>68</v>
      </c>
      <c r="C933" s="107" t="s">
        <v>69</v>
      </c>
      <c r="D933" s="49">
        <v>0</v>
      </c>
      <c r="E933" s="49">
        <v>1318.8</v>
      </c>
      <c r="F933" s="49">
        <v>223.63244</v>
      </c>
      <c r="G933" s="50">
        <f t="shared" si="194"/>
        <v>-1095.1675599999999</v>
      </c>
      <c r="H933" s="91">
        <f t="shared" si="195"/>
        <v>16.957267212617534</v>
      </c>
    </row>
    <row r="934" spans="2:8" s="44" customFormat="1">
      <c r="B934" s="90" t="s">
        <v>1050</v>
      </c>
      <c r="C934" s="107" t="s">
        <v>787</v>
      </c>
      <c r="D934" s="49">
        <v>0</v>
      </c>
      <c r="E934" s="49">
        <v>103.1</v>
      </c>
      <c r="F934" s="49">
        <v>74.257639999999995</v>
      </c>
      <c r="G934" s="50">
        <f t="shared" si="194"/>
        <v>-28.842359999999999</v>
      </c>
      <c r="H934" s="91">
        <f t="shared" si="195"/>
        <v>72.024869059165852</v>
      </c>
    </row>
    <row r="935" spans="2:8" s="44" customFormat="1">
      <c r="B935" s="90" t="s">
        <v>70</v>
      </c>
      <c r="C935" s="107" t="s">
        <v>71</v>
      </c>
      <c r="D935" s="49">
        <v>0</v>
      </c>
      <c r="E935" s="49">
        <v>106.7</v>
      </c>
      <c r="F935" s="49">
        <v>34.701000000000001</v>
      </c>
      <c r="G935" s="50">
        <f t="shared" si="194"/>
        <v>-71.998999999999995</v>
      </c>
      <c r="H935" s="91">
        <f t="shared" si="195"/>
        <v>32.522024367385193</v>
      </c>
    </row>
    <row r="936" spans="2:8" s="44" customFormat="1">
      <c r="B936" s="88" t="s">
        <v>5</v>
      </c>
      <c r="C936" s="1" t="s">
        <v>0</v>
      </c>
      <c r="D936" s="51">
        <v>0</v>
      </c>
      <c r="E936" s="51">
        <v>4304.8999999999996</v>
      </c>
      <c r="F936" s="51">
        <v>2798.00263</v>
      </c>
      <c r="G936" s="50">
        <f t="shared" si="194"/>
        <v>-1506.8973699999997</v>
      </c>
      <c r="H936" s="91">
        <f t="shared" si="195"/>
        <v>64.995763664661197</v>
      </c>
    </row>
    <row r="937" spans="2:8" s="44" customFormat="1">
      <c r="B937" s="90" t="s">
        <v>37</v>
      </c>
      <c r="C937" s="107" t="s">
        <v>789</v>
      </c>
      <c r="D937" s="49">
        <v>0</v>
      </c>
      <c r="E937" s="49">
        <v>2097.3000000000002</v>
      </c>
      <c r="F937" s="49">
        <v>1720.376</v>
      </c>
      <c r="G937" s="50">
        <f t="shared" si="194"/>
        <v>-376.92400000000021</v>
      </c>
      <c r="H937" s="91">
        <f t="shared" si="195"/>
        <v>82.028131407047141</v>
      </c>
    </row>
    <row r="938" spans="2:8" s="44" customFormat="1">
      <c r="B938" s="88" t="s">
        <v>6</v>
      </c>
      <c r="C938" s="1" t="s">
        <v>0</v>
      </c>
      <c r="D938" s="51">
        <v>0</v>
      </c>
      <c r="E938" s="51">
        <v>6402.2</v>
      </c>
      <c r="F938" s="51">
        <v>4518.3786300000002</v>
      </c>
      <c r="G938" s="50">
        <f t="shared" si="194"/>
        <v>-1883.8213699999997</v>
      </c>
      <c r="H938" s="91">
        <f t="shared" si="195"/>
        <v>70.57540579800694</v>
      </c>
    </row>
    <row r="939" spans="2:8" s="44" customFormat="1">
      <c r="B939" s="88" t="s">
        <v>7</v>
      </c>
      <c r="C939" s="1" t="s">
        <v>0</v>
      </c>
      <c r="D939" s="51">
        <v>0</v>
      </c>
      <c r="E939" s="51">
        <v>6402.2</v>
      </c>
      <c r="F939" s="51">
        <v>4518.3786300000002</v>
      </c>
      <c r="G939" s="50">
        <f t="shared" si="194"/>
        <v>-1883.8213699999997</v>
      </c>
      <c r="H939" s="91">
        <f t="shared" si="195"/>
        <v>70.57540579800694</v>
      </c>
    </row>
    <row r="940" spans="2:8" s="44" customFormat="1" ht="21">
      <c r="B940" s="92" t="s">
        <v>55</v>
      </c>
      <c r="C940" s="1" t="s">
        <v>57</v>
      </c>
      <c r="D940" s="2" t="s">
        <v>1</v>
      </c>
      <c r="E940" s="2" t="s">
        <v>2</v>
      </c>
      <c r="F940" s="2" t="s">
        <v>3</v>
      </c>
      <c r="G940" s="3" t="s">
        <v>4</v>
      </c>
      <c r="H940" s="93" t="s">
        <v>58</v>
      </c>
    </row>
    <row r="941" spans="2:8" s="44" customFormat="1" ht="21">
      <c r="B941" s="88" t="s">
        <v>1149</v>
      </c>
      <c r="C941" s="1" t="s">
        <v>880</v>
      </c>
      <c r="D941" s="83"/>
      <c r="E941" s="83"/>
      <c r="F941" s="83"/>
      <c r="G941" s="83"/>
      <c r="H941" s="89"/>
    </row>
    <row r="942" spans="2:8" s="44" customFormat="1">
      <c r="B942" s="90" t="s">
        <v>37</v>
      </c>
      <c r="C942" s="107" t="s">
        <v>789</v>
      </c>
      <c r="D942" s="49">
        <v>0</v>
      </c>
      <c r="E942" s="49">
        <v>44364.68</v>
      </c>
      <c r="F942" s="49">
        <v>8788.4703599999993</v>
      </c>
      <c r="G942" s="50">
        <f t="shared" ref="G942:G944" si="196">F942-E942</f>
        <v>-35576.209640000001</v>
      </c>
      <c r="H942" s="91">
        <f t="shared" ref="H942:H944" si="197">F942/E942*100</f>
        <v>19.809610618176439</v>
      </c>
    </row>
    <row r="943" spans="2:8" s="44" customFormat="1">
      <c r="B943" s="88" t="s">
        <v>6</v>
      </c>
      <c r="C943" s="1" t="s">
        <v>0</v>
      </c>
      <c r="D943" s="51">
        <v>0</v>
      </c>
      <c r="E943" s="51">
        <v>44364.68</v>
      </c>
      <c r="F943" s="51">
        <v>8788.4703599999993</v>
      </c>
      <c r="G943" s="50">
        <f t="shared" si="196"/>
        <v>-35576.209640000001</v>
      </c>
      <c r="H943" s="91">
        <f t="shared" si="197"/>
        <v>19.809610618176439</v>
      </c>
    </row>
    <row r="944" spans="2:8" s="44" customFormat="1">
      <c r="B944" s="88" t="s">
        <v>7</v>
      </c>
      <c r="C944" s="1" t="s">
        <v>0</v>
      </c>
      <c r="D944" s="51">
        <v>0</v>
      </c>
      <c r="E944" s="51">
        <v>44364.68</v>
      </c>
      <c r="F944" s="51">
        <v>8788.4703599999993</v>
      </c>
      <c r="G944" s="50">
        <f t="shared" si="196"/>
        <v>-35576.209640000001</v>
      </c>
      <c r="H944" s="91">
        <f t="shared" si="197"/>
        <v>19.809610618176439</v>
      </c>
    </row>
    <row r="945" spans="2:8" s="44" customFormat="1" ht="21">
      <c r="B945" s="92" t="s">
        <v>55</v>
      </c>
      <c r="C945" s="1" t="s">
        <v>57</v>
      </c>
      <c r="D945" s="2" t="s">
        <v>1</v>
      </c>
      <c r="E945" s="2" t="s">
        <v>2</v>
      </c>
      <c r="F945" s="2" t="s">
        <v>3</v>
      </c>
      <c r="G945" s="3" t="s">
        <v>4</v>
      </c>
      <c r="H945" s="93" t="s">
        <v>58</v>
      </c>
    </row>
    <row r="946" spans="2:8" s="44" customFormat="1" ht="21">
      <c r="B946" s="88" t="s">
        <v>14</v>
      </c>
      <c r="C946" s="1">
        <v>27920</v>
      </c>
      <c r="D946" s="83"/>
      <c r="E946" s="83"/>
      <c r="F946" s="83"/>
      <c r="G946" s="83"/>
      <c r="H946" s="89"/>
    </row>
    <row r="947" spans="2:8" s="44" customFormat="1">
      <c r="B947" s="90" t="s">
        <v>37</v>
      </c>
      <c r="C947" s="107" t="s">
        <v>789</v>
      </c>
      <c r="D947" s="49">
        <v>0</v>
      </c>
      <c r="E947" s="49">
        <v>386548.03</v>
      </c>
      <c r="F947" s="49">
        <f>11486.91+7643.93+250879.09+480.88</f>
        <v>270490.81</v>
      </c>
      <c r="G947" s="50">
        <f t="shared" ref="G947:G950" si="198">F947-E947</f>
        <v>-116057.22000000003</v>
      </c>
      <c r="H947" s="91">
        <f t="shared" ref="H947:H950" si="199">F947/E947*100</f>
        <v>69.975989788384112</v>
      </c>
    </row>
    <row r="948" spans="2:8" s="44" customFormat="1">
      <c r="B948" s="90" t="s">
        <v>17</v>
      </c>
      <c r="C948" s="107">
        <v>321</v>
      </c>
      <c r="D948" s="49"/>
      <c r="E948" s="49">
        <v>697679.99</v>
      </c>
      <c r="F948" s="49"/>
      <c r="G948" s="50">
        <f t="shared" si="198"/>
        <v>-697679.99</v>
      </c>
      <c r="H948" s="91">
        <f t="shared" si="199"/>
        <v>0</v>
      </c>
    </row>
    <row r="949" spans="2:8" s="44" customFormat="1">
      <c r="B949" s="88" t="s">
        <v>6</v>
      </c>
      <c r="C949" s="1" t="s">
        <v>0</v>
      </c>
      <c r="D949" s="51">
        <v>0</v>
      </c>
      <c r="E949" s="51">
        <f>E948+E947</f>
        <v>1084228.02</v>
      </c>
      <c r="F949" s="51">
        <f>F947+F948</f>
        <v>270490.81</v>
      </c>
      <c r="G949" s="50">
        <f t="shared" si="198"/>
        <v>-813737.21</v>
      </c>
      <c r="H949" s="91">
        <f t="shared" si="199"/>
        <v>24.947778973651687</v>
      </c>
    </row>
    <row r="950" spans="2:8" s="44" customFormat="1">
      <c r="B950" s="88" t="s">
        <v>7</v>
      </c>
      <c r="C950" s="1" t="s">
        <v>0</v>
      </c>
      <c r="D950" s="51">
        <v>0</v>
      </c>
      <c r="E950" s="51">
        <f>E948+E947</f>
        <v>1084228.02</v>
      </c>
      <c r="F950" s="51">
        <f>F949</f>
        <v>270490.81</v>
      </c>
      <c r="G950" s="50">
        <f t="shared" si="198"/>
        <v>-813737.21</v>
      </c>
      <c r="H950" s="91">
        <f t="shared" si="199"/>
        <v>24.947778973651687</v>
      </c>
    </row>
    <row r="951" spans="2:8" s="44" customFormat="1" ht="21">
      <c r="B951" s="92" t="s">
        <v>55</v>
      </c>
      <c r="C951" s="1" t="s">
        <v>57</v>
      </c>
      <c r="D951" s="2" t="s">
        <v>1</v>
      </c>
      <c r="E951" s="2" t="s">
        <v>2</v>
      </c>
      <c r="F951" s="2" t="s">
        <v>3</v>
      </c>
      <c r="G951" s="3" t="s">
        <v>4</v>
      </c>
      <c r="H951" s="93" t="s">
        <v>58</v>
      </c>
    </row>
    <row r="952" spans="2:8" s="44" customFormat="1" ht="21">
      <c r="B952" s="88" t="s">
        <v>15</v>
      </c>
      <c r="C952" s="1">
        <v>27930</v>
      </c>
      <c r="D952" s="83"/>
      <c r="E952" s="83"/>
      <c r="F952" s="83"/>
      <c r="G952" s="83"/>
      <c r="H952" s="89"/>
    </row>
    <row r="953" spans="2:8" s="44" customFormat="1">
      <c r="B953" s="90" t="s">
        <v>37</v>
      </c>
      <c r="C953" s="107" t="s">
        <v>789</v>
      </c>
      <c r="D953" s="49">
        <v>0</v>
      </c>
      <c r="E953" s="49">
        <v>161091.16</v>
      </c>
      <c r="F953" s="49">
        <f>28045.21+26408.29+2433.52</f>
        <v>56887.02</v>
      </c>
      <c r="G953" s="50">
        <f t="shared" ref="G953:G956" si="200">F953-E953</f>
        <v>-104204.14000000001</v>
      </c>
      <c r="H953" s="91">
        <f t="shared" ref="H953:H956" si="201">F953/E953*100</f>
        <v>35.313557863758625</v>
      </c>
    </row>
    <row r="954" spans="2:8" s="44" customFormat="1">
      <c r="B954" s="90" t="s">
        <v>17</v>
      </c>
      <c r="C954" s="107">
        <v>321</v>
      </c>
      <c r="D954" s="49"/>
      <c r="E954" s="49">
        <v>263356.09999999998</v>
      </c>
      <c r="F954" s="49">
        <f>3580.18+253800</f>
        <v>257380.18</v>
      </c>
      <c r="G954" s="50">
        <f t="shared" si="200"/>
        <v>-5975.9199999999837</v>
      </c>
      <c r="H954" s="91">
        <f t="shared" si="201"/>
        <v>97.730859471263443</v>
      </c>
    </row>
    <row r="955" spans="2:8" s="44" customFormat="1">
      <c r="B955" s="88" t="s">
        <v>6</v>
      </c>
      <c r="C955" s="1" t="s">
        <v>0</v>
      </c>
      <c r="D955" s="51">
        <v>0</v>
      </c>
      <c r="E955" s="51">
        <f>E954+E953</f>
        <v>424447.26</v>
      </c>
      <c r="F955" s="51">
        <f>F953+F954</f>
        <v>314267.2</v>
      </c>
      <c r="G955" s="50">
        <f t="shared" si="200"/>
        <v>-110180.06</v>
      </c>
      <c r="H955" s="91">
        <f t="shared" si="201"/>
        <v>74.041519316204329</v>
      </c>
    </row>
    <row r="956" spans="2:8" s="44" customFormat="1">
      <c r="B956" s="88" t="s">
        <v>7</v>
      </c>
      <c r="C956" s="1" t="s">
        <v>0</v>
      </c>
      <c r="D956" s="51">
        <v>0</v>
      </c>
      <c r="E956" s="51">
        <f>E954+E953</f>
        <v>424447.26</v>
      </c>
      <c r="F956" s="51">
        <f>F955</f>
        <v>314267.2</v>
      </c>
      <c r="G956" s="50">
        <f t="shared" si="200"/>
        <v>-110180.06</v>
      </c>
      <c r="H956" s="91">
        <f t="shared" si="201"/>
        <v>74.041519316204329</v>
      </c>
    </row>
    <row r="957" spans="2:8" s="44" customFormat="1" ht="21">
      <c r="B957" s="92" t="s">
        <v>55</v>
      </c>
      <c r="C957" s="1" t="s">
        <v>57</v>
      </c>
      <c r="D957" s="2" t="s">
        <v>1</v>
      </c>
      <c r="E957" s="2" t="s">
        <v>2</v>
      </c>
      <c r="F957" s="2" t="s">
        <v>3</v>
      </c>
      <c r="G957" s="3" t="s">
        <v>4</v>
      </c>
      <c r="H957" s="93" t="s">
        <v>58</v>
      </c>
    </row>
    <row r="958" spans="2:8" s="44" customFormat="1" ht="21">
      <c r="B958" s="88" t="s">
        <v>1150</v>
      </c>
      <c r="C958" s="1" t="s">
        <v>881</v>
      </c>
      <c r="D958" s="83"/>
      <c r="E958" s="83"/>
      <c r="F958" s="83"/>
      <c r="G958" s="83"/>
      <c r="H958" s="89"/>
    </row>
    <row r="959" spans="2:8" s="44" customFormat="1">
      <c r="B959" s="90" t="s">
        <v>64</v>
      </c>
      <c r="C959" s="107" t="s">
        <v>65</v>
      </c>
      <c r="D959" s="49">
        <v>90567.9</v>
      </c>
      <c r="E959" s="49">
        <v>35839.601000000002</v>
      </c>
      <c r="F959" s="49">
        <v>35839.600050000001</v>
      </c>
      <c r="G959" s="50">
        <f t="shared" ref="G959:G967" si="202">F959-E959</f>
        <v>-9.5000000146683306E-4</v>
      </c>
      <c r="H959" s="91">
        <f t="shared" ref="H959:H967" si="203">F959/E959*100</f>
        <v>99.999997349300841</v>
      </c>
    </row>
    <row r="960" spans="2:8" s="44" customFormat="1">
      <c r="B960" s="90" t="s">
        <v>66</v>
      </c>
      <c r="C960" s="107" t="s">
        <v>67</v>
      </c>
      <c r="D960" s="49">
        <v>14400</v>
      </c>
      <c r="E960" s="49">
        <v>3530.3</v>
      </c>
      <c r="F960" s="49">
        <v>3530.2975499999998</v>
      </c>
      <c r="G960" s="50">
        <f t="shared" si="202"/>
        <v>-2.4500000004081812E-3</v>
      </c>
      <c r="H960" s="91">
        <f t="shared" si="203"/>
        <v>99.999930600798791</v>
      </c>
    </row>
    <row r="961" spans="2:8" s="44" customFormat="1">
      <c r="B961" s="90" t="s">
        <v>68</v>
      </c>
      <c r="C961" s="107" t="s">
        <v>69</v>
      </c>
      <c r="D961" s="49">
        <v>14113.7</v>
      </c>
      <c r="E961" s="49">
        <v>3542.2719999999999</v>
      </c>
      <c r="F961" s="49">
        <v>3542.2717899999998</v>
      </c>
      <c r="G961" s="50">
        <f t="shared" si="202"/>
        <v>-2.1000000015192199E-4</v>
      </c>
      <c r="H961" s="91">
        <f t="shared" si="203"/>
        <v>99.999994071601492</v>
      </c>
    </row>
    <row r="962" spans="2:8" s="44" customFormat="1">
      <c r="B962" s="90" t="s">
        <v>1050</v>
      </c>
      <c r="C962" s="107" t="s">
        <v>787</v>
      </c>
      <c r="D962" s="49">
        <v>7626</v>
      </c>
      <c r="E962" s="49">
        <v>1594.585</v>
      </c>
      <c r="F962" s="49">
        <v>1594.58428</v>
      </c>
      <c r="G962" s="50">
        <f t="shared" si="202"/>
        <v>-7.2000000000116415E-4</v>
      </c>
      <c r="H962" s="91">
        <f t="shared" si="203"/>
        <v>99.999954847185947</v>
      </c>
    </row>
    <row r="963" spans="2:8" s="44" customFormat="1">
      <c r="B963" s="90" t="s">
        <v>70</v>
      </c>
      <c r="C963" s="107" t="s">
        <v>71</v>
      </c>
      <c r="D963" s="49">
        <v>3880</v>
      </c>
      <c r="E963" s="49">
        <v>1708.13</v>
      </c>
      <c r="F963" s="49">
        <v>1708.12951</v>
      </c>
      <c r="G963" s="50">
        <f t="shared" si="202"/>
        <v>-4.9000000012711098E-4</v>
      </c>
      <c r="H963" s="91">
        <f t="shared" si="203"/>
        <v>99.99997131365879</v>
      </c>
    </row>
    <row r="964" spans="2:8" s="44" customFormat="1">
      <c r="B964" s="88" t="s">
        <v>5</v>
      </c>
      <c r="C964" s="1" t="s">
        <v>0</v>
      </c>
      <c r="D964" s="51">
        <v>130587.6</v>
      </c>
      <c r="E964" s="51">
        <v>46214.887999999999</v>
      </c>
      <c r="F964" s="51">
        <v>46214.883179999997</v>
      </c>
      <c r="G964" s="50">
        <f t="shared" si="202"/>
        <v>-4.8200000019278377E-3</v>
      </c>
      <c r="H964" s="91">
        <f t="shared" si="203"/>
        <v>99.999989570460485</v>
      </c>
    </row>
    <row r="965" spans="2:8" s="44" customFormat="1">
      <c r="B965" s="90" t="s">
        <v>37</v>
      </c>
      <c r="C965" s="107" t="s">
        <v>789</v>
      </c>
      <c r="D965" s="49">
        <v>1000</v>
      </c>
      <c r="E965" s="49">
        <v>0</v>
      </c>
      <c r="F965" s="49">
        <v>0</v>
      </c>
      <c r="G965" s="50">
        <f t="shared" si="202"/>
        <v>0</v>
      </c>
      <c r="H965" s="91">
        <v>0</v>
      </c>
    </row>
    <row r="966" spans="2:8" s="44" customFormat="1">
      <c r="B966" s="88" t="s">
        <v>6</v>
      </c>
      <c r="C966" s="1" t="s">
        <v>0</v>
      </c>
      <c r="D966" s="51">
        <v>131587.6</v>
      </c>
      <c r="E966" s="51">
        <v>46214.887999999999</v>
      </c>
      <c r="F966" s="51">
        <v>46214.883179999997</v>
      </c>
      <c r="G966" s="50">
        <f t="shared" si="202"/>
        <v>-4.8200000019278377E-3</v>
      </c>
      <c r="H966" s="91">
        <f t="shared" si="203"/>
        <v>99.999989570460485</v>
      </c>
    </row>
    <row r="967" spans="2:8" s="44" customFormat="1">
      <c r="B967" s="88" t="s">
        <v>7</v>
      </c>
      <c r="C967" s="1" t="s">
        <v>0</v>
      </c>
      <c r="D967" s="51">
        <v>131587.6</v>
      </c>
      <c r="E967" s="51">
        <v>46214.887999999999</v>
      </c>
      <c r="F967" s="51">
        <v>46214.883179999997</v>
      </c>
      <c r="G967" s="50">
        <f t="shared" si="202"/>
        <v>-4.8200000019278377E-3</v>
      </c>
      <c r="H967" s="91">
        <f t="shared" si="203"/>
        <v>99.999989570460485</v>
      </c>
    </row>
    <row r="968" spans="2:8" s="44" customFormat="1" ht="21">
      <c r="B968" s="92" t="s">
        <v>55</v>
      </c>
      <c r="C968" s="1" t="s">
        <v>57</v>
      </c>
      <c r="D968" s="2" t="s">
        <v>1</v>
      </c>
      <c r="E968" s="2" t="s">
        <v>2</v>
      </c>
      <c r="F968" s="2" t="s">
        <v>3</v>
      </c>
      <c r="G968" s="3" t="s">
        <v>4</v>
      </c>
      <c r="H968" s="93" t="s">
        <v>58</v>
      </c>
    </row>
    <row r="969" spans="2:8" s="44" customFormat="1" ht="21">
      <c r="B969" s="88" t="s">
        <v>1151</v>
      </c>
      <c r="C969" s="1" t="s">
        <v>882</v>
      </c>
      <c r="D969" s="83"/>
      <c r="E969" s="83"/>
      <c r="F969" s="83"/>
      <c r="G969" s="83"/>
      <c r="H969" s="89"/>
    </row>
    <row r="970" spans="2:8" s="44" customFormat="1">
      <c r="B970" s="90" t="s">
        <v>64</v>
      </c>
      <c r="C970" s="107" t="s">
        <v>65</v>
      </c>
      <c r="D970" s="49">
        <v>19572.5</v>
      </c>
      <c r="E970" s="49">
        <v>12260.4</v>
      </c>
      <c r="F970" s="49">
        <v>12260.37377</v>
      </c>
      <c r="G970" s="50">
        <v>-2.623E-2</v>
      </c>
      <c r="H970" s="91">
        <v>99.999786059182</v>
      </c>
    </row>
    <row r="971" spans="2:8" s="44" customFormat="1">
      <c r="B971" s="90" t="s">
        <v>66</v>
      </c>
      <c r="C971" s="107" t="s">
        <v>67</v>
      </c>
      <c r="D971" s="49">
        <v>3229.5</v>
      </c>
      <c r="E971" s="49">
        <v>1763.1</v>
      </c>
      <c r="F971" s="49">
        <v>1763.0305000000001</v>
      </c>
      <c r="G971" s="50">
        <v>-6.9500000000000006E-2</v>
      </c>
      <c r="H971" s="91">
        <v>99.996058079519031</v>
      </c>
    </row>
    <row r="972" spans="2:8" s="44" customFormat="1">
      <c r="B972" s="90" t="s">
        <v>68</v>
      </c>
      <c r="C972" s="107" t="s">
        <v>69</v>
      </c>
      <c r="D972" s="49">
        <v>802.8</v>
      </c>
      <c r="E972" s="49">
        <v>615.6</v>
      </c>
      <c r="F972" s="49">
        <v>615.55202999999995</v>
      </c>
      <c r="G972" s="50">
        <v>-4.7969999999999999E-2</v>
      </c>
      <c r="H972" s="91">
        <v>99.992207602339178</v>
      </c>
    </row>
    <row r="973" spans="2:8" s="44" customFormat="1">
      <c r="B973" s="90" t="s">
        <v>1050</v>
      </c>
      <c r="C973" s="107" t="s">
        <v>787</v>
      </c>
      <c r="D973" s="49">
        <v>231.2</v>
      </c>
      <c r="E973" s="49">
        <v>57.3</v>
      </c>
      <c r="F973" s="49">
        <v>57.265000000000001</v>
      </c>
      <c r="G973" s="50">
        <v>-3.5000000000000003E-2</v>
      </c>
      <c r="H973" s="91">
        <v>99.938917975567193</v>
      </c>
    </row>
    <row r="974" spans="2:8" s="44" customFormat="1">
      <c r="B974" s="90" t="s">
        <v>70</v>
      </c>
      <c r="C974" s="107" t="s">
        <v>71</v>
      </c>
      <c r="D974" s="49">
        <v>214.1</v>
      </c>
      <c r="E974" s="49">
        <v>65.3</v>
      </c>
      <c r="F974" s="49">
        <v>65.262090000000001</v>
      </c>
      <c r="G974" s="50">
        <v>-3.7909999999999999E-2</v>
      </c>
      <c r="H974" s="91">
        <v>99.941944869831545</v>
      </c>
    </row>
    <row r="975" spans="2:8" s="44" customFormat="1">
      <c r="B975" s="88" t="s">
        <v>5</v>
      </c>
      <c r="C975" s="1" t="s">
        <v>0</v>
      </c>
      <c r="D975" s="51">
        <v>24050.1</v>
      </c>
      <c r="E975" s="51">
        <v>14761.7</v>
      </c>
      <c r="F975" s="51">
        <v>14761.483389999999</v>
      </c>
      <c r="G975" s="52">
        <v>-0.21661</v>
      </c>
      <c r="H975" s="94">
        <v>99.998532621582001</v>
      </c>
    </row>
    <row r="976" spans="2:8" s="44" customFormat="1">
      <c r="B976" s="88" t="s">
        <v>6</v>
      </c>
      <c r="C976" s="1" t="s">
        <v>0</v>
      </c>
      <c r="D976" s="51">
        <v>24050.1</v>
      </c>
      <c r="E976" s="51">
        <v>14761.7</v>
      </c>
      <c r="F976" s="51">
        <v>14761.483389999999</v>
      </c>
      <c r="G976" s="52">
        <v>-0.21661</v>
      </c>
      <c r="H976" s="94">
        <v>99.998532621582001</v>
      </c>
    </row>
    <row r="977" spans="2:8" s="44" customFormat="1">
      <c r="B977" s="88" t="s">
        <v>7</v>
      </c>
      <c r="C977" s="1" t="s">
        <v>0</v>
      </c>
      <c r="D977" s="51">
        <v>24050.1</v>
      </c>
      <c r="E977" s="51">
        <v>14761.7</v>
      </c>
      <c r="F977" s="51">
        <v>14761.483389999999</v>
      </c>
      <c r="G977" s="52">
        <v>-0.21661</v>
      </c>
      <c r="H977" s="94">
        <v>99.998532621582001</v>
      </c>
    </row>
    <row r="978" spans="2:8" s="44" customFormat="1" ht="21">
      <c r="B978" s="92" t="s">
        <v>55</v>
      </c>
      <c r="C978" s="1" t="s">
        <v>57</v>
      </c>
      <c r="D978" s="2" t="s">
        <v>1</v>
      </c>
      <c r="E978" s="2" t="s">
        <v>2</v>
      </c>
      <c r="F978" s="2" t="s">
        <v>3</v>
      </c>
      <c r="G978" s="3" t="s">
        <v>4</v>
      </c>
      <c r="H978" s="93" t="s">
        <v>58</v>
      </c>
    </row>
    <row r="979" spans="2:8" s="44" customFormat="1" ht="21">
      <c r="B979" s="88" t="s">
        <v>1152</v>
      </c>
      <c r="C979" s="1" t="s">
        <v>883</v>
      </c>
      <c r="D979" s="83"/>
      <c r="E979" s="83"/>
      <c r="F979" s="83"/>
      <c r="G979" s="83"/>
      <c r="H979" s="89"/>
    </row>
    <row r="980" spans="2:8" s="44" customFormat="1">
      <c r="B980" s="90" t="s">
        <v>64</v>
      </c>
      <c r="C980" s="107" t="s">
        <v>65</v>
      </c>
      <c r="D980" s="49">
        <v>6100</v>
      </c>
      <c r="E980" s="49">
        <v>4584.7</v>
      </c>
      <c r="F980" s="49">
        <v>4584.6997700000002</v>
      </c>
      <c r="G980" s="50">
        <f t="shared" ref="G980:G989" si="204">F980-E980</f>
        <v>-2.299999996466795E-4</v>
      </c>
      <c r="H980" s="91">
        <f t="shared" ref="H980:H989" si="205">F980/E980*100</f>
        <v>99.999994983314082</v>
      </c>
    </row>
    <row r="981" spans="2:8" s="44" customFormat="1">
      <c r="B981" s="90" t="s">
        <v>66</v>
      </c>
      <c r="C981" s="107" t="s">
        <v>67</v>
      </c>
      <c r="D981" s="49">
        <v>1053</v>
      </c>
      <c r="E981" s="49">
        <v>668.9</v>
      </c>
      <c r="F981" s="49">
        <v>668.87480000000005</v>
      </c>
      <c r="G981" s="50">
        <f t="shared" si="204"/>
        <v>-2.5199999999927059E-2</v>
      </c>
      <c r="H981" s="91">
        <f t="shared" si="205"/>
        <v>99.99623262072059</v>
      </c>
    </row>
    <row r="982" spans="2:8" s="44" customFormat="1">
      <c r="B982" s="90" t="s">
        <v>68</v>
      </c>
      <c r="C982" s="107" t="s">
        <v>69</v>
      </c>
      <c r="D982" s="49">
        <v>6400</v>
      </c>
      <c r="E982" s="49">
        <v>4056.7</v>
      </c>
      <c r="F982" s="49">
        <v>4056.6969800000002</v>
      </c>
      <c r="G982" s="50">
        <f t="shared" si="204"/>
        <v>-3.0199999996511906E-3</v>
      </c>
      <c r="H982" s="91">
        <f t="shared" si="205"/>
        <v>99.999925555254279</v>
      </c>
    </row>
    <row r="983" spans="2:8" s="44" customFormat="1">
      <c r="B983" s="90" t="s">
        <v>1050</v>
      </c>
      <c r="C983" s="107" t="s">
        <v>787</v>
      </c>
      <c r="D983" s="49">
        <v>550</v>
      </c>
      <c r="E983" s="49">
        <v>0</v>
      </c>
      <c r="F983" s="49">
        <v>0</v>
      </c>
      <c r="G983" s="50">
        <f t="shared" si="204"/>
        <v>0</v>
      </c>
      <c r="H983" s="91">
        <v>0</v>
      </c>
    </row>
    <row r="984" spans="2:8" s="44" customFormat="1">
      <c r="B984" s="90" t="s">
        <v>70</v>
      </c>
      <c r="C984" s="107" t="s">
        <v>71</v>
      </c>
      <c r="D984" s="49">
        <v>300</v>
      </c>
      <c r="E984" s="49">
        <v>100</v>
      </c>
      <c r="F984" s="49">
        <v>99.998840000000001</v>
      </c>
      <c r="G984" s="50">
        <f t="shared" si="204"/>
        <v>-1.1599999999987176E-3</v>
      </c>
      <c r="H984" s="91">
        <f t="shared" si="205"/>
        <v>99.998840000000001</v>
      </c>
    </row>
    <row r="985" spans="2:8" s="44" customFormat="1">
      <c r="B985" s="90" t="s">
        <v>1054</v>
      </c>
      <c r="C985" s="107" t="s">
        <v>792</v>
      </c>
      <c r="D985" s="49">
        <v>2500</v>
      </c>
      <c r="E985" s="49">
        <v>1890</v>
      </c>
      <c r="F985" s="49">
        <v>1889.9994099999999</v>
      </c>
      <c r="G985" s="50">
        <f t="shared" si="204"/>
        <v>-5.9000000010200893E-4</v>
      </c>
      <c r="H985" s="91">
        <f t="shared" si="205"/>
        <v>99.99996878306878</v>
      </c>
    </row>
    <row r="986" spans="2:8" s="44" customFormat="1">
      <c r="B986" s="88" t="s">
        <v>5</v>
      </c>
      <c r="C986" s="1" t="s">
        <v>0</v>
      </c>
      <c r="D986" s="51">
        <v>16903</v>
      </c>
      <c r="E986" s="51">
        <v>11300.3</v>
      </c>
      <c r="F986" s="51">
        <v>11300.2698</v>
      </c>
      <c r="G986" s="50">
        <f t="shared" si="204"/>
        <v>-3.019999999924039E-2</v>
      </c>
      <c r="H986" s="91">
        <f t="shared" si="205"/>
        <v>99.999732750457966</v>
      </c>
    </row>
    <row r="987" spans="2:8" s="44" customFormat="1">
      <c r="B987" s="90" t="s">
        <v>37</v>
      </c>
      <c r="C987" s="107" t="s">
        <v>789</v>
      </c>
      <c r="D987" s="49">
        <v>500</v>
      </c>
      <c r="E987" s="49">
        <v>0</v>
      </c>
      <c r="F987" s="49">
        <v>0</v>
      </c>
      <c r="G987" s="50">
        <f t="shared" si="204"/>
        <v>0</v>
      </c>
      <c r="H987" s="91">
        <v>0</v>
      </c>
    </row>
    <row r="988" spans="2:8" s="44" customFormat="1">
      <c r="B988" s="88" t="s">
        <v>6</v>
      </c>
      <c r="C988" s="1" t="s">
        <v>0</v>
      </c>
      <c r="D988" s="51">
        <v>17403</v>
      </c>
      <c r="E988" s="51">
        <v>11300.3</v>
      </c>
      <c r="F988" s="51">
        <v>11300.2698</v>
      </c>
      <c r="G988" s="50">
        <f t="shared" si="204"/>
        <v>-3.019999999924039E-2</v>
      </c>
      <c r="H988" s="91">
        <f t="shared" si="205"/>
        <v>99.999732750457966</v>
      </c>
    </row>
    <row r="989" spans="2:8" s="44" customFormat="1">
      <c r="B989" s="88" t="s">
        <v>7</v>
      </c>
      <c r="C989" s="1" t="s">
        <v>0</v>
      </c>
      <c r="D989" s="51">
        <v>17403</v>
      </c>
      <c r="E989" s="51">
        <v>11300.3</v>
      </c>
      <c r="F989" s="51">
        <v>11300.2698</v>
      </c>
      <c r="G989" s="50">
        <f t="shared" si="204"/>
        <v>-3.019999999924039E-2</v>
      </c>
      <c r="H989" s="91">
        <f t="shared" si="205"/>
        <v>99.999732750457966</v>
      </c>
    </row>
    <row r="990" spans="2:8" s="44" customFormat="1" ht="21">
      <c r="B990" s="92" t="s">
        <v>55</v>
      </c>
      <c r="C990" s="1" t="s">
        <v>57</v>
      </c>
      <c r="D990" s="2" t="s">
        <v>1</v>
      </c>
      <c r="E990" s="2" t="s">
        <v>2</v>
      </c>
      <c r="F990" s="2" t="s">
        <v>3</v>
      </c>
      <c r="G990" s="3" t="s">
        <v>4</v>
      </c>
      <c r="H990" s="93" t="s">
        <v>58</v>
      </c>
    </row>
    <row r="991" spans="2:8" s="44" customFormat="1" ht="21">
      <c r="B991" s="88" t="s">
        <v>1153</v>
      </c>
      <c r="C991" s="1" t="s">
        <v>884</v>
      </c>
      <c r="D991" s="83"/>
      <c r="E991" s="83"/>
      <c r="F991" s="83"/>
      <c r="G991" s="83"/>
      <c r="H991" s="89"/>
    </row>
    <row r="992" spans="2:8" s="44" customFormat="1">
      <c r="B992" s="90" t="s">
        <v>64</v>
      </c>
      <c r="C992" s="107" t="s">
        <v>65</v>
      </c>
      <c r="D992" s="49">
        <v>5745.2</v>
      </c>
      <c r="E992" s="49">
        <v>3681.1</v>
      </c>
      <c r="F992" s="49">
        <v>3681.0250599999999</v>
      </c>
      <c r="G992" s="50">
        <f t="shared" ref="G992:G1000" si="206">F992-E992</f>
        <v>-7.4939999999969586E-2</v>
      </c>
      <c r="H992" s="91">
        <f t="shared" ref="H992:H1000" si="207">F992/E992*100</f>
        <v>99.997964195485039</v>
      </c>
    </row>
    <row r="993" spans="2:8" s="44" customFormat="1">
      <c r="B993" s="90" t="s">
        <v>66</v>
      </c>
      <c r="C993" s="107" t="s">
        <v>67</v>
      </c>
      <c r="D993" s="49">
        <v>991</v>
      </c>
      <c r="E993" s="49">
        <v>630.5</v>
      </c>
      <c r="F993" s="49">
        <v>630.47307000000001</v>
      </c>
      <c r="G993" s="50">
        <f t="shared" si="206"/>
        <v>-2.6929999999993015E-2</v>
      </c>
      <c r="H993" s="91">
        <f t="shared" si="207"/>
        <v>99.995728786677233</v>
      </c>
    </row>
    <row r="994" spans="2:8" s="44" customFormat="1">
      <c r="B994" s="90" t="s">
        <v>68</v>
      </c>
      <c r="C994" s="107" t="s">
        <v>69</v>
      </c>
      <c r="D994" s="49">
        <v>475.8</v>
      </c>
      <c r="E994" s="49">
        <v>285.60000000000002</v>
      </c>
      <c r="F994" s="49">
        <v>285.58873999999997</v>
      </c>
      <c r="G994" s="50">
        <f t="shared" si="206"/>
        <v>-1.1260000000049786E-2</v>
      </c>
      <c r="H994" s="91">
        <f t="shared" si="207"/>
        <v>99.996057422969173</v>
      </c>
    </row>
    <row r="995" spans="2:8" s="44" customFormat="1">
      <c r="B995" s="90" t="s">
        <v>1050</v>
      </c>
      <c r="C995" s="107" t="s">
        <v>787</v>
      </c>
      <c r="D995" s="49">
        <v>103.5</v>
      </c>
      <c r="E995" s="49">
        <v>0</v>
      </c>
      <c r="F995" s="49">
        <v>0</v>
      </c>
      <c r="G995" s="50">
        <f t="shared" si="206"/>
        <v>0</v>
      </c>
      <c r="H995" s="91">
        <v>0</v>
      </c>
    </row>
    <row r="996" spans="2:8" s="44" customFormat="1">
      <c r="B996" s="90" t="s">
        <v>70</v>
      </c>
      <c r="C996" s="107" t="s">
        <v>71</v>
      </c>
      <c r="D996" s="49">
        <v>280.7</v>
      </c>
      <c r="E996" s="49">
        <v>138.6</v>
      </c>
      <c r="F996" s="49">
        <v>138.51195999999999</v>
      </c>
      <c r="G996" s="50">
        <f t="shared" si="206"/>
        <v>-8.8040000000006557E-2</v>
      </c>
      <c r="H996" s="91">
        <f t="shared" si="207"/>
        <v>99.936479076479074</v>
      </c>
    </row>
    <row r="997" spans="2:8" s="44" customFormat="1">
      <c r="B997" s="88" t="s">
        <v>5</v>
      </c>
      <c r="C997" s="1" t="s">
        <v>0</v>
      </c>
      <c r="D997" s="51">
        <v>7596.2</v>
      </c>
      <c r="E997" s="51">
        <v>4735.8</v>
      </c>
      <c r="F997" s="51">
        <v>4735.5988299999999</v>
      </c>
      <c r="G997" s="50">
        <f t="shared" si="206"/>
        <v>-0.20117000000027474</v>
      </c>
      <c r="H997" s="91">
        <f t="shared" si="207"/>
        <v>99.995752143249277</v>
      </c>
    </row>
    <row r="998" spans="2:8" s="44" customFormat="1">
      <c r="B998" s="88" t="s">
        <v>6</v>
      </c>
      <c r="C998" s="1" t="s">
        <v>0</v>
      </c>
      <c r="D998" s="51">
        <v>7596.2</v>
      </c>
      <c r="E998" s="51">
        <v>4735.8</v>
      </c>
      <c r="F998" s="51">
        <v>4735.5988299999999</v>
      </c>
      <c r="G998" s="50">
        <f t="shared" si="206"/>
        <v>-0.20117000000027474</v>
      </c>
      <c r="H998" s="91">
        <f t="shared" si="207"/>
        <v>99.995752143249277</v>
      </c>
    </row>
    <row r="999" spans="2:8" s="44" customFormat="1">
      <c r="B999" s="88" t="s">
        <v>8</v>
      </c>
      <c r="C999" s="1" t="s">
        <v>0</v>
      </c>
      <c r="D999" s="51">
        <v>0</v>
      </c>
      <c r="E999" s="51">
        <v>1.7000000000000001E-2</v>
      </c>
      <c r="F999" s="51">
        <v>1.7000000000000001E-2</v>
      </c>
      <c r="G999" s="50">
        <f t="shared" si="206"/>
        <v>0</v>
      </c>
      <c r="H999" s="91">
        <f t="shared" si="207"/>
        <v>100</v>
      </c>
    </row>
    <row r="1000" spans="2:8" s="44" customFormat="1">
      <c r="B1000" s="88" t="s">
        <v>7</v>
      </c>
      <c r="C1000" s="1" t="s">
        <v>0</v>
      </c>
      <c r="D1000" s="51">
        <v>7596.2</v>
      </c>
      <c r="E1000" s="51">
        <v>4735.817</v>
      </c>
      <c r="F1000" s="51">
        <v>4735.6158299999997</v>
      </c>
      <c r="G1000" s="50">
        <f t="shared" si="206"/>
        <v>-0.20117000000027474</v>
      </c>
      <c r="H1000" s="91">
        <f t="shared" si="207"/>
        <v>99.99575215849768</v>
      </c>
    </row>
    <row r="1001" spans="2:8" s="44" customFormat="1" ht="21">
      <c r="B1001" s="92" t="s">
        <v>55</v>
      </c>
      <c r="C1001" s="1" t="s">
        <v>57</v>
      </c>
      <c r="D1001" s="2" t="s">
        <v>1</v>
      </c>
      <c r="E1001" s="2" t="s">
        <v>2</v>
      </c>
      <c r="F1001" s="2" t="s">
        <v>3</v>
      </c>
      <c r="G1001" s="3" t="s">
        <v>4</v>
      </c>
      <c r="H1001" s="93" t="s">
        <v>58</v>
      </c>
    </row>
    <row r="1002" spans="2:8" s="44" customFormat="1" ht="21">
      <c r="B1002" s="88" t="s">
        <v>1154</v>
      </c>
      <c r="C1002" s="1" t="s">
        <v>885</v>
      </c>
      <c r="D1002" s="83"/>
      <c r="E1002" s="83"/>
      <c r="F1002" s="83"/>
      <c r="G1002" s="83"/>
      <c r="H1002" s="89"/>
    </row>
    <row r="1003" spans="2:8" s="44" customFormat="1">
      <c r="B1003" s="90" t="s">
        <v>64</v>
      </c>
      <c r="C1003" s="107" t="s">
        <v>65</v>
      </c>
      <c r="D1003" s="49">
        <v>15314.7</v>
      </c>
      <c r="E1003" s="49">
        <v>10123</v>
      </c>
      <c r="F1003" s="49">
        <v>10123</v>
      </c>
      <c r="G1003" s="50">
        <f t="shared" ref="G1003:G1011" si="208">F1003-E1003</f>
        <v>0</v>
      </c>
      <c r="H1003" s="91">
        <f t="shared" ref="H1003:H1011" si="209">F1003/E1003*100</f>
        <v>100</v>
      </c>
    </row>
    <row r="1004" spans="2:8" s="44" customFormat="1">
      <c r="B1004" s="90" t="s">
        <v>66</v>
      </c>
      <c r="C1004" s="107" t="s">
        <v>67</v>
      </c>
      <c r="D1004" s="49">
        <v>2264.4</v>
      </c>
      <c r="E1004" s="49">
        <v>1364.1</v>
      </c>
      <c r="F1004" s="49">
        <v>1364.1</v>
      </c>
      <c r="G1004" s="50">
        <f t="shared" si="208"/>
        <v>0</v>
      </c>
      <c r="H1004" s="91">
        <f t="shared" si="209"/>
        <v>100</v>
      </c>
    </row>
    <row r="1005" spans="2:8" s="44" customFormat="1">
      <c r="B1005" s="90" t="s">
        <v>68</v>
      </c>
      <c r="C1005" s="107" t="s">
        <v>69</v>
      </c>
      <c r="D1005" s="49">
        <v>1508</v>
      </c>
      <c r="E1005" s="49">
        <v>339.5</v>
      </c>
      <c r="F1005" s="49">
        <v>339.5</v>
      </c>
      <c r="G1005" s="50">
        <f t="shared" si="208"/>
        <v>0</v>
      </c>
      <c r="H1005" s="91">
        <f t="shared" si="209"/>
        <v>100</v>
      </c>
    </row>
    <row r="1006" spans="2:8" s="44" customFormat="1">
      <c r="B1006" s="90" t="s">
        <v>1050</v>
      </c>
      <c r="C1006" s="107" t="s">
        <v>787</v>
      </c>
      <c r="D1006" s="49">
        <v>229.7</v>
      </c>
      <c r="E1006" s="49">
        <v>0</v>
      </c>
      <c r="F1006" s="49">
        <v>0</v>
      </c>
      <c r="G1006" s="50">
        <f t="shared" si="208"/>
        <v>0</v>
      </c>
      <c r="H1006" s="91">
        <v>0</v>
      </c>
    </row>
    <row r="1007" spans="2:8" s="44" customFormat="1">
      <c r="B1007" s="90" t="s">
        <v>70</v>
      </c>
      <c r="C1007" s="107" t="s">
        <v>71</v>
      </c>
      <c r="D1007" s="49">
        <v>350</v>
      </c>
      <c r="E1007" s="49">
        <v>300</v>
      </c>
      <c r="F1007" s="49">
        <v>299.99804999999998</v>
      </c>
      <c r="G1007" s="50">
        <f t="shared" si="208"/>
        <v>-1.9500000000221007E-3</v>
      </c>
      <c r="H1007" s="91">
        <f t="shared" si="209"/>
        <v>99.999349999999993</v>
      </c>
    </row>
    <row r="1008" spans="2:8" s="44" customFormat="1">
      <c r="B1008" s="88" t="s">
        <v>5</v>
      </c>
      <c r="C1008" s="1" t="s">
        <v>0</v>
      </c>
      <c r="D1008" s="51">
        <v>19666.8</v>
      </c>
      <c r="E1008" s="51">
        <v>12126.6</v>
      </c>
      <c r="F1008" s="51">
        <v>12126.598050000001</v>
      </c>
      <c r="G1008" s="50">
        <f t="shared" si="208"/>
        <v>-1.9499999998515705E-3</v>
      </c>
      <c r="H1008" s="91">
        <f t="shared" si="209"/>
        <v>99.999983919647718</v>
      </c>
    </row>
    <row r="1009" spans="2:8" s="44" customFormat="1">
      <c r="B1009" s="88" t="s">
        <v>6</v>
      </c>
      <c r="C1009" s="1" t="s">
        <v>0</v>
      </c>
      <c r="D1009" s="51">
        <v>19666.8</v>
      </c>
      <c r="E1009" s="51">
        <v>12126.6</v>
      </c>
      <c r="F1009" s="51">
        <v>12126.598050000001</v>
      </c>
      <c r="G1009" s="50">
        <f t="shared" si="208"/>
        <v>-1.9499999998515705E-3</v>
      </c>
      <c r="H1009" s="91">
        <f t="shared" si="209"/>
        <v>99.999983919647718</v>
      </c>
    </row>
    <row r="1010" spans="2:8" s="44" customFormat="1">
      <c r="B1010" s="88" t="s">
        <v>8</v>
      </c>
      <c r="C1010" s="1" t="s">
        <v>0</v>
      </c>
      <c r="D1010" s="51">
        <v>5500</v>
      </c>
      <c r="E1010" s="51">
        <v>4040.4639999999999</v>
      </c>
      <c r="F1010" s="51">
        <v>4040.44623</v>
      </c>
      <c r="G1010" s="50">
        <f t="shared" si="208"/>
        <v>-1.7769999999927677E-2</v>
      </c>
      <c r="H1010" s="91">
        <f t="shared" si="209"/>
        <v>99.999560199026647</v>
      </c>
    </row>
    <row r="1011" spans="2:8" s="44" customFormat="1">
      <c r="B1011" s="88" t="s">
        <v>7</v>
      </c>
      <c r="C1011" s="1" t="s">
        <v>0</v>
      </c>
      <c r="D1011" s="51">
        <v>25166.799999999999</v>
      </c>
      <c r="E1011" s="51">
        <v>16167.064</v>
      </c>
      <c r="F1011" s="51">
        <v>16167.04428</v>
      </c>
      <c r="G1011" s="50">
        <f t="shared" si="208"/>
        <v>-1.9720000000233995E-2</v>
      </c>
      <c r="H1011" s="91">
        <f t="shared" si="209"/>
        <v>99.999878023616404</v>
      </c>
    </row>
    <row r="1012" spans="2:8" s="44" customFormat="1" ht="21">
      <c r="B1012" s="92" t="s">
        <v>55</v>
      </c>
      <c r="C1012" s="1" t="s">
        <v>57</v>
      </c>
      <c r="D1012" s="2" t="s">
        <v>1</v>
      </c>
      <c r="E1012" s="2" t="s">
        <v>2</v>
      </c>
      <c r="F1012" s="2" t="s">
        <v>3</v>
      </c>
      <c r="G1012" s="3" t="s">
        <v>4</v>
      </c>
      <c r="H1012" s="93" t="s">
        <v>58</v>
      </c>
    </row>
    <row r="1013" spans="2:8" s="44" customFormat="1" ht="21">
      <c r="B1013" s="88" t="s">
        <v>1155</v>
      </c>
      <c r="C1013" s="1" t="s">
        <v>886</v>
      </c>
      <c r="D1013" s="83"/>
      <c r="E1013" s="83"/>
      <c r="F1013" s="83"/>
      <c r="G1013" s="83"/>
      <c r="H1013" s="89"/>
    </row>
    <row r="1014" spans="2:8" s="44" customFormat="1">
      <c r="B1014" s="90" t="s">
        <v>64</v>
      </c>
      <c r="C1014" s="107" t="s">
        <v>65</v>
      </c>
      <c r="D1014" s="49">
        <v>6880.3</v>
      </c>
      <c r="E1014" s="49">
        <v>4396.0200000000004</v>
      </c>
      <c r="F1014" s="49">
        <v>4396.0150000000003</v>
      </c>
      <c r="G1014" s="50">
        <f t="shared" ref="G1014:G1022" si="210">F1014-E1014</f>
        <v>-5.0000000001091394E-3</v>
      </c>
      <c r="H1014" s="91">
        <f t="shared" ref="H1014:H1022" si="211">F1014/E1014*100</f>
        <v>99.999886260754039</v>
      </c>
    </row>
    <row r="1015" spans="2:8" s="44" customFormat="1">
      <c r="B1015" s="90" t="s">
        <v>66</v>
      </c>
      <c r="C1015" s="107" t="s">
        <v>67</v>
      </c>
      <c r="D1015" s="49">
        <v>1017.3</v>
      </c>
      <c r="E1015" s="49">
        <v>648.29999999999995</v>
      </c>
      <c r="F1015" s="49">
        <v>648.29999999999995</v>
      </c>
      <c r="G1015" s="50">
        <f t="shared" si="210"/>
        <v>0</v>
      </c>
      <c r="H1015" s="91">
        <f t="shared" si="211"/>
        <v>100</v>
      </c>
    </row>
    <row r="1016" spans="2:8" s="44" customFormat="1">
      <c r="B1016" s="90" t="s">
        <v>68</v>
      </c>
      <c r="C1016" s="107" t="s">
        <v>69</v>
      </c>
      <c r="D1016" s="49">
        <v>179.8</v>
      </c>
      <c r="E1016" s="49">
        <v>150.80000000000001</v>
      </c>
      <c r="F1016" s="49">
        <v>150.79599999999999</v>
      </c>
      <c r="G1016" s="50">
        <f t="shared" si="210"/>
        <v>-4.0000000000190994E-3</v>
      </c>
      <c r="H1016" s="91">
        <f t="shared" si="211"/>
        <v>99.997347480106086</v>
      </c>
    </row>
    <row r="1017" spans="2:8" s="44" customFormat="1">
      <c r="B1017" s="90" t="s">
        <v>1050</v>
      </c>
      <c r="C1017" s="107" t="s">
        <v>787</v>
      </c>
      <c r="D1017" s="49">
        <v>90</v>
      </c>
      <c r="E1017" s="49">
        <v>28.18</v>
      </c>
      <c r="F1017" s="49">
        <v>28.18</v>
      </c>
      <c r="G1017" s="50">
        <f t="shared" si="210"/>
        <v>0</v>
      </c>
      <c r="H1017" s="91">
        <f t="shared" si="211"/>
        <v>100</v>
      </c>
    </row>
    <row r="1018" spans="2:8" s="44" customFormat="1">
      <c r="B1018" s="90" t="s">
        <v>70</v>
      </c>
      <c r="C1018" s="107" t="s">
        <v>71</v>
      </c>
      <c r="D1018" s="49">
        <v>250</v>
      </c>
      <c r="E1018" s="49">
        <v>52</v>
      </c>
      <c r="F1018" s="49">
        <v>52</v>
      </c>
      <c r="G1018" s="50">
        <f t="shared" si="210"/>
        <v>0</v>
      </c>
      <c r="H1018" s="91">
        <f t="shared" si="211"/>
        <v>100</v>
      </c>
    </row>
    <row r="1019" spans="2:8" s="44" customFormat="1">
      <c r="B1019" s="88" t="s">
        <v>5</v>
      </c>
      <c r="C1019" s="1" t="s">
        <v>0</v>
      </c>
      <c r="D1019" s="51">
        <v>8417.4</v>
      </c>
      <c r="E1019" s="51">
        <v>5275.3</v>
      </c>
      <c r="F1019" s="51">
        <v>5275.2910000000002</v>
      </c>
      <c r="G1019" s="50">
        <f t="shared" si="210"/>
        <v>-9.0000000000145519E-3</v>
      </c>
      <c r="H1019" s="91">
        <f t="shared" si="211"/>
        <v>99.999829393588996</v>
      </c>
    </row>
    <row r="1020" spans="2:8" s="44" customFormat="1">
      <c r="B1020" s="88" t="s">
        <v>6</v>
      </c>
      <c r="C1020" s="1" t="s">
        <v>0</v>
      </c>
      <c r="D1020" s="51">
        <v>8417.4</v>
      </c>
      <c r="E1020" s="51">
        <v>5275.3</v>
      </c>
      <c r="F1020" s="51">
        <v>5275.2910000000002</v>
      </c>
      <c r="G1020" s="50">
        <f t="shared" si="210"/>
        <v>-9.0000000000145519E-3</v>
      </c>
      <c r="H1020" s="91">
        <f t="shared" si="211"/>
        <v>99.999829393588996</v>
      </c>
    </row>
    <row r="1021" spans="2:8" s="44" customFormat="1">
      <c r="B1021" s="88" t="s">
        <v>8</v>
      </c>
      <c r="C1021" s="1" t="s">
        <v>0</v>
      </c>
      <c r="D1021" s="51">
        <v>6500</v>
      </c>
      <c r="E1021" s="51">
        <v>3723.7959999999998</v>
      </c>
      <c r="F1021" s="51">
        <v>3723.79378</v>
      </c>
      <c r="G1021" s="50">
        <f t="shared" si="210"/>
        <v>-2.219999999852007E-3</v>
      </c>
      <c r="H1021" s="91">
        <f t="shared" si="211"/>
        <v>99.999940383415208</v>
      </c>
    </row>
    <row r="1022" spans="2:8" s="44" customFormat="1">
      <c r="B1022" s="88" t="s">
        <v>7</v>
      </c>
      <c r="C1022" s="1" t="s">
        <v>0</v>
      </c>
      <c r="D1022" s="51">
        <v>14917.4</v>
      </c>
      <c r="E1022" s="51">
        <v>8999.0959999999995</v>
      </c>
      <c r="F1022" s="51">
        <v>8999.0847799999992</v>
      </c>
      <c r="G1022" s="50">
        <f t="shared" si="210"/>
        <v>-1.1220000000321306E-2</v>
      </c>
      <c r="H1022" s="91">
        <f t="shared" si="211"/>
        <v>99.999875320809991</v>
      </c>
    </row>
    <row r="1023" spans="2:8" s="44" customFormat="1" ht="21">
      <c r="B1023" s="92" t="s">
        <v>55</v>
      </c>
      <c r="C1023" s="1" t="s">
        <v>57</v>
      </c>
      <c r="D1023" s="2" t="s">
        <v>1</v>
      </c>
      <c r="E1023" s="2" t="s">
        <v>2</v>
      </c>
      <c r="F1023" s="2" t="s">
        <v>3</v>
      </c>
      <c r="G1023" s="3" t="s">
        <v>4</v>
      </c>
      <c r="H1023" s="93" t="s">
        <v>58</v>
      </c>
    </row>
    <row r="1024" spans="2:8" s="44" customFormat="1" ht="21">
      <c r="B1024" s="88" t="s">
        <v>1156</v>
      </c>
      <c r="C1024" s="1" t="s">
        <v>887</v>
      </c>
      <c r="D1024" s="83"/>
      <c r="E1024" s="83"/>
      <c r="F1024" s="83"/>
      <c r="G1024" s="83"/>
      <c r="H1024" s="89"/>
    </row>
    <row r="1025" spans="2:8" s="44" customFormat="1">
      <c r="B1025" s="90" t="s">
        <v>64</v>
      </c>
      <c r="C1025" s="107" t="s">
        <v>65</v>
      </c>
      <c r="D1025" s="49">
        <v>500</v>
      </c>
      <c r="E1025" s="49">
        <v>967.99199999999996</v>
      </c>
      <c r="F1025" s="49">
        <v>967.99116000000004</v>
      </c>
      <c r="G1025" s="50">
        <f t="shared" ref="G1025:G1031" si="212">F1025-E1025</f>
        <v>-8.3999999992556695E-4</v>
      </c>
      <c r="H1025" s="91">
        <f t="shared" ref="H1025:H1031" si="213">F1025/E1025*100</f>
        <v>99.999913222423331</v>
      </c>
    </row>
    <row r="1026" spans="2:8" s="44" customFormat="1">
      <c r="B1026" s="90" t="s">
        <v>66</v>
      </c>
      <c r="C1026" s="107" t="s">
        <v>67</v>
      </c>
      <c r="D1026" s="49">
        <v>68.2</v>
      </c>
      <c r="E1026" s="49">
        <v>130.499</v>
      </c>
      <c r="F1026" s="49">
        <v>130.49815000000001</v>
      </c>
      <c r="G1026" s="50">
        <f t="shared" si="212"/>
        <v>-8.4999999998558451E-4</v>
      </c>
      <c r="H1026" s="91">
        <f t="shared" si="213"/>
        <v>99.999348654012692</v>
      </c>
    </row>
    <row r="1027" spans="2:8" s="44" customFormat="1">
      <c r="B1027" s="90" t="s">
        <v>68</v>
      </c>
      <c r="C1027" s="107" t="s">
        <v>69</v>
      </c>
      <c r="D1027" s="49">
        <v>331.8</v>
      </c>
      <c r="E1027" s="49">
        <v>248.15100000000001</v>
      </c>
      <c r="F1027" s="49">
        <v>248.15100000000001</v>
      </c>
      <c r="G1027" s="50">
        <f t="shared" si="212"/>
        <v>0</v>
      </c>
      <c r="H1027" s="91">
        <f t="shared" si="213"/>
        <v>100</v>
      </c>
    </row>
    <row r="1028" spans="2:8" s="44" customFormat="1">
      <c r="B1028" s="90" t="s">
        <v>1050</v>
      </c>
      <c r="C1028" s="107" t="s">
        <v>787</v>
      </c>
      <c r="D1028" s="49">
        <v>100</v>
      </c>
      <c r="E1028" s="49">
        <v>0</v>
      </c>
      <c r="F1028" s="49">
        <v>0</v>
      </c>
      <c r="G1028" s="50">
        <f t="shared" si="212"/>
        <v>0</v>
      </c>
      <c r="H1028" s="91">
        <v>0</v>
      </c>
    </row>
    <row r="1029" spans="2:8" s="44" customFormat="1">
      <c r="B1029" s="88" t="s">
        <v>5</v>
      </c>
      <c r="C1029" s="1" t="s">
        <v>0</v>
      </c>
      <c r="D1029" s="51">
        <v>1000</v>
      </c>
      <c r="E1029" s="51">
        <v>1346.6420000000001</v>
      </c>
      <c r="F1029" s="51">
        <v>1346.64031</v>
      </c>
      <c r="G1029" s="50">
        <f t="shared" si="212"/>
        <v>-1.69000000005326E-3</v>
      </c>
      <c r="H1029" s="91">
        <f t="shared" si="213"/>
        <v>99.999874502651778</v>
      </c>
    </row>
    <row r="1030" spans="2:8" s="44" customFormat="1">
      <c r="B1030" s="88" t="s">
        <v>6</v>
      </c>
      <c r="C1030" s="1" t="s">
        <v>0</v>
      </c>
      <c r="D1030" s="51">
        <v>1000</v>
      </c>
      <c r="E1030" s="51">
        <v>1346.6420000000001</v>
      </c>
      <c r="F1030" s="51">
        <v>1346.64031</v>
      </c>
      <c r="G1030" s="50">
        <f t="shared" si="212"/>
        <v>-1.69000000005326E-3</v>
      </c>
      <c r="H1030" s="91">
        <f t="shared" si="213"/>
        <v>99.999874502651778</v>
      </c>
    </row>
    <row r="1031" spans="2:8" s="44" customFormat="1">
      <c r="B1031" s="88" t="s">
        <v>7</v>
      </c>
      <c r="C1031" s="1" t="s">
        <v>0</v>
      </c>
      <c r="D1031" s="51">
        <v>1000</v>
      </c>
      <c r="E1031" s="51">
        <v>1346.6420000000001</v>
      </c>
      <c r="F1031" s="51">
        <v>1346.64031</v>
      </c>
      <c r="G1031" s="50">
        <f t="shared" si="212"/>
        <v>-1.69000000005326E-3</v>
      </c>
      <c r="H1031" s="91">
        <f t="shared" si="213"/>
        <v>99.999874502651778</v>
      </c>
    </row>
    <row r="1032" spans="2:8" s="44" customFormat="1" ht="21">
      <c r="B1032" s="92" t="s">
        <v>55</v>
      </c>
      <c r="C1032" s="1" t="s">
        <v>57</v>
      </c>
      <c r="D1032" s="2" t="s">
        <v>1</v>
      </c>
      <c r="E1032" s="2" t="s">
        <v>2</v>
      </c>
      <c r="F1032" s="2" t="s">
        <v>3</v>
      </c>
      <c r="G1032" s="3" t="s">
        <v>4</v>
      </c>
      <c r="H1032" s="93" t="s">
        <v>58</v>
      </c>
    </row>
    <row r="1033" spans="2:8" s="44" customFormat="1" ht="21">
      <c r="B1033" s="88" t="s">
        <v>1157</v>
      </c>
      <c r="C1033" s="1" t="s">
        <v>888</v>
      </c>
      <c r="D1033" s="83"/>
      <c r="E1033" s="83"/>
      <c r="F1033" s="83"/>
      <c r="G1033" s="83"/>
      <c r="H1033" s="89"/>
    </row>
    <row r="1034" spans="2:8" s="44" customFormat="1">
      <c r="B1034" s="90" t="s">
        <v>64</v>
      </c>
      <c r="C1034" s="107" t="s">
        <v>65</v>
      </c>
      <c r="D1034" s="49">
        <v>4955.5</v>
      </c>
      <c r="E1034" s="49">
        <v>2740.1289999999999</v>
      </c>
      <c r="F1034" s="49">
        <v>2740.1289999999999</v>
      </c>
      <c r="G1034" s="50">
        <f t="shared" ref="G1034:G1040" si="214">F1034-E1034</f>
        <v>0</v>
      </c>
      <c r="H1034" s="91">
        <f t="shared" ref="H1034:H1040" si="215">F1034/E1034*100</f>
        <v>100</v>
      </c>
    </row>
    <row r="1035" spans="2:8" s="44" customFormat="1">
      <c r="B1035" s="90" t="s">
        <v>66</v>
      </c>
      <c r="C1035" s="107" t="s">
        <v>67</v>
      </c>
      <c r="D1035" s="49">
        <v>854.7</v>
      </c>
      <c r="E1035" s="49">
        <v>432.935</v>
      </c>
      <c r="F1035" s="49">
        <v>432.935</v>
      </c>
      <c r="G1035" s="50">
        <f t="shared" si="214"/>
        <v>0</v>
      </c>
      <c r="H1035" s="91">
        <f t="shared" si="215"/>
        <v>100</v>
      </c>
    </row>
    <row r="1036" spans="2:8" s="44" customFormat="1">
      <c r="B1036" s="90" t="s">
        <v>68</v>
      </c>
      <c r="C1036" s="107" t="s">
        <v>69</v>
      </c>
      <c r="D1036" s="49">
        <v>109.6</v>
      </c>
      <c r="E1036" s="49">
        <v>95.522000000000006</v>
      </c>
      <c r="F1036" s="49">
        <v>95.521550000000005</v>
      </c>
      <c r="G1036" s="50">
        <f t="shared" si="214"/>
        <v>-4.500000000007276E-4</v>
      </c>
      <c r="H1036" s="91">
        <f t="shared" si="215"/>
        <v>99.999528904336174</v>
      </c>
    </row>
    <row r="1037" spans="2:8" s="44" customFormat="1">
      <c r="B1037" s="90" t="s">
        <v>1050</v>
      </c>
      <c r="C1037" s="107" t="s">
        <v>787</v>
      </c>
      <c r="D1037" s="49">
        <v>47</v>
      </c>
      <c r="E1037" s="49">
        <v>24.538</v>
      </c>
      <c r="F1037" s="49">
        <v>24.537500000000001</v>
      </c>
      <c r="G1037" s="50">
        <f t="shared" si="214"/>
        <v>-4.9999999999883471E-4</v>
      </c>
      <c r="H1037" s="91">
        <f t="shared" si="215"/>
        <v>99.99796234411933</v>
      </c>
    </row>
    <row r="1038" spans="2:8" s="44" customFormat="1">
      <c r="B1038" s="88" t="s">
        <v>5</v>
      </c>
      <c r="C1038" s="1" t="s">
        <v>0</v>
      </c>
      <c r="D1038" s="51">
        <v>5966.8</v>
      </c>
      <c r="E1038" s="51">
        <v>3293.1239999999998</v>
      </c>
      <c r="F1038" s="51">
        <v>3293.1230500000001</v>
      </c>
      <c r="G1038" s="50">
        <f t="shared" si="214"/>
        <v>-9.4999999964784365E-4</v>
      </c>
      <c r="H1038" s="91">
        <f t="shared" si="215"/>
        <v>99.999971152012506</v>
      </c>
    </row>
    <row r="1039" spans="2:8" s="44" customFormat="1">
      <c r="B1039" s="88" t="s">
        <v>6</v>
      </c>
      <c r="C1039" s="1" t="s">
        <v>0</v>
      </c>
      <c r="D1039" s="51">
        <v>5966.8</v>
      </c>
      <c r="E1039" s="51">
        <v>3293.1239999999998</v>
      </c>
      <c r="F1039" s="51">
        <v>3293.1230500000001</v>
      </c>
      <c r="G1039" s="50">
        <f t="shared" si="214"/>
        <v>-9.4999999964784365E-4</v>
      </c>
      <c r="H1039" s="91">
        <f t="shared" si="215"/>
        <v>99.999971152012506</v>
      </c>
    </row>
    <row r="1040" spans="2:8" s="44" customFormat="1">
      <c r="B1040" s="88" t="s">
        <v>7</v>
      </c>
      <c r="C1040" s="1" t="s">
        <v>0</v>
      </c>
      <c r="D1040" s="51">
        <v>5966.8</v>
      </c>
      <c r="E1040" s="51">
        <v>3293.1239999999998</v>
      </c>
      <c r="F1040" s="51">
        <v>3293.1230500000001</v>
      </c>
      <c r="G1040" s="50">
        <f t="shared" si="214"/>
        <v>-9.4999999964784365E-4</v>
      </c>
      <c r="H1040" s="91">
        <f t="shared" si="215"/>
        <v>99.999971152012506</v>
      </c>
    </row>
    <row r="1041" spans="2:8" s="44" customFormat="1" ht="21">
      <c r="B1041" s="92" t="s">
        <v>55</v>
      </c>
      <c r="C1041" s="1" t="s">
        <v>57</v>
      </c>
      <c r="D1041" s="2" t="s">
        <v>1</v>
      </c>
      <c r="E1041" s="2" t="s">
        <v>2</v>
      </c>
      <c r="F1041" s="2" t="s">
        <v>3</v>
      </c>
      <c r="G1041" s="3" t="s">
        <v>4</v>
      </c>
      <c r="H1041" s="93" t="s">
        <v>58</v>
      </c>
    </row>
    <row r="1042" spans="2:8" s="44" customFormat="1" ht="31.5">
      <c r="B1042" s="88" t="s">
        <v>1158</v>
      </c>
      <c r="C1042" s="1" t="s">
        <v>889</v>
      </c>
      <c r="D1042" s="83"/>
      <c r="E1042" s="83"/>
      <c r="F1042" s="83"/>
      <c r="G1042" s="83"/>
      <c r="H1042" s="89"/>
    </row>
    <row r="1043" spans="2:8" s="44" customFormat="1">
      <c r="B1043" s="90" t="s">
        <v>64</v>
      </c>
      <c r="C1043" s="107" t="s">
        <v>65</v>
      </c>
      <c r="D1043" s="49">
        <v>8914.2000000000007</v>
      </c>
      <c r="E1043" s="49">
        <v>5927.9350000000004</v>
      </c>
      <c r="F1043" s="49">
        <v>5927.9348600000003</v>
      </c>
      <c r="G1043" s="50">
        <f t="shared" ref="G1043:G1051" si="216">F1043-E1043</f>
        <v>-1.4000000010128133E-4</v>
      </c>
      <c r="H1043" s="91">
        <f t="shared" ref="H1043:H1051" si="217">F1043/E1043*100</f>
        <v>99.999997638300684</v>
      </c>
    </row>
    <row r="1044" spans="2:8" s="44" customFormat="1">
      <c r="B1044" s="90" t="s">
        <v>66</v>
      </c>
      <c r="C1044" s="107" t="s">
        <v>67</v>
      </c>
      <c r="D1044" s="49">
        <v>1537.7</v>
      </c>
      <c r="E1044" s="49">
        <v>835.99300000000005</v>
      </c>
      <c r="F1044" s="49">
        <v>835.99220000000003</v>
      </c>
      <c r="G1044" s="50">
        <f t="shared" si="216"/>
        <v>-8.0000000002655725E-4</v>
      </c>
      <c r="H1044" s="91">
        <f t="shared" si="217"/>
        <v>99.999904305418823</v>
      </c>
    </row>
    <row r="1045" spans="2:8" s="44" customFormat="1">
      <c r="B1045" s="90" t="s">
        <v>68</v>
      </c>
      <c r="C1045" s="107" t="s">
        <v>69</v>
      </c>
      <c r="D1045" s="49">
        <v>296.2</v>
      </c>
      <c r="E1045" s="49">
        <v>212.52</v>
      </c>
      <c r="F1045" s="49">
        <v>212.51696999999999</v>
      </c>
      <c r="G1045" s="50">
        <f t="shared" si="216"/>
        <v>-3.030000000023847E-3</v>
      </c>
      <c r="H1045" s="91">
        <f t="shared" si="217"/>
        <v>99.998574251835109</v>
      </c>
    </row>
    <row r="1046" spans="2:8" s="44" customFormat="1">
      <c r="B1046" s="90" t="s">
        <v>1050</v>
      </c>
      <c r="C1046" s="107" t="s">
        <v>787</v>
      </c>
      <c r="D1046" s="49">
        <v>94.4</v>
      </c>
      <c r="E1046" s="49">
        <v>94.4</v>
      </c>
      <c r="F1046" s="49">
        <v>94.4</v>
      </c>
      <c r="G1046" s="50">
        <f t="shared" si="216"/>
        <v>0</v>
      </c>
      <c r="H1046" s="91">
        <f t="shared" si="217"/>
        <v>100</v>
      </c>
    </row>
    <row r="1047" spans="2:8" s="44" customFormat="1">
      <c r="B1047" s="90" t="s">
        <v>70</v>
      </c>
      <c r="C1047" s="107" t="s">
        <v>71</v>
      </c>
      <c r="D1047" s="49">
        <v>140</v>
      </c>
      <c r="E1047" s="49">
        <v>96.683999999999997</v>
      </c>
      <c r="F1047" s="49">
        <v>96.683840000000004</v>
      </c>
      <c r="G1047" s="50">
        <f t="shared" si="216"/>
        <v>-1.5999999999394277E-4</v>
      </c>
      <c r="H1047" s="91">
        <f t="shared" si="217"/>
        <v>99.999834512432258</v>
      </c>
    </row>
    <row r="1048" spans="2:8" s="44" customFormat="1">
      <c r="B1048" s="88" t="s">
        <v>5</v>
      </c>
      <c r="C1048" s="1" t="s">
        <v>0</v>
      </c>
      <c r="D1048" s="51">
        <v>10982.5</v>
      </c>
      <c r="E1048" s="51">
        <v>7167.5320000000002</v>
      </c>
      <c r="F1048" s="51">
        <v>7167.5278699999999</v>
      </c>
      <c r="G1048" s="50">
        <f t="shared" si="216"/>
        <v>-4.1300000002593151E-3</v>
      </c>
      <c r="H1048" s="91">
        <f t="shared" si="217"/>
        <v>99.99994237905041</v>
      </c>
    </row>
    <row r="1049" spans="2:8" s="44" customFormat="1">
      <c r="B1049" s="90" t="s">
        <v>37</v>
      </c>
      <c r="C1049" s="107" t="s">
        <v>789</v>
      </c>
      <c r="D1049" s="49">
        <v>84.4</v>
      </c>
      <c r="E1049" s="49">
        <v>108</v>
      </c>
      <c r="F1049" s="49">
        <v>108</v>
      </c>
      <c r="G1049" s="50">
        <f t="shared" si="216"/>
        <v>0</v>
      </c>
      <c r="H1049" s="91">
        <f t="shared" si="217"/>
        <v>100</v>
      </c>
    </row>
    <row r="1050" spans="2:8" s="44" customFormat="1">
      <c r="B1050" s="88" t="s">
        <v>6</v>
      </c>
      <c r="C1050" s="1" t="s">
        <v>0</v>
      </c>
      <c r="D1050" s="51">
        <v>11066.9</v>
      </c>
      <c r="E1050" s="51">
        <v>7275.5320000000002</v>
      </c>
      <c r="F1050" s="51">
        <v>7275.5278699999999</v>
      </c>
      <c r="G1050" s="50">
        <f t="shared" si="216"/>
        <v>-4.1300000002593151E-3</v>
      </c>
      <c r="H1050" s="91">
        <f t="shared" si="217"/>
        <v>99.999943234391651</v>
      </c>
    </row>
    <row r="1051" spans="2:8" s="44" customFormat="1">
      <c r="B1051" s="88" t="s">
        <v>7</v>
      </c>
      <c r="C1051" s="1" t="s">
        <v>0</v>
      </c>
      <c r="D1051" s="51">
        <v>11066.9</v>
      </c>
      <c r="E1051" s="51">
        <v>7275.5320000000002</v>
      </c>
      <c r="F1051" s="51">
        <v>7275.5278699999999</v>
      </c>
      <c r="G1051" s="50">
        <f t="shared" si="216"/>
        <v>-4.1300000002593151E-3</v>
      </c>
      <c r="H1051" s="91">
        <f t="shared" si="217"/>
        <v>99.999943234391651</v>
      </c>
    </row>
    <row r="1052" spans="2:8" s="44" customFormat="1" ht="21">
      <c r="B1052" s="92" t="s">
        <v>55</v>
      </c>
      <c r="C1052" s="1" t="s">
        <v>57</v>
      </c>
      <c r="D1052" s="2" t="s">
        <v>1</v>
      </c>
      <c r="E1052" s="2" t="s">
        <v>2</v>
      </c>
      <c r="F1052" s="2" t="s">
        <v>3</v>
      </c>
      <c r="G1052" s="3" t="s">
        <v>4</v>
      </c>
      <c r="H1052" s="93" t="s">
        <v>58</v>
      </c>
    </row>
    <row r="1053" spans="2:8" s="44" customFormat="1" ht="21">
      <c r="B1053" s="88" t="s">
        <v>1159</v>
      </c>
      <c r="C1053" s="1" t="s">
        <v>890</v>
      </c>
      <c r="D1053" s="83"/>
      <c r="E1053" s="83"/>
      <c r="F1053" s="83"/>
      <c r="G1053" s="83"/>
      <c r="H1053" s="89"/>
    </row>
    <row r="1054" spans="2:8" s="44" customFormat="1">
      <c r="B1054" s="90" t="s">
        <v>37</v>
      </c>
      <c r="C1054" s="107" t="s">
        <v>789</v>
      </c>
      <c r="D1054" s="49">
        <v>19839</v>
      </c>
      <c r="E1054" s="49">
        <v>3187</v>
      </c>
      <c r="F1054" s="49">
        <v>3187</v>
      </c>
      <c r="G1054" s="50">
        <f t="shared" ref="G1054:G1056" si="218">F1054-E1054</f>
        <v>0</v>
      </c>
      <c r="H1054" s="91">
        <f t="shared" ref="H1054:H1056" si="219">F1054/E1054*100</f>
        <v>100</v>
      </c>
    </row>
    <row r="1055" spans="2:8" s="44" customFormat="1">
      <c r="B1055" s="88" t="s">
        <v>6</v>
      </c>
      <c r="C1055" s="1" t="s">
        <v>0</v>
      </c>
      <c r="D1055" s="51">
        <v>19839</v>
      </c>
      <c r="E1055" s="51">
        <v>3187</v>
      </c>
      <c r="F1055" s="51">
        <v>3187</v>
      </c>
      <c r="G1055" s="50">
        <f t="shared" si="218"/>
        <v>0</v>
      </c>
      <c r="H1055" s="91">
        <f t="shared" si="219"/>
        <v>100</v>
      </c>
    </row>
    <row r="1056" spans="2:8" s="44" customFormat="1">
      <c r="B1056" s="88" t="s">
        <v>7</v>
      </c>
      <c r="C1056" s="1" t="s">
        <v>0</v>
      </c>
      <c r="D1056" s="51">
        <v>19839</v>
      </c>
      <c r="E1056" s="51">
        <v>3187</v>
      </c>
      <c r="F1056" s="51">
        <v>3187</v>
      </c>
      <c r="G1056" s="50">
        <f t="shared" si="218"/>
        <v>0</v>
      </c>
      <c r="H1056" s="91">
        <f t="shared" si="219"/>
        <v>100</v>
      </c>
    </row>
    <row r="1057" spans="2:8" s="44" customFormat="1" ht="21">
      <c r="B1057" s="92" t="s">
        <v>55</v>
      </c>
      <c r="C1057" s="1" t="s">
        <v>57</v>
      </c>
      <c r="D1057" s="2" t="s">
        <v>1</v>
      </c>
      <c r="E1057" s="2" t="s">
        <v>2</v>
      </c>
      <c r="F1057" s="2" t="s">
        <v>3</v>
      </c>
      <c r="G1057" s="3" t="s">
        <v>4</v>
      </c>
      <c r="H1057" s="93" t="s">
        <v>58</v>
      </c>
    </row>
    <row r="1058" spans="2:8" s="44" customFormat="1" ht="21">
      <c r="B1058" s="88" t="s">
        <v>18</v>
      </c>
      <c r="C1058" s="1">
        <v>28920</v>
      </c>
      <c r="D1058" s="83"/>
      <c r="E1058" s="83"/>
      <c r="F1058" s="83"/>
      <c r="G1058" s="83"/>
      <c r="H1058" s="89"/>
    </row>
    <row r="1059" spans="2:8" s="44" customFormat="1">
      <c r="B1059" s="90" t="s">
        <v>37</v>
      </c>
      <c r="C1059" s="107" t="s">
        <v>789</v>
      </c>
      <c r="D1059" s="49">
        <f>31496.75+467755+85000</f>
        <v>584251.75</v>
      </c>
      <c r="E1059" s="49">
        <v>138864.06</v>
      </c>
      <c r="F1059" s="49">
        <f>6054.06+132809.73</f>
        <v>138863.79</v>
      </c>
      <c r="G1059" s="50">
        <f t="shared" ref="G1059:G1061" si="220">F1059-E1059</f>
        <v>-0.26999999998952262</v>
      </c>
      <c r="H1059" s="91">
        <f t="shared" ref="H1059:H1061" si="221">F1059/E1059*100</f>
        <v>99.999805565241289</v>
      </c>
    </row>
    <row r="1060" spans="2:8" s="44" customFormat="1">
      <c r="B1060" s="88" t="s">
        <v>6</v>
      </c>
      <c r="C1060" s="1" t="s">
        <v>0</v>
      </c>
      <c r="D1060" s="51">
        <f t="shared" ref="D1060:F1061" si="222">D1059</f>
        <v>584251.75</v>
      </c>
      <c r="E1060" s="51">
        <f t="shared" si="222"/>
        <v>138864.06</v>
      </c>
      <c r="F1060" s="51">
        <f t="shared" si="222"/>
        <v>138863.79</v>
      </c>
      <c r="G1060" s="50">
        <f t="shared" si="220"/>
        <v>-0.26999999998952262</v>
      </c>
      <c r="H1060" s="91">
        <f t="shared" si="221"/>
        <v>99.999805565241289</v>
      </c>
    </row>
    <row r="1061" spans="2:8" s="44" customFormat="1">
      <c r="B1061" s="88" t="s">
        <v>7</v>
      </c>
      <c r="C1061" s="1" t="s">
        <v>0</v>
      </c>
      <c r="D1061" s="51">
        <f t="shared" si="222"/>
        <v>584251.75</v>
      </c>
      <c r="E1061" s="51">
        <f t="shared" si="222"/>
        <v>138864.06</v>
      </c>
      <c r="F1061" s="51">
        <f t="shared" si="222"/>
        <v>138863.79</v>
      </c>
      <c r="G1061" s="50">
        <f t="shared" si="220"/>
        <v>-0.26999999998952262</v>
      </c>
      <c r="H1061" s="91">
        <f t="shared" si="221"/>
        <v>99.999805565241289</v>
      </c>
    </row>
    <row r="1062" spans="2:8" s="44" customFormat="1" ht="21">
      <c r="B1062" s="92" t="s">
        <v>55</v>
      </c>
      <c r="C1062" s="1" t="s">
        <v>57</v>
      </c>
      <c r="D1062" s="2" t="s">
        <v>1</v>
      </c>
      <c r="E1062" s="2" t="s">
        <v>2</v>
      </c>
      <c r="F1062" s="2" t="s">
        <v>3</v>
      </c>
      <c r="G1062" s="3" t="s">
        <v>4</v>
      </c>
      <c r="H1062" s="93" t="s">
        <v>58</v>
      </c>
    </row>
    <row r="1063" spans="2:8" s="44" customFormat="1" ht="21">
      <c r="B1063" s="88" t="s">
        <v>19</v>
      </c>
      <c r="C1063" s="1">
        <v>28930</v>
      </c>
      <c r="D1063" s="83"/>
      <c r="E1063" s="83"/>
      <c r="F1063" s="83"/>
      <c r="G1063" s="83"/>
      <c r="H1063" s="89"/>
    </row>
    <row r="1064" spans="2:8" s="44" customFormat="1">
      <c r="B1064" s="90" t="s">
        <v>37</v>
      </c>
      <c r="C1064" s="107" t="s">
        <v>789</v>
      </c>
      <c r="D1064" s="49">
        <f>83300+42500</f>
        <v>125800</v>
      </c>
      <c r="E1064" s="49">
        <v>17447</v>
      </c>
      <c r="F1064" s="49">
        <v>17446.18</v>
      </c>
      <c r="G1064" s="50">
        <f t="shared" ref="G1064:G1066" si="223">F1064-E1064</f>
        <v>-0.81999999999970896</v>
      </c>
      <c r="H1064" s="91">
        <f t="shared" ref="H1064:H1066" si="224">F1064/E1064*100</f>
        <v>99.995300051584806</v>
      </c>
    </row>
    <row r="1065" spans="2:8" s="44" customFormat="1">
      <c r="B1065" s="88" t="s">
        <v>6</v>
      </c>
      <c r="C1065" s="1" t="s">
        <v>0</v>
      </c>
      <c r="D1065" s="51">
        <f t="shared" ref="D1065:F1066" si="225">D1064</f>
        <v>125800</v>
      </c>
      <c r="E1065" s="51">
        <f t="shared" si="225"/>
        <v>17447</v>
      </c>
      <c r="F1065" s="51">
        <f t="shared" si="225"/>
        <v>17446.18</v>
      </c>
      <c r="G1065" s="50">
        <f t="shared" si="223"/>
        <v>-0.81999999999970896</v>
      </c>
      <c r="H1065" s="91">
        <f t="shared" si="224"/>
        <v>99.995300051584806</v>
      </c>
    </row>
    <row r="1066" spans="2:8" s="44" customFormat="1">
      <c r="B1066" s="88" t="s">
        <v>7</v>
      </c>
      <c r="C1066" s="1" t="s">
        <v>0</v>
      </c>
      <c r="D1066" s="51">
        <f t="shared" si="225"/>
        <v>125800</v>
      </c>
      <c r="E1066" s="51">
        <f t="shared" si="225"/>
        <v>17447</v>
      </c>
      <c r="F1066" s="51">
        <f t="shared" si="225"/>
        <v>17446.18</v>
      </c>
      <c r="G1066" s="50">
        <f t="shared" si="223"/>
        <v>-0.81999999999970896</v>
      </c>
      <c r="H1066" s="91">
        <f t="shared" si="224"/>
        <v>99.995300051584806</v>
      </c>
    </row>
    <row r="1067" spans="2:8" s="44" customFormat="1" ht="21">
      <c r="B1067" s="92" t="s">
        <v>55</v>
      </c>
      <c r="C1067" s="1" t="s">
        <v>57</v>
      </c>
      <c r="D1067" s="2" t="s">
        <v>1</v>
      </c>
      <c r="E1067" s="2" t="s">
        <v>2</v>
      </c>
      <c r="F1067" s="2" t="s">
        <v>3</v>
      </c>
      <c r="G1067" s="3" t="s">
        <v>4</v>
      </c>
      <c r="H1067" s="93" t="s">
        <v>58</v>
      </c>
    </row>
    <row r="1068" spans="2:8" s="44" customFormat="1" ht="31.5">
      <c r="B1068" s="88" t="s">
        <v>1160</v>
      </c>
      <c r="C1068" s="1" t="s">
        <v>891</v>
      </c>
      <c r="D1068" s="83"/>
      <c r="E1068" s="83"/>
      <c r="F1068" s="83"/>
      <c r="G1068" s="83"/>
      <c r="H1068" s="89"/>
    </row>
    <row r="1069" spans="2:8" s="44" customFormat="1">
      <c r="B1069" s="90" t="s">
        <v>64</v>
      </c>
      <c r="C1069" s="107" t="s">
        <v>65</v>
      </c>
      <c r="D1069" s="49">
        <v>15016.8</v>
      </c>
      <c r="E1069" s="49">
        <v>10900.8</v>
      </c>
      <c r="F1069" s="49">
        <v>10869.58462</v>
      </c>
      <c r="G1069" s="50">
        <f t="shared" ref="G1069:G1077" si="226">F1069-E1069</f>
        <v>-31.215379999999641</v>
      </c>
      <c r="H1069" s="91">
        <f t="shared" ref="H1069:H1077" si="227">F1069/E1069*100</f>
        <v>99.713641384118603</v>
      </c>
    </row>
    <row r="1070" spans="2:8" s="44" customFormat="1">
      <c r="B1070" s="90" t="s">
        <v>66</v>
      </c>
      <c r="C1070" s="107" t="s">
        <v>67</v>
      </c>
      <c r="D1070" s="49">
        <v>2220.4</v>
      </c>
      <c r="E1070" s="49">
        <v>1691.0340000000001</v>
      </c>
      <c r="F1070" s="49">
        <v>1594.5908899999999</v>
      </c>
      <c r="G1070" s="50">
        <f t="shared" si="226"/>
        <v>-96.443110000000161</v>
      </c>
      <c r="H1070" s="91">
        <f t="shared" si="227"/>
        <v>94.296796516214329</v>
      </c>
    </row>
    <row r="1071" spans="2:8" s="44" customFormat="1">
      <c r="B1071" s="90" t="s">
        <v>68</v>
      </c>
      <c r="C1071" s="107" t="s">
        <v>69</v>
      </c>
      <c r="D1071" s="49">
        <v>11699.7</v>
      </c>
      <c r="E1071" s="49">
        <v>3650.2</v>
      </c>
      <c r="F1071" s="49">
        <v>3252.9001199999998</v>
      </c>
      <c r="G1071" s="50">
        <f t="shared" si="226"/>
        <v>-397.29988000000003</v>
      </c>
      <c r="H1071" s="91">
        <f t="shared" si="227"/>
        <v>89.115668182565329</v>
      </c>
    </row>
    <row r="1072" spans="2:8" s="44" customFormat="1">
      <c r="B1072" s="90" t="s">
        <v>1050</v>
      </c>
      <c r="C1072" s="107" t="s">
        <v>787</v>
      </c>
      <c r="D1072" s="49">
        <v>690</v>
      </c>
      <c r="E1072" s="49">
        <v>390.7</v>
      </c>
      <c r="F1072" s="49">
        <v>297.39</v>
      </c>
      <c r="G1072" s="50">
        <f t="shared" si="226"/>
        <v>-93.31</v>
      </c>
      <c r="H1072" s="91">
        <f t="shared" si="227"/>
        <v>76.117225492705401</v>
      </c>
    </row>
    <row r="1073" spans="2:8" s="44" customFormat="1">
      <c r="B1073" s="90" t="s">
        <v>70</v>
      </c>
      <c r="C1073" s="107" t="s">
        <v>71</v>
      </c>
      <c r="D1073" s="49">
        <v>853</v>
      </c>
      <c r="E1073" s="49">
        <v>505.1</v>
      </c>
      <c r="F1073" s="49">
        <v>188.517</v>
      </c>
      <c r="G1073" s="50">
        <f t="shared" si="226"/>
        <v>-316.58300000000003</v>
      </c>
      <c r="H1073" s="91">
        <f t="shared" si="227"/>
        <v>37.322708374579285</v>
      </c>
    </row>
    <row r="1074" spans="2:8" s="44" customFormat="1">
      <c r="B1074" s="88" t="s">
        <v>5</v>
      </c>
      <c r="C1074" s="1" t="s">
        <v>0</v>
      </c>
      <c r="D1074" s="51">
        <v>30479.9</v>
      </c>
      <c r="E1074" s="51">
        <v>17137.833999999999</v>
      </c>
      <c r="F1074" s="51">
        <v>16202.98263</v>
      </c>
      <c r="G1074" s="50">
        <f t="shared" si="226"/>
        <v>-934.8513699999985</v>
      </c>
      <c r="H1074" s="91">
        <f t="shared" si="227"/>
        <v>94.545101965627637</v>
      </c>
    </row>
    <row r="1075" spans="2:8" s="44" customFormat="1">
      <c r="B1075" s="88" t="s">
        <v>6</v>
      </c>
      <c r="C1075" s="1" t="s">
        <v>0</v>
      </c>
      <c r="D1075" s="51">
        <v>30479.9</v>
      </c>
      <c r="E1075" s="51">
        <v>17137.833999999999</v>
      </c>
      <c r="F1075" s="51">
        <v>16202.98263</v>
      </c>
      <c r="G1075" s="50">
        <f t="shared" si="226"/>
        <v>-934.8513699999985</v>
      </c>
      <c r="H1075" s="91">
        <f t="shared" si="227"/>
        <v>94.545101965627637</v>
      </c>
    </row>
    <row r="1076" spans="2:8" s="44" customFormat="1">
      <c r="B1076" s="88" t="s">
        <v>8</v>
      </c>
      <c r="C1076" s="1" t="s">
        <v>0</v>
      </c>
      <c r="D1076" s="51">
        <v>0</v>
      </c>
      <c r="E1076" s="51">
        <v>1101.175</v>
      </c>
      <c r="F1076" s="51">
        <v>1101.17482</v>
      </c>
      <c r="G1076" s="50">
        <f t="shared" si="226"/>
        <v>-1.8000000000029104E-4</v>
      </c>
      <c r="H1076" s="91">
        <f t="shared" si="227"/>
        <v>99.999983653824316</v>
      </c>
    </row>
    <row r="1077" spans="2:8" s="44" customFormat="1">
      <c r="B1077" s="88" t="s">
        <v>7</v>
      </c>
      <c r="C1077" s="1" t="s">
        <v>0</v>
      </c>
      <c r="D1077" s="51">
        <v>30479.9</v>
      </c>
      <c r="E1077" s="51">
        <v>18239.008999999998</v>
      </c>
      <c r="F1077" s="51">
        <v>17304.157449999999</v>
      </c>
      <c r="G1077" s="50">
        <f t="shared" si="226"/>
        <v>-934.85154999999941</v>
      </c>
      <c r="H1077" s="91">
        <f t="shared" si="227"/>
        <v>94.87443890180657</v>
      </c>
    </row>
    <row r="1078" spans="2:8" s="44" customFormat="1" ht="21">
      <c r="B1078" s="92" t="s">
        <v>55</v>
      </c>
      <c r="C1078" s="1" t="s">
        <v>57</v>
      </c>
      <c r="D1078" s="2" t="s">
        <v>1</v>
      </c>
      <c r="E1078" s="2" t="s">
        <v>2</v>
      </c>
      <c r="F1078" s="2" t="s">
        <v>3</v>
      </c>
      <c r="G1078" s="3" t="s">
        <v>4</v>
      </c>
      <c r="H1078" s="93" t="s">
        <v>58</v>
      </c>
    </row>
    <row r="1079" spans="2:8" s="44" customFormat="1" ht="52.5">
      <c r="B1079" s="88" t="s">
        <v>1161</v>
      </c>
      <c r="C1079" s="1" t="s">
        <v>892</v>
      </c>
      <c r="D1079" s="83"/>
      <c r="E1079" s="83"/>
      <c r="F1079" s="83"/>
      <c r="G1079" s="83"/>
      <c r="H1079" s="89"/>
    </row>
    <row r="1080" spans="2:8" s="44" customFormat="1">
      <c r="B1080" s="90" t="s">
        <v>64</v>
      </c>
      <c r="C1080" s="107" t="s">
        <v>65</v>
      </c>
      <c r="D1080" s="49">
        <v>37836.699999999997</v>
      </c>
      <c r="E1080" s="49">
        <v>28328.16</v>
      </c>
      <c r="F1080" s="49">
        <v>28328.155699999999</v>
      </c>
      <c r="G1080" s="50">
        <f t="shared" ref="G1080:G1087" si="228">F1080-E1080</f>
        <v>-4.3000000005122274E-3</v>
      </c>
      <c r="H1080" s="91">
        <f t="shared" ref="H1080:H1087" si="229">F1080/E1080*100</f>
        <v>99.999984820757859</v>
      </c>
    </row>
    <row r="1081" spans="2:8" s="44" customFormat="1">
      <c r="B1081" s="90" t="s">
        <v>66</v>
      </c>
      <c r="C1081" s="107" t="s">
        <v>67</v>
      </c>
      <c r="D1081" s="49">
        <v>5598.2</v>
      </c>
      <c r="E1081" s="49">
        <v>4750.24</v>
      </c>
      <c r="F1081" s="49">
        <v>4750.23704</v>
      </c>
      <c r="G1081" s="50">
        <f t="shared" si="228"/>
        <v>-2.959999999802676E-3</v>
      </c>
      <c r="H1081" s="91">
        <f t="shared" si="229"/>
        <v>99.999937687358965</v>
      </c>
    </row>
    <row r="1082" spans="2:8" s="44" customFormat="1">
      <c r="B1082" s="90" t="s">
        <v>68</v>
      </c>
      <c r="C1082" s="107" t="s">
        <v>69</v>
      </c>
      <c r="D1082" s="49">
        <v>12057.1</v>
      </c>
      <c r="E1082" s="49">
        <v>8013</v>
      </c>
      <c r="F1082" s="49">
        <v>8012.9016199999996</v>
      </c>
      <c r="G1082" s="50">
        <f t="shared" si="228"/>
        <v>-9.8380000000361179E-2</v>
      </c>
      <c r="H1082" s="91">
        <f t="shared" si="229"/>
        <v>99.998772245101705</v>
      </c>
    </row>
    <row r="1083" spans="2:8" s="44" customFormat="1">
      <c r="B1083" s="90" t="s">
        <v>1050</v>
      </c>
      <c r="C1083" s="107" t="s">
        <v>787</v>
      </c>
      <c r="D1083" s="49">
        <v>282.2</v>
      </c>
      <c r="E1083" s="49">
        <v>267.39999999999998</v>
      </c>
      <c r="F1083" s="49">
        <v>263.68599999999998</v>
      </c>
      <c r="G1083" s="50">
        <f t="shared" si="228"/>
        <v>-3.7139999999999986</v>
      </c>
      <c r="H1083" s="91">
        <f t="shared" si="229"/>
        <v>98.611069558713538</v>
      </c>
    </row>
    <row r="1084" spans="2:8" s="44" customFormat="1">
      <c r="B1084" s="90" t="s">
        <v>70</v>
      </c>
      <c r="C1084" s="107" t="s">
        <v>71</v>
      </c>
      <c r="D1084" s="49">
        <v>1520</v>
      </c>
      <c r="E1084" s="49">
        <v>1159</v>
      </c>
      <c r="F1084" s="49">
        <v>1159</v>
      </c>
      <c r="G1084" s="50">
        <f t="shared" si="228"/>
        <v>0</v>
      </c>
      <c r="H1084" s="91">
        <f t="shared" si="229"/>
        <v>100</v>
      </c>
    </row>
    <row r="1085" spans="2:8" s="44" customFormat="1">
      <c r="B1085" s="88" t="s">
        <v>5</v>
      </c>
      <c r="C1085" s="1" t="s">
        <v>0</v>
      </c>
      <c r="D1085" s="51">
        <v>57294.2</v>
      </c>
      <c r="E1085" s="51">
        <v>42517.8</v>
      </c>
      <c r="F1085" s="51">
        <v>42513.980360000001</v>
      </c>
      <c r="G1085" s="50">
        <f t="shared" si="228"/>
        <v>-3.8196400000015274</v>
      </c>
      <c r="H1085" s="91">
        <f t="shared" si="229"/>
        <v>99.991016374318519</v>
      </c>
    </row>
    <row r="1086" spans="2:8" s="44" customFormat="1">
      <c r="B1086" s="88" t="s">
        <v>6</v>
      </c>
      <c r="C1086" s="1" t="s">
        <v>0</v>
      </c>
      <c r="D1086" s="51">
        <v>57294.2</v>
      </c>
      <c r="E1086" s="51">
        <v>42517.8</v>
      </c>
      <c r="F1086" s="51">
        <v>42513.980360000001</v>
      </c>
      <c r="G1086" s="50">
        <f t="shared" si="228"/>
        <v>-3.8196400000015274</v>
      </c>
      <c r="H1086" s="91">
        <f t="shared" si="229"/>
        <v>99.991016374318519</v>
      </c>
    </row>
    <row r="1087" spans="2:8" s="44" customFormat="1">
      <c r="B1087" s="88" t="s">
        <v>7</v>
      </c>
      <c r="C1087" s="1" t="s">
        <v>0</v>
      </c>
      <c r="D1087" s="51">
        <v>57294.2</v>
      </c>
      <c r="E1087" s="51">
        <v>42517.8</v>
      </c>
      <c r="F1087" s="51">
        <v>42513.980360000001</v>
      </c>
      <c r="G1087" s="50">
        <f t="shared" si="228"/>
        <v>-3.8196400000015274</v>
      </c>
      <c r="H1087" s="91">
        <f t="shared" si="229"/>
        <v>99.991016374318519</v>
      </c>
    </row>
    <row r="1088" spans="2:8" s="44" customFormat="1" ht="21">
      <c r="B1088" s="92" t="s">
        <v>55</v>
      </c>
      <c r="C1088" s="1" t="s">
        <v>57</v>
      </c>
      <c r="D1088" s="2" t="s">
        <v>1</v>
      </c>
      <c r="E1088" s="2" t="s">
        <v>2</v>
      </c>
      <c r="F1088" s="2" t="s">
        <v>3</v>
      </c>
      <c r="G1088" s="3" t="s">
        <v>4</v>
      </c>
      <c r="H1088" s="93" t="s">
        <v>58</v>
      </c>
    </row>
    <row r="1089" spans="2:8" s="44" customFormat="1" ht="42">
      <c r="B1089" s="88" t="s">
        <v>1162</v>
      </c>
      <c r="C1089" s="1" t="s">
        <v>893</v>
      </c>
      <c r="D1089" s="83"/>
      <c r="E1089" s="83"/>
      <c r="F1089" s="83"/>
      <c r="G1089" s="83"/>
      <c r="H1089" s="89"/>
    </row>
    <row r="1090" spans="2:8" s="44" customFormat="1">
      <c r="B1090" s="90" t="s">
        <v>64</v>
      </c>
      <c r="C1090" s="107" t="s">
        <v>65</v>
      </c>
      <c r="D1090" s="49">
        <v>48407.199999999997</v>
      </c>
      <c r="E1090" s="49">
        <v>32210.400000000001</v>
      </c>
      <c r="F1090" s="49">
        <v>32210.400000000001</v>
      </c>
      <c r="G1090" s="50">
        <f t="shared" ref="G1090:G1098" si="230">F1090-E1090</f>
        <v>0</v>
      </c>
      <c r="H1090" s="91">
        <f t="shared" ref="H1090:H1098" si="231">F1090/E1090*100</f>
        <v>100</v>
      </c>
    </row>
    <row r="1091" spans="2:8" s="44" customFormat="1">
      <c r="B1091" s="90" t="s">
        <v>66</v>
      </c>
      <c r="C1091" s="107" t="s">
        <v>67</v>
      </c>
      <c r="D1091" s="49">
        <v>7194.9</v>
      </c>
      <c r="E1091" s="49">
        <v>4431</v>
      </c>
      <c r="F1091" s="49">
        <v>4431</v>
      </c>
      <c r="G1091" s="50">
        <f t="shared" si="230"/>
        <v>0</v>
      </c>
      <c r="H1091" s="91">
        <f t="shared" si="231"/>
        <v>100</v>
      </c>
    </row>
    <row r="1092" spans="2:8" s="44" customFormat="1">
      <c r="B1092" s="90" t="s">
        <v>68</v>
      </c>
      <c r="C1092" s="107" t="s">
        <v>69</v>
      </c>
      <c r="D1092" s="49">
        <v>9628.2000000000007</v>
      </c>
      <c r="E1092" s="49">
        <v>7884.6310000000003</v>
      </c>
      <c r="F1092" s="49">
        <v>7884.6278899999998</v>
      </c>
      <c r="G1092" s="50">
        <f t="shared" si="230"/>
        <v>-3.1100000005608308E-3</v>
      </c>
      <c r="H1092" s="91">
        <f t="shared" si="231"/>
        <v>99.999960556175665</v>
      </c>
    </row>
    <row r="1093" spans="2:8" s="44" customFormat="1">
      <c r="B1093" s="90" t="s">
        <v>1050</v>
      </c>
      <c r="C1093" s="107" t="s">
        <v>787</v>
      </c>
      <c r="D1093" s="49">
        <v>2339.1999999999998</v>
      </c>
      <c r="E1093" s="49">
        <v>286.66199999999998</v>
      </c>
      <c r="F1093" s="49">
        <v>286.64800000000002</v>
      </c>
      <c r="G1093" s="50">
        <f t="shared" si="230"/>
        <v>-1.3999999999953161E-2</v>
      </c>
      <c r="H1093" s="91">
        <f t="shared" si="231"/>
        <v>99.995116199566056</v>
      </c>
    </row>
    <row r="1094" spans="2:8" s="44" customFormat="1">
      <c r="B1094" s="90" t="s">
        <v>70</v>
      </c>
      <c r="C1094" s="107" t="s">
        <v>71</v>
      </c>
      <c r="D1094" s="49">
        <v>1920</v>
      </c>
      <c r="E1094" s="49">
        <v>1797.5</v>
      </c>
      <c r="F1094" s="49">
        <v>1797.4954299999999</v>
      </c>
      <c r="G1094" s="50">
        <f t="shared" si="230"/>
        <v>-4.5700000000579166E-3</v>
      </c>
      <c r="H1094" s="91">
        <f t="shared" si="231"/>
        <v>99.999745757997218</v>
      </c>
    </row>
    <row r="1095" spans="2:8" s="44" customFormat="1">
      <c r="B1095" s="88" t="s">
        <v>5</v>
      </c>
      <c r="C1095" s="1" t="s">
        <v>0</v>
      </c>
      <c r="D1095" s="51">
        <v>69489.5</v>
      </c>
      <c r="E1095" s="51">
        <v>46610.192999999999</v>
      </c>
      <c r="F1095" s="51">
        <v>46610.171320000001</v>
      </c>
      <c r="G1095" s="50">
        <f t="shared" si="230"/>
        <v>-2.1679999998013955E-2</v>
      </c>
      <c r="H1095" s="91">
        <f t="shared" si="231"/>
        <v>99.999953486568913</v>
      </c>
    </row>
    <row r="1096" spans="2:8" s="44" customFormat="1">
      <c r="B1096" s="88" t="s">
        <v>6</v>
      </c>
      <c r="C1096" s="1" t="s">
        <v>0</v>
      </c>
      <c r="D1096" s="51">
        <v>69489.5</v>
      </c>
      <c r="E1096" s="51">
        <v>46610.192999999999</v>
      </c>
      <c r="F1096" s="51">
        <v>46610.171320000001</v>
      </c>
      <c r="G1096" s="50">
        <f t="shared" si="230"/>
        <v>-2.1679999998013955E-2</v>
      </c>
      <c r="H1096" s="91">
        <f t="shared" si="231"/>
        <v>99.999953486568913</v>
      </c>
    </row>
    <row r="1097" spans="2:8" s="44" customFormat="1">
      <c r="B1097" s="88" t="s">
        <v>8</v>
      </c>
      <c r="C1097" s="1" t="s">
        <v>0</v>
      </c>
      <c r="D1097" s="51">
        <v>5420.8</v>
      </c>
      <c r="E1097" s="51">
        <v>1944.1469999999999</v>
      </c>
      <c r="F1097" s="51">
        <v>1893.28234</v>
      </c>
      <c r="G1097" s="50">
        <f t="shared" si="230"/>
        <v>-50.864659999999958</v>
      </c>
      <c r="H1097" s="91">
        <f t="shared" si="231"/>
        <v>97.383702981307479</v>
      </c>
    </row>
    <row r="1098" spans="2:8" s="44" customFormat="1">
      <c r="B1098" s="88" t="s">
        <v>7</v>
      </c>
      <c r="C1098" s="1" t="s">
        <v>0</v>
      </c>
      <c r="D1098" s="51">
        <v>74910.3</v>
      </c>
      <c r="E1098" s="51">
        <v>48554.34</v>
      </c>
      <c r="F1098" s="51">
        <v>48503.453659999999</v>
      </c>
      <c r="G1098" s="50">
        <f t="shared" si="230"/>
        <v>-50.88633999999729</v>
      </c>
      <c r="H1098" s="91">
        <f t="shared" si="231"/>
        <v>99.895197133768065</v>
      </c>
    </row>
    <row r="1099" spans="2:8" s="44" customFormat="1" ht="21">
      <c r="B1099" s="92" t="s">
        <v>55</v>
      </c>
      <c r="C1099" s="1" t="s">
        <v>57</v>
      </c>
      <c r="D1099" s="2" t="s">
        <v>1</v>
      </c>
      <c r="E1099" s="2" t="s">
        <v>2</v>
      </c>
      <c r="F1099" s="2" t="s">
        <v>3</v>
      </c>
      <c r="G1099" s="3" t="s">
        <v>4</v>
      </c>
      <c r="H1099" s="93" t="s">
        <v>58</v>
      </c>
    </row>
    <row r="1100" spans="2:8" s="44" customFormat="1" ht="21">
      <c r="B1100" s="88" t="s">
        <v>1163</v>
      </c>
      <c r="C1100" s="1" t="s">
        <v>894</v>
      </c>
      <c r="D1100" s="83"/>
      <c r="E1100" s="83"/>
      <c r="F1100" s="83"/>
      <c r="G1100" s="83"/>
      <c r="H1100" s="89"/>
    </row>
    <row r="1101" spans="2:8" s="44" customFormat="1">
      <c r="B1101" s="90" t="s">
        <v>64</v>
      </c>
      <c r="C1101" s="107" t="s">
        <v>65</v>
      </c>
      <c r="D1101" s="49">
        <v>0</v>
      </c>
      <c r="E1101" s="49">
        <v>31875.422999999999</v>
      </c>
      <c r="F1101" s="49">
        <v>30236.99999</v>
      </c>
      <c r="G1101" s="50">
        <f t="shared" ref="G1101:G1109" si="232">F1101-E1101</f>
        <v>-1638.4230099999986</v>
      </c>
      <c r="H1101" s="91">
        <f t="shared" ref="H1101:H1109" si="233">F1101/E1101*100</f>
        <v>94.859917592309287</v>
      </c>
    </row>
    <row r="1102" spans="2:8" s="44" customFormat="1">
      <c r="B1102" s="90" t="s">
        <v>66</v>
      </c>
      <c r="C1102" s="107" t="s">
        <v>67</v>
      </c>
      <c r="D1102" s="49">
        <v>0</v>
      </c>
      <c r="E1102" s="49">
        <v>4650.2659999999996</v>
      </c>
      <c r="F1102" s="49">
        <v>4053.8844100000001</v>
      </c>
      <c r="G1102" s="50">
        <f t="shared" si="232"/>
        <v>-596.38158999999951</v>
      </c>
      <c r="H1102" s="91">
        <f t="shared" si="233"/>
        <v>87.175323089044809</v>
      </c>
    </row>
    <row r="1103" spans="2:8" s="44" customFormat="1">
      <c r="B1103" s="90" t="s">
        <v>68</v>
      </c>
      <c r="C1103" s="107" t="s">
        <v>69</v>
      </c>
      <c r="D1103" s="49">
        <v>0</v>
      </c>
      <c r="E1103" s="49">
        <v>10837.7</v>
      </c>
      <c r="F1103" s="49">
        <v>6967.2134699999997</v>
      </c>
      <c r="G1103" s="50">
        <f t="shared" si="232"/>
        <v>-3870.486530000001</v>
      </c>
      <c r="H1103" s="91">
        <f t="shared" si="233"/>
        <v>64.286827186580169</v>
      </c>
    </row>
    <row r="1104" spans="2:8" s="44" customFormat="1">
      <c r="B1104" s="90" t="s">
        <v>1050</v>
      </c>
      <c r="C1104" s="107" t="s">
        <v>787</v>
      </c>
      <c r="D1104" s="49">
        <v>0</v>
      </c>
      <c r="E1104" s="49">
        <v>8354.2489999999998</v>
      </c>
      <c r="F1104" s="49">
        <v>2000.9494500000001</v>
      </c>
      <c r="G1104" s="50">
        <f t="shared" si="232"/>
        <v>-6353.2995499999997</v>
      </c>
      <c r="H1104" s="91">
        <f t="shared" si="233"/>
        <v>23.951278564955391</v>
      </c>
    </row>
    <row r="1105" spans="2:8" s="44" customFormat="1">
      <c r="B1105" s="90" t="s">
        <v>70</v>
      </c>
      <c r="C1105" s="107" t="s">
        <v>71</v>
      </c>
      <c r="D1105" s="49">
        <v>0</v>
      </c>
      <c r="E1105" s="49">
        <v>910</v>
      </c>
      <c r="F1105" s="49">
        <v>564.89909999999998</v>
      </c>
      <c r="G1105" s="50">
        <f t="shared" si="232"/>
        <v>-345.10090000000002</v>
      </c>
      <c r="H1105" s="91">
        <f t="shared" si="233"/>
        <v>62.076824175824171</v>
      </c>
    </row>
    <row r="1106" spans="2:8" s="44" customFormat="1">
      <c r="B1106" s="88" t="s">
        <v>5</v>
      </c>
      <c r="C1106" s="1" t="s">
        <v>0</v>
      </c>
      <c r="D1106" s="51">
        <v>0</v>
      </c>
      <c r="E1106" s="51">
        <v>56627.637999999999</v>
      </c>
      <c r="F1106" s="51">
        <v>43823.94642</v>
      </c>
      <c r="G1106" s="50">
        <f t="shared" si="232"/>
        <v>-12803.691579999999</v>
      </c>
      <c r="H1106" s="91">
        <f t="shared" si="233"/>
        <v>77.389677492817199</v>
      </c>
    </row>
    <row r="1107" spans="2:8" s="44" customFormat="1">
      <c r="B1107" s="88" t="s">
        <v>6</v>
      </c>
      <c r="C1107" s="1" t="s">
        <v>0</v>
      </c>
      <c r="D1107" s="51">
        <v>0</v>
      </c>
      <c r="E1107" s="51">
        <v>56627.637999999999</v>
      </c>
      <c r="F1107" s="51">
        <v>43823.94642</v>
      </c>
      <c r="G1107" s="50">
        <f t="shared" si="232"/>
        <v>-12803.691579999999</v>
      </c>
      <c r="H1107" s="91">
        <f t="shared" si="233"/>
        <v>77.389677492817199</v>
      </c>
    </row>
    <row r="1108" spans="2:8" s="44" customFormat="1">
      <c r="B1108" s="88" t="s">
        <v>8</v>
      </c>
      <c r="C1108" s="1" t="s">
        <v>0</v>
      </c>
      <c r="D1108" s="51">
        <v>0</v>
      </c>
      <c r="E1108" s="51">
        <v>1188.2670000000001</v>
      </c>
      <c r="F1108" s="51">
        <v>867.25400000000002</v>
      </c>
      <c r="G1108" s="50">
        <f t="shared" si="232"/>
        <v>-321.01300000000003</v>
      </c>
      <c r="H1108" s="91">
        <f t="shared" si="233"/>
        <v>72.984775307233136</v>
      </c>
    </row>
    <row r="1109" spans="2:8" s="44" customFormat="1">
      <c r="B1109" s="88" t="s">
        <v>7</v>
      </c>
      <c r="C1109" s="1" t="s">
        <v>0</v>
      </c>
      <c r="D1109" s="51">
        <v>0</v>
      </c>
      <c r="E1109" s="51">
        <v>57815.904999999999</v>
      </c>
      <c r="F1109" s="51">
        <v>44691.200420000001</v>
      </c>
      <c r="G1109" s="50">
        <f t="shared" si="232"/>
        <v>-13124.704579999998</v>
      </c>
      <c r="H1109" s="91">
        <f t="shared" si="233"/>
        <v>77.299145313041464</v>
      </c>
    </row>
    <row r="1110" spans="2:8" s="44" customFormat="1" ht="21">
      <c r="B1110" s="92" t="s">
        <v>55</v>
      </c>
      <c r="C1110" s="1" t="s">
        <v>57</v>
      </c>
      <c r="D1110" s="2" t="s">
        <v>1</v>
      </c>
      <c r="E1110" s="2" t="s">
        <v>2</v>
      </c>
      <c r="F1110" s="2" t="s">
        <v>3</v>
      </c>
      <c r="G1110" s="3" t="s">
        <v>4</v>
      </c>
      <c r="H1110" s="93" t="s">
        <v>58</v>
      </c>
    </row>
    <row r="1111" spans="2:8" s="44" customFormat="1" ht="31.5">
      <c r="B1111" s="88" t="s">
        <v>1164</v>
      </c>
      <c r="C1111" s="1" t="s">
        <v>895</v>
      </c>
      <c r="D1111" s="83"/>
      <c r="E1111" s="83"/>
      <c r="F1111" s="83"/>
      <c r="G1111" s="83"/>
      <c r="H1111" s="89"/>
    </row>
    <row r="1112" spans="2:8" s="44" customFormat="1">
      <c r="B1112" s="90" t="s">
        <v>64</v>
      </c>
      <c r="C1112" s="107" t="s">
        <v>65</v>
      </c>
      <c r="D1112" s="49">
        <v>0</v>
      </c>
      <c r="E1112" s="49">
        <v>209268.83799999999</v>
      </c>
      <c r="F1112" s="49">
        <v>210158.85631</v>
      </c>
      <c r="G1112" s="50">
        <f t="shared" ref="G1112:G1123" si="234">F1112-E1112</f>
        <v>890.01831000001403</v>
      </c>
      <c r="H1112" s="91">
        <f t="shared" ref="H1112:H1123" si="235">F1112/E1112*100</f>
        <v>100.42529901656931</v>
      </c>
    </row>
    <row r="1113" spans="2:8" s="44" customFormat="1">
      <c r="B1113" s="90" t="s">
        <v>66</v>
      </c>
      <c r="C1113" s="107" t="s">
        <v>67</v>
      </c>
      <c r="D1113" s="49">
        <v>0</v>
      </c>
      <c r="E1113" s="49">
        <v>36443.040000000001</v>
      </c>
      <c r="F1113" s="49">
        <v>35350.76971</v>
      </c>
      <c r="G1113" s="50">
        <f t="shared" si="234"/>
        <v>-1092.2702900000004</v>
      </c>
      <c r="H1113" s="91">
        <f t="shared" si="235"/>
        <v>97.002801385394861</v>
      </c>
    </row>
    <row r="1114" spans="2:8" s="44" customFormat="1">
      <c r="B1114" s="90" t="s">
        <v>68</v>
      </c>
      <c r="C1114" s="107" t="s">
        <v>69</v>
      </c>
      <c r="D1114" s="49">
        <v>0</v>
      </c>
      <c r="E1114" s="49">
        <v>804612.96400000004</v>
      </c>
      <c r="F1114" s="49">
        <v>608893.71632000001</v>
      </c>
      <c r="G1114" s="50">
        <f t="shared" si="234"/>
        <v>-195719.24768000003</v>
      </c>
      <c r="H1114" s="91">
        <f t="shared" si="235"/>
        <v>75.675354930025705</v>
      </c>
    </row>
    <row r="1115" spans="2:8" s="44" customFormat="1">
      <c r="B1115" s="90" t="s">
        <v>1050</v>
      </c>
      <c r="C1115" s="107" t="s">
        <v>787</v>
      </c>
      <c r="D1115" s="49">
        <v>0</v>
      </c>
      <c r="E1115" s="49">
        <v>13779.156999999999</v>
      </c>
      <c r="F1115" s="49">
        <v>10693.551939999999</v>
      </c>
      <c r="G1115" s="50">
        <f t="shared" si="234"/>
        <v>-3085.6050599999999</v>
      </c>
      <c r="H1115" s="91">
        <f t="shared" si="235"/>
        <v>77.606721078800391</v>
      </c>
    </row>
    <row r="1116" spans="2:8" s="44" customFormat="1">
      <c r="B1116" s="90" t="s">
        <v>70</v>
      </c>
      <c r="C1116" s="107" t="s">
        <v>71</v>
      </c>
      <c r="D1116" s="49">
        <v>0</v>
      </c>
      <c r="E1116" s="49">
        <v>23109.370999999999</v>
      </c>
      <c r="F1116" s="49">
        <v>20913.21513</v>
      </c>
      <c r="G1116" s="50">
        <f t="shared" si="234"/>
        <v>-2196.1558699999987</v>
      </c>
      <c r="H1116" s="91">
        <f t="shared" si="235"/>
        <v>90.496686950068877</v>
      </c>
    </row>
    <row r="1117" spans="2:8" s="44" customFormat="1">
      <c r="B1117" s="90" t="s">
        <v>1078</v>
      </c>
      <c r="C1117" s="107" t="s">
        <v>805</v>
      </c>
      <c r="D1117" s="49">
        <v>0</v>
      </c>
      <c r="E1117" s="49">
        <v>3000</v>
      </c>
      <c r="F1117" s="49">
        <v>2386.27153</v>
      </c>
      <c r="G1117" s="50">
        <f t="shared" si="234"/>
        <v>-613.72847000000002</v>
      </c>
      <c r="H1117" s="91">
        <f t="shared" si="235"/>
        <v>79.542384333333331</v>
      </c>
    </row>
    <row r="1118" spans="2:8" s="44" customFormat="1">
      <c r="B1118" s="90" t="s">
        <v>1056</v>
      </c>
      <c r="C1118" s="107" t="s">
        <v>794</v>
      </c>
      <c r="D1118" s="49">
        <v>0</v>
      </c>
      <c r="E1118" s="49">
        <v>12735.002</v>
      </c>
      <c r="F1118" s="49">
        <v>5271.7879400000002</v>
      </c>
      <c r="G1118" s="50">
        <f t="shared" si="234"/>
        <v>-7463.2140600000002</v>
      </c>
      <c r="H1118" s="91">
        <f t="shared" si="235"/>
        <v>41.396051135288396</v>
      </c>
    </row>
    <row r="1119" spans="2:8" s="44" customFormat="1">
      <c r="B1119" s="88" t="s">
        <v>5</v>
      </c>
      <c r="C1119" s="1" t="s">
        <v>0</v>
      </c>
      <c r="D1119" s="51">
        <v>0</v>
      </c>
      <c r="E1119" s="51">
        <v>1102948.372</v>
      </c>
      <c r="F1119" s="51">
        <v>893668.16888000001</v>
      </c>
      <c r="G1119" s="50">
        <f t="shared" si="234"/>
        <v>-209280.20311999996</v>
      </c>
      <c r="H1119" s="91">
        <f t="shared" si="235"/>
        <v>81.025385373160518</v>
      </c>
    </row>
    <row r="1120" spans="2:8" s="44" customFormat="1">
      <c r="B1120" s="90" t="s">
        <v>37</v>
      </c>
      <c r="C1120" s="107" t="s">
        <v>789</v>
      </c>
      <c r="D1120" s="49">
        <v>0</v>
      </c>
      <c r="E1120" s="49">
        <v>65708.899999999994</v>
      </c>
      <c r="F1120" s="49">
        <v>1317.576</v>
      </c>
      <c r="G1120" s="50">
        <f t="shared" si="234"/>
        <v>-64391.323999999993</v>
      </c>
      <c r="H1120" s="91">
        <f t="shared" si="235"/>
        <v>2.0051712933864363</v>
      </c>
    </row>
    <row r="1121" spans="2:8" s="44" customFormat="1">
      <c r="B1121" s="88" t="s">
        <v>6</v>
      </c>
      <c r="C1121" s="1" t="s">
        <v>0</v>
      </c>
      <c r="D1121" s="51">
        <v>0</v>
      </c>
      <c r="E1121" s="51">
        <v>1168657.2720000001</v>
      </c>
      <c r="F1121" s="51">
        <v>894985.74488000001</v>
      </c>
      <c r="G1121" s="50">
        <f t="shared" si="234"/>
        <v>-273671.5271200001</v>
      </c>
      <c r="H1121" s="91">
        <f t="shared" si="235"/>
        <v>76.582396423919221</v>
      </c>
    </row>
    <row r="1122" spans="2:8" s="44" customFormat="1">
      <c r="B1122" s="88" t="s">
        <v>8</v>
      </c>
      <c r="C1122" s="1" t="s">
        <v>0</v>
      </c>
      <c r="D1122" s="51">
        <v>0</v>
      </c>
      <c r="E1122" s="51">
        <v>1247859.2749999999</v>
      </c>
      <c r="F1122" s="51">
        <v>743095.51046999998</v>
      </c>
      <c r="G1122" s="50">
        <f t="shared" si="234"/>
        <v>-504763.76452999993</v>
      </c>
      <c r="H1122" s="91">
        <f t="shared" si="235"/>
        <v>59.549624333240622</v>
      </c>
    </row>
    <row r="1123" spans="2:8" s="44" customFormat="1">
      <c r="B1123" s="88" t="s">
        <v>7</v>
      </c>
      <c r="C1123" s="1" t="s">
        <v>0</v>
      </c>
      <c r="D1123" s="51">
        <v>0</v>
      </c>
      <c r="E1123" s="51">
        <v>2416516.5469999998</v>
      </c>
      <c r="F1123" s="51">
        <v>1638081.25535</v>
      </c>
      <c r="G1123" s="50">
        <f t="shared" si="234"/>
        <v>-778435.2916499998</v>
      </c>
      <c r="H1123" s="91">
        <f t="shared" si="235"/>
        <v>67.786883453523487</v>
      </c>
    </row>
    <row r="1124" spans="2:8" s="44" customFormat="1" ht="21">
      <c r="B1124" s="92" t="s">
        <v>55</v>
      </c>
      <c r="C1124" s="1" t="s">
        <v>57</v>
      </c>
      <c r="D1124" s="2" t="s">
        <v>1</v>
      </c>
      <c r="E1124" s="2" t="s">
        <v>2</v>
      </c>
      <c r="F1124" s="2" t="s">
        <v>3</v>
      </c>
      <c r="G1124" s="3" t="s">
        <v>4</v>
      </c>
      <c r="H1124" s="93" t="s">
        <v>58</v>
      </c>
    </row>
    <row r="1125" spans="2:8" s="44" customFormat="1" ht="31.5">
      <c r="B1125" s="88" t="s">
        <v>1165</v>
      </c>
      <c r="C1125" s="1" t="s">
        <v>896</v>
      </c>
      <c r="D1125" s="83"/>
      <c r="E1125" s="83"/>
      <c r="F1125" s="83"/>
      <c r="G1125" s="83"/>
      <c r="H1125" s="89"/>
    </row>
    <row r="1126" spans="2:8" s="44" customFormat="1">
      <c r="B1126" s="90" t="s">
        <v>68</v>
      </c>
      <c r="C1126" s="107" t="s">
        <v>69</v>
      </c>
      <c r="D1126" s="49">
        <v>0</v>
      </c>
      <c r="E1126" s="49">
        <v>48302.932000000001</v>
      </c>
      <c r="F1126" s="49">
        <v>42169.998</v>
      </c>
      <c r="G1126" s="50">
        <f t="shared" ref="G1126:G1131" si="236">F1126-E1126</f>
        <v>-6132.9340000000011</v>
      </c>
      <c r="H1126" s="91">
        <f t="shared" ref="H1126:H1131" si="237">F1126/E1126*100</f>
        <v>87.303184825302111</v>
      </c>
    </row>
    <row r="1127" spans="2:8" s="44" customFormat="1">
      <c r="B1127" s="90" t="s">
        <v>1054</v>
      </c>
      <c r="C1127" s="107" t="s">
        <v>792</v>
      </c>
      <c r="D1127" s="49">
        <v>0</v>
      </c>
      <c r="E1127" s="49">
        <v>93001.2</v>
      </c>
      <c r="F1127" s="49">
        <v>93000</v>
      </c>
      <c r="G1127" s="50">
        <f t="shared" si="236"/>
        <v>-1.1999999999970896</v>
      </c>
      <c r="H1127" s="91">
        <f t="shared" si="237"/>
        <v>99.998709694068467</v>
      </c>
    </row>
    <row r="1128" spans="2:8" s="44" customFormat="1">
      <c r="B1128" s="88" t="s">
        <v>5</v>
      </c>
      <c r="C1128" s="1" t="s">
        <v>0</v>
      </c>
      <c r="D1128" s="51">
        <v>0</v>
      </c>
      <c r="E1128" s="51">
        <v>141304.13200000001</v>
      </c>
      <c r="F1128" s="51">
        <v>135169.99799999999</v>
      </c>
      <c r="G1128" s="50">
        <f t="shared" si="236"/>
        <v>-6134.13400000002</v>
      </c>
      <c r="H1128" s="91">
        <f t="shared" si="237"/>
        <v>95.658913923338048</v>
      </c>
    </row>
    <row r="1129" spans="2:8" s="44" customFormat="1">
      <c r="B1129" s="88" t="s">
        <v>6</v>
      </c>
      <c r="C1129" s="1" t="s">
        <v>0</v>
      </c>
      <c r="D1129" s="51">
        <v>0</v>
      </c>
      <c r="E1129" s="51">
        <v>141304.13200000001</v>
      </c>
      <c r="F1129" s="51">
        <v>135169.99799999999</v>
      </c>
      <c r="G1129" s="50">
        <f t="shared" si="236"/>
        <v>-6134.13400000002</v>
      </c>
      <c r="H1129" s="91">
        <f t="shared" si="237"/>
        <v>95.658913923338048</v>
      </c>
    </row>
    <row r="1130" spans="2:8" s="44" customFormat="1">
      <c r="B1130" s="88" t="s">
        <v>8</v>
      </c>
      <c r="C1130" s="1" t="s">
        <v>0</v>
      </c>
      <c r="D1130" s="51">
        <v>0</v>
      </c>
      <c r="E1130" s="51">
        <v>53577.819000000003</v>
      </c>
      <c r="F1130" s="51">
        <v>10449.428900000001</v>
      </c>
      <c r="G1130" s="50">
        <f t="shared" si="236"/>
        <v>-43128.390100000004</v>
      </c>
      <c r="H1130" s="91">
        <f t="shared" si="237"/>
        <v>19.503274106771684</v>
      </c>
    </row>
    <row r="1131" spans="2:8" s="44" customFormat="1">
      <c r="B1131" s="88" t="s">
        <v>7</v>
      </c>
      <c r="C1131" s="1" t="s">
        <v>0</v>
      </c>
      <c r="D1131" s="51">
        <v>0</v>
      </c>
      <c r="E1131" s="51">
        <v>194881.951</v>
      </c>
      <c r="F1131" s="51">
        <v>145619.42689999999</v>
      </c>
      <c r="G1131" s="50">
        <f t="shared" si="236"/>
        <v>-49262.52410000001</v>
      </c>
      <c r="H1131" s="91">
        <f t="shared" si="237"/>
        <v>74.721864263356025</v>
      </c>
    </row>
    <row r="1132" spans="2:8" s="44" customFormat="1" ht="21">
      <c r="B1132" s="92" t="s">
        <v>55</v>
      </c>
      <c r="C1132" s="1" t="s">
        <v>57</v>
      </c>
      <c r="D1132" s="2" t="s">
        <v>1</v>
      </c>
      <c r="E1132" s="2" t="s">
        <v>2</v>
      </c>
      <c r="F1132" s="2" t="s">
        <v>3</v>
      </c>
      <c r="G1132" s="3" t="s">
        <v>4</v>
      </c>
      <c r="H1132" s="93" t="s">
        <v>58</v>
      </c>
    </row>
    <row r="1133" spans="2:8" s="44" customFormat="1" ht="31.5">
      <c r="B1133" s="88" t="s">
        <v>1166</v>
      </c>
      <c r="C1133" s="1" t="s">
        <v>897</v>
      </c>
      <c r="D1133" s="83"/>
      <c r="E1133" s="83"/>
      <c r="F1133" s="83"/>
      <c r="G1133" s="83"/>
      <c r="H1133" s="89"/>
    </row>
    <row r="1134" spans="2:8" s="44" customFormat="1">
      <c r="B1134" s="90" t="s">
        <v>37</v>
      </c>
      <c r="C1134" s="107" t="s">
        <v>789</v>
      </c>
      <c r="D1134" s="49">
        <v>0</v>
      </c>
      <c r="E1134" s="49">
        <v>74858.27</v>
      </c>
      <c r="F1134" s="49">
        <v>168.40486000000001</v>
      </c>
      <c r="G1134" s="50">
        <f t="shared" ref="G1134:G1136" si="238">F1134-E1134</f>
        <v>-74689.865140000009</v>
      </c>
      <c r="H1134" s="91">
        <f t="shared" ref="H1134:H1136" si="239">F1134/E1134*100</f>
        <v>0.22496493707375287</v>
      </c>
    </row>
    <row r="1135" spans="2:8" s="44" customFormat="1">
      <c r="B1135" s="88" t="s">
        <v>6</v>
      </c>
      <c r="C1135" s="1" t="s">
        <v>0</v>
      </c>
      <c r="D1135" s="51">
        <v>0</v>
      </c>
      <c r="E1135" s="51">
        <v>74858.27</v>
      </c>
      <c r="F1135" s="51">
        <v>168.40486000000001</v>
      </c>
      <c r="G1135" s="50">
        <f t="shared" si="238"/>
        <v>-74689.865140000009</v>
      </c>
      <c r="H1135" s="91">
        <f t="shared" si="239"/>
        <v>0.22496493707375287</v>
      </c>
    </row>
    <row r="1136" spans="2:8" s="44" customFormat="1">
      <c r="B1136" s="88" t="s">
        <v>7</v>
      </c>
      <c r="C1136" s="1" t="s">
        <v>0</v>
      </c>
      <c r="D1136" s="51">
        <v>0</v>
      </c>
      <c r="E1136" s="51">
        <v>74858.27</v>
      </c>
      <c r="F1136" s="51">
        <v>168.40486000000001</v>
      </c>
      <c r="G1136" s="50">
        <f t="shared" si="238"/>
        <v>-74689.865140000009</v>
      </c>
      <c r="H1136" s="91">
        <f t="shared" si="239"/>
        <v>0.22496493707375287</v>
      </c>
    </row>
    <row r="1137" spans="2:8" s="44" customFormat="1" ht="21">
      <c r="B1137" s="92" t="s">
        <v>55</v>
      </c>
      <c r="C1137" s="1" t="s">
        <v>57</v>
      </c>
      <c r="D1137" s="2" t="s">
        <v>1</v>
      </c>
      <c r="E1137" s="2" t="s">
        <v>2</v>
      </c>
      <c r="F1137" s="2" t="s">
        <v>3</v>
      </c>
      <c r="G1137" s="3" t="s">
        <v>4</v>
      </c>
      <c r="H1137" s="93" t="s">
        <v>58</v>
      </c>
    </row>
    <row r="1138" spans="2:8" s="44" customFormat="1" ht="21">
      <c r="B1138" s="88" t="s">
        <v>24</v>
      </c>
      <c r="C1138" s="1">
        <v>31920</v>
      </c>
      <c r="D1138" s="83"/>
      <c r="E1138" s="83"/>
      <c r="F1138" s="83"/>
      <c r="G1138" s="83"/>
      <c r="H1138" s="89"/>
    </row>
    <row r="1139" spans="2:8" s="44" customFormat="1">
      <c r="B1139" s="90" t="s">
        <v>37</v>
      </c>
      <c r="C1139" s="107" t="s">
        <v>789</v>
      </c>
      <c r="D1139" s="49">
        <v>0</v>
      </c>
      <c r="E1139" s="49">
        <v>441763.03</v>
      </c>
      <c r="F1139" s="49">
        <f>1323.78+1714.12+10565.1+118122.05+28859.07+26241.36+28510.02+861.06+3897.71+2119.74</f>
        <v>222214.00999999995</v>
      </c>
      <c r="G1139" s="50">
        <f t="shared" ref="G1139:G1141" si="240">F1139-E1139</f>
        <v>-219549.02000000008</v>
      </c>
      <c r="H1139" s="91">
        <f t="shared" ref="H1139:H1141" si="241">F1139/E1139*100</f>
        <v>50.301631170901729</v>
      </c>
    </row>
    <row r="1140" spans="2:8" s="44" customFormat="1">
      <c r="B1140" s="88" t="s">
        <v>6</v>
      </c>
      <c r="C1140" s="1" t="s">
        <v>0</v>
      </c>
      <c r="D1140" s="51">
        <v>0</v>
      </c>
      <c r="E1140" s="51">
        <f>E1139</f>
        <v>441763.03</v>
      </c>
      <c r="F1140" s="51">
        <f>F1139</f>
        <v>222214.00999999995</v>
      </c>
      <c r="G1140" s="50">
        <f t="shared" si="240"/>
        <v>-219549.02000000008</v>
      </c>
      <c r="H1140" s="91">
        <f t="shared" si="241"/>
        <v>50.301631170901729</v>
      </c>
    </row>
    <row r="1141" spans="2:8" s="44" customFormat="1">
      <c r="B1141" s="88" t="s">
        <v>7</v>
      </c>
      <c r="C1141" s="1" t="s">
        <v>0</v>
      </c>
      <c r="D1141" s="51">
        <v>0</v>
      </c>
      <c r="E1141" s="51">
        <f>E1140</f>
        <v>441763.03</v>
      </c>
      <c r="F1141" s="51">
        <f>F1140</f>
        <v>222214.00999999995</v>
      </c>
      <c r="G1141" s="50">
        <f t="shared" si="240"/>
        <v>-219549.02000000008</v>
      </c>
      <c r="H1141" s="91">
        <f t="shared" si="241"/>
        <v>50.301631170901729</v>
      </c>
    </row>
    <row r="1142" spans="2:8" s="44" customFormat="1" ht="21">
      <c r="B1142" s="92" t="s">
        <v>55</v>
      </c>
      <c r="C1142" s="1" t="s">
        <v>57</v>
      </c>
      <c r="D1142" s="2" t="s">
        <v>1</v>
      </c>
      <c r="E1142" s="2" t="s">
        <v>2</v>
      </c>
      <c r="F1142" s="2" t="s">
        <v>3</v>
      </c>
      <c r="G1142" s="3" t="s">
        <v>4</v>
      </c>
      <c r="H1142" s="93" t="s">
        <v>58</v>
      </c>
    </row>
    <row r="1143" spans="2:8" s="44" customFormat="1" ht="21">
      <c r="B1143" s="88" t="s">
        <v>25</v>
      </c>
      <c r="C1143" s="1">
        <v>31930</v>
      </c>
      <c r="D1143" s="83"/>
      <c r="E1143" s="83"/>
      <c r="F1143" s="83"/>
      <c r="G1143" s="83"/>
      <c r="H1143" s="89"/>
    </row>
    <row r="1144" spans="2:8" s="44" customFormat="1">
      <c r="B1144" s="90" t="s">
        <v>37</v>
      </c>
      <c r="C1144" s="107" t="s">
        <v>789</v>
      </c>
      <c r="D1144" s="49">
        <v>0</v>
      </c>
      <c r="E1144" s="49">
        <v>688240.82</v>
      </c>
      <c r="F1144" s="49">
        <f>26241.36+42807.6+861.06+133606.74+2119.74</f>
        <v>205636.49999999997</v>
      </c>
      <c r="G1144" s="50">
        <f t="shared" ref="G1144:G1146" si="242">F1144-E1144</f>
        <v>-482604.31999999995</v>
      </c>
      <c r="H1144" s="91">
        <f t="shared" ref="H1144:H1146" si="243">F1144/E1144*100</f>
        <v>29.878567795499254</v>
      </c>
    </row>
    <row r="1145" spans="2:8" s="44" customFormat="1">
      <c r="B1145" s="88" t="s">
        <v>6</v>
      </c>
      <c r="C1145" s="1" t="s">
        <v>0</v>
      </c>
      <c r="D1145" s="51">
        <v>0</v>
      </c>
      <c r="E1145" s="51">
        <f>E1144</f>
        <v>688240.82</v>
      </c>
      <c r="F1145" s="51">
        <f>F1144</f>
        <v>205636.49999999997</v>
      </c>
      <c r="G1145" s="50">
        <f t="shared" si="242"/>
        <v>-482604.31999999995</v>
      </c>
      <c r="H1145" s="91">
        <f t="shared" si="243"/>
        <v>29.878567795499254</v>
      </c>
    </row>
    <row r="1146" spans="2:8" s="44" customFormat="1">
      <c r="B1146" s="88" t="s">
        <v>7</v>
      </c>
      <c r="C1146" s="1" t="s">
        <v>0</v>
      </c>
      <c r="D1146" s="51">
        <v>0</v>
      </c>
      <c r="E1146" s="51">
        <f>E1145</f>
        <v>688240.82</v>
      </c>
      <c r="F1146" s="51">
        <f>F1145</f>
        <v>205636.49999999997</v>
      </c>
      <c r="G1146" s="50">
        <f t="shared" si="242"/>
        <v>-482604.31999999995</v>
      </c>
      <c r="H1146" s="91">
        <f t="shared" si="243"/>
        <v>29.878567795499254</v>
      </c>
    </row>
    <row r="1147" spans="2:8" s="44" customFormat="1" ht="21">
      <c r="B1147" s="92" t="s">
        <v>55</v>
      </c>
      <c r="C1147" s="1" t="s">
        <v>57</v>
      </c>
      <c r="D1147" s="2" t="s">
        <v>1</v>
      </c>
      <c r="E1147" s="2" t="s">
        <v>2</v>
      </c>
      <c r="F1147" s="2" t="s">
        <v>3</v>
      </c>
      <c r="G1147" s="3" t="s">
        <v>4</v>
      </c>
      <c r="H1147" s="93" t="s">
        <v>58</v>
      </c>
    </row>
    <row r="1148" spans="2:8" s="44" customFormat="1" ht="21">
      <c r="B1148" s="88" t="s">
        <v>1167</v>
      </c>
      <c r="C1148" s="1" t="s">
        <v>898</v>
      </c>
      <c r="D1148" s="83"/>
      <c r="E1148" s="83"/>
      <c r="F1148" s="83"/>
      <c r="G1148" s="83"/>
      <c r="H1148" s="89"/>
    </row>
    <row r="1149" spans="2:8" s="44" customFormat="1">
      <c r="B1149" s="90" t="s">
        <v>64</v>
      </c>
      <c r="C1149" s="107" t="s">
        <v>65</v>
      </c>
      <c r="D1149" s="49">
        <v>660853</v>
      </c>
      <c r="E1149" s="49">
        <v>473089.75</v>
      </c>
      <c r="F1149" s="49">
        <v>472759.89441000001</v>
      </c>
      <c r="G1149" s="50">
        <f t="shared" ref="G1149:G1160" si="244">F1149-E1149</f>
        <v>-329.85558999999193</v>
      </c>
      <c r="H1149" s="91">
        <f t="shared" ref="H1149:H1160" si="245">F1149/E1149*100</f>
        <v>99.930276318605507</v>
      </c>
    </row>
    <row r="1150" spans="2:8" s="44" customFormat="1">
      <c r="B1150" s="90" t="s">
        <v>66</v>
      </c>
      <c r="C1150" s="107" t="s">
        <v>67</v>
      </c>
      <c r="D1150" s="49">
        <v>8597</v>
      </c>
      <c r="E1150" s="49">
        <v>6142.36</v>
      </c>
      <c r="F1150" s="49">
        <v>6142.3464700000004</v>
      </c>
      <c r="G1150" s="50">
        <f t="shared" si="244"/>
        <v>-1.3529999999263964E-2</v>
      </c>
      <c r="H1150" s="91">
        <f t="shared" si="245"/>
        <v>99.999779726359264</v>
      </c>
    </row>
    <row r="1151" spans="2:8" s="44" customFormat="1">
      <c r="B1151" s="90" t="s">
        <v>68</v>
      </c>
      <c r="C1151" s="107" t="s">
        <v>69</v>
      </c>
      <c r="D1151" s="49">
        <v>305655.2</v>
      </c>
      <c r="E1151" s="49">
        <v>219170.07699999999</v>
      </c>
      <c r="F1151" s="49">
        <v>219170.04319</v>
      </c>
      <c r="G1151" s="50">
        <f t="shared" si="244"/>
        <v>-3.3809999993536621E-2</v>
      </c>
      <c r="H1151" s="91">
        <f t="shared" si="245"/>
        <v>99.999984573624076</v>
      </c>
    </row>
    <row r="1152" spans="2:8" s="44" customFormat="1">
      <c r="B1152" s="90" t="s">
        <v>1050</v>
      </c>
      <c r="C1152" s="107" t="s">
        <v>787</v>
      </c>
      <c r="D1152" s="49">
        <v>34954.5</v>
      </c>
      <c r="E1152" s="49">
        <v>12148.476000000001</v>
      </c>
      <c r="F1152" s="49">
        <v>12147.553089999999</v>
      </c>
      <c r="G1152" s="50">
        <f t="shared" si="244"/>
        <v>-0.92291000000113854</v>
      </c>
      <c r="H1152" s="91">
        <f t="shared" si="245"/>
        <v>99.992403080024189</v>
      </c>
    </row>
    <row r="1153" spans="2:8" s="44" customFormat="1">
      <c r="B1153" s="90" t="s">
        <v>70</v>
      </c>
      <c r="C1153" s="107" t="s">
        <v>71</v>
      </c>
      <c r="D1153" s="49">
        <v>132378</v>
      </c>
      <c r="E1153" s="49">
        <v>97321.53</v>
      </c>
      <c r="F1153" s="49">
        <v>97321.522070000006</v>
      </c>
      <c r="G1153" s="50">
        <f t="shared" si="244"/>
        <v>-7.9299999924842268E-3</v>
      </c>
      <c r="H1153" s="91">
        <f t="shared" si="245"/>
        <v>99.999991851751631</v>
      </c>
    </row>
    <row r="1154" spans="2:8" s="44" customFormat="1">
      <c r="B1154" s="90" t="s">
        <v>1054</v>
      </c>
      <c r="C1154" s="107" t="s">
        <v>792</v>
      </c>
      <c r="D1154" s="49">
        <v>1119</v>
      </c>
      <c r="E1154" s="49">
        <v>373.6</v>
      </c>
      <c r="F1154" s="49">
        <v>373.6</v>
      </c>
      <c r="G1154" s="50">
        <f t="shared" si="244"/>
        <v>0</v>
      </c>
      <c r="H1154" s="91">
        <f t="shared" si="245"/>
        <v>100</v>
      </c>
    </row>
    <row r="1155" spans="2:8" s="44" customFormat="1">
      <c r="B1155" s="90" t="s">
        <v>1056</v>
      </c>
      <c r="C1155" s="107" t="s">
        <v>794</v>
      </c>
      <c r="D1155" s="49">
        <v>0</v>
      </c>
      <c r="E1155" s="49">
        <v>72.16</v>
      </c>
      <c r="F1155" s="49">
        <v>72.158000000000001</v>
      </c>
      <c r="G1155" s="50">
        <f t="shared" si="244"/>
        <v>-1.9999999999953388E-3</v>
      </c>
      <c r="H1155" s="91">
        <f t="shared" si="245"/>
        <v>99.997228381374725</v>
      </c>
    </row>
    <row r="1156" spans="2:8" s="44" customFormat="1">
      <c r="B1156" s="88" t="s">
        <v>5</v>
      </c>
      <c r="C1156" s="1" t="s">
        <v>0</v>
      </c>
      <c r="D1156" s="51">
        <v>1143556.7</v>
      </c>
      <c r="E1156" s="51">
        <v>808317.95299999998</v>
      </c>
      <c r="F1156" s="51">
        <v>807987.11722999997</v>
      </c>
      <c r="G1156" s="50">
        <f t="shared" si="244"/>
        <v>-330.83577000000514</v>
      </c>
      <c r="H1156" s="91">
        <f t="shared" si="245"/>
        <v>99.959071084741822</v>
      </c>
    </row>
    <row r="1157" spans="2:8" s="44" customFormat="1">
      <c r="B1157" s="90" t="s">
        <v>37</v>
      </c>
      <c r="C1157" s="107" t="s">
        <v>789</v>
      </c>
      <c r="D1157" s="49">
        <v>169269.4</v>
      </c>
      <c r="E1157" s="49">
        <v>158512.68</v>
      </c>
      <c r="F1157" s="49">
        <v>158512.59700000001</v>
      </c>
      <c r="G1157" s="50">
        <f t="shared" si="244"/>
        <v>-8.2999999984167516E-2</v>
      </c>
      <c r="H1157" s="91">
        <f t="shared" si="245"/>
        <v>99.999947638258348</v>
      </c>
    </row>
    <row r="1158" spans="2:8" s="44" customFormat="1">
      <c r="B1158" s="88" t="s">
        <v>6</v>
      </c>
      <c r="C1158" s="1" t="s">
        <v>0</v>
      </c>
      <c r="D1158" s="51">
        <v>1312826.1000000001</v>
      </c>
      <c r="E1158" s="51">
        <v>966830.63300000003</v>
      </c>
      <c r="F1158" s="51">
        <v>966499.71423000004</v>
      </c>
      <c r="G1158" s="50">
        <f t="shared" si="244"/>
        <v>-330.91876999998931</v>
      </c>
      <c r="H1158" s="91">
        <f t="shared" si="245"/>
        <v>99.965772829417574</v>
      </c>
    </row>
    <row r="1159" spans="2:8" s="44" customFormat="1">
      <c r="B1159" s="88" t="s">
        <v>8</v>
      </c>
      <c r="C1159" s="1" t="s">
        <v>0</v>
      </c>
      <c r="D1159" s="51">
        <v>26416.799999999999</v>
      </c>
      <c r="E1159" s="51">
        <v>11132.529</v>
      </c>
      <c r="F1159" s="51">
        <v>11132.52505</v>
      </c>
      <c r="G1159" s="50">
        <f t="shared" si="244"/>
        <v>-3.9500000002590241E-3</v>
      </c>
      <c r="H1159" s="91">
        <f t="shared" si="245"/>
        <v>99.999964518394691</v>
      </c>
    </row>
    <row r="1160" spans="2:8" s="44" customFormat="1">
      <c r="B1160" s="88" t="s">
        <v>7</v>
      </c>
      <c r="C1160" s="1" t="s">
        <v>0</v>
      </c>
      <c r="D1160" s="51">
        <v>1339242.8999999999</v>
      </c>
      <c r="E1160" s="51">
        <v>977963.16200000001</v>
      </c>
      <c r="F1160" s="51">
        <v>977632.23927999998</v>
      </c>
      <c r="G1160" s="50">
        <f t="shared" si="244"/>
        <v>-330.9227200000314</v>
      </c>
      <c r="H1160" s="91">
        <f t="shared" si="245"/>
        <v>99.966162046500472</v>
      </c>
    </row>
    <row r="1161" spans="2:8" s="44" customFormat="1" ht="21">
      <c r="B1161" s="92" t="s">
        <v>55</v>
      </c>
      <c r="C1161" s="1" t="s">
        <v>57</v>
      </c>
      <c r="D1161" s="2" t="s">
        <v>1</v>
      </c>
      <c r="E1161" s="2" t="s">
        <v>2</v>
      </c>
      <c r="F1161" s="2" t="s">
        <v>3</v>
      </c>
      <c r="G1161" s="3" t="s">
        <v>4</v>
      </c>
      <c r="H1161" s="93" t="s">
        <v>58</v>
      </c>
    </row>
    <row r="1162" spans="2:8" s="44" customFormat="1" ht="31.5">
      <c r="B1162" s="88" t="s">
        <v>1168</v>
      </c>
      <c r="C1162" s="1" t="s">
        <v>899</v>
      </c>
      <c r="D1162" s="83"/>
      <c r="E1162" s="83"/>
      <c r="F1162" s="83"/>
      <c r="G1162" s="83"/>
      <c r="H1162" s="89"/>
    </row>
    <row r="1163" spans="2:8" s="44" customFormat="1">
      <c r="B1163" s="90" t="s">
        <v>64</v>
      </c>
      <c r="C1163" s="107" t="s">
        <v>65</v>
      </c>
      <c r="D1163" s="49">
        <v>100000</v>
      </c>
      <c r="E1163" s="49">
        <v>68772.399999999994</v>
      </c>
      <c r="F1163" s="49">
        <v>68772.255000000005</v>
      </c>
      <c r="G1163" s="50">
        <f t="shared" ref="G1163:G1170" si="246">F1163-E1163</f>
        <v>-0.14499999998952262</v>
      </c>
      <c r="H1163" s="91">
        <f t="shared" ref="H1163:H1170" si="247">F1163/E1163*100</f>
        <v>99.999789159604731</v>
      </c>
    </row>
    <row r="1164" spans="2:8" s="44" customFormat="1">
      <c r="B1164" s="90" t="s">
        <v>66</v>
      </c>
      <c r="C1164" s="107" t="s">
        <v>67</v>
      </c>
      <c r="D1164" s="49">
        <v>440</v>
      </c>
      <c r="E1164" s="49">
        <v>219.1</v>
      </c>
      <c r="F1164" s="49">
        <v>219</v>
      </c>
      <c r="G1164" s="50">
        <f t="shared" si="246"/>
        <v>-9.9999999999994316E-2</v>
      </c>
      <c r="H1164" s="91">
        <f t="shared" si="247"/>
        <v>99.954358740301231</v>
      </c>
    </row>
    <row r="1165" spans="2:8" s="44" customFormat="1">
      <c r="B1165" s="90" t="s">
        <v>68</v>
      </c>
      <c r="C1165" s="107" t="s">
        <v>69</v>
      </c>
      <c r="D1165" s="49">
        <v>65251.199999999997</v>
      </c>
      <c r="E1165" s="49">
        <v>55950</v>
      </c>
      <c r="F1165" s="49">
        <v>55949.9</v>
      </c>
      <c r="G1165" s="50">
        <f t="shared" si="246"/>
        <v>-9.9999999998544808E-2</v>
      </c>
      <c r="H1165" s="91">
        <f t="shared" si="247"/>
        <v>99.999821268990175</v>
      </c>
    </row>
    <row r="1166" spans="2:8" s="44" customFormat="1">
      <c r="B1166" s="90" t="s">
        <v>1050</v>
      </c>
      <c r="C1166" s="107" t="s">
        <v>787</v>
      </c>
      <c r="D1166" s="49">
        <v>14600</v>
      </c>
      <c r="E1166" s="49">
        <v>15693.1</v>
      </c>
      <c r="F1166" s="49">
        <v>15693</v>
      </c>
      <c r="G1166" s="50">
        <f t="shared" si="246"/>
        <v>-0.1000000000003638</v>
      </c>
      <c r="H1166" s="91">
        <f t="shared" si="247"/>
        <v>99.999362777271543</v>
      </c>
    </row>
    <row r="1167" spans="2:8" s="44" customFormat="1">
      <c r="B1167" s="90" t="s">
        <v>70</v>
      </c>
      <c r="C1167" s="107" t="s">
        <v>71</v>
      </c>
      <c r="D1167" s="49">
        <v>4200</v>
      </c>
      <c r="E1167" s="49">
        <v>2590</v>
      </c>
      <c r="F1167" s="49">
        <v>2590</v>
      </c>
      <c r="G1167" s="50">
        <f t="shared" si="246"/>
        <v>0</v>
      </c>
      <c r="H1167" s="91">
        <f t="shared" si="247"/>
        <v>100</v>
      </c>
    </row>
    <row r="1168" spans="2:8" s="44" customFormat="1">
      <c r="B1168" s="88" t="s">
        <v>5</v>
      </c>
      <c r="C1168" s="1" t="s">
        <v>0</v>
      </c>
      <c r="D1168" s="51">
        <v>184491.2</v>
      </c>
      <c r="E1168" s="51">
        <v>143224.6</v>
      </c>
      <c r="F1168" s="51">
        <v>143224.155</v>
      </c>
      <c r="G1168" s="50">
        <f t="shared" si="246"/>
        <v>-0.44500000000698492</v>
      </c>
      <c r="H1168" s="91">
        <f t="shared" si="247"/>
        <v>99.999689299184638</v>
      </c>
    </row>
    <row r="1169" spans="2:8" s="44" customFormat="1">
      <c r="B1169" s="88" t="s">
        <v>6</v>
      </c>
      <c r="C1169" s="1" t="s">
        <v>0</v>
      </c>
      <c r="D1169" s="51">
        <v>184491.2</v>
      </c>
      <c r="E1169" s="51">
        <v>143224.6</v>
      </c>
      <c r="F1169" s="51">
        <v>143224.155</v>
      </c>
      <c r="G1169" s="50">
        <f t="shared" si="246"/>
        <v>-0.44500000000698492</v>
      </c>
      <c r="H1169" s="91">
        <f t="shared" si="247"/>
        <v>99.999689299184638</v>
      </c>
    </row>
    <row r="1170" spans="2:8" s="44" customFormat="1">
      <c r="B1170" s="88" t="s">
        <v>7</v>
      </c>
      <c r="C1170" s="1" t="s">
        <v>0</v>
      </c>
      <c r="D1170" s="51">
        <v>184491.2</v>
      </c>
      <c r="E1170" s="51">
        <v>143224.6</v>
      </c>
      <c r="F1170" s="51">
        <v>143224.155</v>
      </c>
      <c r="G1170" s="50">
        <f t="shared" si="246"/>
        <v>-0.44500000000698492</v>
      </c>
      <c r="H1170" s="91">
        <f t="shared" si="247"/>
        <v>99.999689299184638</v>
      </c>
    </row>
    <row r="1171" spans="2:8" s="44" customFormat="1" ht="21">
      <c r="B1171" s="92" t="s">
        <v>55</v>
      </c>
      <c r="C1171" s="1" t="s">
        <v>57</v>
      </c>
      <c r="D1171" s="2" t="s">
        <v>1</v>
      </c>
      <c r="E1171" s="2" t="s">
        <v>2</v>
      </c>
      <c r="F1171" s="2" t="s">
        <v>3</v>
      </c>
      <c r="G1171" s="3" t="s">
        <v>4</v>
      </c>
      <c r="H1171" s="93" t="s">
        <v>58</v>
      </c>
    </row>
    <row r="1172" spans="2:8" s="44" customFormat="1" ht="21">
      <c r="B1172" s="88" t="s">
        <v>1169</v>
      </c>
      <c r="C1172" s="1" t="s">
        <v>900</v>
      </c>
      <c r="D1172" s="83"/>
      <c r="E1172" s="83"/>
      <c r="F1172" s="83"/>
      <c r="G1172" s="83"/>
      <c r="H1172" s="89"/>
    </row>
    <row r="1173" spans="2:8" s="44" customFormat="1">
      <c r="B1173" s="90" t="s">
        <v>64</v>
      </c>
      <c r="C1173" s="107" t="s">
        <v>65</v>
      </c>
      <c r="D1173" s="49">
        <v>26882.799999999999</v>
      </c>
      <c r="E1173" s="49">
        <v>30914.3</v>
      </c>
      <c r="F1173" s="49">
        <v>30112.752949999998</v>
      </c>
      <c r="G1173" s="50">
        <f t="shared" ref="G1173:G1181" si="248">F1173-E1173</f>
        <v>-801.54705000000104</v>
      </c>
      <c r="H1173" s="91">
        <f t="shared" ref="H1173:H1181" si="249">F1173/E1173*100</f>
        <v>97.407196507765008</v>
      </c>
    </row>
    <row r="1174" spans="2:8" s="44" customFormat="1">
      <c r="B1174" s="90" t="s">
        <v>66</v>
      </c>
      <c r="C1174" s="107" t="s">
        <v>67</v>
      </c>
      <c r="D1174" s="49">
        <v>4032.3</v>
      </c>
      <c r="E1174" s="49">
        <v>5003</v>
      </c>
      <c r="F1174" s="49">
        <v>4395.3434800000005</v>
      </c>
      <c r="G1174" s="50">
        <f t="shared" si="248"/>
        <v>-607.65651999999955</v>
      </c>
      <c r="H1174" s="91">
        <f t="shared" si="249"/>
        <v>87.854157105736562</v>
      </c>
    </row>
    <row r="1175" spans="2:8" s="44" customFormat="1">
      <c r="B1175" s="90" t="s">
        <v>68</v>
      </c>
      <c r="C1175" s="107" t="s">
        <v>69</v>
      </c>
      <c r="D1175" s="49">
        <v>11590</v>
      </c>
      <c r="E1175" s="49">
        <v>9501.7000000000007</v>
      </c>
      <c r="F1175" s="49">
        <v>9217.2000000000007</v>
      </c>
      <c r="G1175" s="50">
        <f t="shared" si="248"/>
        <v>-284.5</v>
      </c>
      <c r="H1175" s="91">
        <f t="shared" si="249"/>
        <v>97.005798962290953</v>
      </c>
    </row>
    <row r="1176" spans="2:8" s="44" customFormat="1">
      <c r="B1176" s="90" t="s">
        <v>1050</v>
      </c>
      <c r="C1176" s="107" t="s">
        <v>787</v>
      </c>
      <c r="D1176" s="49">
        <v>1500</v>
      </c>
      <c r="E1176" s="49">
        <v>2195.6</v>
      </c>
      <c r="F1176" s="49">
        <v>2037.7639999999999</v>
      </c>
      <c r="G1176" s="50">
        <f t="shared" si="248"/>
        <v>-157.83600000000001</v>
      </c>
      <c r="H1176" s="91">
        <f t="shared" si="249"/>
        <v>92.811258881399155</v>
      </c>
    </row>
    <row r="1177" spans="2:8" s="44" customFormat="1">
      <c r="B1177" s="90" t="s">
        <v>70</v>
      </c>
      <c r="C1177" s="107" t="s">
        <v>71</v>
      </c>
      <c r="D1177" s="49">
        <v>4574</v>
      </c>
      <c r="E1177" s="49">
        <v>11304.5</v>
      </c>
      <c r="F1177" s="49">
        <v>11282.53534</v>
      </c>
      <c r="G1177" s="50">
        <f t="shared" si="248"/>
        <v>-21.96465999999964</v>
      </c>
      <c r="H1177" s="91">
        <f t="shared" si="249"/>
        <v>99.805699854040427</v>
      </c>
    </row>
    <row r="1178" spans="2:8" s="44" customFormat="1">
      <c r="B1178" s="88" t="s">
        <v>5</v>
      </c>
      <c r="C1178" s="1" t="s">
        <v>0</v>
      </c>
      <c r="D1178" s="51">
        <v>48579.1</v>
      </c>
      <c r="E1178" s="51">
        <v>58919.1</v>
      </c>
      <c r="F1178" s="51">
        <v>57045.59577</v>
      </c>
      <c r="G1178" s="50">
        <f t="shared" si="248"/>
        <v>-1873.5042299999986</v>
      </c>
      <c r="H1178" s="91">
        <f t="shared" si="249"/>
        <v>96.820209015412658</v>
      </c>
    </row>
    <row r="1179" spans="2:8" s="44" customFormat="1">
      <c r="B1179" s="88" t="s">
        <v>6</v>
      </c>
      <c r="C1179" s="1" t="s">
        <v>0</v>
      </c>
      <c r="D1179" s="51">
        <v>48579.1</v>
      </c>
      <c r="E1179" s="51">
        <v>58919.1</v>
      </c>
      <c r="F1179" s="51">
        <v>57045.59577</v>
      </c>
      <c r="G1179" s="50">
        <f t="shared" si="248"/>
        <v>-1873.5042299999986</v>
      </c>
      <c r="H1179" s="91">
        <f t="shared" si="249"/>
        <v>96.820209015412658</v>
      </c>
    </row>
    <row r="1180" spans="2:8" s="44" customFormat="1">
      <c r="B1180" s="88" t="s">
        <v>8</v>
      </c>
      <c r="C1180" s="1" t="s">
        <v>0</v>
      </c>
      <c r="D1180" s="51">
        <v>0</v>
      </c>
      <c r="E1180" s="51">
        <v>1315.8530000000001</v>
      </c>
      <c r="F1180" s="51">
        <v>146.25919999999999</v>
      </c>
      <c r="G1180" s="50">
        <f t="shared" si="248"/>
        <v>-1169.5938000000001</v>
      </c>
      <c r="H1180" s="91">
        <f t="shared" si="249"/>
        <v>11.115162559951603</v>
      </c>
    </row>
    <row r="1181" spans="2:8" s="44" customFormat="1">
      <c r="B1181" s="88" t="s">
        <v>7</v>
      </c>
      <c r="C1181" s="1" t="s">
        <v>0</v>
      </c>
      <c r="D1181" s="51">
        <v>48579.1</v>
      </c>
      <c r="E1181" s="51">
        <v>60234.953000000001</v>
      </c>
      <c r="F1181" s="51">
        <v>57191.85497</v>
      </c>
      <c r="G1181" s="50">
        <f t="shared" si="248"/>
        <v>-3043.098030000001</v>
      </c>
      <c r="H1181" s="91">
        <f t="shared" si="249"/>
        <v>94.947953175957494</v>
      </c>
    </row>
    <row r="1182" spans="2:8" s="44" customFormat="1" ht="21">
      <c r="B1182" s="92" t="s">
        <v>55</v>
      </c>
      <c r="C1182" s="1" t="s">
        <v>57</v>
      </c>
      <c r="D1182" s="2" t="s">
        <v>1</v>
      </c>
      <c r="E1182" s="2" t="s">
        <v>2</v>
      </c>
      <c r="F1182" s="2" t="s">
        <v>3</v>
      </c>
      <c r="G1182" s="3" t="s">
        <v>4</v>
      </c>
      <c r="H1182" s="93" t="s">
        <v>58</v>
      </c>
    </row>
    <row r="1183" spans="2:8" s="44" customFormat="1" ht="31.5">
      <c r="B1183" s="88" t="s">
        <v>1170</v>
      </c>
      <c r="C1183" s="1" t="s">
        <v>901</v>
      </c>
      <c r="D1183" s="83"/>
      <c r="E1183" s="83"/>
      <c r="F1183" s="83"/>
      <c r="G1183" s="83"/>
      <c r="H1183" s="89"/>
    </row>
    <row r="1184" spans="2:8" s="44" customFormat="1">
      <c r="B1184" s="90" t="s">
        <v>64</v>
      </c>
      <c r="C1184" s="107" t="s">
        <v>65</v>
      </c>
      <c r="D1184" s="49">
        <v>21777102.300000001</v>
      </c>
      <c r="E1184" s="49">
        <v>22449596.600000001</v>
      </c>
      <c r="F1184" s="49">
        <v>22722054.76667</v>
      </c>
      <c r="G1184" s="50">
        <f t="shared" ref="G1184:G1195" si="250">F1184-E1184</f>
        <v>272458.16666999832</v>
      </c>
      <c r="H1184" s="91">
        <f t="shared" ref="H1184:H1195" si="251">F1184/E1184*100</f>
        <v>101.21364393100052</v>
      </c>
    </row>
    <row r="1185" spans="2:8" s="44" customFormat="1">
      <c r="B1185" s="90" t="s">
        <v>66</v>
      </c>
      <c r="C1185" s="107" t="s">
        <v>67</v>
      </c>
      <c r="D1185" s="49">
        <v>3752272.5</v>
      </c>
      <c r="E1185" s="49">
        <v>3861647.4</v>
      </c>
      <c r="F1185" s="49">
        <v>3881873.6900300002</v>
      </c>
      <c r="G1185" s="50">
        <f t="shared" si="250"/>
        <v>20226.290030000266</v>
      </c>
      <c r="H1185" s="91">
        <f t="shared" si="251"/>
        <v>100.52377361097236</v>
      </c>
    </row>
    <row r="1186" spans="2:8" s="44" customFormat="1">
      <c r="B1186" s="90" t="s">
        <v>68</v>
      </c>
      <c r="C1186" s="107" t="s">
        <v>69</v>
      </c>
      <c r="D1186" s="49">
        <v>1477854.2</v>
      </c>
      <c r="E1186" s="49">
        <v>1405308.274</v>
      </c>
      <c r="F1186" s="49">
        <v>796159.73551999999</v>
      </c>
      <c r="G1186" s="50">
        <f t="shared" si="250"/>
        <v>-609148.53847999999</v>
      </c>
      <c r="H1186" s="91">
        <f t="shared" si="251"/>
        <v>56.653742829952201</v>
      </c>
    </row>
    <row r="1187" spans="2:8" s="44" customFormat="1">
      <c r="B1187" s="90" t="s">
        <v>1050</v>
      </c>
      <c r="C1187" s="107" t="s">
        <v>787</v>
      </c>
      <c r="D1187" s="49">
        <v>194613.4</v>
      </c>
      <c r="E1187" s="49">
        <v>202023.8</v>
      </c>
      <c r="F1187" s="49">
        <v>202925.65416999999</v>
      </c>
      <c r="G1187" s="50">
        <f t="shared" si="250"/>
        <v>901.85417000000598</v>
      </c>
      <c r="H1187" s="91">
        <f t="shared" si="251"/>
        <v>100.44640986359032</v>
      </c>
    </row>
    <row r="1188" spans="2:8" s="44" customFormat="1">
      <c r="B1188" s="90" t="s">
        <v>70</v>
      </c>
      <c r="C1188" s="107" t="s">
        <v>71</v>
      </c>
      <c r="D1188" s="49">
        <v>116164.6</v>
      </c>
      <c r="E1188" s="49">
        <v>114213.8</v>
      </c>
      <c r="F1188" s="49">
        <v>135279.09710000001</v>
      </c>
      <c r="G1188" s="50">
        <f t="shared" si="250"/>
        <v>21065.297100000011</v>
      </c>
      <c r="H1188" s="91">
        <f t="shared" si="251"/>
        <v>118.44374068632688</v>
      </c>
    </row>
    <row r="1189" spans="2:8" s="44" customFormat="1">
      <c r="B1189" s="90" t="s">
        <v>1054</v>
      </c>
      <c r="C1189" s="107" t="s">
        <v>792</v>
      </c>
      <c r="D1189" s="49">
        <v>0</v>
      </c>
      <c r="E1189" s="49">
        <v>73.3</v>
      </c>
      <c r="F1189" s="49">
        <v>73.272000000000006</v>
      </c>
      <c r="G1189" s="50">
        <f t="shared" si="250"/>
        <v>-2.7999999999991587E-2</v>
      </c>
      <c r="H1189" s="91">
        <f t="shared" si="251"/>
        <v>99.961800818553897</v>
      </c>
    </row>
    <row r="1190" spans="2:8" s="44" customFormat="1">
      <c r="B1190" s="90" t="s">
        <v>1056</v>
      </c>
      <c r="C1190" s="107" t="s">
        <v>794</v>
      </c>
      <c r="D1190" s="49">
        <v>72990.8</v>
      </c>
      <c r="E1190" s="49">
        <v>78656.3</v>
      </c>
      <c r="F1190" s="49">
        <v>73515.759739999994</v>
      </c>
      <c r="G1190" s="50">
        <f t="shared" si="250"/>
        <v>-5140.5402600000089</v>
      </c>
      <c r="H1190" s="91">
        <f t="shared" si="251"/>
        <v>93.4645536848288</v>
      </c>
    </row>
    <row r="1191" spans="2:8" s="44" customFormat="1">
      <c r="B1191" s="88" t="s">
        <v>5</v>
      </c>
      <c r="C1191" s="1" t="s">
        <v>0</v>
      </c>
      <c r="D1191" s="51">
        <v>27390997.800000001</v>
      </c>
      <c r="E1191" s="51">
        <v>28111519.473999999</v>
      </c>
      <c r="F1191" s="51">
        <v>27811881.975230001</v>
      </c>
      <c r="G1191" s="50">
        <f t="shared" si="250"/>
        <v>-299637.49876999855</v>
      </c>
      <c r="H1191" s="91">
        <f t="shared" si="251"/>
        <v>98.934111338068618</v>
      </c>
    </row>
    <row r="1192" spans="2:8" s="44" customFormat="1">
      <c r="B1192" s="90" t="s">
        <v>37</v>
      </c>
      <c r="C1192" s="107" t="s">
        <v>789</v>
      </c>
      <c r="D1192" s="49">
        <v>146200.6</v>
      </c>
      <c r="E1192" s="49">
        <v>127654.5</v>
      </c>
      <c r="F1192" s="49">
        <v>102869.95206</v>
      </c>
      <c r="G1192" s="50">
        <f t="shared" si="250"/>
        <v>-24784.547940000004</v>
      </c>
      <c r="H1192" s="91">
        <f t="shared" si="251"/>
        <v>80.584665687461083</v>
      </c>
    </row>
    <row r="1193" spans="2:8" s="44" customFormat="1">
      <c r="B1193" s="88" t="s">
        <v>6</v>
      </c>
      <c r="C1193" s="1" t="s">
        <v>0</v>
      </c>
      <c r="D1193" s="51">
        <v>27537198.399999999</v>
      </c>
      <c r="E1193" s="51">
        <v>28239173.973999999</v>
      </c>
      <c r="F1193" s="51">
        <v>27914751.92729</v>
      </c>
      <c r="G1193" s="50">
        <f t="shared" si="250"/>
        <v>-324422.04670999944</v>
      </c>
      <c r="H1193" s="91">
        <f t="shared" si="251"/>
        <v>98.85116311472602</v>
      </c>
    </row>
    <row r="1194" spans="2:8" s="44" customFormat="1">
      <c r="B1194" s="88" t="s">
        <v>8</v>
      </c>
      <c r="C1194" s="1" t="s">
        <v>0</v>
      </c>
      <c r="D1194" s="51">
        <v>4878079.5</v>
      </c>
      <c r="E1194" s="51">
        <v>9209857.0649999995</v>
      </c>
      <c r="F1194" s="51">
        <v>5650412.0211199997</v>
      </c>
      <c r="G1194" s="50">
        <f t="shared" si="250"/>
        <v>-3559445.0438799998</v>
      </c>
      <c r="H1194" s="91">
        <f t="shared" si="251"/>
        <v>61.351788428868524</v>
      </c>
    </row>
    <row r="1195" spans="2:8" s="44" customFormat="1">
      <c r="B1195" s="88" t="s">
        <v>7</v>
      </c>
      <c r="C1195" s="1" t="s">
        <v>0</v>
      </c>
      <c r="D1195" s="51">
        <v>32415277.899999999</v>
      </c>
      <c r="E1195" s="51">
        <v>37449031.038999997</v>
      </c>
      <c r="F1195" s="51">
        <v>33565163.948409997</v>
      </c>
      <c r="G1195" s="50">
        <f t="shared" si="250"/>
        <v>-3883867.0905900002</v>
      </c>
      <c r="H1195" s="91">
        <f t="shared" si="251"/>
        <v>89.62892501398693</v>
      </c>
    </row>
    <row r="1196" spans="2:8" s="44" customFormat="1" ht="21">
      <c r="B1196" s="92" t="s">
        <v>55</v>
      </c>
      <c r="C1196" s="1" t="s">
        <v>57</v>
      </c>
      <c r="D1196" s="2" t="s">
        <v>1</v>
      </c>
      <c r="E1196" s="2" t="s">
        <v>2</v>
      </c>
      <c r="F1196" s="2" t="s">
        <v>3</v>
      </c>
      <c r="G1196" s="3" t="s">
        <v>4</v>
      </c>
      <c r="H1196" s="93" t="s">
        <v>58</v>
      </c>
    </row>
    <row r="1197" spans="2:8" s="44" customFormat="1" ht="31.5">
      <c r="B1197" s="88" t="s">
        <v>1171</v>
      </c>
      <c r="C1197" s="1" t="s">
        <v>902</v>
      </c>
      <c r="D1197" s="83"/>
      <c r="E1197" s="83"/>
      <c r="F1197" s="83"/>
      <c r="G1197" s="83"/>
      <c r="H1197" s="89"/>
    </row>
    <row r="1198" spans="2:8" s="44" customFormat="1">
      <c r="B1198" s="90" t="s">
        <v>64</v>
      </c>
      <c r="C1198" s="107" t="s">
        <v>65</v>
      </c>
      <c r="D1198" s="49">
        <v>123896.7</v>
      </c>
      <c r="E1198" s="49">
        <v>122625.1</v>
      </c>
      <c r="F1198" s="49">
        <v>119654.37806</v>
      </c>
      <c r="G1198" s="50">
        <f t="shared" ref="G1198:G1208" si="252">F1198-E1198</f>
        <v>-2970.7219400000031</v>
      </c>
      <c r="H1198" s="91">
        <f t="shared" ref="H1198:H1208" si="253">F1198/E1198*100</f>
        <v>97.577394888974595</v>
      </c>
    </row>
    <row r="1199" spans="2:8" s="44" customFormat="1">
      <c r="B1199" s="90" t="s">
        <v>66</v>
      </c>
      <c r="C1199" s="107" t="s">
        <v>67</v>
      </c>
      <c r="D1199" s="49">
        <v>20858</v>
      </c>
      <c r="E1199" s="49">
        <v>20691.099999999999</v>
      </c>
      <c r="F1199" s="49">
        <v>20441.435850000002</v>
      </c>
      <c r="G1199" s="50">
        <f t="shared" si="252"/>
        <v>-249.66414999999688</v>
      </c>
      <c r="H1199" s="91">
        <f t="shared" si="253"/>
        <v>98.793374204368078</v>
      </c>
    </row>
    <row r="1200" spans="2:8" s="44" customFormat="1">
      <c r="B1200" s="90" t="s">
        <v>68</v>
      </c>
      <c r="C1200" s="107" t="s">
        <v>69</v>
      </c>
      <c r="D1200" s="49">
        <v>10593.9</v>
      </c>
      <c r="E1200" s="49">
        <v>3095.9</v>
      </c>
      <c r="F1200" s="49">
        <v>1018.5145199999999</v>
      </c>
      <c r="G1200" s="50">
        <f t="shared" si="252"/>
        <v>-2077.3854799999999</v>
      </c>
      <c r="H1200" s="91">
        <f t="shared" si="253"/>
        <v>32.898818437288021</v>
      </c>
    </row>
    <row r="1201" spans="2:8" s="44" customFormat="1">
      <c r="B1201" s="90" t="s">
        <v>1050</v>
      </c>
      <c r="C1201" s="107" t="s">
        <v>787</v>
      </c>
      <c r="D1201" s="49">
        <v>985</v>
      </c>
      <c r="E1201" s="49">
        <v>785</v>
      </c>
      <c r="F1201" s="49">
        <v>366.28300000000002</v>
      </c>
      <c r="G1201" s="50">
        <f t="shared" si="252"/>
        <v>-418.71699999999998</v>
      </c>
      <c r="H1201" s="91">
        <f t="shared" si="253"/>
        <v>46.660254777070065</v>
      </c>
    </row>
    <row r="1202" spans="2:8" s="44" customFormat="1">
      <c r="B1202" s="90" t="s">
        <v>70</v>
      </c>
      <c r="C1202" s="107" t="s">
        <v>71</v>
      </c>
      <c r="D1202" s="49">
        <v>1031.3</v>
      </c>
      <c r="E1202" s="49">
        <v>773.5</v>
      </c>
      <c r="F1202" s="49">
        <v>735.40674999999999</v>
      </c>
      <c r="G1202" s="50">
        <f t="shared" si="252"/>
        <v>-38.093250000000012</v>
      </c>
      <c r="H1202" s="91">
        <f t="shared" si="253"/>
        <v>95.075210084033614</v>
      </c>
    </row>
    <row r="1203" spans="2:8" s="44" customFormat="1">
      <c r="B1203" s="90" t="s">
        <v>1056</v>
      </c>
      <c r="C1203" s="107" t="s">
        <v>794</v>
      </c>
      <c r="D1203" s="49">
        <v>784.4</v>
      </c>
      <c r="E1203" s="49">
        <v>784.4</v>
      </c>
      <c r="F1203" s="49">
        <v>556.74</v>
      </c>
      <c r="G1203" s="50">
        <f t="shared" si="252"/>
        <v>-227.65999999999997</v>
      </c>
      <c r="H1203" s="91">
        <f t="shared" si="253"/>
        <v>70.976542580316178</v>
      </c>
    </row>
    <row r="1204" spans="2:8" s="44" customFormat="1">
      <c r="B1204" s="88" t="s">
        <v>5</v>
      </c>
      <c r="C1204" s="1" t="s">
        <v>0</v>
      </c>
      <c r="D1204" s="51">
        <v>158149.29999999999</v>
      </c>
      <c r="E1204" s="51">
        <v>148755</v>
      </c>
      <c r="F1204" s="51">
        <v>142772.75818</v>
      </c>
      <c r="G1204" s="50">
        <f t="shared" si="252"/>
        <v>-5982.2418199999956</v>
      </c>
      <c r="H1204" s="91">
        <f t="shared" si="253"/>
        <v>95.978460004705724</v>
      </c>
    </row>
    <row r="1205" spans="2:8" s="44" customFormat="1">
      <c r="B1205" s="90" t="s">
        <v>37</v>
      </c>
      <c r="C1205" s="107" t="s">
        <v>789</v>
      </c>
      <c r="D1205" s="49">
        <v>160</v>
      </c>
      <c r="E1205" s="49">
        <v>0</v>
      </c>
      <c r="F1205" s="49">
        <v>0</v>
      </c>
      <c r="G1205" s="50">
        <f t="shared" si="252"/>
        <v>0</v>
      </c>
      <c r="H1205" s="91">
        <v>0</v>
      </c>
    </row>
    <row r="1206" spans="2:8" s="44" customFormat="1">
      <c r="B1206" s="88" t="s">
        <v>6</v>
      </c>
      <c r="C1206" s="1" t="s">
        <v>0</v>
      </c>
      <c r="D1206" s="51">
        <v>158309.29999999999</v>
      </c>
      <c r="E1206" s="51">
        <v>148755</v>
      </c>
      <c r="F1206" s="51">
        <v>142772.75818</v>
      </c>
      <c r="G1206" s="50">
        <f t="shared" si="252"/>
        <v>-5982.2418199999956</v>
      </c>
      <c r="H1206" s="91">
        <f t="shared" si="253"/>
        <v>95.978460004705724</v>
      </c>
    </row>
    <row r="1207" spans="2:8" s="44" customFormat="1">
      <c r="B1207" s="88" t="s">
        <v>8</v>
      </c>
      <c r="C1207" s="1" t="s">
        <v>0</v>
      </c>
      <c r="D1207" s="51">
        <v>1691.9</v>
      </c>
      <c r="E1207" s="51">
        <v>4098.3609999999999</v>
      </c>
      <c r="F1207" s="51">
        <v>1828.2473399999999</v>
      </c>
      <c r="G1207" s="50">
        <f t="shared" si="252"/>
        <v>-2270.11366</v>
      </c>
      <c r="H1207" s="91">
        <f t="shared" si="253"/>
        <v>44.609231348824565</v>
      </c>
    </row>
    <row r="1208" spans="2:8" s="44" customFormat="1">
      <c r="B1208" s="88" t="s">
        <v>7</v>
      </c>
      <c r="C1208" s="1" t="s">
        <v>0</v>
      </c>
      <c r="D1208" s="51">
        <v>160001.20000000001</v>
      </c>
      <c r="E1208" s="51">
        <v>152853.361</v>
      </c>
      <c r="F1208" s="51">
        <v>144601.00552000001</v>
      </c>
      <c r="G1208" s="50">
        <f t="shared" si="252"/>
        <v>-8252.3554799999984</v>
      </c>
      <c r="H1208" s="91">
        <f t="shared" si="253"/>
        <v>94.601129195974963</v>
      </c>
    </row>
    <row r="1209" spans="2:8" s="44" customFormat="1" ht="21">
      <c r="B1209" s="92" t="s">
        <v>55</v>
      </c>
      <c r="C1209" s="1" t="s">
        <v>57</v>
      </c>
      <c r="D1209" s="2" t="s">
        <v>1</v>
      </c>
      <c r="E1209" s="2" t="s">
        <v>2</v>
      </c>
      <c r="F1209" s="2" t="s">
        <v>3</v>
      </c>
      <c r="G1209" s="3" t="s">
        <v>4</v>
      </c>
      <c r="H1209" s="93" t="s">
        <v>58</v>
      </c>
    </row>
    <row r="1210" spans="2:8" s="44" customFormat="1" ht="31.5">
      <c r="B1210" s="88" t="s">
        <v>1172</v>
      </c>
      <c r="C1210" s="1" t="s">
        <v>903</v>
      </c>
      <c r="D1210" s="83"/>
      <c r="E1210" s="83"/>
      <c r="F1210" s="83"/>
      <c r="G1210" s="83"/>
      <c r="H1210" s="89"/>
    </row>
    <row r="1211" spans="2:8" s="44" customFormat="1">
      <c r="B1211" s="90" t="s">
        <v>64</v>
      </c>
      <c r="C1211" s="107" t="s">
        <v>65</v>
      </c>
      <c r="D1211" s="49">
        <v>7420.2</v>
      </c>
      <c r="E1211" s="49">
        <v>4267.8999999999996</v>
      </c>
      <c r="F1211" s="49">
        <v>4267.84</v>
      </c>
      <c r="G1211" s="50">
        <f t="shared" ref="G1211:G1220" si="254">F1211-E1211</f>
        <v>-5.9999999999490683E-2</v>
      </c>
      <c r="H1211" s="91">
        <f t="shared" ref="H1211:H1220" si="255">F1211/E1211*100</f>
        <v>99.998594156376683</v>
      </c>
    </row>
    <row r="1212" spans="2:8" s="44" customFormat="1">
      <c r="B1212" s="90" t="s">
        <v>66</v>
      </c>
      <c r="C1212" s="107" t="s">
        <v>67</v>
      </c>
      <c r="D1212" s="49">
        <v>1262.0999999999999</v>
      </c>
      <c r="E1212" s="49">
        <v>546</v>
      </c>
      <c r="F1212" s="49">
        <v>546</v>
      </c>
      <c r="G1212" s="50">
        <f t="shared" si="254"/>
        <v>0</v>
      </c>
      <c r="H1212" s="91">
        <f t="shared" si="255"/>
        <v>100</v>
      </c>
    </row>
    <row r="1213" spans="2:8" s="44" customFormat="1">
      <c r="B1213" s="90" t="s">
        <v>68</v>
      </c>
      <c r="C1213" s="107" t="s">
        <v>69</v>
      </c>
      <c r="D1213" s="49">
        <v>2122.3000000000002</v>
      </c>
      <c r="E1213" s="49">
        <v>316.7</v>
      </c>
      <c r="F1213" s="49">
        <v>316.63236999999998</v>
      </c>
      <c r="G1213" s="50">
        <f t="shared" si="254"/>
        <v>-6.7630000000008295E-2</v>
      </c>
      <c r="H1213" s="91">
        <f t="shared" si="255"/>
        <v>99.978645405746761</v>
      </c>
    </row>
    <row r="1214" spans="2:8" s="44" customFormat="1">
      <c r="B1214" s="90" t="s">
        <v>1050</v>
      </c>
      <c r="C1214" s="107" t="s">
        <v>787</v>
      </c>
      <c r="D1214" s="49">
        <v>540</v>
      </c>
      <c r="E1214" s="49">
        <v>44.4</v>
      </c>
      <c r="F1214" s="49">
        <v>44.34</v>
      </c>
      <c r="G1214" s="50">
        <f t="shared" si="254"/>
        <v>-5.9999999999995168E-2</v>
      </c>
      <c r="H1214" s="91">
        <f t="shared" si="255"/>
        <v>99.86486486486487</v>
      </c>
    </row>
    <row r="1215" spans="2:8" s="44" customFormat="1">
      <c r="B1215" s="90" t="s">
        <v>70</v>
      </c>
      <c r="C1215" s="107" t="s">
        <v>71</v>
      </c>
      <c r="D1215" s="49">
        <v>0</v>
      </c>
      <c r="E1215" s="49">
        <v>89.3</v>
      </c>
      <c r="F1215" s="49">
        <v>89.270830000000004</v>
      </c>
      <c r="G1215" s="50">
        <f t="shared" si="254"/>
        <v>-2.9169999999993479E-2</v>
      </c>
      <c r="H1215" s="91">
        <f t="shared" si="255"/>
        <v>99.967334826427773</v>
      </c>
    </row>
    <row r="1216" spans="2:8" s="44" customFormat="1">
      <c r="B1216" s="88" t="s">
        <v>5</v>
      </c>
      <c r="C1216" s="1" t="s">
        <v>0</v>
      </c>
      <c r="D1216" s="51">
        <v>11344.6</v>
      </c>
      <c r="E1216" s="51">
        <v>5264.3</v>
      </c>
      <c r="F1216" s="51">
        <v>5264.0832</v>
      </c>
      <c r="G1216" s="50">
        <f t="shared" si="254"/>
        <v>-0.21680000000014843</v>
      </c>
      <c r="H1216" s="91">
        <f t="shared" si="255"/>
        <v>99.995881693672473</v>
      </c>
    </row>
    <row r="1217" spans="2:8" s="44" customFormat="1">
      <c r="B1217" s="90" t="s">
        <v>37</v>
      </c>
      <c r="C1217" s="107" t="s">
        <v>789</v>
      </c>
      <c r="D1217" s="49">
        <v>100</v>
      </c>
      <c r="E1217" s="49">
        <v>0</v>
      </c>
      <c r="F1217" s="49">
        <v>0</v>
      </c>
      <c r="G1217" s="50">
        <f t="shared" si="254"/>
        <v>0</v>
      </c>
      <c r="H1217" s="91">
        <v>0</v>
      </c>
    </row>
    <row r="1218" spans="2:8" s="44" customFormat="1">
      <c r="B1218" s="88" t="s">
        <v>6</v>
      </c>
      <c r="C1218" s="1" t="s">
        <v>0</v>
      </c>
      <c r="D1218" s="51">
        <v>11444.6</v>
      </c>
      <c r="E1218" s="51">
        <v>5264.3</v>
      </c>
      <c r="F1218" s="51">
        <v>5264.0832</v>
      </c>
      <c r="G1218" s="50">
        <f t="shared" si="254"/>
        <v>-0.21680000000014843</v>
      </c>
      <c r="H1218" s="91">
        <f t="shared" si="255"/>
        <v>99.995881693672473</v>
      </c>
    </row>
    <row r="1219" spans="2:8" s="44" customFormat="1">
      <c r="B1219" s="88" t="s">
        <v>8</v>
      </c>
      <c r="C1219" s="1" t="s">
        <v>0</v>
      </c>
      <c r="D1219" s="51">
        <v>450</v>
      </c>
      <c r="E1219" s="51">
        <v>0</v>
      </c>
      <c r="F1219" s="51">
        <v>0</v>
      </c>
      <c r="G1219" s="50">
        <f t="shared" si="254"/>
        <v>0</v>
      </c>
      <c r="H1219" s="91">
        <v>0</v>
      </c>
    </row>
    <row r="1220" spans="2:8" s="44" customFormat="1">
      <c r="B1220" s="88" t="s">
        <v>7</v>
      </c>
      <c r="C1220" s="1" t="s">
        <v>0</v>
      </c>
      <c r="D1220" s="51">
        <v>11894.6</v>
      </c>
      <c r="E1220" s="51">
        <v>5264.3</v>
      </c>
      <c r="F1220" s="51">
        <v>5264.0832</v>
      </c>
      <c r="G1220" s="50">
        <f t="shared" si="254"/>
        <v>-0.21680000000014843</v>
      </c>
      <c r="H1220" s="91">
        <f t="shared" si="255"/>
        <v>99.995881693672473</v>
      </c>
    </row>
    <row r="1221" spans="2:8" s="44" customFormat="1" ht="21">
      <c r="B1221" s="92" t="s">
        <v>55</v>
      </c>
      <c r="C1221" s="1" t="s">
        <v>57</v>
      </c>
      <c r="D1221" s="2" t="s">
        <v>1</v>
      </c>
      <c r="E1221" s="2" t="s">
        <v>2</v>
      </c>
      <c r="F1221" s="2" t="s">
        <v>3</v>
      </c>
      <c r="G1221" s="3" t="s">
        <v>4</v>
      </c>
      <c r="H1221" s="93" t="s">
        <v>58</v>
      </c>
    </row>
    <row r="1222" spans="2:8" s="44" customFormat="1" ht="42">
      <c r="B1222" s="88" t="s">
        <v>1173</v>
      </c>
      <c r="C1222" s="1" t="s">
        <v>904</v>
      </c>
      <c r="D1222" s="83"/>
      <c r="E1222" s="83"/>
      <c r="F1222" s="83"/>
      <c r="G1222" s="83"/>
      <c r="H1222" s="89"/>
    </row>
    <row r="1223" spans="2:8" s="44" customFormat="1">
      <c r="B1223" s="90" t="s">
        <v>64</v>
      </c>
      <c r="C1223" s="107" t="s">
        <v>65</v>
      </c>
      <c r="D1223" s="49">
        <v>843114.2</v>
      </c>
      <c r="E1223" s="49">
        <v>855143.9</v>
      </c>
      <c r="F1223" s="49">
        <v>853965.98744000006</v>
      </c>
      <c r="G1223" s="50">
        <f t="shared" ref="G1223:G1235" si="256">F1223-E1223</f>
        <v>-1177.9125599999679</v>
      </c>
      <c r="H1223" s="91">
        <f t="shared" ref="H1223:H1235" si="257">F1223/E1223*100</f>
        <v>99.862255632063807</v>
      </c>
    </row>
    <row r="1224" spans="2:8" s="44" customFormat="1">
      <c r="B1224" s="90" t="s">
        <v>66</v>
      </c>
      <c r="C1224" s="107" t="s">
        <v>67</v>
      </c>
      <c r="D1224" s="49">
        <v>144555.79999999999</v>
      </c>
      <c r="E1224" s="49">
        <v>146235.70000000001</v>
      </c>
      <c r="F1224" s="49">
        <v>145530.83981</v>
      </c>
      <c r="G1224" s="50">
        <f t="shared" si="256"/>
        <v>-704.8601900000067</v>
      </c>
      <c r="H1224" s="91">
        <f t="shared" si="257"/>
        <v>99.517997185365815</v>
      </c>
    </row>
    <row r="1225" spans="2:8" s="44" customFormat="1">
      <c r="B1225" s="90" t="s">
        <v>68</v>
      </c>
      <c r="C1225" s="107" t="s">
        <v>69</v>
      </c>
      <c r="D1225" s="49">
        <v>110827.7</v>
      </c>
      <c r="E1225" s="49">
        <v>107835.9</v>
      </c>
      <c r="F1225" s="49">
        <v>102772.96416</v>
      </c>
      <c r="G1225" s="50">
        <f t="shared" si="256"/>
        <v>-5062.935839999991</v>
      </c>
      <c r="H1225" s="91">
        <f t="shared" si="257"/>
        <v>95.304962595944403</v>
      </c>
    </row>
    <row r="1226" spans="2:8" s="44" customFormat="1">
      <c r="B1226" s="90" t="s">
        <v>1050</v>
      </c>
      <c r="C1226" s="107" t="s">
        <v>787</v>
      </c>
      <c r="D1226" s="49">
        <v>33461.9</v>
      </c>
      <c r="E1226" s="49">
        <v>33318.6</v>
      </c>
      <c r="F1226" s="49">
        <v>28417.001609999999</v>
      </c>
      <c r="G1226" s="50">
        <f t="shared" si="256"/>
        <v>-4901.5983899999992</v>
      </c>
      <c r="H1226" s="91">
        <f t="shared" si="257"/>
        <v>85.288702436476925</v>
      </c>
    </row>
    <row r="1227" spans="2:8" s="44" customFormat="1">
      <c r="B1227" s="90" t="s">
        <v>70</v>
      </c>
      <c r="C1227" s="107" t="s">
        <v>71</v>
      </c>
      <c r="D1227" s="49">
        <v>51635.9</v>
      </c>
      <c r="E1227" s="49">
        <v>53635.9</v>
      </c>
      <c r="F1227" s="49">
        <v>53419.083830000003</v>
      </c>
      <c r="G1227" s="50">
        <f t="shared" si="256"/>
        <v>-216.81616999999824</v>
      </c>
      <c r="H1227" s="91">
        <f t="shared" si="257"/>
        <v>99.595762968459553</v>
      </c>
    </row>
    <row r="1228" spans="2:8" s="44" customFormat="1">
      <c r="B1228" s="90" t="s">
        <v>1054</v>
      </c>
      <c r="C1228" s="107" t="s">
        <v>792</v>
      </c>
      <c r="D1228" s="49">
        <v>450</v>
      </c>
      <c r="E1228" s="49">
        <v>450</v>
      </c>
      <c r="F1228" s="49">
        <v>102.02</v>
      </c>
      <c r="G1228" s="50">
        <f t="shared" si="256"/>
        <v>-347.98</v>
      </c>
      <c r="H1228" s="91">
        <f t="shared" si="257"/>
        <v>22.671111111111113</v>
      </c>
    </row>
    <row r="1229" spans="2:8" s="44" customFormat="1">
      <c r="B1229" s="90" t="s">
        <v>1051</v>
      </c>
      <c r="C1229" s="107" t="s">
        <v>788</v>
      </c>
      <c r="D1229" s="49">
        <v>0</v>
      </c>
      <c r="E1229" s="49">
        <v>274.2</v>
      </c>
      <c r="F1229" s="49">
        <v>267.8</v>
      </c>
      <c r="G1229" s="50">
        <f t="shared" si="256"/>
        <v>-6.3999999999999773</v>
      </c>
      <c r="H1229" s="91">
        <f t="shared" si="257"/>
        <v>97.665937272064198</v>
      </c>
    </row>
    <row r="1230" spans="2:8" s="44" customFormat="1">
      <c r="B1230" s="90" t="s">
        <v>1056</v>
      </c>
      <c r="C1230" s="107" t="s">
        <v>794</v>
      </c>
      <c r="D1230" s="49">
        <v>38700.1</v>
      </c>
      <c r="E1230" s="49">
        <v>29700.1</v>
      </c>
      <c r="F1230" s="49">
        <v>29135.269</v>
      </c>
      <c r="G1230" s="50">
        <f t="shared" si="256"/>
        <v>-564.83099999999831</v>
      </c>
      <c r="H1230" s="91">
        <f t="shared" si="257"/>
        <v>98.098218524516753</v>
      </c>
    </row>
    <row r="1231" spans="2:8" s="44" customFormat="1">
      <c r="B1231" s="88" t="s">
        <v>5</v>
      </c>
      <c r="C1231" s="1" t="s">
        <v>0</v>
      </c>
      <c r="D1231" s="51">
        <v>1222745.6000000001</v>
      </c>
      <c r="E1231" s="51">
        <v>1226594.3</v>
      </c>
      <c r="F1231" s="51">
        <v>1213610.96585</v>
      </c>
      <c r="G1231" s="50">
        <f t="shared" si="256"/>
        <v>-12983.33415000001</v>
      </c>
      <c r="H1231" s="91">
        <f t="shared" si="257"/>
        <v>98.94151357543403</v>
      </c>
    </row>
    <row r="1232" spans="2:8" s="44" customFormat="1">
      <c r="B1232" s="90" t="s">
        <v>37</v>
      </c>
      <c r="C1232" s="107" t="s">
        <v>789</v>
      </c>
      <c r="D1232" s="49">
        <v>19500</v>
      </c>
      <c r="E1232" s="49">
        <v>19225.8</v>
      </c>
      <c r="F1232" s="49">
        <v>18087.545750000001</v>
      </c>
      <c r="G1232" s="50">
        <f t="shared" si="256"/>
        <v>-1138.2542499999981</v>
      </c>
      <c r="H1232" s="91">
        <f t="shared" si="257"/>
        <v>94.079548055217472</v>
      </c>
    </row>
    <row r="1233" spans="2:8" s="44" customFormat="1">
      <c r="B1233" s="88" t="s">
        <v>6</v>
      </c>
      <c r="C1233" s="1" t="s">
        <v>0</v>
      </c>
      <c r="D1233" s="51">
        <v>1242245.6000000001</v>
      </c>
      <c r="E1233" s="51">
        <v>1245820.1000000001</v>
      </c>
      <c r="F1233" s="51">
        <v>1231698.5116000001</v>
      </c>
      <c r="G1233" s="50">
        <f t="shared" si="256"/>
        <v>-14121.588400000008</v>
      </c>
      <c r="H1233" s="91">
        <f t="shared" si="257"/>
        <v>98.866482536282732</v>
      </c>
    </row>
    <row r="1234" spans="2:8" s="44" customFormat="1">
      <c r="B1234" s="88" t="s">
        <v>8</v>
      </c>
      <c r="C1234" s="1" t="s">
        <v>0</v>
      </c>
      <c r="D1234" s="51">
        <v>169925</v>
      </c>
      <c r="E1234" s="51">
        <v>181164.62299999999</v>
      </c>
      <c r="F1234" s="51">
        <v>119579.91361</v>
      </c>
      <c r="G1234" s="50">
        <f t="shared" si="256"/>
        <v>-61584.709389999989</v>
      </c>
      <c r="H1234" s="91">
        <f t="shared" si="257"/>
        <v>66.006216682823336</v>
      </c>
    </row>
    <row r="1235" spans="2:8" s="44" customFormat="1">
      <c r="B1235" s="88" t="s">
        <v>7</v>
      </c>
      <c r="C1235" s="1" t="s">
        <v>0</v>
      </c>
      <c r="D1235" s="51">
        <v>1412170.6</v>
      </c>
      <c r="E1235" s="51">
        <v>1426984.723</v>
      </c>
      <c r="F1235" s="51">
        <v>1351278.42521</v>
      </c>
      <c r="G1235" s="50">
        <f t="shared" si="256"/>
        <v>-75706.297789999982</v>
      </c>
      <c r="H1235" s="91">
        <f t="shared" si="257"/>
        <v>94.694666553203177</v>
      </c>
    </row>
    <row r="1236" spans="2:8" s="44" customFormat="1" ht="21">
      <c r="B1236" s="92" t="s">
        <v>55</v>
      </c>
      <c r="C1236" s="1" t="s">
        <v>57</v>
      </c>
      <c r="D1236" s="2" t="s">
        <v>1</v>
      </c>
      <c r="E1236" s="2" t="s">
        <v>2</v>
      </c>
      <c r="F1236" s="2" t="s">
        <v>3</v>
      </c>
      <c r="G1236" s="3" t="s">
        <v>4</v>
      </c>
      <c r="H1236" s="93" t="s">
        <v>58</v>
      </c>
    </row>
    <row r="1237" spans="2:8" s="44" customFormat="1" ht="21">
      <c r="B1237" s="88" t="s">
        <v>1174</v>
      </c>
      <c r="C1237" s="1" t="s">
        <v>905</v>
      </c>
      <c r="D1237" s="83"/>
      <c r="E1237" s="83"/>
      <c r="F1237" s="83"/>
      <c r="G1237" s="83"/>
      <c r="H1237" s="89"/>
    </row>
    <row r="1238" spans="2:8" s="44" customFormat="1">
      <c r="B1238" s="90" t="s">
        <v>37</v>
      </c>
      <c r="C1238" s="107" t="s">
        <v>789</v>
      </c>
      <c r="D1238" s="49">
        <v>54570</v>
      </c>
      <c r="E1238" s="49">
        <v>77007.839999999997</v>
      </c>
      <c r="F1238" s="49">
        <v>60920</v>
      </c>
      <c r="G1238" s="50">
        <f t="shared" ref="G1238:G1240" si="258">F1238-E1238</f>
        <v>-16087.839999999997</v>
      </c>
      <c r="H1238" s="91">
        <f t="shared" ref="H1238:H1240" si="259">F1238/E1238*100</f>
        <v>79.108828399809681</v>
      </c>
    </row>
    <row r="1239" spans="2:8" s="44" customFormat="1">
      <c r="B1239" s="88" t="s">
        <v>6</v>
      </c>
      <c r="C1239" s="1" t="s">
        <v>0</v>
      </c>
      <c r="D1239" s="51">
        <v>54570</v>
      </c>
      <c r="E1239" s="51">
        <v>77007.839999999997</v>
      </c>
      <c r="F1239" s="51">
        <v>60920</v>
      </c>
      <c r="G1239" s="50">
        <f t="shared" si="258"/>
        <v>-16087.839999999997</v>
      </c>
      <c r="H1239" s="91">
        <f t="shared" si="259"/>
        <v>79.108828399809681</v>
      </c>
    </row>
    <row r="1240" spans="2:8" s="44" customFormat="1">
      <c r="B1240" s="88" t="s">
        <v>7</v>
      </c>
      <c r="C1240" s="1" t="s">
        <v>0</v>
      </c>
      <c r="D1240" s="51">
        <v>54570</v>
      </c>
      <c r="E1240" s="51">
        <v>77007.839999999997</v>
      </c>
      <c r="F1240" s="51">
        <v>60920</v>
      </c>
      <c r="G1240" s="50">
        <f t="shared" si="258"/>
        <v>-16087.839999999997</v>
      </c>
      <c r="H1240" s="91">
        <f t="shared" si="259"/>
        <v>79.108828399809681</v>
      </c>
    </row>
    <row r="1241" spans="2:8" s="44" customFormat="1" ht="21">
      <c r="B1241" s="92" t="s">
        <v>55</v>
      </c>
      <c r="C1241" s="1" t="s">
        <v>57</v>
      </c>
      <c r="D1241" s="2" t="s">
        <v>1</v>
      </c>
      <c r="E1241" s="2" t="s">
        <v>2</v>
      </c>
      <c r="F1241" s="2" t="s">
        <v>3</v>
      </c>
      <c r="G1241" s="3" t="s">
        <v>4</v>
      </c>
      <c r="H1241" s="93" t="s">
        <v>58</v>
      </c>
    </row>
    <row r="1242" spans="2:8" s="44" customFormat="1" ht="21">
      <c r="B1242" s="88" t="s">
        <v>20</v>
      </c>
      <c r="C1242" s="1">
        <v>34920</v>
      </c>
      <c r="D1242" s="83"/>
      <c r="E1242" s="83"/>
      <c r="F1242" s="83"/>
      <c r="G1242" s="83"/>
      <c r="H1242" s="89"/>
    </row>
    <row r="1243" spans="2:8" s="44" customFormat="1">
      <c r="B1243" s="90" t="s">
        <v>37</v>
      </c>
      <c r="C1243" s="107" t="s">
        <v>789</v>
      </c>
      <c r="D1243" s="49">
        <f>85000+255000+42500</f>
        <v>382500</v>
      </c>
      <c r="E1243" s="49">
        <v>559650</v>
      </c>
      <c r="F1243" s="49">
        <f>159017.18+300386.05+42400</f>
        <v>501803.23</v>
      </c>
      <c r="G1243" s="50">
        <f t="shared" ref="G1243:G1245" si="260">F1243-E1243</f>
        <v>-57846.770000000019</v>
      </c>
      <c r="H1243" s="91">
        <f t="shared" ref="H1243:H1245" si="261">F1243/E1243*100</f>
        <v>89.663759492539981</v>
      </c>
    </row>
    <row r="1244" spans="2:8" s="44" customFormat="1">
      <c r="B1244" s="88" t="s">
        <v>6</v>
      </c>
      <c r="C1244" s="1" t="s">
        <v>0</v>
      </c>
      <c r="D1244" s="51">
        <f>D1243</f>
        <v>382500</v>
      </c>
      <c r="E1244" s="51">
        <f>E1243</f>
        <v>559650</v>
      </c>
      <c r="F1244" s="51">
        <f>F1243</f>
        <v>501803.23</v>
      </c>
      <c r="G1244" s="50">
        <f t="shared" si="260"/>
        <v>-57846.770000000019</v>
      </c>
      <c r="H1244" s="91">
        <f t="shared" si="261"/>
        <v>89.663759492539981</v>
      </c>
    </row>
    <row r="1245" spans="2:8" s="44" customFormat="1">
      <c r="B1245" s="88" t="s">
        <v>7</v>
      </c>
      <c r="C1245" s="1" t="s">
        <v>0</v>
      </c>
      <c r="D1245" s="51">
        <f>D1243</f>
        <v>382500</v>
      </c>
      <c r="E1245" s="51">
        <f>E1244</f>
        <v>559650</v>
      </c>
      <c r="F1245" s="51">
        <f>F1244</f>
        <v>501803.23</v>
      </c>
      <c r="G1245" s="50">
        <f t="shared" si="260"/>
        <v>-57846.770000000019</v>
      </c>
      <c r="H1245" s="91">
        <f t="shared" si="261"/>
        <v>89.663759492539981</v>
      </c>
    </row>
    <row r="1246" spans="2:8" s="44" customFormat="1" ht="21">
      <c r="B1246" s="92" t="s">
        <v>55</v>
      </c>
      <c r="C1246" s="1" t="s">
        <v>57</v>
      </c>
      <c r="D1246" s="2" t="s">
        <v>1</v>
      </c>
      <c r="E1246" s="2" t="s">
        <v>2</v>
      </c>
      <c r="F1246" s="2" t="s">
        <v>3</v>
      </c>
      <c r="G1246" s="3" t="s">
        <v>4</v>
      </c>
      <c r="H1246" s="93" t="s">
        <v>58</v>
      </c>
    </row>
    <row r="1247" spans="2:8" s="44" customFormat="1" ht="21">
      <c r="B1247" s="88" t="s">
        <v>21</v>
      </c>
      <c r="C1247" s="1">
        <v>34930</v>
      </c>
      <c r="D1247" s="83"/>
      <c r="E1247" s="83"/>
      <c r="F1247" s="83"/>
      <c r="G1247" s="83"/>
      <c r="H1247" s="89"/>
    </row>
    <row r="1248" spans="2:8" s="44" customFormat="1">
      <c r="B1248" s="90" t="s">
        <v>37</v>
      </c>
      <c r="C1248" s="107" t="s">
        <v>789</v>
      </c>
      <c r="D1248" s="49">
        <f>42500</f>
        <v>42500</v>
      </c>
      <c r="E1248" s="49">
        <v>51660</v>
      </c>
      <c r="F1248" s="49">
        <v>42400</v>
      </c>
      <c r="G1248" s="50">
        <f t="shared" ref="G1248:G1250" si="262">F1248-E1248</f>
        <v>-9260</v>
      </c>
      <c r="H1248" s="91">
        <f t="shared" ref="H1248:H1250" si="263">F1248/E1248*100</f>
        <v>82.075106465350373</v>
      </c>
    </row>
    <row r="1249" spans="2:8" s="44" customFormat="1">
      <c r="B1249" s="88" t="s">
        <v>6</v>
      </c>
      <c r="C1249" s="1" t="s">
        <v>0</v>
      </c>
      <c r="D1249" s="51">
        <f t="shared" ref="D1249:F1250" si="264">D1248</f>
        <v>42500</v>
      </c>
      <c r="E1249" s="51">
        <f t="shared" si="264"/>
        <v>51660</v>
      </c>
      <c r="F1249" s="51">
        <f t="shared" si="264"/>
        <v>42400</v>
      </c>
      <c r="G1249" s="50">
        <f t="shared" si="262"/>
        <v>-9260</v>
      </c>
      <c r="H1249" s="91">
        <f t="shared" si="263"/>
        <v>82.075106465350373</v>
      </c>
    </row>
    <row r="1250" spans="2:8" s="44" customFormat="1">
      <c r="B1250" s="88" t="s">
        <v>7</v>
      </c>
      <c r="C1250" s="1" t="s">
        <v>0</v>
      </c>
      <c r="D1250" s="51">
        <f t="shared" si="264"/>
        <v>42500</v>
      </c>
      <c r="E1250" s="51">
        <f t="shared" si="264"/>
        <v>51660</v>
      </c>
      <c r="F1250" s="51">
        <f t="shared" si="264"/>
        <v>42400</v>
      </c>
      <c r="G1250" s="50">
        <f t="shared" si="262"/>
        <v>-9260</v>
      </c>
      <c r="H1250" s="91">
        <f t="shared" si="263"/>
        <v>82.075106465350373</v>
      </c>
    </row>
    <row r="1251" spans="2:8" s="44" customFormat="1" ht="21">
      <c r="B1251" s="92" t="s">
        <v>55</v>
      </c>
      <c r="C1251" s="1" t="s">
        <v>57</v>
      </c>
      <c r="D1251" s="2" t="s">
        <v>1</v>
      </c>
      <c r="E1251" s="2" t="s">
        <v>2</v>
      </c>
      <c r="F1251" s="2" t="s">
        <v>3</v>
      </c>
      <c r="G1251" s="3" t="s">
        <v>4</v>
      </c>
      <c r="H1251" s="93" t="s">
        <v>58</v>
      </c>
    </row>
    <row r="1252" spans="2:8" s="44" customFormat="1" ht="31.5">
      <c r="B1252" s="88" t="s">
        <v>1175</v>
      </c>
      <c r="C1252" s="1" t="s">
        <v>906</v>
      </c>
      <c r="D1252" s="83"/>
      <c r="E1252" s="83"/>
      <c r="F1252" s="83"/>
      <c r="G1252" s="83"/>
      <c r="H1252" s="89"/>
    </row>
    <row r="1253" spans="2:8" s="44" customFormat="1">
      <c r="B1253" s="90" t="s">
        <v>64</v>
      </c>
      <c r="C1253" s="107" t="s">
        <v>65</v>
      </c>
      <c r="D1253" s="49">
        <v>32650</v>
      </c>
      <c r="E1253" s="49">
        <v>32650</v>
      </c>
      <c r="F1253" s="49">
        <v>27416.821540000001</v>
      </c>
      <c r="G1253" s="50">
        <f t="shared" ref="G1253:G1261" si="265">F1253-E1253</f>
        <v>-5233.1784599999992</v>
      </c>
      <c r="H1253" s="91">
        <f t="shared" ref="H1253:H1261" si="266">F1253/E1253*100</f>
        <v>83.971888330781013</v>
      </c>
    </row>
    <row r="1254" spans="2:8" s="44" customFormat="1">
      <c r="B1254" s="90" t="s">
        <v>66</v>
      </c>
      <c r="C1254" s="107" t="s">
        <v>67</v>
      </c>
      <c r="D1254" s="49">
        <v>5632.1</v>
      </c>
      <c r="E1254" s="49">
        <v>5632.1</v>
      </c>
      <c r="F1254" s="49">
        <v>3837.2259800000002</v>
      </c>
      <c r="G1254" s="50">
        <f t="shared" si="265"/>
        <v>-1794.8740200000002</v>
      </c>
      <c r="H1254" s="91">
        <f t="shared" si="266"/>
        <v>68.131353846700165</v>
      </c>
    </row>
    <row r="1255" spans="2:8" s="44" customFormat="1">
      <c r="B1255" s="90" t="s">
        <v>68</v>
      </c>
      <c r="C1255" s="107" t="s">
        <v>69</v>
      </c>
      <c r="D1255" s="49">
        <v>369.6</v>
      </c>
      <c r="E1255" s="49">
        <v>369.6</v>
      </c>
      <c r="F1255" s="49">
        <v>0</v>
      </c>
      <c r="G1255" s="50">
        <f t="shared" si="265"/>
        <v>-369.6</v>
      </c>
      <c r="H1255" s="91">
        <f t="shared" si="266"/>
        <v>0</v>
      </c>
    </row>
    <row r="1256" spans="2:8" s="44" customFormat="1">
      <c r="B1256" s="90" t="s">
        <v>1050</v>
      </c>
      <c r="C1256" s="107" t="s">
        <v>787</v>
      </c>
      <c r="D1256" s="49">
        <v>210.3</v>
      </c>
      <c r="E1256" s="49">
        <v>210.3</v>
      </c>
      <c r="F1256" s="49">
        <v>0</v>
      </c>
      <c r="G1256" s="50">
        <f t="shared" si="265"/>
        <v>-210.3</v>
      </c>
      <c r="H1256" s="91">
        <f t="shared" si="266"/>
        <v>0</v>
      </c>
    </row>
    <row r="1257" spans="2:8" s="44" customFormat="1">
      <c r="B1257" s="90" t="s">
        <v>70</v>
      </c>
      <c r="C1257" s="107" t="s">
        <v>71</v>
      </c>
      <c r="D1257" s="49">
        <v>3703.2</v>
      </c>
      <c r="E1257" s="49">
        <v>3703.2</v>
      </c>
      <c r="F1257" s="49">
        <v>1097.4996000000001</v>
      </c>
      <c r="G1257" s="50">
        <f t="shared" si="265"/>
        <v>-2605.7003999999997</v>
      </c>
      <c r="H1257" s="91">
        <f t="shared" si="266"/>
        <v>29.636519766688274</v>
      </c>
    </row>
    <row r="1258" spans="2:8" s="44" customFormat="1">
      <c r="B1258" s="88" t="s">
        <v>5</v>
      </c>
      <c r="C1258" s="1" t="s">
        <v>0</v>
      </c>
      <c r="D1258" s="51">
        <v>42565.2</v>
      </c>
      <c r="E1258" s="51">
        <v>42565.2</v>
      </c>
      <c r="F1258" s="51">
        <v>32351.547119999999</v>
      </c>
      <c r="G1258" s="50">
        <f t="shared" si="265"/>
        <v>-10213.652879999998</v>
      </c>
      <c r="H1258" s="91">
        <f t="shared" si="266"/>
        <v>76.004687209269548</v>
      </c>
    </row>
    <row r="1259" spans="2:8" s="44" customFormat="1">
      <c r="B1259" s="88" t="s">
        <v>6</v>
      </c>
      <c r="C1259" s="1" t="s">
        <v>0</v>
      </c>
      <c r="D1259" s="51">
        <v>42565.2</v>
      </c>
      <c r="E1259" s="51">
        <v>42565.2</v>
      </c>
      <c r="F1259" s="51">
        <v>32351.547119999999</v>
      </c>
      <c r="G1259" s="50">
        <f t="shared" si="265"/>
        <v>-10213.652879999998</v>
      </c>
      <c r="H1259" s="91">
        <f t="shared" si="266"/>
        <v>76.004687209269548</v>
      </c>
    </row>
    <row r="1260" spans="2:8" s="44" customFormat="1">
      <c r="B1260" s="88" t="s">
        <v>8</v>
      </c>
      <c r="C1260" s="1" t="s">
        <v>0</v>
      </c>
      <c r="D1260" s="51">
        <v>65759.7</v>
      </c>
      <c r="E1260" s="51">
        <v>124403.367</v>
      </c>
      <c r="F1260" s="51">
        <v>65935.120269999999</v>
      </c>
      <c r="G1260" s="50">
        <f t="shared" si="265"/>
        <v>-58468.246729999999</v>
      </c>
      <c r="H1260" s="91">
        <f t="shared" si="266"/>
        <v>53.001073732996304</v>
      </c>
    </row>
    <row r="1261" spans="2:8" s="44" customFormat="1">
      <c r="B1261" s="88" t="s">
        <v>7</v>
      </c>
      <c r="C1261" s="1" t="s">
        <v>0</v>
      </c>
      <c r="D1261" s="51">
        <v>108324.9</v>
      </c>
      <c r="E1261" s="51">
        <v>166968.56700000001</v>
      </c>
      <c r="F1261" s="51">
        <v>98286.667390000002</v>
      </c>
      <c r="G1261" s="50">
        <f t="shared" si="265"/>
        <v>-68681.899610000008</v>
      </c>
      <c r="H1261" s="91">
        <f t="shared" si="266"/>
        <v>58.86537158218529</v>
      </c>
    </row>
    <row r="1262" spans="2:8" s="44" customFormat="1" ht="21">
      <c r="B1262" s="92" t="s">
        <v>55</v>
      </c>
      <c r="C1262" s="1" t="s">
        <v>57</v>
      </c>
      <c r="D1262" s="2" t="s">
        <v>1</v>
      </c>
      <c r="E1262" s="2" t="s">
        <v>2</v>
      </c>
      <c r="F1262" s="2" t="s">
        <v>3</v>
      </c>
      <c r="G1262" s="3" t="s">
        <v>4</v>
      </c>
      <c r="H1262" s="93" t="s">
        <v>58</v>
      </c>
    </row>
    <row r="1263" spans="2:8" s="44" customFormat="1" ht="42">
      <c r="B1263" s="88" t="s">
        <v>1176</v>
      </c>
      <c r="C1263" s="1" t="s">
        <v>907</v>
      </c>
      <c r="D1263" s="83"/>
      <c r="E1263" s="83"/>
      <c r="F1263" s="83"/>
      <c r="G1263" s="83"/>
      <c r="H1263" s="89"/>
    </row>
    <row r="1264" spans="2:8" s="44" customFormat="1">
      <c r="B1264" s="90" t="s">
        <v>64</v>
      </c>
      <c r="C1264" s="107" t="s">
        <v>65</v>
      </c>
      <c r="D1264" s="49">
        <v>9051.5</v>
      </c>
      <c r="E1264" s="49">
        <v>9051.5</v>
      </c>
      <c r="F1264" s="49">
        <v>765.51175999999998</v>
      </c>
      <c r="G1264" s="50">
        <f t="shared" ref="G1264:G1270" si="267">F1264-E1264</f>
        <v>-8285.9882400000006</v>
      </c>
      <c r="H1264" s="91">
        <f t="shared" ref="H1264:H1270" si="268">F1264/E1264*100</f>
        <v>8.4572917196044859</v>
      </c>
    </row>
    <row r="1265" spans="2:8" s="44" customFormat="1">
      <c r="B1265" s="90" t="s">
        <v>66</v>
      </c>
      <c r="C1265" s="107" t="s">
        <v>67</v>
      </c>
      <c r="D1265" s="49">
        <v>1438.6</v>
      </c>
      <c r="E1265" s="49">
        <v>1438.6</v>
      </c>
      <c r="F1265" s="49">
        <v>107.51296000000001</v>
      </c>
      <c r="G1265" s="50">
        <f t="shared" si="267"/>
        <v>-1331.0870399999999</v>
      </c>
      <c r="H1265" s="91">
        <f t="shared" si="268"/>
        <v>7.4734436257472563</v>
      </c>
    </row>
    <row r="1266" spans="2:8" s="44" customFormat="1">
      <c r="B1266" s="90" t="s">
        <v>70</v>
      </c>
      <c r="C1266" s="107" t="s">
        <v>71</v>
      </c>
      <c r="D1266" s="49">
        <v>1252.8</v>
      </c>
      <c r="E1266" s="49">
        <v>1252.8</v>
      </c>
      <c r="F1266" s="49">
        <v>0</v>
      </c>
      <c r="G1266" s="50">
        <f t="shared" si="267"/>
        <v>-1252.8</v>
      </c>
      <c r="H1266" s="91">
        <f t="shared" si="268"/>
        <v>0</v>
      </c>
    </row>
    <row r="1267" spans="2:8" s="44" customFormat="1">
      <c r="B1267" s="88" t="s">
        <v>5</v>
      </c>
      <c r="C1267" s="1" t="s">
        <v>0</v>
      </c>
      <c r="D1267" s="51">
        <v>11742.9</v>
      </c>
      <c r="E1267" s="51">
        <v>11742.9</v>
      </c>
      <c r="F1267" s="51">
        <v>873.02472</v>
      </c>
      <c r="G1267" s="50">
        <f t="shared" si="267"/>
        <v>-10869.87528</v>
      </c>
      <c r="H1267" s="91">
        <f t="shared" si="268"/>
        <v>7.4344899471169814</v>
      </c>
    </row>
    <row r="1268" spans="2:8" s="44" customFormat="1">
      <c r="B1268" s="88" t="s">
        <v>6</v>
      </c>
      <c r="C1268" s="1" t="s">
        <v>0</v>
      </c>
      <c r="D1268" s="51">
        <v>11742.9</v>
      </c>
      <c r="E1268" s="51">
        <v>11742.9</v>
      </c>
      <c r="F1268" s="51">
        <v>873.02472</v>
      </c>
      <c r="G1268" s="50">
        <f t="shared" si="267"/>
        <v>-10869.87528</v>
      </c>
      <c r="H1268" s="91">
        <f t="shared" si="268"/>
        <v>7.4344899471169814</v>
      </c>
    </row>
    <row r="1269" spans="2:8" s="44" customFormat="1">
      <c r="B1269" s="88" t="s">
        <v>8</v>
      </c>
      <c r="C1269" s="1" t="s">
        <v>0</v>
      </c>
      <c r="D1269" s="51">
        <v>17276.900000000001</v>
      </c>
      <c r="E1269" s="51">
        <v>126915.815</v>
      </c>
      <c r="F1269" s="51">
        <v>66131.565109999996</v>
      </c>
      <c r="G1269" s="50">
        <f t="shared" si="267"/>
        <v>-60784.249890000006</v>
      </c>
      <c r="H1269" s="91">
        <f t="shared" si="268"/>
        <v>52.10663864861916</v>
      </c>
    </row>
    <row r="1270" spans="2:8" s="44" customFormat="1">
      <c r="B1270" s="88" t="s">
        <v>7</v>
      </c>
      <c r="C1270" s="1" t="s">
        <v>0</v>
      </c>
      <c r="D1270" s="51">
        <v>29019.8</v>
      </c>
      <c r="E1270" s="51">
        <v>138658.715</v>
      </c>
      <c r="F1270" s="51">
        <v>67004.589829999997</v>
      </c>
      <c r="G1270" s="50">
        <f t="shared" si="267"/>
        <v>-71654.125169999999</v>
      </c>
      <c r="H1270" s="91">
        <f t="shared" si="268"/>
        <v>48.323388710186734</v>
      </c>
    </row>
    <row r="1271" spans="2:8" s="44" customFormat="1" ht="21">
      <c r="B1271" s="92" t="s">
        <v>55</v>
      </c>
      <c r="C1271" s="1" t="s">
        <v>57</v>
      </c>
      <c r="D1271" s="2" t="s">
        <v>1</v>
      </c>
      <c r="E1271" s="2" t="s">
        <v>2</v>
      </c>
      <c r="F1271" s="2" t="s">
        <v>3</v>
      </c>
      <c r="G1271" s="3" t="s">
        <v>4</v>
      </c>
      <c r="H1271" s="93" t="s">
        <v>58</v>
      </c>
    </row>
    <row r="1272" spans="2:8" s="44" customFormat="1" ht="21">
      <c r="B1272" s="88" t="s">
        <v>1177</v>
      </c>
      <c r="C1272" s="1" t="s">
        <v>908</v>
      </c>
      <c r="D1272" s="83"/>
      <c r="E1272" s="83"/>
      <c r="F1272" s="83"/>
      <c r="G1272" s="83"/>
      <c r="H1272" s="89"/>
    </row>
    <row r="1273" spans="2:8" s="44" customFormat="1">
      <c r="B1273" s="90" t="s">
        <v>64</v>
      </c>
      <c r="C1273" s="107" t="s">
        <v>65</v>
      </c>
      <c r="D1273" s="49">
        <v>28044.400000000001</v>
      </c>
      <c r="E1273" s="49">
        <v>18904.3</v>
      </c>
      <c r="F1273" s="49">
        <v>18893.554199999999</v>
      </c>
      <c r="G1273" s="50">
        <f t="shared" ref="G1273:G1281" si="269">F1273-E1273</f>
        <v>-10.7458000000006</v>
      </c>
      <c r="H1273" s="91">
        <f t="shared" ref="H1273:H1281" si="270">F1273/E1273*100</f>
        <v>99.943156847912903</v>
      </c>
    </row>
    <row r="1274" spans="2:8" s="44" customFormat="1">
      <c r="B1274" s="90" t="s">
        <v>66</v>
      </c>
      <c r="C1274" s="107" t="s">
        <v>67</v>
      </c>
      <c r="D1274" s="49">
        <v>4180.3</v>
      </c>
      <c r="E1274" s="49">
        <v>2935.8</v>
      </c>
      <c r="F1274" s="49">
        <v>2935.7996499999999</v>
      </c>
      <c r="G1274" s="50">
        <f t="shared" si="269"/>
        <v>-3.5000000025320332E-4</v>
      </c>
      <c r="H1274" s="91">
        <f t="shared" si="270"/>
        <v>99.999988078206954</v>
      </c>
    </row>
    <row r="1275" spans="2:8" s="44" customFormat="1">
      <c r="B1275" s="90" t="s">
        <v>68</v>
      </c>
      <c r="C1275" s="107" t="s">
        <v>69</v>
      </c>
      <c r="D1275" s="49">
        <v>11510</v>
      </c>
      <c r="E1275" s="49">
        <v>3792.5</v>
      </c>
      <c r="F1275" s="49">
        <v>3792.5</v>
      </c>
      <c r="G1275" s="50">
        <f t="shared" si="269"/>
        <v>0</v>
      </c>
      <c r="H1275" s="91">
        <f t="shared" si="270"/>
        <v>100</v>
      </c>
    </row>
    <row r="1276" spans="2:8" s="44" customFormat="1">
      <c r="B1276" s="90" t="s">
        <v>1050</v>
      </c>
      <c r="C1276" s="107" t="s">
        <v>787</v>
      </c>
      <c r="D1276" s="49">
        <v>8958.1</v>
      </c>
      <c r="E1276" s="49">
        <v>957.1</v>
      </c>
      <c r="F1276" s="49">
        <v>957.1</v>
      </c>
      <c r="G1276" s="50">
        <f t="shared" si="269"/>
        <v>0</v>
      </c>
      <c r="H1276" s="91">
        <f t="shared" si="270"/>
        <v>100</v>
      </c>
    </row>
    <row r="1277" spans="2:8" s="44" customFormat="1">
      <c r="B1277" s="90" t="s">
        <v>70</v>
      </c>
      <c r="C1277" s="107" t="s">
        <v>71</v>
      </c>
      <c r="D1277" s="49">
        <v>1330</v>
      </c>
      <c r="E1277" s="49">
        <v>470.9</v>
      </c>
      <c r="F1277" s="49">
        <v>470.89789000000002</v>
      </c>
      <c r="G1277" s="50">
        <f t="shared" si="269"/>
        <v>-2.1099999999592001E-3</v>
      </c>
      <c r="H1277" s="91">
        <f t="shared" si="270"/>
        <v>99.999551921851776</v>
      </c>
    </row>
    <row r="1278" spans="2:8" s="44" customFormat="1">
      <c r="B1278" s="88" t="s">
        <v>5</v>
      </c>
      <c r="C1278" s="1" t="s">
        <v>0</v>
      </c>
      <c r="D1278" s="51">
        <v>54022.8</v>
      </c>
      <c r="E1278" s="51">
        <v>27060.6</v>
      </c>
      <c r="F1278" s="51">
        <v>27049.851739999998</v>
      </c>
      <c r="G1278" s="50">
        <f t="shared" si="269"/>
        <v>-10.7482600000003</v>
      </c>
      <c r="H1278" s="91">
        <f t="shared" si="270"/>
        <v>99.960280777218529</v>
      </c>
    </row>
    <row r="1279" spans="2:8" s="44" customFormat="1">
      <c r="B1279" s="88" t="s">
        <v>6</v>
      </c>
      <c r="C1279" s="1" t="s">
        <v>0</v>
      </c>
      <c r="D1279" s="51">
        <v>54022.8</v>
      </c>
      <c r="E1279" s="51">
        <v>27060.6</v>
      </c>
      <c r="F1279" s="51">
        <v>27049.851739999998</v>
      </c>
      <c r="G1279" s="50">
        <f t="shared" si="269"/>
        <v>-10.7482600000003</v>
      </c>
      <c r="H1279" s="91">
        <f t="shared" si="270"/>
        <v>99.960280777218529</v>
      </c>
    </row>
    <row r="1280" spans="2:8" s="44" customFormat="1">
      <c r="B1280" s="88" t="s">
        <v>8</v>
      </c>
      <c r="C1280" s="1" t="s">
        <v>0</v>
      </c>
      <c r="D1280" s="51">
        <v>0</v>
      </c>
      <c r="E1280" s="51">
        <v>1943.36</v>
      </c>
      <c r="F1280" s="51">
        <v>1870.81</v>
      </c>
      <c r="G1280" s="50">
        <f t="shared" si="269"/>
        <v>-72.549999999999955</v>
      </c>
      <c r="H1280" s="91">
        <f t="shared" si="270"/>
        <v>96.26677506998189</v>
      </c>
    </row>
    <row r="1281" spans="2:8" s="44" customFormat="1">
      <c r="B1281" s="88" t="s">
        <v>7</v>
      </c>
      <c r="C1281" s="1" t="s">
        <v>0</v>
      </c>
      <c r="D1281" s="51">
        <v>54022.8</v>
      </c>
      <c r="E1281" s="51">
        <v>29003.96</v>
      </c>
      <c r="F1281" s="51">
        <v>28920.66174</v>
      </c>
      <c r="G1281" s="50">
        <f t="shared" si="269"/>
        <v>-83.298259999999573</v>
      </c>
      <c r="H1281" s="91">
        <f t="shared" si="270"/>
        <v>99.712803837820758</v>
      </c>
    </row>
    <row r="1282" spans="2:8" s="44" customFormat="1" ht="21">
      <c r="B1282" s="92" t="s">
        <v>55</v>
      </c>
      <c r="C1282" s="1" t="s">
        <v>57</v>
      </c>
      <c r="D1282" s="2" t="s">
        <v>1</v>
      </c>
      <c r="E1282" s="2" t="s">
        <v>2</v>
      </c>
      <c r="F1282" s="2" t="s">
        <v>3</v>
      </c>
      <c r="G1282" s="3" t="s">
        <v>4</v>
      </c>
      <c r="H1282" s="93" t="s">
        <v>58</v>
      </c>
    </row>
    <row r="1283" spans="2:8" s="44" customFormat="1" ht="21">
      <c r="B1283" s="88" t="s">
        <v>1178</v>
      </c>
      <c r="C1283" s="1" t="s">
        <v>909</v>
      </c>
      <c r="D1283" s="83"/>
      <c r="E1283" s="83"/>
      <c r="F1283" s="83"/>
      <c r="G1283" s="83"/>
      <c r="H1283" s="89"/>
    </row>
    <row r="1284" spans="2:8" s="44" customFormat="1">
      <c r="B1284" s="90" t="s">
        <v>64</v>
      </c>
      <c r="C1284" s="107" t="s">
        <v>65</v>
      </c>
      <c r="D1284" s="49">
        <v>605749.5</v>
      </c>
      <c r="E1284" s="49">
        <v>481873.75199999998</v>
      </c>
      <c r="F1284" s="49">
        <v>526995.54015000002</v>
      </c>
      <c r="G1284" s="50">
        <f t="shared" ref="G1284:G1294" si="271">F1284-E1284</f>
        <v>45121.788150000037</v>
      </c>
      <c r="H1284" s="91">
        <f t="shared" ref="H1284:H1294" si="272">F1284/E1284*100</f>
        <v>109.36381945742504</v>
      </c>
    </row>
    <row r="1285" spans="2:8" s="44" customFormat="1">
      <c r="B1285" s="90" t="s">
        <v>66</v>
      </c>
      <c r="C1285" s="107" t="s">
        <v>67</v>
      </c>
      <c r="D1285" s="49">
        <v>104488.7</v>
      </c>
      <c r="E1285" s="49">
        <v>82760.59</v>
      </c>
      <c r="F1285" s="49">
        <v>90476.367979999995</v>
      </c>
      <c r="G1285" s="50">
        <f t="shared" si="271"/>
        <v>7715.7779799999989</v>
      </c>
      <c r="H1285" s="91">
        <f t="shared" si="272"/>
        <v>109.32300987704413</v>
      </c>
    </row>
    <row r="1286" spans="2:8" s="44" customFormat="1">
      <c r="B1286" s="90" t="s">
        <v>68</v>
      </c>
      <c r="C1286" s="107" t="s">
        <v>69</v>
      </c>
      <c r="D1286" s="49">
        <v>1597199.6</v>
      </c>
      <c r="E1286" s="49">
        <v>2608191.8760000002</v>
      </c>
      <c r="F1286" s="49">
        <v>2550299.7762500001</v>
      </c>
      <c r="G1286" s="50">
        <f t="shared" si="271"/>
        <v>-57892.099750000052</v>
      </c>
      <c r="H1286" s="91">
        <f t="shared" si="272"/>
        <v>97.780374201656315</v>
      </c>
    </row>
    <row r="1287" spans="2:8" s="44" customFormat="1">
      <c r="B1287" s="90" t="s">
        <v>1050</v>
      </c>
      <c r="C1287" s="107" t="s">
        <v>787</v>
      </c>
      <c r="D1287" s="49">
        <v>30390.6</v>
      </c>
      <c r="E1287" s="49">
        <v>14588.243</v>
      </c>
      <c r="F1287" s="49">
        <v>15962.34137</v>
      </c>
      <c r="G1287" s="50">
        <f t="shared" si="271"/>
        <v>1374.0983699999997</v>
      </c>
      <c r="H1287" s="91">
        <f t="shared" si="272"/>
        <v>109.41921772210677</v>
      </c>
    </row>
    <row r="1288" spans="2:8" s="44" customFormat="1">
      <c r="B1288" s="90" t="s">
        <v>70</v>
      </c>
      <c r="C1288" s="107" t="s">
        <v>71</v>
      </c>
      <c r="D1288" s="49">
        <v>58026.400000000001</v>
      </c>
      <c r="E1288" s="49">
        <v>36554.328999999998</v>
      </c>
      <c r="F1288" s="49">
        <v>36542.735229999998</v>
      </c>
      <c r="G1288" s="50">
        <f t="shared" si="271"/>
        <v>-11.593769999999495</v>
      </c>
      <c r="H1288" s="91">
        <f t="shared" si="272"/>
        <v>99.968283455565555</v>
      </c>
    </row>
    <row r="1289" spans="2:8" s="44" customFormat="1">
      <c r="B1289" s="90" t="s">
        <v>1056</v>
      </c>
      <c r="C1289" s="107" t="s">
        <v>794</v>
      </c>
      <c r="D1289" s="49">
        <v>19149.7</v>
      </c>
      <c r="E1289" s="49">
        <v>14809.498</v>
      </c>
      <c r="F1289" s="49">
        <v>14809.494000000001</v>
      </c>
      <c r="G1289" s="50">
        <f t="shared" si="271"/>
        <v>-3.9999999989959178E-3</v>
      </c>
      <c r="H1289" s="91">
        <f t="shared" si="272"/>
        <v>99.999972990306631</v>
      </c>
    </row>
    <row r="1290" spans="2:8" s="44" customFormat="1">
      <c r="B1290" s="88" t="s">
        <v>5</v>
      </c>
      <c r="C1290" s="1" t="s">
        <v>0</v>
      </c>
      <c r="D1290" s="51">
        <v>2415004.5</v>
      </c>
      <c r="E1290" s="51">
        <v>3238778.2880000002</v>
      </c>
      <c r="F1290" s="51">
        <v>3235086.2549800002</v>
      </c>
      <c r="G1290" s="50">
        <f t="shared" si="271"/>
        <v>-3692.0330199999735</v>
      </c>
      <c r="H1290" s="91">
        <f t="shared" si="272"/>
        <v>99.88600537944572</v>
      </c>
    </row>
    <row r="1291" spans="2:8" s="44" customFormat="1">
      <c r="B1291" s="90" t="s">
        <v>37</v>
      </c>
      <c r="C1291" s="107" t="s">
        <v>789</v>
      </c>
      <c r="D1291" s="49">
        <v>5078.3</v>
      </c>
      <c r="E1291" s="49">
        <v>134710.1</v>
      </c>
      <c r="F1291" s="49">
        <v>137914.69938999999</v>
      </c>
      <c r="G1291" s="50">
        <f t="shared" si="271"/>
        <v>3204.5993899999885</v>
      </c>
      <c r="H1291" s="91">
        <f t="shared" si="272"/>
        <v>102.3788857628344</v>
      </c>
    </row>
    <row r="1292" spans="2:8" s="44" customFormat="1">
      <c r="B1292" s="88" t="s">
        <v>6</v>
      </c>
      <c r="C1292" s="1" t="s">
        <v>0</v>
      </c>
      <c r="D1292" s="51">
        <v>2420082.7999999998</v>
      </c>
      <c r="E1292" s="51">
        <v>3373488.3879999998</v>
      </c>
      <c r="F1292" s="51">
        <v>3373000.9543699999</v>
      </c>
      <c r="G1292" s="50">
        <f t="shared" si="271"/>
        <v>-487.43362999986857</v>
      </c>
      <c r="H1292" s="91">
        <f t="shared" si="272"/>
        <v>99.985551050605849</v>
      </c>
    </row>
    <row r="1293" spans="2:8" s="44" customFormat="1">
      <c r="B1293" s="88" t="s">
        <v>8</v>
      </c>
      <c r="C1293" s="1" t="s">
        <v>0</v>
      </c>
      <c r="D1293" s="51">
        <v>1546950.8</v>
      </c>
      <c r="E1293" s="51">
        <v>1234133.493</v>
      </c>
      <c r="F1293" s="51">
        <v>1229883.56596</v>
      </c>
      <c r="G1293" s="50">
        <f t="shared" si="271"/>
        <v>-4249.9270399999805</v>
      </c>
      <c r="H1293" s="91">
        <f t="shared" si="272"/>
        <v>99.655634737724441</v>
      </c>
    </row>
    <row r="1294" spans="2:8" s="44" customFormat="1">
      <c r="B1294" s="88" t="s">
        <v>7</v>
      </c>
      <c r="C1294" s="1" t="s">
        <v>0</v>
      </c>
      <c r="D1294" s="51">
        <v>3967033.6</v>
      </c>
      <c r="E1294" s="51">
        <v>4607621.8810000001</v>
      </c>
      <c r="F1294" s="51">
        <v>4602884.5203299997</v>
      </c>
      <c r="G1294" s="50">
        <f t="shared" si="271"/>
        <v>-4737.3606700003147</v>
      </c>
      <c r="H1294" s="91">
        <f t="shared" si="272"/>
        <v>99.897184257034297</v>
      </c>
    </row>
    <row r="1295" spans="2:8" s="44" customFormat="1" ht="21">
      <c r="B1295" s="92" t="s">
        <v>55</v>
      </c>
      <c r="C1295" s="1" t="s">
        <v>57</v>
      </c>
      <c r="D1295" s="2" t="s">
        <v>1</v>
      </c>
      <c r="E1295" s="2" t="s">
        <v>2</v>
      </c>
      <c r="F1295" s="2" t="s">
        <v>3</v>
      </c>
      <c r="G1295" s="3" t="s">
        <v>4</v>
      </c>
      <c r="H1295" s="93" t="s">
        <v>58</v>
      </c>
    </row>
    <row r="1296" spans="2:8" s="44" customFormat="1" ht="21">
      <c r="B1296" s="88" t="s">
        <v>1179</v>
      </c>
      <c r="C1296" s="1" t="s">
        <v>910</v>
      </c>
      <c r="D1296" s="83"/>
      <c r="E1296" s="83"/>
      <c r="F1296" s="83"/>
      <c r="G1296" s="83"/>
      <c r="H1296" s="89"/>
    </row>
    <row r="1297" spans="2:8" s="44" customFormat="1">
      <c r="B1297" s="90" t="s">
        <v>68</v>
      </c>
      <c r="C1297" s="107" t="s">
        <v>69</v>
      </c>
      <c r="D1297" s="49">
        <v>0</v>
      </c>
      <c r="E1297" s="49">
        <v>75695.868000000002</v>
      </c>
      <c r="F1297" s="49">
        <v>75689.679000000004</v>
      </c>
      <c r="G1297" s="50">
        <f t="shared" ref="G1297:G1302" si="273">F1297-E1297</f>
        <v>-6.1889999999984866</v>
      </c>
      <c r="H1297" s="91">
        <f t="shared" ref="H1297:H1302" si="274">F1297/E1297*100</f>
        <v>99.991823860187452</v>
      </c>
    </row>
    <row r="1298" spans="2:8" s="44" customFormat="1">
      <c r="B1298" s="90" t="s">
        <v>1054</v>
      </c>
      <c r="C1298" s="107" t="s">
        <v>792</v>
      </c>
      <c r="D1298" s="49">
        <v>0</v>
      </c>
      <c r="E1298" s="49">
        <v>213000</v>
      </c>
      <c r="F1298" s="49">
        <v>213000</v>
      </c>
      <c r="G1298" s="50">
        <f t="shared" si="273"/>
        <v>0</v>
      </c>
      <c r="H1298" s="91">
        <f t="shared" si="274"/>
        <v>100</v>
      </c>
    </row>
    <row r="1299" spans="2:8" s="44" customFormat="1">
      <c r="B1299" s="88" t="s">
        <v>5</v>
      </c>
      <c r="C1299" s="1" t="s">
        <v>0</v>
      </c>
      <c r="D1299" s="51">
        <v>0</v>
      </c>
      <c r="E1299" s="51">
        <v>288695.86800000002</v>
      </c>
      <c r="F1299" s="51">
        <v>288689.679</v>
      </c>
      <c r="G1299" s="50">
        <f t="shared" si="273"/>
        <v>-6.1890000000130385</v>
      </c>
      <c r="H1299" s="91">
        <f t="shared" si="274"/>
        <v>99.997856221482181</v>
      </c>
    </row>
    <row r="1300" spans="2:8" s="44" customFormat="1">
      <c r="B1300" s="88" t="s">
        <v>6</v>
      </c>
      <c r="C1300" s="1" t="s">
        <v>0</v>
      </c>
      <c r="D1300" s="51">
        <v>0</v>
      </c>
      <c r="E1300" s="51">
        <v>288695.86800000002</v>
      </c>
      <c r="F1300" s="51">
        <v>288689.679</v>
      </c>
      <c r="G1300" s="50">
        <f t="shared" si="273"/>
        <v>-6.1890000000130385</v>
      </c>
      <c r="H1300" s="91">
        <f t="shared" si="274"/>
        <v>99.997856221482181</v>
      </c>
    </row>
    <row r="1301" spans="2:8" s="44" customFormat="1">
      <c r="B1301" s="88" t="s">
        <v>8</v>
      </c>
      <c r="C1301" s="1" t="s">
        <v>0</v>
      </c>
      <c r="D1301" s="51">
        <v>0</v>
      </c>
      <c r="E1301" s="51">
        <v>7004.1229999999996</v>
      </c>
      <c r="F1301" s="51">
        <v>7004.1227699999999</v>
      </c>
      <c r="G1301" s="50">
        <f t="shared" si="273"/>
        <v>-2.299999996466795E-4</v>
      </c>
      <c r="H1301" s="91">
        <f t="shared" si="274"/>
        <v>99.999996716219869</v>
      </c>
    </row>
    <row r="1302" spans="2:8" s="44" customFormat="1">
      <c r="B1302" s="88" t="s">
        <v>7</v>
      </c>
      <c r="C1302" s="1" t="s">
        <v>0</v>
      </c>
      <c r="D1302" s="51">
        <v>0</v>
      </c>
      <c r="E1302" s="51">
        <v>295699.99099999998</v>
      </c>
      <c r="F1302" s="51">
        <v>295693.80177000002</v>
      </c>
      <c r="G1302" s="50">
        <f t="shared" si="273"/>
        <v>-6.1892299999599345</v>
      </c>
      <c r="H1302" s="91">
        <f t="shared" si="274"/>
        <v>99.997906922492945</v>
      </c>
    </row>
    <row r="1303" spans="2:8" s="44" customFormat="1" ht="21">
      <c r="B1303" s="92" t="s">
        <v>55</v>
      </c>
      <c r="C1303" s="1" t="s">
        <v>57</v>
      </c>
      <c r="D1303" s="2" t="s">
        <v>1</v>
      </c>
      <c r="E1303" s="2" t="s">
        <v>2</v>
      </c>
      <c r="F1303" s="2" t="s">
        <v>3</v>
      </c>
      <c r="G1303" s="3" t="s">
        <v>4</v>
      </c>
      <c r="H1303" s="93" t="s">
        <v>58</v>
      </c>
    </row>
    <row r="1304" spans="2:8" s="44" customFormat="1" ht="21">
      <c r="B1304" s="88" t="s">
        <v>1180</v>
      </c>
      <c r="C1304" s="1" t="s">
        <v>911</v>
      </c>
      <c r="D1304" s="83"/>
      <c r="E1304" s="83"/>
      <c r="F1304" s="83"/>
      <c r="G1304" s="83"/>
      <c r="H1304" s="89"/>
    </row>
    <row r="1305" spans="2:8" s="44" customFormat="1">
      <c r="B1305" s="90" t="s">
        <v>37</v>
      </c>
      <c r="C1305" s="107" t="s">
        <v>789</v>
      </c>
      <c r="D1305" s="49">
        <v>75729.899999999994</v>
      </c>
      <c r="E1305" s="49">
        <v>1851.66</v>
      </c>
      <c r="F1305" s="49">
        <v>1824.6547</v>
      </c>
      <c r="G1305" s="50">
        <f t="shared" ref="G1305:G1307" si="275">F1305-E1305</f>
        <v>-27.005300000000034</v>
      </c>
      <c r="H1305" s="91">
        <f t="shared" ref="H1305:H1307" si="276">F1305/E1305*100</f>
        <v>98.541562705896325</v>
      </c>
    </row>
    <row r="1306" spans="2:8" s="44" customFormat="1">
      <c r="B1306" s="88" t="s">
        <v>6</v>
      </c>
      <c r="C1306" s="1" t="s">
        <v>0</v>
      </c>
      <c r="D1306" s="51">
        <v>75729.899999999994</v>
      </c>
      <c r="E1306" s="51">
        <v>1851.66</v>
      </c>
      <c r="F1306" s="51">
        <v>1824.6547</v>
      </c>
      <c r="G1306" s="50">
        <f t="shared" si="275"/>
        <v>-27.005300000000034</v>
      </c>
      <c r="H1306" s="91">
        <f t="shared" si="276"/>
        <v>98.541562705896325</v>
      </c>
    </row>
    <row r="1307" spans="2:8" s="44" customFormat="1">
      <c r="B1307" s="88" t="s">
        <v>7</v>
      </c>
      <c r="C1307" s="1" t="s">
        <v>0</v>
      </c>
      <c r="D1307" s="51">
        <v>75729.899999999994</v>
      </c>
      <c r="E1307" s="51">
        <v>1851.66</v>
      </c>
      <c r="F1307" s="51">
        <v>1824.6547</v>
      </c>
      <c r="G1307" s="50">
        <f t="shared" si="275"/>
        <v>-27.005300000000034</v>
      </c>
      <c r="H1307" s="91">
        <f t="shared" si="276"/>
        <v>98.541562705896325</v>
      </c>
    </row>
    <row r="1308" spans="2:8" s="44" customFormat="1" ht="21">
      <c r="B1308" s="92" t="s">
        <v>55</v>
      </c>
      <c r="C1308" s="1" t="s">
        <v>57</v>
      </c>
      <c r="D1308" s="2" t="s">
        <v>1</v>
      </c>
      <c r="E1308" s="2" t="s">
        <v>2</v>
      </c>
      <c r="F1308" s="2" t="s">
        <v>3</v>
      </c>
      <c r="G1308" s="3" t="s">
        <v>4</v>
      </c>
      <c r="H1308" s="93" t="s">
        <v>58</v>
      </c>
    </row>
    <row r="1309" spans="2:8" s="44" customFormat="1" ht="21">
      <c r="B1309" s="88" t="s">
        <v>22</v>
      </c>
      <c r="C1309" s="1">
        <v>37920</v>
      </c>
      <c r="D1309" s="83"/>
      <c r="E1309" s="83"/>
      <c r="F1309" s="83"/>
      <c r="G1309" s="83"/>
      <c r="H1309" s="89"/>
    </row>
    <row r="1310" spans="2:8" s="44" customFormat="1">
      <c r="B1310" s="90" t="s">
        <v>37</v>
      </c>
      <c r="C1310" s="107" t="s">
        <v>789</v>
      </c>
      <c r="D1310" s="49">
        <f>30244.7+1870+6120+198500.5+582284+106250+170000+37867.5+33660+480324.8+21700.5</f>
        <v>1668822</v>
      </c>
      <c r="E1310" s="49">
        <v>723744.6</v>
      </c>
      <c r="F1310" s="49">
        <f>2181.64+17535.52+4065.55+242564.75+95862.02+45950.29+130410.28+185173.9</f>
        <v>723743.95000000007</v>
      </c>
      <c r="G1310" s="50">
        <v>-27.005299999999998</v>
      </c>
      <c r="H1310" s="91">
        <v>98.541562705896325</v>
      </c>
    </row>
    <row r="1311" spans="2:8" s="44" customFormat="1">
      <c r="B1311" s="88" t="s">
        <v>6</v>
      </c>
      <c r="C1311" s="1" t="s">
        <v>0</v>
      </c>
      <c r="D1311" s="51">
        <f t="shared" ref="D1311:F1312" si="277">D1310</f>
        <v>1668822</v>
      </c>
      <c r="E1311" s="51">
        <f t="shared" si="277"/>
        <v>723744.6</v>
      </c>
      <c r="F1311" s="51">
        <f t="shared" si="277"/>
        <v>723743.95000000007</v>
      </c>
      <c r="G1311" s="52">
        <v>-27.005299999999998</v>
      </c>
      <c r="H1311" s="94">
        <v>98.541562705896325</v>
      </c>
    </row>
    <row r="1312" spans="2:8" s="44" customFormat="1">
      <c r="B1312" s="88" t="s">
        <v>7</v>
      </c>
      <c r="C1312" s="1" t="s">
        <v>0</v>
      </c>
      <c r="D1312" s="51">
        <f t="shared" si="277"/>
        <v>1668822</v>
      </c>
      <c r="E1312" s="51">
        <f t="shared" si="277"/>
        <v>723744.6</v>
      </c>
      <c r="F1312" s="51">
        <f t="shared" si="277"/>
        <v>723743.95000000007</v>
      </c>
      <c r="G1312" s="52">
        <v>-27.005299999999998</v>
      </c>
      <c r="H1312" s="94">
        <v>98.541562705896325</v>
      </c>
    </row>
    <row r="1313" spans="2:8" s="44" customFormat="1" ht="21">
      <c r="B1313" s="92" t="s">
        <v>55</v>
      </c>
      <c r="C1313" s="1" t="s">
        <v>57</v>
      </c>
      <c r="D1313" s="2" t="s">
        <v>1</v>
      </c>
      <c r="E1313" s="2" t="s">
        <v>2</v>
      </c>
      <c r="F1313" s="2" t="s">
        <v>3</v>
      </c>
      <c r="G1313" s="3" t="s">
        <v>4</v>
      </c>
      <c r="H1313" s="93" t="s">
        <v>58</v>
      </c>
    </row>
    <row r="1314" spans="2:8" s="44" customFormat="1" ht="21">
      <c r="B1314" s="88" t="s">
        <v>23</v>
      </c>
      <c r="C1314" s="1">
        <v>37930</v>
      </c>
      <c r="D1314" s="83"/>
      <c r="E1314" s="83"/>
      <c r="F1314" s="83"/>
      <c r="G1314" s="83"/>
      <c r="H1314" s="89"/>
    </row>
    <row r="1315" spans="2:8" s="44" customFormat="1">
      <c r="B1315" s="90" t="s">
        <v>37</v>
      </c>
      <c r="C1315" s="107">
        <v>311</v>
      </c>
      <c r="D1315" s="49">
        <f>170000+25500+106250+170000+703277.25+1195525</f>
        <v>2370552.25</v>
      </c>
      <c r="E1315" s="49">
        <v>681541.3</v>
      </c>
      <c r="F1315" s="49">
        <f>14108.47+45950.3+130410.34+42200+448872.06</f>
        <v>681541.16999999993</v>
      </c>
      <c r="G1315" s="50">
        <f t="shared" ref="G1315:G1317" si="278">F1315-E1315</f>
        <v>-0.13000000012107193</v>
      </c>
      <c r="H1315" s="91">
        <f t="shared" ref="H1315:H1317" si="279">F1315/E1315*100</f>
        <v>99.999980925587323</v>
      </c>
    </row>
    <row r="1316" spans="2:8" s="44" customFormat="1">
      <c r="B1316" s="88" t="s">
        <v>6</v>
      </c>
      <c r="C1316" s="1" t="s">
        <v>0</v>
      </c>
      <c r="D1316" s="51">
        <f t="shared" ref="D1316:F1317" si="280">D1315</f>
        <v>2370552.25</v>
      </c>
      <c r="E1316" s="51">
        <f t="shared" si="280"/>
        <v>681541.3</v>
      </c>
      <c r="F1316" s="51">
        <f t="shared" si="280"/>
        <v>681541.16999999993</v>
      </c>
      <c r="G1316" s="50">
        <f t="shared" si="278"/>
        <v>-0.13000000012107193</v>
      </c>
      <c r="H1316" s="91">
        <f t="shared" si="279"/>
        <v>99.999980925587323</v>
      </c>
    </row>
    <row r="1317" spans="2:8" s="44" customFormat="1">
      <c r="B1317" s="88" t="s">
        <v>7</v>
      </c>
      <c r="C1317" s="1" t="s">
        <v>0</v>
      </c>
      <c r="D1317" s="51">
        <f t="shared" si="280"/>
        <v>2370552.25</v>
      </c>
      <c r="E1317" s="51">
        <f t="shared" si="280"/>
        <v>681541.3</v>
      </c>
      <c r="F1317" s="51">
        <f t="shared" si="280"/>
        <v>681541.16999999993</v>
      </c>
      <c r="G1317" s="50">
        <f t="shared" si="278"/>
        <v>-0.13000000012107193</v>
      </c>
      <c r="H1317" s="91">
        <f t="shared" si="279"/>
        <v>99.999980925587323</v>
      </c>
    </row>
    <row r="1318" spans="2:8" s="44" customFormat="1" ht="21">
      <c r="B1318" s="92" t="s">
        <v>55</v>
      </c>
      <c r="C1318" s="1" t="s">
        <v>57</v>
      </c>
      <c r="D1318" s="2" t="s">
        <v>1</v>
      </c>
      <c r="E1318" s="2" t="s">
        <v>2</v>
      </c>
      <c r="F1318" s="2" t="s">
        <v>3</v>
      </c>
      <c r="G1318" s="3" t="s">
        <v>4</v>
      </c>
      <c r="H1318" s="93" t="s">
        <v>58</v>
      </c>
    </row>
    <row r="1319" spans="2:8" s="44" customFormat="1" ht="21">
      <c r="B1319" s="88" t="s">
        <v>1181</v>
      </c>
      <c r="C1319" s="1" t="s">
        <v>912</v>
      </c>
      <c r="D1319" s="83"/>
      <c r="E1319" s="83"/>
      <c r="F1319" s="83"/>
      <c r="G1319" s="83"/>
      <c r="H1319" s="89"/>
    </row>
    <row r="1320" spans="2:8" s="44" customFormat="1">
      <c r="B1320" s="90" t="s">
        <v>64</v>
      </c>
      <c r="C1320" s="107" t="s">
        <v>65</v>
      </c>
      <c r="D1320" s="49">
        <v>37364.1</v>
      </c>
      <c r="E1320" s="49">
        <v>13991.477000000001</v>
      </c>
      <c r="F1320" s="49">
        <v>13991.47669</v>
      </c>
      <c r="G1320" s="50">
        <f t="shared" ref="G1320:G1328" si="281">F1320-E1320</f>
        <v>-3.1000000126368832E-4</v>
      </c>
      <c r="H1320" s="91">
        <f t="shared" ref="H1320:H1328" si="282">F1320/E1320*100</f>
        <v>99.999997784365434</v>
      </c>
    </row>
    <row r="1321" spans="2:8" s="44" customFormat="1">
      <c r="B1321" s="90" t="s">
        <v>66</v>
      </c>
      <c r="C1321" s="107" t="s">
        <v>67</v>
      </c>
      <c r="D1321" s="49">
        <v>5532.3</v>
      </c>
      <c r="E1321" s="49">
        <v>1711.3340000000001</v>
      </c>
      <c r="F1321" s="49">
        <v>1711.3338000000001</v>
      </c>
      <c r="G1321" s="50">
        <f t="shared" si="281"/>
        <v>-1.9999999994979589E-4</v>
      </c>
      <c r="H1321" s="91">
        <f t="shared" si="282"/>
        <v>99.999988313210636</v>
      </c>
    </row>
    <row r="1322" spans="2:8" s="44" customFormat="1">
      <c r="B1322" s="90" t="s">
        <v>68</v>
      </c>
      <c r="C1322" s="107" t="s">
        <v>69</v>
      </c>
      <c r="D1322" s="49">
        <v>11459.3</v>
      </c>
      <c r="E1322" s="49">
        <v>4108.7439999999997</v>
      </c>
      <c r="F1322" s="49">
        <v>4108.7432799999997</v>
      </c>
      <c r="G1322" s="50">
        <f t="shared" si="281"/>
        <v>-7.2000000000116415E-4</v>
      </c>
      <c r="H1322" s="91">
        <f t="shared" si="282"/>
        <v>99.999982476396681</v>
      </c>
    </row>
    <row r="1323" spans="2:8" s="44" customFormat="1">
      <c r="B1323" s="90" t="s">
        <v>1050</v>
      </c>
      <c r="C1323" s="107" t="s">
        <v>787</v>
      </c>
      <c r="D1323" s="49">
        <v>1700</v>
      </c>
      <c r="E1323" s="49">
        <v>55.250999999999998</v>
      </c>
      <c r="F1323" s="49">
        <v>55.2502</v>
      </c>
      <c r="G1323" s="50">
        <f t="shared" si="281"/>
        <v>-7.9999999999813554E-4</v>
      </c>
      <c r="H1323" s="91">
        <f t="shared" si="282"/>
        <v>99.998552062406105</v>
      </c>
    </row>
    <row r="1324" spans="2:8" s="44" customFormat="1">
      <c r="B1324" s="90" t="s">
        <v>70</v>
      </c>
      <c r="C1324" s="107" t="s">
        <v>71</v>
      </c>
      <c r="D1324" s="49">
        <v>772.7</v>
      </c>
      <c r="E1324" s="49">
        <v>0</v>
      </c>
      <c r="F1324" s="49">
        <v>0</v>
      </c>
      <c r="G1324" s="50">
        <f t="shared" si="281"/>
        <v>0</v>
      </c>
      <c r="H1324" s="91">
        <v>0</v>
      </c>
    </row>
    <row r="1325" spans="2:8" s="44" customFormat="1">
      <c r="B1325" s="88" t="s">
        <v>5</v>
      </c>
      <c r="C1325" s="1" t="s">
        <v>0</v>
      </c>
      <c r="D1325" s="51">
        <v>56828.4</v>
      </c>
      <c r="E1325" s="51">
        <v>19866.806</v>
      </c>
      <c r="F1325" s="51">
        <v>19866.803970000001</v>
      </c>
      <c r="G1325" s="50">
        <f t="shared" si="281"/>
        <v>-2.0299999996495899E-3</v>
      </c>
      <c r="H1325" s="91">
        <f t="shared" si="282"/>
        <v>99.999989781950859</v>
      </c>
    </row>
    <row r="1326" spans="2:8" s="44" customFormat="1">
      <c r="B1326" s="88" t="s">
        <v>6</v>
      </c>
      <c r="C1326" s="1" t="s">
        <v>0</v>
      </c>
      <c r="D1326" s="51">
        <v>56828.4</v>
      </c>
      <c r="E1326" s="51">
        <v>19866.806</v>
      </c>
      <c r="F1326" s="51">
        <v>19866.803970000001</v>
      </c>
      <c r="G1326" s="50">
        <f t="shared" si="281"/>
        <v>-2.0299999996495899E-3</v>
      </c>
      <c r="H1326" s="91">
        <f t="shared" si="282"/>
        <v>99.999989781950859</v>
      </c>
    </row>
    <row r="1327" spans="2:8" s="44" customFormat="1">
      <c r="B1327" s="88" t="s">
        <v>8</v>
      </c>
      <c r="C1327" s="1" t="s">
        <v>0</v>
      </c>
      <c r="D1327" s="51">
        <v>0</v>
      </c>
      <c r="E1327" s="51">
        <v>65.947000000000003</v>
      </c>
      <c r="F1327" s="51">
        <v>0</v>
      </c>
      <c r="G1327" s="50">
        <f t="shared" si="281"/>
        <v>-65.947000000000003</v>
      </c>
      <c r="H1327" s="91">
        <f t="shared" si="282"/>
        <v>0</v>
      </c>
    </row>
    <row r="1328" spans="2:8" s="44" customFormat="1">
      <c r="B1328" s="88" t="s">
        <v>7</v>
      </c>
      <c r="C1328" s="1" t="s">
        <v>0</v>
      </c>
      <c r="D1328" s="51">
        <v>56828.4</v>
      </c>
      <c r="E1328" s="51">
        <v>19932.753000000001</v>
      </c>
      <c r="F1328" s="51">
        <v>19866.803970000001</v>
      </c>
      <c r="G1328" s="50">
        <f t="shared" si="281"/>
        <v>-65.949029999999766</v>
      </c>
      <c r="H1328" s="91">
        <f t="shared" si="282"/>
        <v>99.669142390918111</v>
      </c>
    </row>
    <row r="1329" spans="2:8" s="44" customFormat="1" ht="21">
      <c r="B1329" s="92" t="s">
        <v>55</v>
      </c>
      <c r="C1329" s="1" t="s">
        <v>57</v>
      </c>
      <c r="D1329" s="2" t="s">
        <v>1</v>
      </c>
      <c r="E1329" s="2" t="s">
        <v>2</v>
      </c>
      <c r="F1329" s="2" t="s">
        <v>3</v>
      </c>
      <c r="G1329" s="3" t="s">
        <v>4</v>
      </c>
      <c r="H1329" s="93" t="s">
        <v>58</v>
      </c>
    </row>
    <row r="1330" spans="2:8" s="44" customFormat="1" ht="31.5">
      <c r="B1330" s="88" t="s">
        <v>1182</v>
      </c>
      <c r="C1330" s="1" t="s">
        <v>913</v>
      </c>
      <c r="D1330" s="83"/>
      <c r="E1330" s="83"/>
      <c r="F1330" s="83"/>
      <c r="G1330" s="83"/>
      <c r="H1330" s="89"/>
    </row>
    <row r="1331" spans="2:8" s="44" customFormat="1">
      <c r="B1331" s="90" t="s">
        <v>64</v>
      </c>
      <c r="C1331" s="107" t="s">
        <v>65</v>
      </c>
      <c r="D1331" s="49">
        <v>730986</v>
      </c>
      <c r="E1331" s="49">
        <v>733811.8</v>
      </c>
      <c r="F1331" s="49">
        <v>683971.03154</v>
      </c>
      <c r="G1331" s="50">
        <f t="shared" ref="G1331:G1341" si="283">F1331-E1331</f>
        <v>-49840.76846000005</v>
      </c>
      <c r="H1331" s="91">
        <f t="shared" ref="H1331:H1341" si="284">F1331/E1331*100</f>
        <v>93.20796306900489</v>
      </c>
    </row>
    <row r="1332" spans="2:8" s="44" customFormat="1">
      <c r="B1332" s="90" t="s">
        <v>66</v>
      </c>
      <c r="C1332" s="107" t="s">
        <v>67</v>
      </c>
      <c r="D1332" s="49">
        <v>116495.3</v>
      </c>
      <c r="E1332" s="49">
        <v>116262</v>
      </c>
      <c r="F1332" s="49">
        <v>106675.90055999999</v>
      </c>
      <c r="G1332" s="50">
        <f t="shared" si="283"/>
        <v>-9586.0994400000054</v>
      </c>
      <c r="H1332" s="91">
        <f t="shared" si="284"/>
        <v>91.754744078030654</v>
      </c>
    </row>
    <row r="1333" spans="2:8" s="44" customFormat="1">
      <c r="B1333" s="90" t="s">
        <v>68</v>
      </c>
      <c r="C1333" s="107" t="s">
        <v>69</v>
      </c>
      <c r="D1333" s="49">
        <v>254310.7</v>
      </c>
      <c r="E1333" s="49">
        <v>237548.79999999999</v>
      </c>
      <c r="F1333" s="49">
        <v>191152.71137</v>
      </c>
      <c r="G1333" s="50">
        <f t="shared" si="283"/>
        <v>-46396.088629999984</v>
      </c>
      <c r="H1333" s="91">
        <f t="shared" si="284"/>
        <v>80.468817931305068</v>
      </c>
    </row>
    <row r="1334" spans="2:8" s="44" customFormat="1">
      <c r="B1334" s="90" t="s">
        <v>1050</v>
      </c>
      <c r="C1334" s="107" t="s">
        <v>787</v>
      </c>
      <c r="D1334" s="49">
        <v>154715.5</v>
      </c>
      <c r="E1334" s="49">
        <v>127890</v>
      </c>
      <c r="F1334" s="49">
        <v>102479.10033</v>
      </c>
      <c r="G1334" s="50">
        <f t="shared" si="283"/>
        <v>-25410.899669999999</v>
      </c>
      <c r="H1334" s="91">
        <f t="shared" si="284"/>
        <v>80.130659418250062</v>
      </c>
    </row>
    <row r="1335" spans="2:8" s="44" customFormat="1">
      <c r="B1335" s="90" t="s">
        <v>70</v>
      </c>
      <c r="C1335" s="107" t="s">
        <v>71</v>
      </c>
      <c r="D1335" s="49">
        <v>40085.300000000003</v>
      </c>
      <c r="E1335" s="49">
        <v>38876.400000000001</v>
      </c>
      <c r="F1335" s="49">
        <v>29133.743579999998</v>
      </c>
      <c r="G1335" s="50">
        <f t="shared" si="283"/>
        <v>-9742.656420000003</v>
      </c>
      <c r="H1335" s="91">
        <f t="shared" si="284"/>
        <v>74.939406889526808</v>
      </c>
    </row>
    <row r="1336" spans="2:8" s="44" customFormat="1">
      <c r="B1336" s="90" t="s">
        <v>1051</v>
      </c>
      <c r="C1336" s="107" t="s">
        <v>788</v>
      </c>
      <c r="D1336" s="49">
        <v>9488585.5</v>
      </c>
      <c r="E1336" s="49">
        <v>10750561.82</v>
      </c>
      <c r="F1336" s="49">
        <v>10669920.343529999</v>
      </c>
      <c r="G1336" s="50">
        <f t="shared" si="283"/>
        <v>-80641.476470001042</v>
      </c>
      <c r="H1336" s="91">
        <f t="shared" si="284"/>
        <v>99.2498859332172</v>
      </c>
    </row>
    <row r="1337" spans="2:8" s="44" customFormat="1">
      <c r="B1337" s="88" t="s">
        <v>5</v>
      </c>
      <c r="C1337" s="1" t="s">
        <v>0</v>
      </c>
      <c r="D1337" s="51">
        <v>10785178.300000001</v>
      </c>
      <c r="E1337" s="51">
        <v>12004950.82</v>
      </c>
      <c r="F1337" s="51">
        <v>11783332.830909999</v>
      </c>
      <c r="G1337" s="50">
        <f t="shared" si="283"/>
        <v>-221617.98909000121</v>
      </c>
      <c r="H1337" s="91">
        <f t="shared" si="284"/>
        <v>98.153945048064756</v>
      </c>
    </row>
    <row r="1338" spans="2:8" s="44" customFormat="1">
      <c r="B1338" s="90" t="s">
        <v>37</v>
      </c>
      <c r="C1338" s="107" t="s">
        <v>789</v>
      </c>
      <c r="D1338" s="49">
        <v>0</v>
      </c>
      <c r="E1338" s="49">
        <v>9264.1</v>
      </c>
      <c r="F1338" s="49">
        <v>9264.0079999999998</v>
      </c>
      <c r="G1338" s="50">
        <f t="shared" si="283"/>
        <v>-9.2000000000552973E-2</v>
      </c>
      <c r="H1338" s="91">
        <f t="shared" si="284"/>
        <v>99.999006919182648</v>
      </c>
    </row>
    <row r="1339" spans="2:8" s="44" customFormat="1">
      <c r="B1339" s="88" t="s">
        <v>6</v>
      </c>
      <c r="C1339" s="1" t="s">
        <v>0</v>
      </c>
      <c r="D1339" s="51">
        <v>10785178.300000001</v>
      </c>
      <c r="E1339" s="51">
        <v>12014214.92</v>
      </c>
      <c r="F1339" s="51">
        <v>11792596.83891</v>
      </c>
      <c r="G1339" s="50">
        <f t="shared" si="283"/>
        <v>-221618.08108999953</v>
      </c>
      <c r="H1339" s="91">
        <f t="shared" si="284"/>
        <v>98.155367765886453</v>
      </c>
    </row>
    <row r="1340" spans="2:8" s="44" customFormat="1">
      <c r="B1340" s="88" t="s">
        <v>8</v>
      </c>
      <c r="C1340" s="1" t="s">
        <v>0</v>
      </c>
      <c r="D1340" s="51">
        <v>11133.2</v>
      </c>
      <c r="E1340" s="51">
        <v>28222.322</v>
      </c>
      <c r="F1340" s="51">
        <v>16508.757460000001</v>
      </c>
      <c r="G1340" s="50">
        <f t="shared" si="283"/>
        <v>-11713.564539999999</v>
      </c>
      <c r="H1340" s="91">
        <f t="shared" si="284"/>
        <v>58.495390492674559</v>
      </c>
    </row>
    <row r="1341" spans="2:8" s="44" customFormat="1">
      <c r="B1341" s="88" t="s">
        <v>7</v>
      </c>
      <c r="C1341" s="1" t="s">
        <v>0</v>
      </c>
      <c r="D1341" s="51">
        <v>10796311.5</v>
      </c>
      <c r="E1341" s="51">
        <v>12042437.242000001</v>
      </c>
      <c r="F1341" s="51">
        <v>11809105.59637</v>
      </c>
      <c r="G1341" s="50">
        <f t="shared" si="283"/>
        <v>-233331.64563000016</v>
      </c>
      <c r="H1341" s="91">
        <f t="shared" si="284"/>
        <v>98.062421742865993</v>
      </c>
    </row>
    <row r="1342" spans="2:8" s="44" customFormat="1" ht="21">
      <c r="B1342" s="92" t="s">
        <v>55</v>
      </c>
      <c r="C1342" s="1" t="s">
        <v>57</v>
      </c>
      <c r="D1342" s="2" t="s">
        <v>1</v>
      </c>
      <c r="E1342" s="2" t="s">
        <v>2</v>
      </c>
      <c r="F1342" s="2" t="s">
        <v>3</v>
      </c>
      <c r="G1342" s="3" t="s">
        <v>4</v>
      </c>
      <c r="H1342" s="93" t="s">
        <v>58</v>
      </c>
    </row>
    <row r="1343" spans="2:8" s="44" customFormat="1" ht="21">
      <c r="B1343" s="88" t="s">
        <v>1183</v>
      </c>
      <c r="C1343" s="1" t="s">
        <v>914</v>
      </c>
      <c r="D1343" s="83"/>
      <c r="E1343" s="83"/>
      <c r="F1343" s="83"/>
      <c r="G1343" s="83"/>
      <c r="H1343" s="89"/>
    </row>
    <row r="1344" spans="2:8" s="44" customFormat="1">
      <c r="B1344" s="90" t="s">
        <v>64</v>
      </c>
      <c r="C1344" s="107" t="s">
        <v>65</v>
      </c>
      <c r="D1344" s="49">
        <v>2025.6</v>
      </c>
      <c r="E1344" s="49">
        <v>2025.6</v>
      </c>
      <c r="F1344" s="49">
        <v>10006.95556</v>
      </c>
      <c r="G1344" s="50">
        <f t="shared" ref="G1344:G1353" si="285">F1344-E1344</f>
        <v>7981.35556</v>
      </c>
      <c r="H1344" s="91">
        <f t="shared" ref="H1344:H1353" si="286">F1344/E1344*100</f>
        <v>494.02426737756724</v>
      </c>
    </row>
    <row r="1345" spans="2:8" s="44" customFormat="1">
      <c r="B1345" s="90" t="s">
        <v>66</v>
      </c>
      <c r="C1345" s="107" t="s">
        <v>67</v>
      </c>
      <c r="D1345" s="49">
        <v>349.4</v>
      </c>
      <c r="E1345" s="49">
        <v>349.4</v>
      </c>
      <c r="F1345" s="49">
        <v>1629.444</v>
      </c>
      <c r="G1345" s="50">
        <f t="shared" si="285"/>
        <v>1280.0439999999999</v>
      </c>
      <c r="H1345" s="91">
        <f t="shared" si="286"/>
        <v>466.35489410417864</v>
      </c>
    </row>
    <row r="1346" spans="2:8" s="44" customFormat="1">
      <c r="B1346" s="90" t="s">
        <v>68</v>
      </c>
      <c r="C1346" s="107" t="s">
        <v>69</v>
      </c>
      <c r="D1346" s="49">
        <v>11278.3</v>
      </c>
      <c r="E1346" s="49">
        <v>11278.3</v>
      </c>
      <c r="F1346" s="49">
        <v>807.73587999999995</v>
      </c>
      <c r="G1346" s="50">
        <f t="shared" si="285"/>
        <v>-10470.564119999999</v>
      </c>
      <c r="H1346" s="91">
        <f t="shared" si="286"/>
        <v>7.1618584361118263</v>
      </c>
    </row>
    <row r="1347" spans="2:8" s="44" customFormat="1">
      <c r="B1347" s="90" t="s">
        <v>1050</v>
      </c>
      <c r="C1347" s="107" t="s">
        <v>787</v>
      </c>
      <c r="D1347" s="49">
        <v>275</v>
      </c>
      <c r="E1347" s="49">
        <v>275</v>
      </c>
      <c r="F1347" s="49">
        <v>146.44999999999999</v>
      </c>
      <c r="G1347" s="50">
        <f t="shared" si="285"/>
        <v>-128.55000000000001</v>
      </c>
      <c r="H1347" s="91">
        <f t="shared" si="286"/>
        <v>53.254545454545458</v>
      </c>
    </row>
    <row r="1348" spans="2:8" s="44" customFormat="1">
      <c r="B1348" s="90" t="s">
        <v>70</v>
      </c>
      <c r="C1348" s="107" t="s">
        <v>71</v>
      </c>
      <c r="D1348" s="49">
        <v>335</v>
      </c>
      <c r="E1348" s="49">
        <v>335</v>
      </c>
      <c r="F1348" s="49">
        <v>1146.4347600000001</v>
      </c>
      <c r="G1348" s="50">
        <f t="shared" si="285"/>
        <v>811.4347600000001</v>
      </c>
      <c r="H1348" s="91">
        <f t="shared" si="286"/>
        <v>342.21933134328361</v>
      </c>
    </row>
    <row r="1349" spans="2:8" s="44" customFormat="1">
      <c r="B1349" s="90" t="s">
        <v>1056</v>
      </c>
      <c r="C1349" s="107" t="s">
        <v>794</v>
      </c>
      <c r="D1349" s="49">
        <v>100.3</v>
      </c>
      <c r="E1349" s="49">
        <v>100.3</v>
      </c>
      <c r="F1349" s="49">
        <v>0</v>
      </c>
      <c r="G1349" s="50">
        <f t="shared" si="285"/>
        <v>-100.3</v>
      </c>
      <c r="H1349" s="91">
        <f t="shared" si="286"/>
        <v>0</v>
      </c>
    </row>
    <row r="1350" spans="2:8" s="44" customFormat="1">
      <c r="B1350" s="88" t="s">
        <v>5</v>
      </c>
      <c r="C1350" s="1" t="s">
        <v>0</v>
      </c>
      <c r="D1350" s="51">
        <v>14363.6</v>
      </c>
      <c r="E1350" s="51">
        <v>14363.6</v>
      </c>
      <c r="F1350" s="51">
        <v>13737.020200000001</v>
      </c>
      <c r="G1350" s="50">
        <f t="shared" si="285"/>
        <v>-626.57979999999952</v>
      </c>
      <c r="H1350" s="91">
        <f t="shared" si="286"/>
        <v>95.637724525884877</v>
      </c>
    </row>
    <row r="1351" spans="2:8" s="44" customFormat="1">
      <c r="B1351" s="88" t="s">
        <v>6</v>
      </c>
      <c r="C1351" s="1" t="s">
        <v>0</v>
      </c>
      <c r="D1351" s="51">
        <v>14363.6</v>
      </c>
      <c r="E1351" s="51">
        <v>14363.6</v>
      </c>
      <c r="F1351" s="51">
        <v>13737.020200000001</v>
      </c>
      <c r="G1351" s="50">
        <f t="shared" si="285"/>
        <v>-626.57979999999952</v>
      </c>
      <c r="H1351" s="91">
        <f t="shared" si="286"/>
        <v>95.637724525884877</v>
      </c>
    </row>
    <row r="1352" spans="2:8" s="44" customFormat="1">
      <c r="B1352" s="88" t="s">
        <v>8</v>
      </c>
      <c r="C1352" s="1" t="s">
        <v>0</v>
      </c>
      <c r="D1352" s="51">
        <v>110110.1</v>
      </c>
      <c r="E1352" s="51">
        <v>138360.74</v>
      </c>
      <c r="F1352" s="51">
        <v>94995.001499999998</v>
      </c>
      <c r="G1352" s="50">
        <f t="shared" si="285"/>
        <v>-43365.738499999992</v>
      </c>
      <c r="H1352" s="91">
        <f t="shared" si="286"/>
        <v>68.657482968073168</v>
      </c>
    </row>
    <row r="1353" spans="2:8" s="44" customFormat="1">
      <c r="B1353" s="88" t="s">
        <v>7</v>
      </c>
      <c r="C1353" s="1" t="s">
        <v>0</v>
      </c>
      <c r="D1353" s="51">
        <v>124473.7</v>
      </c>
      <c r="E1353" s="51">
        <v>152724.34</v>
      </c>
      <c r="F1353" s="51">
        <v>108732.0217</v>
      </c>
      <c r="G1353" s="50">
        <f t="shared" si="285"/>
        <v>-43992.318299999999</v>
      </c>
      <c r="H1353" s="91">
        <f t="shared" si="286"/>
        <v>71.194952749509341</v>
      </c>
    </row>
    <row r="1354" spans="2:8" s="44" customFormat="1" ht="21">
      <c r="B1354" s="92" t="s">
        <v>55</v>
      </c>
      <c r="C1354" s="1" t="s">
        <v>57</v>
      </c>
      <c r="D1354" s="2" t="s">
        <v>1</v>
      </c>
      <c r="E1354" s="2" t="s">
        <v>2</v>
      </c>
      <c r="F1354" s="2" t="s">
        <v>3</v>
      </c>
      <c r="G1354" s="3" t="s">
        <v>4</v>
      </c>
      <c r="H1354" s="93" t="s">
        <v>58</v>
      </c>
    </row>
    <row r="1355" spans="2:8" s="44" customFormat="1" ht="42">
      <c r="B1355" s="88" t="s">
        <v>1184</v>
      </c>
      <c r="C1355" s="1" t="s">
        <v>915</v>
      </c>
      <c r="D1355" s="83"/>
      <c r="E1355" s="83"/>
      <c r="F1355" s="83"/>
      <c r="G1355" s="83"/>
      <c r="H1355" s="89"/>
    </row>
    <row r="1356" spans="2:8" s="44" customFormat="1">
      <c r="B1356" s="90" t="s">
        <v>68</v>
      </c>
      <c r="C1356" s="107" t="s">
        <v>69</v>
      </c>
      <c r="D1356" s="49">
        <v>739.4</v>
      </c>
      <c r="E1356" s="49">
        <v>739.4</v>
      </c>
      <c r="F1356" s="49">
        <v>738.4</v>
      </c>
      <c r="G1356" s="50">
        <f t="shared" ref="G1356:G1359" si="287">F1356-E1356</f>
        <v>-1</v>
      </c>
      <c r="H1356" s="91">
        <f t="shared" ref="H1356:H1359" si="288">F1356/E1356*100</f>
        <v>99.864755206924542</v>
      </c>
    </row>
    <row r="1357" spans="2:8" s="44" customFormat="1">
      <c r="B1357" s="88" t="s">
        <v>5</v>
      </c>
      <c r="C1357" s="1" t="s">
        <v>0</v>
      </c>
      <c r="D1357" s="51">
        <v>739.4</v>
      </c>
      <c r="E1357" s="51">
        <v>739.4</v>
      </c>
      <c r="F1357" s="51">
        <v>738.4</v>
      </c>
      <c r="G1357" s="50">
        <f t="shared" si="287"/>
        <v>-1</v>
      </c>
      <c r="H1357" s="91">
        <f t="shared" si="288"/>
        <v>99.864755206924542</v>
      </c>
    </row>
    <row r="1358" spans="2:8" s="44" customFormat="1">
      <c r="B1358" s="88" t="s">
        <v>6</v>
      </c>
      <c r="C1358" s="1" t="s">
        <v>0</v>
      </c>
      <c r="D1358" s="51">
        <v>739.4</v>
      </c>
      <c r="E1358" s="51">
        <v>739.4</v>
      </c>
      <c r="F1358" s="51">
        <v>738.4</v>
      </c>
      <c r="G1358" s="50">
        <f t="shared" si="287"/>
        <v>-1</v>
      </c>
      <c r="H1358" s="91">
        <f t="shared" si="288"/>
        <v>99.864755206924542</v>
      </c>
    </row>
    <row r="1359" spans="2:8" s="44" customFormat="1">
      <c r="B1359" s="88" t="s">
        <v>7</v>
      </c>
      <c r="C1359" s="1" t="s">
        <v>0</v>
      </c>
      <c r="D1359" s="51">
        <v>739.4</v>
      </c>
      <c r="E1359" s="51">
        <v>739.4</v>
      </c>
      <c r="F1359" s="51">
        <v>738.4</v>
      </c>
      <c r="G1359" s="50">
        <f t="shared" si="287"/>
        <v>-1</v>
      </c>
      <c r="H1359" s="91">
        <f t="shared" si="288"/>
        <v>99.864755206924542</v>
      </c>
    </row>
    <row r="1360" spans="2:8" s="44" customFormat="1" ht="21">
      <c r="B1360" s="92" t="s">
        <v>55</v>
      </c>
      <c r="C1360" s="1" t="s">
        <v>57</v>
      </c>
      <c r="D1360" s="2" t="s">
        <v>1</v>
      </c>
      <c r="E1360" s="2" t="s">
        <v>2</v>
      </c>
      <c r="F1360" s="2" t="s">
        <v>3</v>
      </c>
      <c r="G1360" s="3" t="s">
        <v>4</v>
      </c>
      <c r="H1360" s="93" t="s">
        <v>58</v>
      </c>
    </row>
    <row r="1361" spans="2:8" s="44" customFormat="1" ht="23.25" customHeight="1">
      <c r="B1361" s="88" t="s">
        <v>1185</v>
      </c>
      <c r="C1361" s="1" t="s">
        <v>916</v>
      </c>
      <c r="D1361" s="83"/>
      <c r="E1361" s="83"/>
      <c r="F1361" s="83"/>
      <c r="G1361" s="83"/>
      <c r="H1361" s="89"/>
    </row>
    <row r="1362" spans="2:8" s="44" customFormat="1">
      <c r="B1362" s="90" t="s">
        <v>64</v>
      </c>
      <c r="C1362" s="107" t="s">
        <v>65</v>
      </c>
      <c r="D1362" s="49">
        <v>35407.4</v>
      </c>
      <c r="E1362" s="49">
        <v>42309.599999999999</v>
      </c>
      <c r="F1362" s="49">
        <v>41101.88091</v>
      </c>
      <c r="G1362" s="50">
        <f t="shared" ref="G1362:G1372" si="289">F1362-E1362</f>
        <v>-1207.7190899999987</v>
      </c>
      <c r="H1362" s="91">
        <f t="shared" ref="H1362:H1372" si="290">F1362/E1362*100</f>
        <v>97.145519952918491</v>
      </c>
    </row>
    <row r="1363" spans="2:8" s="44" customFormat="1">
      <c r="B1363" s="90" t="s">
        <v>66</v>
      </c>
      <c r="C1363" s="107" t="s">
        <v>67</v>
      </c>
      <c r="D1363" s="49">
        <v>5240.3</v>
      </c>
      <c r="E1363" s="49">
        <v>6295.6</v>
      </c>
      <c r="F1363" s="49">
        <v>5964.2</v>
      </c>
      <c r="G1363" s="50">
        <f t="shared" si="289"/>
        <v>-331.40000000000055</v>
      </c>
      <c r="H1363" s="91">
        <f t="shared" si="290"/>
        <v>94.736006099498056</v>
      </c>
    </row>
    <row r="1364" spans="2:8" s="44" customFormat="1">
      <c r="B1364" s="90" t="s">
        <v>68</v>
      </c>
      <c r="C1364" s="107" t="s">
        <v>69</v>
      </c>
      <c r="D1364" s="49">
        <v>10627</v>
      </c>
      <c r="E1364" s="49">
        <v>10320.6</v>
      </c>
      <c r="F1364" s="49">
        <v>9668.2999999999993</v>
      </c>
      <c r="G1364" s="50">
        <f t="shared" si="289"/>
        <v>-652.30000000000109</v>
      </c>
      <c r="H1364" s="91">
        <f t="shared" si="290"/>
        <v>93.679631029203719</v>
      </c>
    </row>
    <row r="1365" spans="2:8" s="44" customFormat="1">
      <c r="B1365" s="90" t="s">
        <v>1050</v>
      </c>
      <c r="C1365" s="107" t="s">
        <v>787</v>
      </c>
      <c r="D1365" s="49">
        <v>600</v>
      </c>
      <c r="E1365" s="49">
        <v>1700</v>
      </c>
      <c r="F1365" s="49">
        <v>1697.2449999999999</v>
      </c>
      <c r="G1365" s="50">
        <f t="shared" si="289"/>
        <v>-2.7550000000001091</v>
      </c>
      <c r="H1365" s="91">
        <f t="shared" si="290"/>
        <v>99.837941176470579</v>
      </c>
    </row>
    <row r="1366" spans="2:8" s="44" customFormat="1">
      <c r="B1366" s="90" t="s">
        <v>70</v>
      </c>
      <c r="C1366" s="107" t="s">
        <v>71</v>
      </c>
      <c r="D1366" s="49">
        <v>5897.8</v>
      </c>
      <c r="E1366" s="49">
        <v>5897.8</v>
      </c>
      <c r="F1366" s="49">
        <v>5897.8</v>
      </c>
      <c r="G1366" s="50">
        <f t="shared" si="289"/>
        <v>0</v>
      </c>
      <c r="H1366" s="91">
        <f t="shared" si="290"/>
        <v>100</v>
      </c>
    </row>
    <row r="1367" spans="2:8" s="44" customFormat="1">
      <c r="B1367" s="90" t="s">
        <v>1078</v>
      </c>
      <c r="C1367" s="107" t="s">
        <v>805</v>
      </c>
      <c r="D1367" s="49">
        <v>200</v>
      </c>
      <c r="E1367" s="49">
        <v>200</v>
      </c>
      <c r="F1367" s="49">
        <v>200</v>
      </c>
      <c r="G1367" s="50">
        <f t="shared" si="289"/>
        <v>0</v>
      </c>
      <c r="H1367" s="91">
        <f t="shared" si="290"/>
        <v>100</v>
      </c>
    </row>
    <row r="1368" spans="2:8" s="44" customFormat="1">
      <c r="B1368" s="90" t="s">
        <v>1056</v>
      </c>
      <c r="C1368" s="107" t="s">
        <v>794</v>
      </c>
      <c r="D1368" s="49">
        <v>0</v>
      </c>
      <c r="E1368" s="49">
        <v>557.6</v>
      </c>
      <c r="F1368" s="49">
        <v>465.81900000000002</v>
      </c>
      <c r="G1368" s="50">
        <f t="shared" si="289"/>
        <v>-91.781000000000006</v>
      </c>
      <c r="H1368" s="91">
        <f t="shared" si="290"/>
        <v>83.539992826398858</v>
      </c>
    </row>
    <row r="1369" spans="2:8" s="44" customFormat="1">
      <c r="B1369" s="88" t="s">
        <v>5</v>
      </c>
      <c r="C1369" s="1" t="s">
        <v>0</v>
      </c>
      <c r="D1369" s="51">
        <v>57972.5</v>
      </c>
      <c r="E1369" s="51">
        <v>67281.2</v>
      </c>
      <c r="F1369" s="51">
        <v>64995.244910000001</v>
      </c>
      <c r="G1369" s="50">
        <f t="shared" si="289"/>
        <v>-2285.9550899999958</v>
      </c>
      <c r="H1369" s="91">
        <f t="shared" si="290"/>
        <v>96.602386565637957</v>
      </c>
    </row>
    <row r="1370" spans="2:8" s="44" customFormat="1">
      <c r="B1370" s="90" t="s">
        <v>37</v>
      </c>
      <c r="C1370" s="107" t="s">
        <v>789</v>
      </c>
      <c r="D1370" s="49">
        <v>0</v>
      </c>
      <c r="E1370" s="49">
        <v>10000</v>
      </c>
      <c r="F1370" s="49">
        <v>9996.0069999999996</v>
      </c>
      <c r="G1370" s="50">
        <f t="shared" si="289"/>
        <v>-3.9930000000003929</v>
      </c>
      <c r="H1370" s="91">
        <f t="shared" si="290"/>
        <v>99.960070000000002</v>
      </c>
    </row>
    <row r="1371" spans="2:8" s="44" customFormat="1">
      <c r="B1371" s="88" t="s">
        <v>6</v>
      </c>
      <c r="C1371" s="1" t="s">
        <v>0</v>
      </c>
      <c r="D1371" s="51">
        <v>57972.5</v>
      </c>
      <c r="E1371" s="51">
        <v>77281.2</v>
      </c>
      <c r="F1371" s="51">
        <v>74991.251910000006</v>
      </c>
      <c r="G1371" s="50">
        <f t="shared" si="289"/>
        <v>-2289.9480899999908</v>
      </c>
      <c r="H1371" s="91">
        <f t="shared" si="290"/>
        <v>97.036862665176017</v>
      </c>
    </row>
    <row r="1372" spans="2:8" s="44" customFormat="1">
      <c r="B1372" s="88" t="s">
        <v>7</v>
      </c>
      <c r="C1372" s="1" t="s">
        <v>0</v>
      </c>
      <c r="D1372" s="51">
        <v>57972.5</v>
      </c>
      <c r="E1372" s="51">
        <v>77281.2</v>
      </c>
      <c r="F1372" s="51">
        <v>74991.251910000006</v>
      </c>
      <c r="G1372" s="50">
        <f t="shared" si="289"/>
        <v>-2289.9480899999908</v>
      </c>
      <c r="H1372" s="91">
        <f t="shared" si="290"/>
        <v>97.036862665176017</v>
      </c>
    </row>
    <row r="1373" spans="2:8" s="44" customFormat="1" ht="21">
      <c r="B1373" s="92" t="s">
        <v>55</v>
      </c>
      <c r="C1373" s="1" t="s">
        <v>57</v>
      </c>
      <c r="D1373" s="2" t="s">
        <v>1</v>
      </c>
      <c r="E1373" s="2" t="s">
        <v>2</v>
      </c>
      <c r="F1373" s="2" t="s">
        <v>3</v>
      </c>
      <c r="G1373" s="3" t="s">
        <v>4</v>
      </c>
      <c r="H1373" s="93" t="s">
        <v>58</v>
      </c>
    </row>
    <row r="1374" spans="2:8" s="44" customFormat="1" ht="31.5">
      <c r="B1374" s="88" t="s">
        <v>1186</v>
      </c>
      <c r="C1374" s="1" t="s">
        <v>917</v>
      </c>
      <c r="D1374" s="83"/>
      <c r="E1374" s="83"/>
      <c r="F1374" s="83"/>
      <c r="G1374" s="83"/>
      <c r="H1374" s="89"/>
    </row>
    <row r="1375" spans="2:8" s="44" customFormat="1">
      <c r="B1375" s="90" t="s">
        <v>64</v>
      </c>
      <c r="C1375" s="107" t="s">
        <v>65</v>
      </c>
      <c r="D1375" s="49">
        <v>128927.2</v>
      </c>
      <c r="E1375" s="49">
        <v>125866.8</v>
      </c>
      <c r="F1375" s="49">
        <v>124154.32073000001</v>
      </c>
      <c r="G1375" s="50">
        <f t="shared" ref="G1375:G1388" si="291">F1375-E1375</f>
        <v>-1712.4792699999962</v>
      </c>
      <c r="H1375" s="91">
        <f t="shared" ref="H1375:H1388" si="292">F1375/E1375*100</f>
        <v>98.639451173780529</v>
      </c>
    </row>
    <row r="1376" spans="2:8" s="44" customFormat="1">
      <c r="B1376" s="90" t="s">
        <v>66</v>
      </c>
      <c r="C1376" s="107" t="s">
        <v>67</v>
      </c>
      <c r="D1376" s="49">
        <v>19193.5</v>
      </c>
      <c r="E1376" s="49">
        <v>18660.7</v>
      </c>
      <c r="F1376" s="49">
        <v>18432.530839999999</v>
      </c>
      <c r="G1376" s="50">
        <f t="shared" si="291"/>
        <v>-228.16916000000128</v>
      </c>
      <c r="H1376" s="91">
        <f t="shared" si="292"/>
        <v>98.777274378774635</v>
      </c>
    </row>
    <row r="1377" spans="2:8" s="44" customFormat="1">
      <c r="B1377" s="90" t="s">
        <v>68</v>
      </c>
      <c r="C1377" s="107" t="s">
        <v>69</v>
      </c>
      <c r="D1377" s="49">
        <v>20056.099999999999</v>
      </c>
      <c r="E1377" s="49">
        <v>21795.4</v>
      </c>
      <c r="F1377" s="49">
        <v>19489.768830000001</v>
      </c>
      <c r="G1377" s="50">
        <f t="shared" si="291"/>
        <v>-2305.6311700000006</v>
      </c>
      <c r="H1377" s="91">
        <f t="shared" si="292"/>
        <v>89.421478064178686</v>
      </c>
    </row>
    <row r="1378" spans="2:8" s="44" customFormat="1">
      <c r="B1378" s="90" t="s">
        <v>1050</v>
      </c>
      <c r="C1378" s="107" t="s">
        <v>787</v>
      </c>
      <c r="D1378" s="49">
        <v>45419.8</v>
      </c>
      <c r="E1378" s="49">
        <v>8841.2999999999993</v>
      </c>
      <c r="F1378" s="49">
        <v>8344.2819899999995</v>
      </c>
      <c r="G1378" s="50">
        <f t="shared" si="291"/>
        <v>-497.01800999999978</v>
      </c>
      <c r="H1378" s="91">
        <f t="shared" si="292"/>
        <v>94.378451019646434</v>
      </c>
    </row>
    <row r="1379" spans="2:8" s="44" customFormat="1">
      <c r="B1379" s="90" t="s">
        <v>70</v>
      </c>
      <c r="C1379" s="107" t="s">
        <v>71</v>
      </c>
      <c r="D1379" s="49">
        <v>6361.8</v>
      </c>
      <c r="E1379" s="49">
        <v>7198.5</v>
      </c>
      <c r="F1379" s="49">
        <v>6828.3768899999995</v>
      </c>
      <c r="G1379" s="50">
        <f t="shared" si="291"/>
        <v>-370.12311000000045</v>
      </c>
      <c r="H1379" s="91">
        <f t="shared" si="292"/>
        <v>94.858330068764317</v>
      </c>
    </row>
    <row r="1380" spans="2:8" s="44" customFormat="1">
      <c r="B1380" s="90" t="s">
        <v>1121</v>
      </c>
      <c r="C1380" s="107" t="s">
        <v>851</v>
      </c>
      <c r="D1380" s="49">
        <v>0</v>
      </c>
      <c r="E1380" s="49">
        <v>43994.8</v>
      </c>
      <c r="F1380" s="49">
        <v>41956.448579999997</v>
      </c>
      <c r="G1380" s="50">
        <f t="shared" si="291"/>
        <v>-2038.3514200000063</v>
      </c>
      <c r="H1380" s="91">
        <f t="shared" si="292"/>
        <v>95.366835580568605</v>
      </c>
    </row>
    <row r="1381" spans="2:8" s="44" customFormat="1">
      <c r="B1381" s="90" t="s">
        <v>1078</v>
      </c>
      <c r="C1381" s="107" t="s">
        <v>805</v>
      </c>
      <c r="D1381" s="49">
        <v>500</v>
      </c>
      <c r="E1381" s="49">
        <v>500</v>
      </c>
      <c r="F1381" s="49">
        <v>478.56594999999999</v>
      </c>
      <c r="G1381" s="50">
        <f t="shared" si="291"/>
        <v>-21.434050000000013</v>
      </c>
      <c r="H1381" s="91">
        <f t="shared" si="292"/>
        <v>95.713189999999997</v>
      </c>
    </row>
    <row r="1382" spans="2:8" s="44" customFormat="1">
      <c r="B1382" s="90" t="s">
        <v>1054</v>
      </c>
      <c r="C1382" s="107" t="s">
        <v>792</v>
      </c>
      <c r="D1382" s="49">
        <v>6.3</v>
      </c>
      <c r="E1382" s="49">
        <v>6.3</v>
      </c>
      <c r="F1382" s="49">
        <v>0</v>
      </c>
      <c r="G1382" s="50">
        <f t="shared" si="291"/>
        <v>-6.3</v>
      </c>
      <c r="H1382" s="91">
        <f t="shared" si="292"/>
        <v>0</v>
      </c>
    </row>
    <row r="1383" spans="2:8" s="44" customFormat="1">
      <c r="B1383" s="90" t="s">
        <v>1051</v>
      </c>
      <c r="C1383" s="107" t="s">
        <v>788</v>
      </c>
      <c r="D1383" s="49">
        <v>400</v>
      </c>
      <c r="E1383" s="49">
        <v>400</v>
      </c>
      <c r="F1383" s="49">
        <v>400</v>
      </c>
      <c r="G1383" s="50">
        <f t="shared" si="291"/>
        <v>0</v>
      </c>
      <c r="H1383" s="91">
        <f t="shared" si="292"/>
        <v>100</v>
      </c>
    </row>
    <row r="1384" spans="2:8" s="44" customFormat="1">
      <c r="B1384" s="90" t="s">
        <v>1056</v>
      </c>
      <c r="C1384" s="107" t="s">
        <v>794</v>
      </c>
      <c r="D1384" s="49">
        <v>0</v>
      </c>
      <c r="E1384" s="49">
        <v>6858.6</v>
      </c>
      <c r="F1384" s="49">
        <v>6858.5529999999999</v>
      </c>
      <c r="G1384" s="50">
        <f t="shared" si="291"/>
        <v>-4.7000000000480213E-2</v>
      </c>
      <c r="H1384" s="91">
        <f t="shared" si="292"/>
        <v>99.999314728953422</v>
      </c>
    </row>
    <row r="1385" spans="2:8" s="44" customFormat="1">
      <c r="B1385" s="88" t="s">
        <v>5</v>
      </c>
      <c r="C1385" s="1" t="s">
        <v>0</v>
      </c>
      <c r="D1385" s="51">
        <v>220864.7</v>
      </c>
      <c r="E1385" s="51">
        <v>234122.4</v>
      </c>
      <c r="F1385" s="51">
        <v>226942.84680999999</v>
      </c>
      <c r="G1385" s="50">
        <f t="shared" si="291"/>
        <v>-7179.553190000006</v>
      </c>
      <c r="H1385" s="91">
        <f t="shared" si="292"/>
        <v>96.933418933856814</v>
      </c>
    </row>
    <row r="1386" spans="2:8" s="44" customFormat="1">
      <c r="B1386" s="88" t="s">
        <v>6</v>
      </c>
      <c r="C1386" s="1" t="s">
        <v>0</v>
      </c>
      <c r="D1386" s="51">
        <v>220864.7</v>
      </c>
      <c r="E1386" s="51">
        <v>234122.4</v>
      </c>
      <c r="F1386" s="51">
        <v>226942.84680999999</v>
      </c>
      <c r="G1386" s="50">
        <f t="shared" si="291"/>
        <v>-7179.553190000006</v>
      </c>
      <c r="H1386" s="91">
        <f t="shared" si="292"/>
        <v>96.933418933856814</v>
      </c>
    </row>
    <row r="1387" spans="2:8" s="44" customFormat="1">
      <c r="B1387" s="88" t="s">
        <v>8</v>
      </c>
      <c r="C1387" s="1" t="s">
        <v>0</v>
      </c>
      <c r="D1387" s="51">
        <v>32044.6</v>
      </c>
      <c r="E1387" s="51">
        <v>41806.487999999998</v>
      </c>
      <c r="F1387" s="51">
        <v>24818.002240000002</v>
      </c>
      <c r="G1387" s="50">
        <f t="shared" si="291"/>
        <v>-16988.485759999996</v>
      </c>
      <c r="H1387" s="91">
        <f t="shared" si="292"/>
        <v>59.363996899237272</v>
      </c>
    </row>
    <row r="1388" spans="2:8" s="44" customFormat="1">
      <c r="B1388" s="88" t="s">
        <v>7</v>
      </c>
      <c r="C1388" s="1" t="s">
        <v>0</v>
      </c>
      <c r="D1388" s="51">
        <v>252909.3</v>
      </c>
      <c r="E1388" s="51">
        <v>275928.88799999998</v>
      </c>
      <c r="F1388" s="51">
        <v>251760.84904999999</v>
      </c>
      <c r="G1388" s="50">
        <f t="shared" si="291"/>
        <v>-24168.038949999987</v>
      </c>
      <c r="H1388" s="91">
        <f t="shared" si="292"/>
        <v>91.241207426603339</v>
      </c>
    </row>
    <row r="1389" spans="2:8" s="44" customFormat="1" ht="21">
      <c r="B1389" s="92" t="s">
        <v>55</v>
      </c>
      <c r="C1389" s="1" t="s">
        <v>57</v>
      </c>
      <c r="D1389" s="2" t="s">
        <v>1</v>
      </c>
      <c r="E1389" s="2" t="s">
        <v>2</v>
      </c>
      <c r="F1389" s="2" t="s">
        <v>3</v>
      </c>
      <c r="G1389" s="3" t="s">
        <v>4</v>
      </c>
      <c r="H1389" s="93" t="s">
        <v>58</v>
      </c>
    </row>
    <row r="1390" spans="2:8" s="44" customFormat="1" ht="31.5">
      <c r="B1390" s="88" t="s">
        <v>1187</v>
      </c>
      <c r="C1390" s="1" t="s">
        <v>918</v>
      </c>
      <c r="D1390" s="83"/>
      <c r="E1390" s="83"/>
      <c r="F1390" s="83"/>
      <c r="G1390" s="83"/>
      <c r="H1390" s="89"/>
    </row>
    <row r="1391" spans="2:8" s="44" customFormat="1">
      <c r="B1391" s="90" t="s">
        <v>64</v>
      </c>
      <c r="C1391" s="107" t="s">
        <v>65</v>
      </c>
      <c r="D1391" s="49">
        <v>0</v>
      </c>
      <c r="E1391" s="49">
        <v>9836.5</v>
      </c>
      <c r="F1391" s="49">
        <v>7728.2411899999997</v>
      </c>
      <c r="G1391" s="50">
        <f t="shared" ref="G1391:G1399" si="293">F1391-E1391</f>
        <v>-2108.2588100000003</v>
      </c>
      <c r="H1391" s="91">
        <f t="shared" ref="H1391:H1399" si="294">F1391/E1391*100</f>
        <v>78.566982056625832</v>
      </c>
    </row>
    <row r="1392" spans="2:8" s="44" customFormat="1">
      <c r="B1392" s="90" t="s">
        <v>66</v>
      </c>
      <c r="C1392" s="107" t="s">
        <v>67</v>
      </c>
      <c r="D1392" s="49">
        <v>0</v>
      </c>
      <c r="E1392" s="49">
        <v>309.5</v>
      </c>
      <c r="F1392" s="49">
        <v>0</v>
      </c>
      <c r="G1392" s="50">
        <f t="shared" si="293"/>
        <v>-309.5</v>
      </c>
      <c r="H1392" s="91">
        <f t="shared" si="294"/>
        <v>0</v>
      </c>
    </row>
    <row r="1393" spans="2:8" s="44" customFormat="1">
      <c r="B1393" s="90" t="s">
        <v>68</v>
      </c>
      <c r="C1393" s="107" t="s">
        <v>69</v>
      </c>
      <c r="D1393" s="49">
        <v>0</v>
      </c>
      <c r="E1393" s="49">
        <v>3465.8</v>
      </c>
      <c r="F1393" s="49">
        <v>2815.9</v>
      </c>
      <c r="G1393" s="50">
        <f t="shared" si="293"/>
        <v>-649.90000000000009</v>
      </c>
      <c r="H1393" s="91">
        <f t="shared" si="294"/>
        <v>81.248196664550747</v>
      </c>
    </row>
    <row r="1394" spans="2:8" s="44" customFormat="1">
      <c r="B1394" s="90" t="s">
        <v>1050</v>
      </c>
      <c r="C1394" s="107" t="s">
        <v>787</v>
      </c>
      <c r="D1394" s="49">
        <v>0</v>
      </c>
      <c r="E1394" s="49">
        <v>347.6</v>
      </c>
      <c r="F1394" s="49">
        <v>331.65499999999997</v>
      </c>
      <c r="G1394" s="50">
        <f t="shared" si="293"/>
        <v>-15.94500000000005</v>
      </c>
      <c r="H1394" s="91">
        <f t="shared" si="294"/>
        <v>95.412830840046013</v>
      </c>
    </row>
    <row r="1395" spans="2:8" s="44" customFormat="1">
      <c r="B1395" s="90" t="s">
        <v>70</v>
      </c>
      <c r="C1395" s="107" t="s">
        <v>71</v>
      </c>
      <c r="D1395" s="49">
        <v>0</v>
      </c>
      <c r="E1395" s="49">
        <v>426.5</v>
      </c>
      <c r="F1395" s="49">
        <v>426.5</v>
      </c>
      <c r="G1395" s="50">
        <f t="shared" si="293"/>
        <v>0</v>
      </c>
      <c r="H1395" s="91">
        <f t="shared" si="294"/>
        <v>100</v>
      </c>
    </row>
    <row r="1396" spans="2:8" s="44" customFormat="1">
      <c r="B1396" s="90" t="s">
        <v>1054</v>
      </c>
      <c r="C1396" s="107" t="s">
        <v>792</v>
      </c>
      <c r="D1396" s="49">
        <v>0</v>
      </c>
      <c r="E1396" s="49">
        <v>150</v>
      </c>
      <c r="F1396" s="49">
        <v>21.4</v>
      </c>
      <c r="G1396" s="50">
        <f t="shared" si="293"/>
        <v>-128.6</v>
      </c>
      <c r="H1396" s="91">
        <f t="shared" si="294"/>
        <v>14.266666666666666</v>
      </c>
    </row>
    <row r="1397" spans="2:8" s="44" customFormat="1">
      <c r="B1397" s="88" t="s">
        <v>5</v>
      </c>
      <c r="C1397" s="1" t="s">
        <v>0</v>
      </c>
      <c r="D1397" s="51">
        <v>0</v>
      </c>
      <c r="E1397" s="51">
        <v>14535.9</v>
      </c>
      <c r="F1397" s="51">
        <v>11323.696190000001</v>
      </c>
      <c r="G1397" s="50">
        <f t="shared" si="293"/>
        <v>-3212.2038099999991</v>
      </c>
      <c r="H1397" s="91">
        <f t="shared" si="294"/>
        <v>77.901582908523039</v>
      </c>
    </row>
    <row r="1398" spans="2:8" s="44" customFormat="1">
      <c r="B1398" s="88" t="s">
        <v>6</v>
      </c>
      <c r="C1398" s="1" t="s">
        <v>0</v>
      </c>
      <c r="D1398" s="51">
        <v>0</v>
      </c>
      <c r="E1398" s="51">
        <v>14535.9</v>
      </c>
      <c r="F1398" s="51">
        <v>11323.696190000001</v>
      </c>
      <c r="G1398" s="50">
        <f t="shared" si="293"/>
        <v>-3212.2038099999991</v>
      </c>
      <c r="H1398" s="91">
        <f t="shared" si="294"/>
        <v>77.901582908523039</v>
      </c>
    </row>
    <row r="1399" spans="2:8" s="44" customFormat="1">
      <c r="B1399" s="88" t="s">
        <v>7</v>
      </c>
      <c r="C1399" s="1" t="s">
        <v>0</v>
      </c>
      <c r="D1399" s="51">
        <v>0</v>
      </c>
      <c r="E1399" s="51">
        <v>14535.9</v>
      </c>
      <c r="F1399" s="51">
        <v>11323.696190000001</v>
      </c>
      <c r="G1399" s="50">
        <f t="shared" si="293"/>
        <v>-3212.2038099999991</v>
      </c>
      <c r="H1399" s="91">
        <f t="shared" si="294"/>
        <v>77.901582908523039</v>
      </c>
    </row>
    <row r="1400" spans="2:8" s="44" customFormat="1" ht="21">
      <c r="B1400" s="92" t="s">
        <v>55</v>
      </c>
      <c r="C1400" s="1" t="s">
        <v>57</v>
      </c>
      <c r="D1400" s="2" t="s">
        <v>1</v>
      </c>
      <c r="E1400" s="2" t="s">
        <v>2</v>
      </c>
      <c r="F1400" s="2" t="s">
        <v>3</v>
      </c>
      <c r="G1400" s="3" t="s">
        <v>4</v>
      </c>
      <c r="H1400" s="93" t="s">
        <v>58</v>
      </c>
    </row>
    <row r="1401" spans="2:8" s="44" customFormat="1" ht="31.5">
      <c r="B1401" s="88" t="s">
        <v>1188</v>
      </c>
      <c r="C1401" s="1" t="s">
        <v>919</v>
      </c>
      <c r="D1401" s="83"/>
      <c r="E1401" s="83"/>
      <c r="F1401" s="83"/>
      <c r="G1401" s="83"/>
      <c r="H1401" s="89"/>
    </row>
    <row r="1402" spans="2:8" s="44" customFormat="1">
      <c r="B1402" s="90" t="s">
        <v>64</v>
      </c>
      <c r="C1402" s="107" t="s">
        <v>65</v>
      </c>
      <c r="D1402" s="49">
        <v>0</v>
      </c>
      <c r="E1402" s="49">
        <v>6621.1</v>
      </c>
      <c r="F1402" s="49">
        <v>3833</v>
      </c>
      <c r="G1402" s="50">
        <f t="shared" ref="G1402:G1409" si="295">F1402-E1402</f>
        <v>-2788.1000000000004</v>
      </c>
      <c r="H1402" s="91">
        <f t="shared" ref="H1402:H1409" si="296">F1402/E1402*100</f>
        <v>57.890682817054561</v>
      </c>
    </row>
    <row r="1403" spans="2:8" s="44" customFormat="1">
      <c r="B1403" s="90" t="s">
        <v>66</v>
      </c>
      <c r="C1403" s="107" t="s">
        <v>67</v>
      </c>
      <c r="D1403" s="49">
        <v>0</v>
      </c>
      <c r="E1403" s="49">
        <v>1531.7</v>
      </c>
      <c r="F1403" s="49">
        <v>622</v>
      </c>
      <c r="G1403" s="50">
        <f t="shared" si="295"/>
        <v>-909.7</v>
      </c>
      <c r="H1403" s="91">
        <f t="shared" si="296"/>
        <v>40.608474244303714</v>
      </c>
    </row>
    <row r="1404" spans="2:8" s="44" customFormat="1">
      <c r="B1404" s="90" t="s">
        <v>68</v>
      </c>
      <c r="C1404" s="107" t="s">
        <v>69</v>
      </c>
      <c r="D1404" s="49">
        <v>0</v>
      </c>
      <c r="E1404" s="49">
        <v>1141.5</v>
      </c>
      <c r="F1404" s="49">
        <v>548</v>
      </c>
      <c r="G1404" s="50">
        <f t="shared" si="295"/>
        <v>-593.5</v>
      </c>
      <c r="H1404" s="91">
        <f t="shared" si="296"/>
        <v>48.007008322382831</v>
      </c>
    </row>
    <row r="1405" spans="2:8" s="44" customFormat="1">
      <c r="B1405" s="90" t="s">
        <v>1050</v>
      </c>
      <c r="C1405" s="107" t="s">
        <v>787</v>
      </c>
      <c r="D1405" s="49">
        <v>0</v>
      </c>
      <c r="E1405" s="49">
        <v>306.8</v>
      </c>
      <c r="F1405" s="49">
        <v>111.6</v>
      </c>
      <c r="G1405" s="50">
        <f t="shared" si="295"/>
        <v>-195.20000000000002</v>
      </c>
      <c r="H1405" s="91">
        <f t="shared" si="296"/>
        <v>36.375488917861801</v>
      </c>
    </row>
    <row r="1406" spans="2:8" s="44" customFormat="1">
      <c r="B1406" s="90" t="s">
        <v>70</v>
      </c>
      <c r="C1406" s="107" t="s">
        <v>71</v>
      </c>
      <c r="D1406" s="49">
        <v>0</v>
      </c>
      <c r="E1406" s="49">
        <v>200.7</v>
      </c>
      <c r="F1406" s="49">
        <v>150.69999999999999</v>
      </c>
      <c r="G1406" s="50">
        <f t="shared" si="295"/>
        <v>-50</v>
      </c>
      <c r="H1406" s="91">
        <f t="shared" si="296"/>
        <v>75.08719481813651</v>
      </c>
    </row>
    <row r="1407" spans="2:8" s="44" customFormat="1">
      <c r="B1407" s="88" t="s">
        <v>5</v>
      </c>
      <c r="C1407" s="1" t="s">
        <v>0</v>
      </c>
      <c r="D1407" s="51">
        <v>0</v>
      </c>
      <c r="E1407" s="51">
        <v>9801.7999999999993</v>
      </c>
      <c r="F1407" s="51">
        <v>5265.3</v>
      </c>
      <c r="G1407" s="50">
        <f t="shared" si="295"/>
        <v>-4536.4999999999991</v>
      </c>
      <c r="H1407" s="91">
        <f t="shared" si="296"/>
        <v>53.717684506927313</v>
      </c>
    </row>
    <row r="1408" spans="2:8" s="44" customFormat="1">
      <c r="B1408" s="88" t="s">
        <v>6</v>
      </c>
      <c r="C1408" s="1" t="s">
        <v>0</v>
      </c>
      <c r="D1408" s="51">
        <v>0</v>
      </c>
      <c r="E1408" s="51">
        <v>9801.7999999999993</v>
      </c>
      <c r="F1408" s="51">
        <v>5265.3</v>
      </c>
      <c r="G1408" s="50">
        <f t="shared" si="295"/>
        <v>-4536.4999999999991</v>
      </c>
      <c r="H1408" s="91">
        <f t="shared" si="296"/>
        <v>53.717684506927313</v>
      </c>
    </row>
    <row r="1409" spans="2:8" s="44" customFormat="1">
      <c r="B1409" s="88" t="s">
        <v>7</v>
      </c>
      <c r="C1409" s="1" t="s">
        <v>0</v>
      </c>
      <c r="D1409" s="51">
        <v>0</v>
      </c>
      <c r="E1409" s="51">
        <v>9801.7999999999993</v>
      </c>
      <c r="F1409" s="51">
        <v>5265.3</v>
      </c>
      <c r="G1409" s="50">
        <f t="shared" si="295"/>
        <v>-4536.4999999999991</v>
      </c>
      <c r="H1409" s="91">
        <f t="shared" si="296"/>
        <v>53.717684506927313</v>
      </c>
    </row>
    <row r="1410" spans="2:8" s="44" customFormat="1" ht="21">
      <c r="B1410" s="92" t="s">
        <v>55</v>
      </c>
      <c r="C1410" s="1" t="s">
        <v>57</v>
      </c>
      <c r="D1410" s="2" t="s">
        <v>1</v>
      </c>
      <c r="E1410" s="2" t="s">
        <v>2</v>
      </c>
      <c r="F1410" s="2" t="s">
        <v>3</v>
      </c>
      <c r="G1410" s="3" t="s">
        <v>4</v>
      </c>
      <c r="H1410" s="93" t="s">
        <v>58</v>
      </c>
    </row>
    <row r="1411" spans="2:8" s="44" customFormat="1" ht="42">
      <c r="B1411" s="88" t="s">
        <v>1189</v>
      </c>
      <c r="C1411" s="1" t="s">
        <v>920</v>
      </c>
      <c r="D1411" s="83"/>
      <c r="E1411" s="83"/>
      <c r="F1411" s="83"/>
      <c r="G1411" s="83"/>
      <c r="H1411" s="89"/>
    </row>
    <row r="1412" spans="2:8" s="44" customFormat="1">
      <c r="B1412" s="90" t="s">
        <v>64</v>
      </c>
      <c r="C1412" s="107" t="s">
        <v>65</v>
      </c>
      <c r="D1412" s="49">
        <v>0</v>
      </c>
      <c r="E1412" s="49">
        <v>194536.2</v>
      </c>
      <c r="F1412" s="49">
        <v>180616.36061</v>
      </c>
      <c r="G1412" s="50">
        <f t="shared" ref="G1412:G1421" si="297">F1412-E1412</f>
        <v>-13919.839390000008</v>
      </c>
      <c r="H1412" s="91">
        <f t="shared" ref="H1412:H1421" si="298">F1412/E1412*100</f>
        <v>92.84460198667395</v>
      </c>
    </row>
    <row r="1413" spans="2:8" s="44" customFormat="1">
      <c r="B1413" s="90" t="s">
        <v>66</v>
      </c>
      <c r="C1413" s="107" t="s">
        <v>67</v>
      </c>
      <c r="D1413" s="49">
        <v>0</v>
      </c>
      <c r="E1413" s="49">
        <v>29374.7</v>
      </c>
      <c r="F1413" s="49">
        <v>26922.298999999999</v>
      </c>
      <c r="G1413" s="50">
        <f t="shared" si="297"/>
        <v>-2452.4010000000017</v>
      </c>
      <c r="H1413" s="91">
        <f t="shared" si="298"/>
        <v>91.651315587903866</v>
      </c>
    </row>
    <row r="1414" spans="2:8" s="44" customFormat="1">
      <c r="B1414" s="90" t="s">
        <v>68</v>
      </c>
      <c r="C1414" s="107" t="s">
        <v>69</v>
      </c>
      <c r="D1414" s="49">
        <v>0</v>
      </c>
      <c r="E1414" s="49">
        <v>9636.5</v>
      </c>
      <c r="F1414" s="49">
        <v>9576.3444999999992</v>
      </c>
      <c r="G1414" s="50">
        <f t="shared" si="297"/>
        <v>-60.155500000000757</v>
      </c>
      <c r="H1414" s="91">
        <f t="shared" si="298"/>
        <v>99.375753644995584</v>
      </c>
    </row>
    <row r="1415" spans="2:8" s="44" customFormat="1">
      <c r="B1415" s="90" t="s">
        <v>1050</v>
      </c>
      <c r="C1415" s="107" t="s">
        <v>787</v>
      </c>
      <c r="D1415" s="49">
        <v>0</v>
      </c>
      <c r="E1415" s="49">
        <v>7360.5</v>
      </c>
      <c r="F1415" s="49">
        <v>6966.7510000000002</v>
      </c>
      <c r="G1415" s="50">
        <f t="shared" si="297"/>
        <v>-393.7489999999998</v>
      </c>
      <c r="H1415" s="91">
        <f t="shared" si="298"/>
        <v>94.650512872766797</v>
      </c>
    </row>
    <row r="1416" spans="2:8" s="44" customFormat="1">
      <c r="B1416" s="90" t="s">
        <v>70</v>
      </c>
      <c r="C1416" s="107" t="s">
        <v>71</v>
      </c>
      <c r="D1416" s="49">
        <v>0</v>
      </c>
      <c r="E1416" s="49">
        <v>10502.3</v>
      </c>
      <c r="F1416" s="49">
        <v>10497.65</v>
      </c>
      <c r="G1416" s="50">
        <f t="shared" si="297"/>
        <v>-4.6499999999996362</v>
      </c>
      <c r="H1416" s="91">
        <f t="shared" si="298"/>
        <v>99.955723984270122</v>
      </c>
    </row>
    <row r="1417" spans="2:8" s="44" customFormat="1">
      <c r="B1417" s="88" t="s">
        <v>5</v>
      </c>
      <c r="C1417" s="1" t="s">
        <v>0</v>
      </c>
      <c r="D1417" s="51">
        <v>0</v>
      </c>
      <c r="E1417" s="51">
        <v>251410.2</v>
      </c>
      <c r="F1417" s="51">
        <v>234579.40510999999</v>
      </c>
      <c r="G1417" s="50">
        <f t="shared" si="297"/>
        <v>-16830.794890000019</v>
      </c>
      <c r="H1417" s="91">
        <f t="shared" si="298"/>
        <v>93.305444691583702</v>
      </c>
    </row>
    <row r="1418" spans="2:8" s="44" customFormat="1">
      <c r="B1418" s="90" t="s">
        <v>37</v>
      </c>
      <c r="C1418" s="107" t="s">
        <v>789</v>
      </c>
      <c r="D1418" s="49">
        <v>0</v>
      </c>
      <c r="E1418" s="49">
        <v>111996.2</v>
      </c>
      <c r="F1418" s="49">
        <v>103193.99947</v>
      </c>
      <c r="G1418" s="50">
        <f t="shared" si="297"/>
        <v>-8802.2005300000019</v>
      </c>
      <c r="H1418" s="91">
        <f t="shared" si="298"/>
        <v>92.14062572658716</v>
      </c>
    </row>
    <row r="1419" spans="2:8" s="44" customFormat="1">
      <c r="B1419" s="88" t="s">
        <v>6</v>
      </c>
      <c r="C1419" s="1" t="s">
        <v>0</v>
      </c>
      <c r="D1419" s="51">
        <v>0</v>
      </c>
      <c r="E1419" s="51">
        <v>363406.4</v>
      </c>
      <c r="F1419" s="51">
        <v>337773.40457999997</v>
      </c>
      <c r="G1419" s="50">
        <f t="shared" si="297"/>
        <v>-25632.99542000005</v>
      </c>
      <c r="H1419" s="91">
        <f t="shared" si="298"/>
        <v>92.946465604348177</v>
      </c>
    </row>
    <row r="1420" spans="2:8" s="44" customFormat="1">
      <c r="B1420" s="88" t="s">
        <v>8</v>
      </c>
      <c r="C1420" s="1" t="s">
        <v>0</v>
      </c>
      <c r="D1420" s="51">
        <v>0</v>
      </c>
      <c r="E1420" s="51">
        <v>63144.527000000002</v>
      </c>
      <c r="F1420" s="51">
        <v>27177.42712</v>
      </c>
      <c r="G1420" s="50">
        <f t="shared" si="297"/>
        <v>-35967.099880000002</v>
      </c>
      <c r="H1420" s="91">
        <f t="shared" si="298"/>
        <v>43.040035948008601</v>
      </c>
    </row>
    <row r="1421" spans="2:8" s="44" customFormat="1">
      <c r="B1421" s="88" t="s">
        <v>7</v>
      </c>
      <c r="C1421" s="1" t="s">
        <v>0</v>
      </c>
      <c r="D1421" s="51">
        <v>0</v>
      </c>
      <c r="E1421" s="51">
        <v>426550.92700000003</v>
      </c>
      <c r="F1421" s="51">
        <v>364950.83169999998</v>
      </c>
      <c r="G1421" s="50">
        <f t="shared" si="297"/>
        <v>-61600.095300000045</v>
      </c>
      <c r="H1421" s="91">
        <f t="shared" si="298"/>
        <v>85.558560209154095</v>
      </c>
    </row>
    <row r="1422" spans="2:8" s="44" customFormat="1" ht="21">
      <c r="B1422" s="92" t="s">
        <v>55</v>
      </c>
      <c r="C1422" s="1" t="s">
        <v>57</v>
      </c>
      <c r="D1422" s="2" t="s">
        <v>1</v>
      </c>
      <c r="E1422" s="2" t="s">
        <v>2</v>
      </c>
      <c r="F1422" s="2" t="s">
        <v>3</v>
      </c>
      <c r="G1422" s="3" t="s">
        <v>4</v>
      </c>
      <c r="H1422" s="93" t="s">
        <v>58</v>
      </c>
    </row>
    <row r="1423" spans="2:8" s="44" customFormat="1" ht="31.5">
      <c r="B1423" s="88" t="s">
        <v>1190</v>
      </c>
      <c r="C1423" s="1" t="s">
        <v>921</v>
      </c>
      <c r="D1423" s="83"/>
      <c r="E1423" s="83"/>
      <c r="F1423" s="83"/>
      <c r="G1423" s="83"/>
      <c r="H1423" s="89"/>
    </row>
    <row r="1424" spans="2:8" s="44" customFormat="1">
      <c r="B1424" s="90" t="s">
        <v>64</v>
      </c>
      <c r="C1424" s="107" t="s">
        <v>65</v>
      </c>
      <c r="D1424" s="49">
        <v>0</v>
      </c>
      <c r="E1424" s="49">
        <v>3647.4</v>
      </c>
      <c r="F1424" s="49">
        <v>3622.1415999999999</v>
      </c>
      <c r="G1424" s="50">
        <f t="shared" ref="G1424:G1433" si="299">F1424-E1424</f>
        <v>-25.258400000000165</v>
      </c>
      <c r="H1424" s="91">
        <f t="shared" ref="H1424:H1433" si="300">F1424/E1424*100</f>
        <v>99.307495750397536</v>
      </c>
    </row>
    <row r="1425" spans="2:8" s="44" customFormat="1">
      <c r="B1425" s="90" t="s">
        <v>66</v>
      </c>
      <c r="C1425" s="107" t="s">
        <v>67</v>
      </c>
      <c r="D1425" s="49">
        <v>0</v>
      </c>
      <c r="E1425" s="49">
        <v>599.16600000000005</v>
      </c>
      <c r="F1425" s="49">
        <v>585.16732000000002</v>
      </c>
      <c r="G1425" s="50">
        <f t="shared" si="299"/>
        <v>-13.998680000000036</v>
      </c>
      <c r="H1425" s="91">
        <f t="shared" si="300"/>
        <v>97.66363912505048</v>
      </c>
    </row>
    <row r="1426" spans="2:8" s="44" customFormat="1">
      <c r="B1426" s="90" t="s">
        <v>68</v>
      </c>
      <c r="C1426" s="107" t="s">
        <v>69</v>
      </c>
      <c r="D1426" s="49">
        <v>0</v>
      </c>
      <c r="E1426" s="49">
        <v>5077.05</v>
      </c>
      <c r="F1426" s="49">
        <v>1212.95201</v>
      </c>
      <c r="G1426" s="50">
        <f t="shared" si="299"/>
        <v>-3864.0979900000002</v>
      </c>
      <c r="H1426" s="91">
        <f t="shared" si="300"/>
        <v>23.890881712805665</v>
      </c>
    </row>
    <row r="1427" spans="2:8" s="44" customFormat="1">
      <c r="B1427" s="90" t="s">
        <v>1050</v>
      </c>
      <c r="C1427" s="107" t="s">
        <v>787</v>
      </c>
      <c r="D1427" s="49">
        <v>0</v>
      </c>
      <c r="E1427" s="49">
        <v>299.3</v>
      </c>
      <c r="F1427" s="49">
        <v>37.030439999999999</v>
      </c>
      <c r="G1427" s="50">
        <f t="shared" si="299"/>
        <v>-262.26956000000001</v>
      </c>
      <c r="H1427" s="91">
        <f t="shared" si="300"/>
        <v>12.372348813899096</v>
      </c>
    </row>
    <row r="1428" spans="2:8" s="44" customFormat="1">
      <c r="B1428" s="90" t="s">
        <v>70</v>
      </c>
      <c r="C1428" s="107" t="s">
        <v>71</v>
      </c>
      <c r="D1428" s="49">
        <v>0</v>
      </c>
      <c r="E1428" s="49">
        <v>347.9</v>
      </c>
      <c r="F1428" s="49">
        <v>171.09200000000001</v>
      </c>
      <c r="G1428" s="50">
        <f t="shared" si="299"/>
        <v>-176.80799999999996</v>
      </c>
      <c r="H1428" s="91">
        <f t="shared" si="300"/>
        <v>49.17849956884163</v>
      </c>
    </row>
    <row r="1429" spans="2:8" s="44" customFormat="1">
      <c r="B1429" s="88" t="s">
        <v>5</v>
      </c>
      <c r="C1429" s="1" t="s">
        <v>0</v>
      </c>
      <c r="D1429" s="51">
        <v>0</v>
      </c>
      <c r="E1429" s="51">
        <v>9970.8160000000007</v>
      </c>
      <c r="F1429" s="51">
        <v>5628.3833699999996</v>
      </c>
      <c r="G1429" s="50">
        <f t="shared" si="299"/>
        <v>-4342.4326300000012</v>
      </c>
      <c r="H1429" s="91">
        <f t="shared" si="300"/>
        <v>56.448573216073783</v>
      </c>
    </row>
    <row r="1430" spans="2:8" s="44" customFormat="1">
      <c r="B1430" s="90" t="s">
        <v>37</v>
      </c>
      <c r="C1430" s="107" t="s">
        <v>789</v>
      </c>
      <c r="D1430" s="49">
        <v>0</v>
      </c>
      <c r="E1430" s="49">
        <v>2500</v>
      </c>
      <c r="F1430" s="49">
        <v>2197.75299</v>
      </c>
      <c r="G1430" s="50">
        <f t="shared" si="299"/>
        <v>-302.24701000000005</v>
      </c>
      <c r="H1430" s="91">
        <f t="shared" si="300"/>
        <v>87.910119600000002</v>
      </c>
    </row>
    <row r="1431" spans="2:8" s="44" customFormat="1">
      <c r="B1431" s="88" t="s">
        <v>6</v>
      </c>
      <c r="C1431" s="1" t="s">
        <v>0</v>
      </c>
      <c r="D1431" s="51">
        <v>0</v>
      </c>
      <c r="E1431" s="51">
        <v>12470.816000000001</v>
      </c>
      <c r="F1431" s="51">
        <v>7826.1363600000004</v>
      </c>
      <c r="G1431" s="50">
        <f t="shared" si="299"/>
        <v>-4644.6796400000003</v>
      </c>
      <c r="H1431" s="91">
        <f t="shared" si="300"/>
        <v>62.755607652297975</v>
      </c>
    </row>
    <row r="1432" spans="2:8" s="44" customFormat="1">
      <c r="B1432" s="88" t="s">
        <v>8</v>
      </c>
      <c r="C1432" s="1" t="s">
        <v>0</v>
      </c>
      <c r="D1432" s="51">
        <v>0</v>
      </c>
      <c r="E1432" s="51">
        <v>1598.825</v>
      </c>
      <c r="F1432" s="51">
        <v>1025.5159900000001</v>
      </c>
      <c r="G1432" s="50">
        <f t="shared" si="299"/>
        <v>-573.30900999999994</v>
      </c>
      <c r="H1432" s="91">
        <f t="shared" si="300"/>
        <v>64.141853548699828</v>
      </c>
    </row>
    <row r="1433" spans="2:8" s="44" customFormat="1">
      <c r="B1433" s="88" t="s">
        <v>7</v>
      </c>
      <c r="C1433" s="1" t="s">
        <v>0</v>
      </c>
      <c r="D1433" s="51">
        <v>0</v>
      </c>
      <c r="E1433" s="51">
        <v>14069.641</v>
      </c>
      <c r="F1433" s="51">
        <v>8851.6523500000003</v>
      </c>
      <c r="G1433" s="50">
        <f t="shared" si="299"/>
        <v>-5217.9886499999993</v>
      </c>
      <c r="H1433" s="91">
        <f t="shared" si="300"/>
        <v>62.913135807800643</v>
      </c>
    </row>
    <row r="1434" spans="2:8" s="44" customFormat="1" ht="21">
      <c r="B1434" s="92" t="s">
        <v>55</v>
      </c>
      <c r="C1434" s="1" t="s">
        <v>57</v>
      </c>
      <c r="D1434" s="73" t="s">
        <v>1</v>
      </c>
      <c r="E1434" s="73" t="s">
        <v>2</v>
      </c>
      <c r="F1434" s="73" t="s">
        <v>3</v>
      </c>
      <c r="G1434" s="74" t="s">
        <v>4</v>
      </c>
      <c r="H1434" s="95" t="s">
        <v>58</v>
      </c>
    </row>
    <row r="1435" spans="2:8" s="44" customFormat="1" ht="42">
      <c r="B1435" s="88" t="s">
        <v>1191</v>
      </c>
      <c r="C1435" s="108" t="s">
        <v>922</v>
      </c>
      <c r="D1435" s="77"/>
      <c r="E1435" s="78"/>
      <c r="F1435" s="78"/>
      <c r="G1435" s="78"/>
      <c r="H1435" s="79"/>
    </row>
    <row r="1436" spans="2:8" s="44" customFormat="1">
      <c r="B1436" s="90" t="s">
        <v>64</v>
      </c>
      <c r="C1436" s="107" t="s">
        <v>65</v>
      </c>
      <c r="D1436" s="75">
        <v>62258.6</v>
      </c>
      <c r="E1436" s="75">
        <v>51550</v>
      </c>
      <c r="F1436" s="75">
        <v>51550</v>
      </c>
      <c r="G1436" s="76">
        <f t="shared" ref="G1436:G1444" si="301">F1436-E1436</f>
        <v>0</v>
      </c>
      <c r="H1436" s="96">
        <f t="shared" ref="H1436:H1444" si="302">F1436/E1436*100</f>
        <v>100</v>
      </c>
    </row>
    <row r="1437" spans="2:8" s="44" customFormat="1">
      <c r="B1437" s="90" t="s">
        <v>66</v>
      </c>
      <c r="C1437" s="107" t="s">
        <v>67</v>
      </c>
      <c r="D1437" s="49">
        <v>9214.2999999999993</v>
      </c>
      <c r="E1437" s="49">
        <v>8775.6</v>
      </c>
      <c r="F1437" s="49">
        <v>8775.6</v>
      </c>
      <c r="G1437" s="50">
        <f t="shared" si="301"/>
        <v>0</v>
      </c>
      <c r="H1437" s="91">
        <f t="shared" si="302"/>
        <v>100</v>
      </c>
    </row>
    <row r="1438" spans="2:8" s="44" customFormat="1">
      <c r="B1438" s="90" t="s">
        <v>68</v>
      </c>
      <c r="C1438" s="107" t="s">
        <v>69</v>
      </c>
      <c r="D1438" s="49">
        <v>9984.4</v>
      </c>
      <c r="E1438" s="49">
        <v>5425.2</v>
      </c>
      <c r="F1438" s="49">
        <v>5425.2</v>
      </c>
      <c r="G1438" s="50">
        <f t="shared" si="301"/>
        <v>0</v>
      </c>
      <c r="H1438" s="91">
        <f t="shared" si="302"/>
        <v>100</v>
      </c>
    </row>
    <row r="1439" spans="2:8" s="44" customFormat="1">
      <c r="B1439" s="90" t="s">
        <v>1050</v>
      </c>
      <c r="C1439" s="107" t="s">
        <v>787</v>
      </c>
      <c r="D1439" s="49">
        <v>2200.3000000000002</v>
      </c>
      <c r="E1439" s="49">
        <v>1300</v>
      </c>
      <c r="F1439" s="49">
        <v>1275.5250000000001</v>
      </c>
      <c r="G1439" s="50">
        <f t="shared" si="301"/>
        <v>-24.474999999999909</v>
      </c>
      <c r="H1439" s="91">
        <f t="shared" si="302"/>
        <v>98.117307692307705</v>
      </c>
    </row>
    <row r="1440" spans="2:8" s="44" customFormat="1">
      <c r="B1440" s="90" t="s">
        <v>70</v>
      </c>
      <c r="C1440" s="107" t="s">
        <v>71</v>
      </c>
      <c r="D1440" s="49">
        <v>2000</v>
      </c>
      <c r="E1440" s="49">
        <v>1573.5</v>
      </c>
      <c r="F1440" s="49">
        <v>1573.5</v>
      </c>
      <c r="G1440" s="50">
        <f t="shared" si="301"/>
        <v>0</v>
      </c>
      <c r="H1440" s="91">
        <f t="shared" si="302"/>
        <v>100</v>
      </c>
    </row>
    <row r="1441" spans="2:8" s="44" customFormat="1">
      <c r="B1441" s="90" t="s">
        <v>1054</v>
      </c>
      <c r="C1441" s="107" t="s">
        <v>792</v>
      </c>
      <c r="D1441" s="49">
        <v>350</v>
      </c>
      <c r="E1441" s="49">
        <v>200</v>
      </c>
      <c r="F1441" s="49">
        <v>199.99646999999999</v>
      </c>
      <c r="G1441" s="50">
        <f t="shared" si="301"/>
        <v>-3.5300000000120235E-3</v>
      </c>
      <c r="H1441" s="91">
        <f t="shared" si="302"/>
        <v>99.998234999999994</v>
      </c>
    </row>
    <row r="1442" spans="2:8" s="44" customFormat="1">
      <c r="B1442" s="88" t="s">
        <v>5</v>
      </c>
      <c r="C1442" s="1" t="s">
        <v>0</v>
      </c>
      <c r="D1442" s="51">
        <v>86007.6</v>
      </c>
      <c r="E1442" s="51">
        <v>68824.3</v>
      </c>
      <c r="F1442" s="51">
        <v>68799.821469999995</v>
      </c>
      <c r="G1442" s="50">
        <f t="shared" si="301"/>
        <v>-24.478530000007595</v>
      </c>
      <c r="H1442" s="91">
        <f t="shared" si="302"/>
        <v>99.964433303353601</v>
      </c>
    </row>
    <row r="1443" spans="2:8" s="44" customFormat="1">
      <c r="B1443" s="88" t="s">
        <v>6</v>
      </c>
      <c r="C1443" s="1" t="s">
        <v>0</v>
      </c>
      <c r="D1443" s="51">
        <v>86007.6</v>
      </c>
      <c r="E1443" s="51">
        <v>68824.3</v>
      </c>
      <c r="F1443" s="51">
        <v>68799.821469999995</v>
      </c>
      <c r="G1443" s="50">
        <f t="shared" si="301"/>
        <v>-24.478530000007595</v>
      </c>
      <c r="H1443" s="91">
        <f t="shared" si="302"/>
        <v>99.964433303353601</v>
      </c>
    </row>
    <row r="1444" spans="2:8" s="44" customFormat="1">
      <c r="B1444" s="88" t="s">
        <v>7</v>
      </c>
      <c r="C1444" s="1" t="s">
        <v>0</v>
      </c>
      <c r="D1444" s="51">
        <v>86007.6</v>
      </c>
      <c r="E1444" s="51">
        <v>68824.3</v>
      </c>
      <c r="F1444" s="51">
        <v>68799.821469999995</v>
      </c>
      <c r="G1444" s="50">
        <f t="shared" si="301"/>
        <v>-24.478530000007595</v>
      </c>
      <c r="H1444" s="91">
        <f t="shared" si="302"/>
        <v>99.964433303353601</v>
      </c>
    </row>
    <row r="1445" spans="2:8" s="44" customFormat="1" ht="21">
      <c r="B1445" s="92" t="s">
        <v>55</v>
      </c>
      <c r="C1445" s="1" t="s">
        <v>57</v>
      </c>
      <c r="D1445" s="73" t="s">
        <v>1</v>
      </c>
      <c r="E1445" s="73" t="s">
        <v>2</v>
      </c>
      <c r="F1445" s="73" t="s">
        <v>3</v>
      </c>
      <c r="G1445" s="74" t="s">
        <v>4</v>
      </c>
      <c r="H1445" s="95" t="s">
        <v>58</v>
      </c>
    </row>
    <row r="1446" spans="2:8" s="44" customFormat="1" ht="63">
      <c r="B1446" s="88" t="s">
        <v>1192</v>
      </c>
      <c r="C1446" s="108" t="s">
        <v>923</v>
      </c>
      <c r="D1446" s="77"/>
      <c r="E1446" s="78"/>
      <c r="F1446" s="78"/>
      <c r="G1446" s="78"/>
      <c r="H1446" s="79"/>
    </row>
    <row r="1447" spans="2:8" s="44" customFormat="1">
      <c r="B1447" s="90" t="s">
        <v>64</v>
      </c>
      <c r="C1447" s="107" t="s">
        <v>65</v>
      </c>
      <c r="D1447" s="75">
        <v>0</v>
      </c>
      <c r="E1447" s="75">
        <v>9508.5400000000009</v>
      </c>
      <c r="F1447" s="75">
        <v>9508.5345799999996</v>
      </c>
      <c r="G1447" s="76">
        <f t="shared" ref="G1447:G1455" si="303">F1447-E1447</f>
        <v>-5.4200000013224781E-3</v>
      </c>
      <c r="H1447" s="96">
        <f t="shared" ref="H1447:H1455" si="304">F1447/E1447*100</f>
        <v>99.999942998609654</v>
      </c>
    </row>
    <row r="1448" spans="2:8" s="44" customFormat="1">
      <c r="B1448" s="90" t="s">
        <v>66</v>
      </c>
      <c r="C1448" s="107" t="s">
        <v>67</v>
      </c>
      <c r="D1448" s="49">
        <v>0</v>
      </c>
      <c r="E1448" s="49">
        <v>847.96</v>
      </c>
      <c r="F1448" s="49">
        <v>847.95851000000005</v>
      </c>
      <c r="G1448" s="50">
        <f t="shared" si="303"/>
        <v>-1.4899999999897773E-3</v>
      </c>
      <c r="H1448" s="91">
        <f t="shared" si="304"/>
        <v>99.999824284164347</v>
      </c>
    </row>
    <row r="1449" spans="2:8" s="44" customFormat="1">
      <c r="B1449" s="90" t="s">
        <v>68</v>
      </c>
      <c r="C1449" s="107" t="s">
        <v>69</v>
      </c>
      <c r="D1449" s="49">
        <v>0</v>
      </c>
      <c r="E1449" s="49">
        <v>1544.1</v>
      </c>
      <c r="F1449" s="49">
        <v>1370.66948</v>
      </c>
      <c r="G1449" s="50">
        <f t="shared" si="303"/>
        <v>-173.43051999999989</v>
      </c>
      <c r="H1449" s="91">
        <f t="shared" si="304"/>
        <v>88.768180817304582</v>
      </c>
    </row>
    <row r="1450" spans="2:8" s="44" customFormat="1">
      <c r="B1450" s="90" t="s">
        <v>1050</v>
      </c>
      <c r="C1450" s="107" t="s">
        <v>787</v>
      </c>
      <c r="D1450" s="49">
        <v>0</v>
      </c>
      <c r="E1450" s="49">
        <v>514.79999999999995</v>
      </c>
      <c r="F1450" s="49">
        <v>436.77</v>
      </c>
      <c r="G1450" s="50">
        <f t="shared" si="303"/>
        <v>-78.029999999999973</v>
      </c>
      <c r="H1450" s="91">
        <f t="shared" si="304"/>
        <v>84.842657342657347</v>
      </c>
    </row>
    <row r="1451" spans="2:8" s="44" customFormat="1">
      <c r="B1451" s="90" t="s">
        <v>70</v>
      </c>
      <c r="C1451" s="107" t="s">
        <v>71</v>
      </c>
      <c r="D1451" s="49">
        <v>0</v>
      </c>
      <c r="E1451" s="49">
        <v>361</v>
      </c>
      <c r="F1451" s="49">
        <v>361</v>
      </c>
      <c r="G1451" s="50">
        <f t="shared" si="303"/>
        <v>0</v>
      </c>
      <c r="H1451" s="91">
        <f t="shared" si="304"/>
        <v>100</v>
      </c>
    </row>
    <row r="1452" spans="2:8" s="44" customFormat="1">
      <c r="B1452" s="88" t="s">
        <v>5</v>
      </c>
      <c r="C1452" s="1" t="s">
        <v>0</v>
      </c>
      <c r="D1452" s="51">
        <v>0</v>
      </c>
      <c r="E1452" s="51">
        <v>12776.4</v>
      </c>
      <c r="F1452" s="51">
        <v>12524.932570000001</v>
      </c>
      <c r="G1452" s="50">
        <f t="shared" si="303"/>
        <v>-251.46742999999879</v>
      </c>
      <c r="H1452" s="91">
        <f t="shared" si="304"/>
        <v>98.031781800820269</v>
      </c>
    </row>
    <row r="1453" spans="2:8" s="44" customFormat="1">
      <c r="B1453" s="90" t="s">
        <v>37</v>
      </c>
      <c r="C1453" s="107" t="s">
        <v>789</v>
      </c>
      <c r="D1453" s="49">
        <v>0</v>
      </c>
      <c r="E1453" s="49">
        <v>2000</v>
      </c>
      <c r="F1453" s="49">
        <v>2000</v>
      </c>
      <c r="G1453" s="50">
        <f t="shared" si="303"/>
        <v>0</v>
      </c>
      <c r="H1453" s="91">
        <f t="shared" si="304"/>
        <v>100</v>
      </c>
    </row>
    <row r="1454" spans="2:8" s="44" customFormat="1">
      <c r="B1454" s="88" t="s">
        <v>6</v>
      </c>
      <c r="C1454" s="1" t="s">
        <v>0</v>
      </c>
      <c r="D1454" s="51">
        <v>0</v>
      </c>
      <c r="E1454" s="51">
        <v>14776.4</v>
      </c>
      <c r="F1454" s="51">
        <v>14524.932570000001</v>
      </c>
      <c r="G1454" s="50">
        <f t="shared" si="303"/>
        <v>-251.46742999999879</v>
      </c>
      <c r="H1454" s="91">
        <f t="shared" si="304"/>
        <v>98.298182033512902</v>
      </c>
    </row>
    <row r="1455" spans="2:8" s="44" customFormat="1">
      <c r="B1455" s="88" t="s">
        <v>7</v>
      </c>
      <c r="C1455" s="1" t="s">
        <v>0</v>
      </c>
      <c r="D1455" s="51">
        <v>0</v>
      </c>
      <c r="E1455" s="51">
        <v>14776.4</v>
      </c>
      <c r="F1455" s="51">
        <v>14524.932570000001</v>
      </c>
      <c r="G1455" s="50">
        <f t="shared" si="303"/>
        <v>-251.46742999999879</v>
      </c>
      <c r="H1455" s="91">
        <f t="shared" si="304"/>
        <v>98.298182033512902</v>
      </c>
    </row>
    <row r="1456" spans="2:8" s="44" customFormat="1" ht="21">
      <c r="B1456" s="92" t="s">
        <v>55</v>
      </c>
      <c r="C1456" s="1" t="s">
        <v>57</v>
      </c>
      <c r="D1456" s="73" t="s">
        <v>1</v>
      </c>
      <c r="E1456" s="73" t="s">
        <v>2</v>
      </c>
      <c r="F1456" s="73" t="s">
        <v>3</v>
      </c>
      <c r="G1456" s="74" t="s">
        <v>4</v>
      </c>
      <c r="H1456" s="95" t="s">
        <v>58</v>
      </c>
    </row>
    <row r="1457" spans="2:8" s="44" customFormat="1" ht="52.5">
      <c r="B1457" s="88" t="s">
        <v>1193</v>
      </c>
      <c r="C1457" s="108" t="s">
        <v>924</v>
      </c>
      <c r="D1457" s="77"/>
      <c r="E1457" s="78"/>
      <c r="F1457" s="78"/>
      <c r="G1457" s="78"/>
      <c r="H1457" s="79"/>
    </row>
    <row r="1458" spans="2:8" s="44" customFormat="1">
      <c r="B1458" s="90" t="s">
        <v>64</v>
      </c>
      <c r="C1458" s="107" t="s">
        <v>65</v>
      </c>
      <c r="D1458" s="75">
        <v>0</v>
      </c>
      <c r="E1458" s="75">
        <v>16196.8</v>
      </c>
      <c r="F1458" s="75">
        <v>16196.8</v>
      </c>
      <c r="G1458" s="76">
        <f t="shared" ref="G1458:G1467" si="305">F1458-E1458</f>
        <v>0</v>
      </c>
      <c r="H1458" s="96">
        <f t="shared" ref="H1458:H1467" si="306">F1458/E1458*100</f>
        <v>100</v>
      </c>
    </row>
    <row r="1459" spans="2:8" s="44" customFormat="1">
      <c r="B1459" s="90" t="s">
        <v>66</v>
      </c>
      <c r="C1459" s="107" t="s">
        <v>67</v>
      </c>
      <c r="D1459" s="49">
        <v>0</v>
      </c>
      <c r="E1459" s="49">
        <v>2763.9</v>
      </c>
      <c r="F1459" s="49">
        <v>2763.9</v>
      </c>
      <c r="G1459" s="50">
        <f t="shared" si="305"/>
        <v>0</v>
      </c>
      <c r="H1459" s="91">
        <f t="shared" si="306"/>
        <v>100</v>
      </c>
    </row>
    <row r="1460" spans="2:8" s="44" customFormat="1">
      <c r="B1460" s="90" t="s">
        <v>68</v>
      </c>
      <c r="C1460" s="107" t="s">
        <v>69</v>
      </c>
      <c r="D1460" s="49">
        <v>0</v>
      </c>
      <c r="E1460" s="49">
        <v>945.46900000000005</v>
      </c>
      <c r="F1460" s="49">
        <v>944.8</v>
      </c>
      <c r="G1460" s="50">
        <f t="shared" si="305"/>
        <v>-0.66900000000009641</v>
      </c>
      <c r="H1460" s="91">
        <f t="shared" si="306"/>
        <v>99.929241466404491</v>
      </c>
    </row>
    <row r="1461" spans="2:8" s="44" customFormat="1">
      <c r="B1461" s="90" t="s">
        <v>1050</v>
      </c>
      <c r="C1461" s="107" t="s">
        <v>787</v>
      </c>
      <c r="D1461" s="49">
        <v>0</v>
      </c>
      <c r="E1461" s="49">
        <v>562.93799999999999</v>
      </c>
      <c r="F1461" s="49">
        <v>552.79380000000003</v>
      </c>
      <c r="G1461" s="50">
        <f t="shared" si="305"/>
        <v>-10.144199999999955</v>
      </c>
      <c r="H1461" s="91">
        <f t="shared" si="306"/>
        <v>98.197989831917553</v>
      </c>
    </row>
    <row r="1462" spans="2:8" s="44" customFormat="1">
      <c r="B1462" s="90" t="s">
        <v>70</v>
      </c>
      <c r="C1462" s="107" t="s">
        <v>71</v>
      </c>
      <c r="D1462" s="49">
        <v>0</v>
      </c>
      <c r="E1462" s="49">
        <v>122.5</v>
      </c>
      <c r="F1462" s="49">
        <v>122.5</v>
      </c>
      <c r="G1462" s="50">
        <f t="shared" si="305"/>
        <v>0</v>
      </c>
      <c r="H1462" s="91">
        <f t="shared" si="306"/>
        <v>100</v>
      </c>
    </row>
    <row r="1463" spans="2:8" s="44" customFormat="1">
      <c r="B1463" s="88" t="s">
        <v>5</v>
      </c>
      <c r="C1463" s="1" t="s">
        <v>0</v>
      </c>
      <c r="D1463" s="51">
        <v>0</v>
      </c>
      <c r="E1463" s="51">
        <v>20591.607</v>
      </c>
      <c r="F1463" s="51">
        <v>20580.793799999999</v>
      </c>
      <c r="G1463" s="50">
        <f t="shared" si="305"/>
        <v>-10.813200000000506</v>
      </c>
      <c r="H1463" s="91">
        <f t="shared" si="306"/>
        <v>99.947487342779993</v>
      </c>
    </row>
    <row r="1464" spans="2:8" s="44" customFormat="1">
      <c r="B1464" s="90" t="s">
        <v>37</v>
      </c>
      <c r="C1464" s="107" t="s">
        <v>789</v>
      </c>
      <c r="D1464" s="49">
        <v>0</v>
      </c>
      <c r="E1464" s="49">
        <v>1489.6</v>
      </c>
      <c r="F1464" s="49">
        <v>1489.6</v>
      </c>
      <c r="G1464" s="50">
        <f t="shared" si="305"/>
        <v>0</v>
      </c>
      <c r="H1464" s="91">
        <f t="shared" si="306"/>
        <v>100</v>
      </c>
    </row>
    <row r="1465" spans="2:8" s="44" customFormat="1">
      <c r="B1465" s="88" t="s">
        <v>6</v>
      </c>
      <c r="C1465" s="1" t="s">
        <v>0</v>
      </c>
      <c r="D1465" s="51">
        <v>0</v>
      </c>
      <c r="E1465" s="51">
        <v>22081.206999999999</v>
      </c>
      <c r="F1465" s="51">
        <v>22070.393800000002</v>
      </c>
      <c r="G1465" s="50">
        <f t="shared" si="305"/>
        <v>-10.813199999996868</v>
      </c>
      <c r="H1465" s="91">
        <f t="shared" si="306"/>
        <v>99.951029850859157</v>
      </c>
    </row>
    <row r="1466" spans="2:8" s="44" customFormat="1">
      <c r="B1466" s="88" t="s">
        <v>8</v>
      </c>
      <c r="C1466" s="1" t="s">
        <v>0</v>
      </c>
      <c r="D1466" s="51">
        <v>0</v>
      </c>
      <c r="E1466" s="51">
        <v>3527.42</v>
      </c>
      <c r="F1466" s="51">
        <v>2429.98</v>
      </c>
      <c r="G1466" s="50">
        <f t="shared" si="305"/>
        <v>-1097.44</v>
      </c>
      <c r="H1466" s="91">
        <f t="shared" si="306"/>
        <v>68.888309302549729</v>
      </c>
    </row>
    <row r="1467" spans="2:8" s="44" customFormat="1">
      <c r="B1467" s="88" t="s">
        <v>7</v>
      </c>
      <c r="C1467" s="1" t="s">
        <v>0</v>
      </c>
      <c r="D1467" s="51">
        <v>0</v>
      </c>
      <c r="E1467" s="51">
        <v>25608.627</v>
      </c>
      <c r="F1467" s="51">
        <v>24500.373800000001</v>
      </c>
      <c r="G1467" s="50">
        <f t="shared" si="305"/>
        <v>-1108.2531999999992</v>
      </c>
      <c r="H1467" s="91">
        <f t="shared" si="306"/>
        <v>95.672344323653121</v>
      </c>
    </row>
    <row r="1468" spans="2:8" s="44" customFormat="1" ht="21">
      <c r="B1468" s="92" t="s">
        <v>55</v>
      </c>
      <c r="C1468" s="1" t="s">
        <v>57</v>
      </c>
      <c r="D1468" s="73" t="s">
        <v>1</v>
      </c>
      <c r="E1468" s="73" t="s">
        <v>2</v>
      </c>
      <c r="F1468" s="73" t="s">
        <v>3</v>
      </c>
      <c r="G1468" s="74" t="s">
        <v>4</v>
      </c>
      <c r="H1468" s="95" t="s">
        <v>58</v>
      </c>
    </row>
    <row r="1469" spans="2:8" s="44" customFormat="1" ht="35.25" customHeight="1">
      <c r="B1469" s="88" t="s">
        <v>1194</v>
      </c>
      <c r="C1469" s="108" t="s">
        <v>925</v>
      </c>
      <c r="D1469" s="77"/>
      <c r="E1469" s="78"/>
      <c r="F1469" s="78"/>
      <c r="G1469" s="78"/>
      <c r="H1469" s="79"/>
    </row>
    <row r="1470" spans="2:8" s="44" customFormat="1">
      <c r="B1470" s="90" t="s">
        <v>64</v>
      </c>
      <c r="C1470" s="107" t="s">
        <v>65</v>
      </c>
      <c r="D1470" s="75">
        <v>0</v>
      </c>
      <c r="E1470" s="75">
        <v>2831.7829999999999</v>
      </c>
      <c r="F1470" s="75">
        <v>2429.9650000000001</v>
      </c>
      <c r="G1470" s="76">
        <f t="shared" ref="G1470:G1479" si="307">F1470-E1470</f>
        <v>-401.81799999999976</v>
      </c>
      <c r="H1470" s="96">
        <f t="shared" ref="H1470:H1479" si="308">F1470/E1470*100</f>
        <v>85.810424033197464</v>
      </c>
    </row>
    <row r="1471" spans="2:8" s="44" customFormat="1">
      <c r="B1471" s="90" t="s">
        <v>66</v>
      </c>
      <c r="C1471" s="107" t="s">
        <v>67</v>
      </c>
      <c r="D1471" s="49">
        <v>0</v>
      </c>
      <c r="E1471" s="49">
        <v>511.875</v>
      </c>
      <c r="F1471" s="49">
        <v>388.13799999999998</v>
      </c>
      <c r="G1471" s="50">
        <f t="shared" si="307"/>
        <v>-123.73700000000002</v>
      </c>
      <c r="H1471" s="91">
        <f t="shared" si="308"/>
        <v>75.826715506715502</v>
      </c>
    </row>
    <row r="1472" spans="2:8" s="44" customFormat="1">
      <c r="B1472" s="90" t="s">
        <v>68</v>
      </c>
      <c r="C1472" s="107" t="s">
        <v>69</v>
      </c>
      <c r="D1472" s="49">
        <v>0</v>
      </c>
      <c r="E1472" s="49">
        <v>1786.3869999999999</v>
      </c>
      <c r="F1472" s="49">
        <v>1076.3399999999999</v>
      </c>
      <c r="G1472" s="50">
        <f t="shared" si="307"/>
        <v>-710.04700000000003</v>
      </c>
      <c r="H1472" s="91">
        <f t="shared" si="308"/>
        <v>60.252341737820522</v>
      </c>
    </row>
    <row r="1473" spans="2:8" s="44" customFormat="1">
      <c r="B1473" s="90" t="s">
        <v>1050</v>
      </c>
      <c r="C1473" s="107" t="s">
        <v>787</v>
      </c>
      <c r="D1473" s="49">
        <v>0</v>
      </c>
      <c r="E1473" s="49">
        <v>270.04000000000002</v>
      </c>
      <c r="F1473" s="49">
        <v>231.1</v>
      </c>
      <c r="G1473" s="50">
        <f t="shared" si="307"/>
        <v>-38.940000000000026</v>
      </c>
      <c r="H1473" s="91">
        <f t="shared" si="308"/>
        <v>85.579914086801949</v>
      </c>
    </row>
    <row r="1474" spans="2:8" s="44" customFormat="1">
      <c r="B1474" s="90" t="s">
        <v>70</v>
      </c>
      <c r="C1474" s="107" t="s">
        <v>71</v>
      </c>
      <c r="D1474" s="49">
        <v>0</v>
      </c>
      <c r="E1474" s="49">
        <v>211.1</v>
      </c>
      <c r="F1474" s="49">
        <v>211.1</v>
      </c>
      <c r="G1474" s="50">
        <f t="shared" si="307"/>
        <v>0</v>
      </c>
      <c r="H1474" s="91">
        <f t="shared" si="308"/>
        <v>100</v>
      </c>
    </row>
    <row r="1475" spans="2:8" s="44" customFormat="1">
      <c r="B1475" s="88" t="s">
        <v>5</v>
      </c>
      <c r="C1475" s="1" t="s">
        <v>0</v>
      </c>
      <c r="D1475" s="51">
        <v>0</v>
      </c>
      <c r="E1475" s="51">
        <v>5611.1850000000004</v>
      </c>
      <c r="F1475" s="51">
        <v>4336.643</v>
      </c>
      <c r="G1475" s="50">
        <f t="shared" si="307"/>
        <v>-1274.5420000000004</v>
      </c>
      <c r="H1475" s="91">
        <f t="shared" si="308"/>
        <v>77.285689208251014</v>
      </c>
    </row>
    <row r="1476" spans="2:8" s="44" customFormat="1">
      <c r="B1476" s="90" t="s">
        <v>37</v>
      </c>
      <c r="C1476" s="107" t="s">
        <v>789</v>
      </c>
      <c r="D1476" s="49">
        <v>0</v>
      </c>
      <c r="E1476" s="49">
        <v>0</v>
      </c>
      <c r="F1476" s="49">
        <v>-420</v>
      </c>
      <c r="G1476" s="50">
        <f t="shared" si="307"/>
        <v>-420</v>
      </c>
      <c r="H1476" s="91">
        <v>0</v>
      </c>
    </row>
    <row r="1477" spans="2:8" s="44" customFormat="1">
      <c r="B1477" s="88" t="s">
        <v>6</v>
      </c>
      <c r="C1477" s="1" t="s">
        <v>0</v>
      </c>
      <c r="D1477" s="51">
        <v>0</v>
      </c>
      <c r="E1477" s="51">
        <v>5611.1850000000004</v>
      </c>
      <c r="F1477" s="51">
        <v>3916.643</v>
      </c>
      <c r="G1477" s="50">
        <f t="shared" si="307"/>
        <v>-1694.5420000000004</v>
      </c>
      <c r="H1477" s="91">
        <f t="shared" si="308"/>
        <v>69.800639258908774</v>
      </c>
    </row>
    <row r="1478" spans="2:8" s="44" customFormat="1">
      <c r="B1478" s="88" t="s">
        <v>8</v>
      </c>
      <c r="C1478" s="1" t="s">
        <v>0</v>
      </c>
      <c r="D1478" s="51">
        <v>0</v>
      </c>
      <c r="E1478" s="51">
        <v>18.966999999999999</v>
      </c>
      <c r="F1478" s="51">
        <v>0</v>
      </c>
      <c r="G1478" s="50">
        <f t="shared" si="307"/>
        <v>-18.966999999999999</v>
      </c>
      <c r="H1478" s="91">
        <f t="shared" si="308"/>
        <v>0</v>
      </c>
    </row>
    <row r="1479" spans="2:8" s="44" customFormat="1">
      <c r="B1479" s="88" t="s">
        <v>7</v>
      </c>
      <c r="C1479" s="1" t="s">
        <v>0</v>
      </c>
      <c r="D1479" s="51">
        <v>0</v>
      </c>
      <c r="E1479" s="51">
        <v>5630.152</v>
      </c>
      <c r="F1479" s="51">
        <v>3916.643</v>
      </c>
      <c r="G1479" s="50">
        <f t="shared" si="307"/>
        <v>-1713.509</v>
      </c>
      <c r="H1479" s="91">
        <f t="shared" si="308"/>
        <v>69.565493080826229</v>
      </c>
    </row>
    <row r="1480" spans="2:8" s="44" customFormat="1" ht="21">
      <c r="B1480" s="92" t="s">
        <v>55</v>
      </c>
      <c r="C1480" s="1" t="s">
        <v>57</v>
      </c>
      <c r="D1480" s="73" t="s">
        <v>1</v>
      </c>
      <c r="E1480" s="73" t="s">
        <v>2</v>
      </c>
      <c r="F1480" s="73" t="s">
        <v>3</v>
      </c>
      <c r="G1480" s="74" t="s">
        <v>4</v>
      </c>
      <c r="H1480" s="95" t="s">
        <v>58</v>
      </c>
    </row>
    <row r="1481" spans="2:8" s="44" customFormat="1" ht="31.5">
      <c r="B1481" s="88" t="s">
        <v>1195</v>
      </c>
      <c r="C1481" s="108" t="s">
        <v>926</v>
      </c>
      <c r="D1481" s="77"/>
      <c r="E1481" s="78"/>
      <c r="F1481" s="78"/>
      <c r="G1481" s="78"/>
      <c r="H1481" s="79"/>
    </row>
    <row r="1482" spans="2:8" s="44" customFormat="1">
      <c r="B1482" s="90" t="s">
        <v>64</v>
      </c>
      <c r="C1482" s="107" t="s">
        <v>65</v>
      </c>
      <c r="D1482" s="75">
        <v>0</v>
      </c>
      <c r="E1482" s="75">
        <v>9374.0529999999999</v>
      </c>
      <c r="F1482" s="75">
        <v>9372.9641100000008</v>
      </c>
      <c r="G1482" s="76">
        <f t="shared" ref="G1482:G1491" si="309">F1482-E1482</f>
        <v>-1.0888899999990826</v>
      </c>
      <c r="H1482" s="96">
        <f t="shared" ref="H1482:H1491" si="310">F1482/E1482*100</f>
        <v>99.988383999962466</v>
      </c>
    </row>
    <row r="1483" spans="2:8" s="44" customFormat="1">
      <c r="B1483" s="90" t="s">
        <v>66</v>
      </c>
      <c r="C1483" s="107" t="s">
        <v>67</v>
      </c>
      <c r="D1483" s="49">
        <v>0</v>
      </c>
      <c r="E1483" s="49">
        <v>1930.8579999999999</v>
      </c>
      <c r="F1483" s="49">
        <v>1537.8848599999999</v>
      </c>
      <c r="G1483" s="50">
        <f t="shared" si="309"/>
        <v>-392.97314000000006</v>
      </c>
      <c r="H1483" s="91">
        <f t="shared" si="310"/>
        <v>79.647745199284458</v>
      </c>
    </row>
    <row r="1484" spans="2:8" s="44" customFormat="1">
      <c r="B1484" s="90" t="s">
        <v>68</v>
      </c>
      <c r="C1484" s="107" t="s">
        <v>69</v>
      </c>
      <c r="D1484" s="49">
        <v>0</v>
      </c>
      <c r="E1484" s="49">
        <v>4399.5069999999996</v>
      </c>
      <c r="F1484" s="49">
        <v>1227.154</v>
      </c>
      <c r="G1484" s="50">
        <f t="shared" si="309"/>
        <v>-3172.3529999999996</v>
      </c>
      <c r="H1484" s="91">
        <f t="shared" si="310"/>
        <v>27.892988918985701</v>
      </c>
    </row>
    <row r="1485" spans="2:8" s="44" customFormat="1">
      <c r="B1485" s="90" t="s">
        <v>1050</v>
      </c>
      <c r="C1485" s="107" t="s">
        <v>787</v>
      </c>
      <c r="D1485" s="49">
        <v>0</v>
      </c>
      <c r="E1485" s="49">
        <v>897.86400000000003</v>
      </c>
      <c r="F1485" s="49">
        <v>0</v>
      </c>
      <c r="G1485" s="50">
        <f t="shared" si="309"/>
        <v>-897.86400000000003</v>
      </c>
      <c r="H1485" s="91">
        <f t="shared" si="310"/>
        <v>0</v>
      </c>
    </row>
    <row r="1486" spans="2:8" s="44" customFormat="1">
      <c r="B1486" s="90" t="s">
        <v>70</v>
      </c>
      <c r="C1486" s="107" t="s">
        <v>71</v>
      </c>
      <c r="D1486" s="49">
        <v>0</v>
      </c>
      <c r="E1486" s="49">
        <v>583.91999999999996</v>
      </c>
      <c r="F1486" s="49">
        <v>271.84303999999997</v>
      </c>
      <c r="G1486" s="50">
        <f t="shared" si="309"/>
        <v>-312.07695999999999</v>
      </c>
      <c r="H1486" s="91">
        <f t="shared" si="310"/>
        <v>46.554843129195774</v>
      </c>
    </row>
    <row r="1487" spans="2:8" s="44" customFormat="1">
      <c r="B1487" s="90" t="s">
        <v>1056</v>
      </c>
      <c r="C1487" s="107" t="s">
        <v>794</v>
      </c>
      <c r="D1487" s="49">
        <v>0</v>
      </c>
      <c r="E1487" s="49">
        <v>1446.7</v>
      </c>
      <c r="F1487" s="49">
        <v>0</v>
      </c>
      <c r="G1487" s="50">
        <f t="shared" si="309"/>
        <v>-1446.7</v>
      </c>
      <c r="H1487" s="91">
        <f t="shared" si="310"/>
        <v>0</v>
      </c>
    </row>
    <row r="1488" spans="2:8" s="44" customFormat="1">
      <c r="B1488" s="88" t="s">
        <v>5</v>
      </c>
      <c r="C1488" s="1" t="s">
        <v>0</v>
      </c>
      <c r="D1488" s="51">
        <v>0</v>
      </c>
      <c r="E1488" s="51">
        <v>18632.901999999998</v>
      </c>
      <c r="F1488" s="51">
        <v>12409.846009999999</v>
      </c>
      <c r="G1488" s="50">
        <f t="shared" si="309"/>
        <v>-6223.0559899999989</v>
      </c>
      <c r="H1488" s="91">
        <f t="shared" si="310"/>
        <v>66.601788653211401</v>
      </c>
    </row>
    <row r="1489" spans="2:8" s="44" customFormat="1">
      <c r="B1489" s="88" t="s">
        <v>6</v>
      </c>
      <c r="C1489" s="1" t="s">
        <v>0</v>
      </c>
      <c r="D1489" s="51">
        <v>0</v>
      </c>
      <c r="E1489" s="51">
        <v>18632.901999999998</v>
      </c>
      <c r="F1489" s="51">
        <v>12409.846009999999</v>
      </c>
      <c r="G1489" s="50">
        <f t="shared" si="309"/>
        <v>-6223.0559899999989</v>
      </c>
      <c r="H1489" s="91">
        <f t="shared" si="310"/>
        <v>66.601788653211401</v>
      </c>
    </row>
    <row r="1490" spans="2:8" s="44" customFormat="1">
      <c r="B1490" s="88" t="s">
        <v>8</v>
      </c>
      <c r="C1490" s="1" t="s">
        <v>0</v>
      </c>
      <c r="D1490" s="51">
        <v>0</v>
      </c>
      <c r="E1490" s="51">
        <v>1198.8130000000001</v>
      </c>
      <c r="F1490" s="51">
        <v>45</v>
      </c>
      <c r="G1490" s="50">
        <f t="shared" si="309"/>
        <v>-1153.8130000000001</v>
      </c>
      <c r="H1490" s="91">
        <f t="shared" si="310"/>
        <v>3.7537130478231382</v>
      </c>
    </row>
    <row r="1491" spans="2:8" s="44" customFormat="1">
      <c r="B1491" s="88" t="s">
        <v>7</v>
      </c>
      <c r="C1491" s="1" t="s">
        <v>0</v>
      </c>
      <c r="D1491" s="51">
        <v>0</v>
      </c>
      <c r="E1491" s="51">
        <v>19831.715</v>
      </c>
      <c r="F1491" s="51">
        <v>12454.846009999999</v>
      </c>
      <c r="G1491" s="50">
        <f t="shared" si="309"/>
        <v>-7376.8689900000008</v>
      </c>
      <c r="H1491" s="91">
        <f t="shared" si="310"/>
        <v>62.802667394120981</v>
      </c>
    </row>
    <row r="1492" spans="2:8" s="44" customFormat="1" ht="21">
      <c r="B1492" s="92" t="s">
        <v>55</v>
      </c>
      <c r="C1492" s="1" t="s">
        <v>57</v>
      </c>
      <c r="D1492" s="73" t="s">
        <v>1</v>
      </c>
      <c r="E1492" s="73" t="s">
        <v>2</v>
      </c>
      <c r="F1492" s="73" t="s">
        <v>3</v>
      </c>
      <c r="G1492" s="74" t="s">
        <v>4</v>
      </c>
      <c r="H1492" s="95" t="s">
        <v>58</v>
      </c>
    </row>
    <row r="1493" spans="2:8" s="44" customFormat="1" ht="42">
      <c r="B1493" s="88" t="s">
        <v>1196</v>
      </c>
      <c r="C1493" s="108" t="s">
        <v>927</v>
      </c>
      <c r="D1493" s="77"/>
      <c r="E1493" s="78"/>
      <c r="F1493" s="78"/>
      <c r="G1493" s="78"/>
      <c r="H1493" s="79"/>
    </row>
    <row r="1494" spans="2:8" s="44" customFormat="1">
      <c r="B1494" s="90" t="s">
        <v>64</v>
      </c>
      <c r="C1494" s="107" t="s">
        <v>65</v>
      </c>
      <c r="D1494" s="75">
        <v>0</v>
      </c>
      <c r="E1494" s="75">
        <v>39701.305999999997</v>
      </c>
      <c r="F1494" s="75">
        <v>39425.787279999997</v>
      </c>
      <c r="G1494" s="76">
        <f t="shared" ref="G1494:G1503" si="311">F1494-E1494</f>
        <v>-275.51872000000003</v>
      </c>
      <c r="H1494" s="96">
        <f t="shared" ref="H1494:H1503" si="312">F1494/E1494*100</f>
        <v>99.30602101603408</v>
      </c>
    </row>
    <row r="1495" spans="2:8" s="44" customFormat="1">
      <c r="B1495" s="90" t="s">
        <v>66</v>
      </c>
      <c r="C1495" s="107" t="s">
        <v>67</v>
      </c>
      <c r="D1495" s="49">
        <v>0</v>
      </c>
      <c r="E1495" s="49">
        <v>9044.857</v>
      </c>
      <c r="F1495" s="49">
        <v>6098.3727600000002</v>
      </c>
      <c r="G1495" s="50">
        <f t="shared" si="311"/>
        <v>-2946.4842399999998</v>
      </c>
      <c r="H1495" s="91">
        <f t="shared" si="312"/>
        <v>67.423650368380621</v>
      </c>
    </row>
    <row r="1496" spans="2:8" s="44" customFormat="1">
      <c r="B1496" s="90" t="s">
        <v>68</v>
      </c>
      <c r="C1496" s="107" t="s">
        <v>69</v>
      </c>
      <c r="D1496" s="49">
        <v>0</v>
      </c>
      <c r="E1496" s="49">
        <v>44587.512000000002</v>
      </c>
      <c r="F1496" s="49">
        <v>32107.135419999999</v>
      </c>
      <c r="G1496" s="50">
        <f t="shared" si="311"/>
        <v>-12480.376580000004</v>
      </c>
      <c r="H1496" s="91">
        <f t="shared" si="312"/>
        <v>72.009255461484372</v>
      </c>
    </row>
    <row r="1497" spans="2:8" s="44" customFormat="1">
      <c r="B1497" s="90" t="s">
        <v>1050</v>
      </c>
      <c r="C1497" s="107" t="s">
        <v>787</v>
      </c>
      <c r="D1497" s="49">
        <v>0</v>
      </c>
      <c r="E1497" s="49">
        <v>374.20699999999999</v>
      </c>
      <c r="F1497" s="49">
        <v>358.43799999999999</v>
      </c>
      <c r="G1497" s="50">
        <f t="shared" si="311"/>
        <v>-15.769000000000005</v>
      </c>
      <c r="H1497" s="91">
        <f t="shared" si="312"/>
        <v>95.786022174892508</v>
      </c>
    </row>
    <row r="1498" spans="2:8" s="44" customFormat="1">
      <c r="B1498" s="90" t="s">
        <v>70</v>
      </c>
      <c r="C1498" s="107" t="s">
        <v>71</v>
      </c>
      <c r="D1498" s="49">
        <v>0</v>
      </c>
      <c r="E1498" s="49">
        <v>135</v>
      </c>
      <c r="F1498" s="49">
        <v>135</v>
      </c>
      <c r="G1498" s="50">
        <f t="shared" si="311"/>
        <v>0</v>
      </c>
      <c r="H1498" s="91">
        <f t="shared" si="312"/>
        <v>100</v>
      </c>
    </row>
    <row r="1499" spans="2:8" s="44" customFormat="1">
      <c r="B1499" s="90" t="s">
        <v>1056</v>
      </c>
      <c r="C1499" s="107" t="s">
        <v>794</v>
      </c>
      <c r="D1499" s="49">
        <v>0</v>
      </c>
      <c r="E1499" s="49">
        <v>748.2</v>
      </c>
      <c r="F1499" s="49">
        <v>748.2</v>
      </c>
      <c r="G1499" s="50">
        <f t="shared" si="311"/>
        <v>0</v>
      </c>
      <c r="H1499" s="91">
        <f t="shared" si="312"/>
        <v>100</v>
      </c>
    </row>
    <row r="1500" spans="2:8" s="44" customFormat="1">
      <c r="B1500" s="88" t="s">
        <v>5</v>
      </c>
      <c r="C1500" s="1" t="s">
        <v>0</v>
      </c>
      <c r="D1500" s="51">
        <v>0</v>
      </c>
      <c r="E1500" s="51">
        <v>94591.081999999995</v>
      </c>
      <c r="F1500" s="51">
        <v>78872.93346</v>
      </c>
      <c r="G1500" s="50">
        <f t="shared" si="311"/>
        <v>-15718.148539999995</v>
      </c>
      <c r="H1500" s="91">
        <f t="shared" si="312"/>
        <v>83.383054504017622</v>
      </c>
    </row>
    <row r="1501" spans="2:8" s="44" customFormat="1">
      <c r="B1501" s="88" t="s">
        <v>6</v>
      </c>
      <c r="C1501" s="1" t="s">
        <v>0</v>
      </c>
      <c r="D1501" s="51">
        <v>0</v>
      </c>
      <c r="E1501" s="51">
        <v>94591.081999999995</v>
      </c>
      <c r="F1501" s="51">
        <v>78872.93346</v>
      </c>
      <c r="G1501" s="50">
        <f t="shared" si="311"/>
        <v>-15718.148539999995</v>
      </c>
      <c r="H1501" s="91">
        <f t="shared" si="312"/>
        <v>83.383054504017622</v>
      </c>
    </row>
    <row r="1502" spans="2:8" s="44" customFormat="1">
      <c r="B1502" s="88" t="s">
        <v>8</v>
      </c>
      <c r="C1502" s="1" t="s">
        <v>0</v>
      </c>
      <c r="D1502" s="51">
        <v>0</v>
      </c>
      <c r="E1502" s="51">
        <v>25905.9</v>
      </c>
      <c r="F1502" s="51">
        <v>13179.00389</v>
      </c>
      <c r="G1502" s="50">
        <f t="shared" si="311"/>
        <v>-12726.896110000001</v>
      </c>
      <c r="H1502" s="91">
        <f t="shared" si="312"/>
        <v>50.872596165352292</v>
      </c>
    </row>
    <row r="1503" spans="2:8" s="44" customFormat="1">
      <c r="B1503" s="88" t="s">
        <v>7</v>
      </c>
      <c r="C1503" s="1" t="s">
        <v>0</v>
      </c>
      <c r="D1503" s="51">
        <v>0</v>
      </c>
      <c r="E1503" s="51">
        <v>120496.982</v>
      </c>
      <c r="F1503" s="51">
        <v>92051.937349999993</v>
      </c>
      <c r="G1503" s="50">
        <f t="shared" si="311"/>
        <v>-28445.044650000011</v>
      </c>
      <c r="H1503" s="91">
        <f t="shared" si="312"/>
        <v>76.393562579019601</v>
      </c>
    </row>
    <row r="1504" spans="2:8" s="44" customFormat="1" ht="21">
      <c r="B1504" s="92" t="s">
        <v>55</v>
      </c>
      <c r="C1504" s="1" t="s">
        <v>57</v>
      </c>
      <c r="D1504" s="73" t="s">
        <v>1</v>
      </c>
      <c r="E1504" s="73" t="s">
        <v>2</v>
      </c>
      <c r="F1504" s="73" t="s">
        <v>3</v>
      </c>
      <c r="G1504" s="74" t="s">
        <v>4</v>
      </c>
      <c r="H1504" s="95" t="s">
        <v>58</v>
      </c>
    </row>
    <row r="1505" spans="2:8" s="44" customFormat="1" ht="42">
      <c r="B1505" s="88" t="s">
        <v>1197</v>
      </c>
      <c r="C1505" s="108" t="s">
        <v>928</v>
      </c>
      <c r="D1505" s="77"/>
      <c r="E1505" s="78"/>
      <c r="F1505" s="78"/>
      <c r="G1505" s="78"/>
      <c r="H1505" s="79"/>
    </row>
    <row r="1506" spans="2:8" s="44" customFormat="1">
      <c r="B1506" s="90" t="s">
        <v>64</v>
      </c>
      <c r="C1506" s="107" t="s">
        <v>65</v>
      </c>
      <c r="D1506" s="75">
        <v>0</v>
      </c>
      <c r="E1506" s="75">
        <v>7681.6</v>
      </c>
      <c r="F1506" s="75">
        <v>7681.6</v>
      </c>
      <c r="G1506" s="76">
        <f t="shared" ref="G1506:G1514" si="313">F1506-E1506</f>
        <v>0</v>
      </c>
      <c r="H1506" s="96">
        <f t="shared" ref="H1506:H1514" si="314">F1506/E1506*100</f>
        <v>100</v>
      </c>
    </row>
    <row r="1507" spans="2:8" s="44" customFormat="1">
      <c r="B1507" s="90" t="s">
        <v>66</v>
      </c>
      <c r="C1507" s="107" t="s">
        <v>67</v>
      </c>
      <c r="D1507" s="49">
        <v>0</v>
      </c>
      <c r="E1507" s="49">
        <v>1484.2</v>
      </c>
      <c r="F1507" s="49">
        <v>1198.8850399999999</v>
      </c>
      <c r="G1507" s="50">
        <f t="shared" si="313"/>
        <v>-285.31496000000016</v>
      </c>
      <c r="H1507" s="91">
        <f t="shared" si="314"/>
        <v>80.776515294434702</v>
      </c>
    </row>
    <row r="1508" spans="2:8" s="44" customFormat="1">
      <c r="B1508" s="90" t="s">
        <v>68</v>
      </c>
      <c r="C1508" s="107" t="s">
        <v>69</v>
      </c>
      <c r="D1508" s="49">
        <v>0</v>
      </c>
      <c r="E1508" s="49">
        <v>505.7</v>
      </c>
      <c r="F1508" s="49">
        <v>505.7</v>
      </c>
      <c r="G1508" s="50">
        <f t="shared" si="313"/>
        <v>0</v>
      </c>
      <c r="H1508" s="91">
        <f t="shared" si="314"/>
        <v>100</v>
      </c>
    </row>
    <row r="1509" spans="2:8" s="44" customFormat="1">
      <c r="B1509" s="90" t="s">
        <v>1050</v>
      </c>
      <c r="C1509" s="107" t="s">
        <v>787</v>
      </c>
      <c r="D1509" s="49">
        <v>0</v>
      </c>
      <c r="E1509" s="49">
        <v>53.2</v>
      </c>
      <c r="F1509" s="49">
        <v>53.2</v>
      </c>
      <c r="G1509" s="50">
        <f t="shared" si="313"/>
        <v>0</v>
      </c>
      <c r="H1509" s="91">
        <f t="shared" si="314"/>
        <v>100</v>
      </c>
    </row>
    <row r="1510" spans="2:8" s="44" customFormat="1">
      <c r="B1510" s="90" t="s">
        <v>70</v>
      </c>
      <c r="C1510" s="107" t="s">
        <v>71</v>
      </c>
      <c r="D1510" s="49">
        <v>0</v>
      </c>
      <c r="E1510" s="49">
        <v>184.9</v>
      </c>
      <c r="F1510" s="49">
        <v>184.9</v>
      </c>
      <c r="G1510" s="50">
        <f t="shared" si="313"/>
        <v>0</v>
      </c>
      <c r="H1510" s="91">
        <f t="shared" si="314"/>
        <v>100</v>
      </c>
    </row>
    <row r="1511" spans="2:8" s="44" customFormat="1">
      <c r="B1511" s="90" t="s">
        <v>1054</v>
      </c>
      <c r="C1511" s="107" t="s">
        <v>792</v>
      </c>
      <c r="D1511" s="49">
        <v>0</v>
      </c>
      <c r="E1511" s="49">
        <v>120.9</v>
      </c>
      <c r="F1511" s="49">
        <v>30</v>
      </c>
      <c r="G1511" s="50">
        <f t="shared" si="313"/>
        <v>-90.9</v>
      </c>
      <c r="H1511" s="91">
        <f t="shared" si="314"/>
        <v>24.813895781637715</v>
      </c>
    </row>
    <row r="1512" spans="2:8" s="44" customFormat="1">
      <c r="B1512" s="88" t="s">
        <v>5</v>
      </c>
      <c r="C1512" s="1" t="s">
        <v>0</v>
      </c>
      <c r="D1512" s="51">
        <v>0</v>
      </c>
      <c r="E1512" s="51">
        <v>10030.5</v>
      </c>
      <c r="F1512" s="51">
        <v>9654.2850400000007</v>
      </c>
      <c r="G1512" s="50">
        <f t="shared" si="313"/>
        <v>-376.21495999999934</v>
      </c>
      <c r="H1512" s="91">
        <f t="shared" si="314"/>
        <v>96.249290065300841</v>
      </c>
    </row>
    <row r="1513" spans="2:8" s="44" customFormat="1">
      <c r="B1513" s="88" t="s">
        <v>6</v>
      </c>
      <c r="C1513" s="1" t="s">
        <v>0</v>
      </c>
      <c r="D1513" s="51">
        <v>0</v>
      </c>
      <c r="E1513" s="51">
        <v>10030.5</v>
      </c>
      <c r="F1513" s="51">
        <v>9654.2850400000007</v>
      </c>
      <c r="G1513" s="50">
        <f t="shared" si="313"/>
        <v>-376.21495999999934</v>
      </c>
      <c r="H1513" s="91">
        <f t="shared" si="314"/>
        <v>96.249290065300841</v>
      </c>
    </row>
    <row r="1514" spans="2:8" s="44" customFormat="1">
      <c r="B1514" s="88" t="s">
        <v>7</v>
      </c>
      <c r="C1514" s="1" t="s">
        <v>0</v>
      </c>
      <c r="D1514" s="51">
        <v>0</v>
      </c>
      <c r="E1514" s="51">
        <v>10030.5</v>
      </c>
      <c r="F1514" s="51">
        <v>9654.2850400000007</v>
      </c>
      <c r="G1514" s="50">
        <f t="shared" si="313"/>
        <v>-376.21495999999934</v>
      </c>
      <c r="H1514" s="91">
        <f t="shared" si="314"/>
        <v>96.249290065300841</v>
      </c>
    </row>
    <row r="1515" spans="2:8" s="44" customFormat="1" ht="21">
      <c r="B1515" s="92" t="s">
        <v>55</v>
      </c>
      <c r="C1515" s="1" t="s">
        <v>57</v>
      </c>
      <c r="D1515" s="73" t="s">
        <v>1</v>
      </c>
      <c r="E1515" s="73" t="s">
        <v>2</v>
      </c>
      <c r="F1515" s="73" t="s">
        <v>3</v>
      </c>
      <c r="G1515" s="74" t="s">
        <v>4</v>
      </c>
      <c r="H1515" s="95" t="s">
        <v>58</v>
      </c>
    </row>
    <row r="1516" spans="2:8" s="44" customFormat="1" ht="52.5">
      <c r="B1516" s="88" t="s">
        <v>1198</v>
      </c>
      <c r="C1516" s="108" t="s">
        <v>929</v>
      </c>
      <c r="D1516" s="77"/>
      <c r="E1516" s="78"/>
      <c r="F1516" s="78"/>
      <c r="G1516" s="78"/>
      <c r="H1516" s="79"/>
    </row>
    <row r="1517" spans="2:8" s="44" customFormat="1">
      <c r="B1517" s="90" t="s">
        <v>64</v>
      </c>
      <c r="C1517" s="107" t="s">
        <v>65</v>
      </c>
      <c r="D1517" s="75">
        <v>0</v>
      </c>
      <c r="E1517" s="75">
        <v>75459.100000000006</v>
      </c>
      <c r="F1517" s="75">
        <v>75251.50589</v>
      </c>
      <c r="G1517" s="76">
        <f t="shared" ref="G1517:G1527" si="315">F1517-E1517</f>
        <v>-207.59411000000546</v>
      </c>
      <c r="H1517" s="96">
        <f t="shared" ref="H1517:H1527" si="316">F1517/E1517*100</f>
        <v>99.724891881827375</v>
      </c>
    </row>
    <row r="1518" spans="2:8" s="44" customFormat="1">
      <c r="B1518" s="90" t="s">
        <v>66</v>
      </c>
      <c r="C1518" s="107" t="s">
        <v>67</v>
      </c>
      <c r="D1518" s="49">
        <v>0</v>
      </c>
      <c r="E1518" s="49">
        <v>11492.4</v>
      </c>
      <c r="F1518" s="49">
        <v>9887.9950599999993</v>
      </c>
      <c r="G1518" s="50">
        <f t="shared" si="315"/>
        <v>-1604.4049400000004</v>
      </c>
      <c r="H1518" s="91">
        <f t="shared" si="316"/>
        <v>86.039426577564299</v>
      </c>
    </row>
    <row r="1519" spans="2:8" s="44" customFormat="1">
      <c r="B1519" s="90" t="s">
        <v>68</v>
      </c>
      <c r="C1519" s="107" t="s">
        <v>69</v>
      </c>
      <c r="D1519" s="49">
        <v>0</v>
      </c>
      <c r="E1519" s="49">
        <v>43839.7</v>
      </c>
      <c r="F1519" s="49">
        <v>34698.636879999998</v>
      </c>
      <c r="G1519" s="50">
        <f t="shared" si="315"/>
        <v>-9141.0631199999989</v>
      </c>
      <c r="H1519" s="91">
        <f t="shared" si="316"/>
        <v>79.148892168513925</v>
      </c>
    </row>
    <row r="1520" spans="2:8" s="44" customFormat="1">
      <c r="B1520" s="90" t="s">
        <v>1050</v>
      </c>
      <c r="C1520" s="107" t="s">
        <v>787</v>
      </c>
      <c r="D1520" s="49">
        <v>0</v>
      </c>
      <c r="E1520" s="49">
        <v>62763.9</v>
      </c>
      <c r="F1520" s="49">
        <v>62068.774810000003</v>
      </c>
      <c r="G1520" s="50">
        <f t="shared" si="315"/>
        <v>-695.12518999999884</v>
      </c>
      <c r="H1520" s="91">
        <f t="shared" si="316"/>
        <v>98.892476104894698</v>
      </c>
    </row>
    <row r="1521" spans="2:8" s="44" customFormat="1">
      <c r="B1521" s="90" t="s">
        <v>70</v>
      </c>
      <c r="C1521" s="107" t="s">
        <v>71</v>
      </c>
      <c r="D1521" s="49">
        <v>0</v>
      </c>
      <c r="E1521" s="49">
        <v>2393.1</v>
      </c>
      <c r="F1521" s="49">
        <v>2367.30791</v>
      </c>
      <c r="G1521" s="50">
        <f t="shared" si="315"/>
        <v>-25.792089999999916</v>
      </c>
      <c r="H1521" s="91">
        <f t="shared" si="316"/>
        <v>98.92223099745101</v>
      </c>
    </row>
    <row r="1522" spans="2:8" s="44" customFormat="1">
      <c r="B1522" s="90" t="s">
        <v>1054</v>
      </c>
      <c r="C1522" s="107" t="s">
        <v>792</v>
      </c>
      <c r="D1522" s="49">
        <v>0</v>
      </c>
      <c r="E1522" s="49">
        <v>200.3</v>
      </c>
      <c r="F1522" s="49">
        <v>137</v>
      </c>
      <c r="G1522" s="50">
        <f t="shared" si="315"/>
        <v>-63.300000000000011</v>
      </c>
      <c r="H1522" s="91">
        <f t="shared" si="316"/>
        <v>68.397403894158757</v>
      </c>
    </row>
    <row r="1523" spans="2:8" s="44" customFormat="1">
      <c r="B1523" s="88" t="s">
        <v>5</v>
      </c>
      <c r="C1523" s="1" t="s">
        <v>0</v>
      </c>
      <c r="D1523" s="51">
        <v>0</v>
      </c>
      <c r="E1523" s="51">
        <v>196148.5</v>
      </c>
      <c r="F1523" s="51">
        <v>184411.22055</v>
      </c>
      <c r="G1523" s="50">
        <f t="shared" si="315"/>
        <v>-11737.279450000002</v>
      </c>
      <c r="H1523" s="91">
        <f t="shared" si="316"/>
        <v>94.016125817938956</v>
      </c>
    </row>
    <row r="1524" spans="2:8" s="44" customFormat="1">
      <c r="B1524" s="90" t="s">
        <v>37</v>
      </c>
      <c r="C1524" s="107" t="s">
        <v>789</v>
      </c>
      <c r="D1524" s="49">
        <v>0</v>
      </c>
      <c r="E1524" s="49">
        <v>4252.8</v>
      </c>
      <c r="F1524" s="49">
        <v>4115.4040000000005</v>
      </c>
      <c r="G1524" s="50">
        <f t="shared" si="315"/>
        <v>-137.39599999999973</v>
      </c>
      <c r="H1524" s="91">
        <f t="shared" si="316"/>
        <v>96.769281414597458</v>
      </c>
    </row>
    <row r="1525" spans="2:8" s="44" customFormat="1">
      <c r="B1525" s="88" t="s">
        <v>6</v>
      </c>
      <c r="C1525" s="1" t="s">
        <v>0</v>
      </c>
      <c r="D1525" s="51">
        <v>0</v>
      </c>
      <c r="E1525" s="51">
        <v>200401.3</v>
      </c>
      <c r="F1525" s="51">
        <v>188526.62455000001</v>
      </c>
      <c r="G1525" s="50">
        <f t="shared" si="315"/>
        <v>-11874.675449999981</v>
      </c>
      <c r="H1525" s="91">
        <f t="shared" si="316"/>
        <v>94.074551687039971</v>
      </c>
    </row>
    <row r="1526" spans="2:8" s="44" customFormat="1">
      <c r="B1526" s="88" t="s">
        <v>8</v>
      </c>
      <c r="C1526" s="1" t="s">
        <v>0</v>
      </c>
      <c r="D1526" s="51">
        <v>0</v>
      </c>
      <c r="E1526" s="51">
        <v>2526.5</v>
      </c>
      <c r="F1526" s="51">
        <v>1029.91425</v>
      </c>
      <c r="G1526" s="50">
        <f t="shared" si="315"/>
        <v>-1496.58575</v>
      </c>
      <c r="H1526" s="91">
        <f t="shared" si="316"/>
        <v>40.764466653473185</v>
      </c>
    </row>
    <row r="1527" spans="2:8" s="44" customFormat="1">
      <c r="B1527" s="88" t="s">
        <v>7</v>
      </c>
      <c r="C1527" s="1" t="s">
        <v>0</v>
      </c>
      <c r="D1527" s="51">
        <v>0</v>
      </c>
      <c r="E1527" s="51">
        <v>202927.8</v>
      </c>
      <c r="F1527" s="51">
        <v>189556.53880000001</v>
      </c>
      <c r="G1527" s="50">
        <f t="shared" si="315"/>
        <v>-13371.261199999979</v>
      </c>
      <c r="H1527" s="91">
        <f t="shared" si="316"/>
        <v>93.410828284739708</v>
      </c>
    </row>
    <row r="1528" spans="2:8" s="44" customFormat="1" ht="21">
      <c r="B1528" s="92" t="s">
        <v>55</v>
      </c>
      <c r="C1528" s="1" t="s">
        <v>57</v>
      </c>
      <c r="D1528" s="73" t="s">
        <v>1</v>
      </c>
      <c r="E1528" s="73" t="s">
        <v>2</v>
      </c>
      <c r="F1528" s="73" t="s">
        <v>3</v>
      </c>
      <c r="G1528" s="74" t="s">
        <v>4</v>
      </c>
      <c r="H1528" s="95" t="s">
        <v>58</v>
      </c>
    </row>
    <row r="1529" spans="2:8" s="44" customFormat="1" ht="31.5">
      <c r="B1529" s="88" t="s">
        <v>1199</v>
      </c>
      <c r="C1529" s="108" t="s">
        <v>930</v>
      </c>
      <c r="D1529" s="77"/>
      <c r="E1529" s="78"/>
      <c r="F1529" s="78"/>
      <c r="G1529" s="78"/>
      <c r="H1529" s="79"/>
    </row>
    <row r="1530" spans="2:8" s="44" customFormat="1">
      <c r="B1530" s="90" t="s">
        <v>64</v>
      </c>
      <c r="C1530" s="107" t="s">
        <v>65</v>
      </c>
      <c r="D1530" s="75">
        <v>0</v>
      </c>
      <c r="E1530" s="75">
        <v>9016.9</v>
      </c>
      <c r="F1530" s="75">
        <v>9016.9</v>
      </c>
      <c r="G1530" s="76">
        <f t="shared" ref="G1530:G1537" si="317">F1530-E1530</f>
        <v>0</v>
      </c>
      <c r="H1530" s="96">
        <f t="shared" ref="H1530:H1537" si="318">F1530/E1530*100</f>
        <v>100</v>
      </c>
    </row>
    <row r="1531" spans="2:8" s="44" customFormat="1">
      <c r="B1531" s="90" t="s">
        <v>66</v>
      </c>
      <c r="C1531" s="107" t="s">
        <v>67</v>
      </c>
      <c r="D1531" s="49">
        <v>0</v>
      </c>
      <c r="E1531" s="49">
        <v>1174</v>
      </c>
      <c r="F1531" s="49">
        <v>1174</v>
      </c>
      <c r="G1531" s="50">
        <f t="shared" si="317"/>
        <v>0</v>
      </c>
      <c r="H1531" s="91">
        <f t="shared" si="318"/>
        <v>100</v>
      </c>
    </row>
    <row r="1532" spans="2:8" s="44" customFormat="1">
      <c r="B1532" s="90" t="s">
        <v>68</v>
      </c>
      <c r="C1532" s="107" t="s">
        <v>69</v>
      </c>
      <c r="D1532" s="49">
        <v>0</v>
      </c>
      <c r="E1532" s="49">
        <v>644.5</v>
      </c>
      <c r="F1532" s="49">
        <v>644.49800000000005</v>
      </c>
      <c r="G1532" s="50">
        <f t="shared" si="317"/>
        <v>-1.9999999999527063E-3</v>
      </c>
      <c r="H1532" s="91">
        <f t="shared" si="318"/>
        <v>99.999689681923982</v>
      </c>
    </row>
    <row r="1533" spans="2:8" s="44" customFormat="1">
      <c r="B1533" s="90" t="s">
        <v>1050</v>
      </c>
      <c r="C1533" s="107" t="s">
        <v>787</v>
      </c>
      <c r="D1533" s="49">
        <v>0</v>
      </c>
      <c r="E1533" s="49">
        <v>127.2</v>
      </c>
      <c r="F1533" s="49">
        <v>127.1915</v>
      </c>
      <c r="G1533" s="50">
        <f t="shared" si="317"/>
        <v>-8.4999999999979536E-3</v>
      </c>
      <c r="H1533" s="91">
        <f t="shared" si="318"/>
        <v>99.993317610062888</v>
      </c>
    </row>
    <row r="1534" spans="2:8" s="44" customFormat="1">
      <c r="B1534" s="90" t="s">
        <v>70</v>
      </c>
      <c r="C1534" s="107" t="s">
        <v>71</v>
      </c>
      <c r="D1534" s="49">
        <v>0</v>
      </c>
      <c r="E1534" s="49">
        <v>130.1</v>
      </c>
      <c r="F1534" s="49">
        <v>130.1</v>
      </c>
      <c r="G1534" s="50">
        <f t="shared" si="317"/>
        <v>0</v>
      </c>
      <c r="H1534" s="91">
        <f t="shared" si="318"/>
        <v>100</v>
      </c>
    </row>
    <row r="1535" spans="2:8" s="44" customFormat="1">
      <c r="B1535" s="88" t="s">
        <v>5</v>
      </c>
      <c r="C1535" s="1" t="s">
        <v>0</v>
      </c>
      <c r="D1535" s="51">
        <v>0</v>
      </c>
      <c r="E1535" s="51">
        <v>11092.7</v>
      </c>
      <c r="F1535" s="51">
        <v>11092.6895</v>
      </c>
      <c r="G1535" s="50">
        <f t="shared" si="317"/>
        <v>-1.0500000000320142E-2</v>
      </c>
      <c r="H1535" s="91">
        <f t="shared" si="318"/>
        <v>99.9999053431536</v>
      </c>
    </row>
    <row r="1536" spans="2:8" s="44" customFormat="1">
      <c r="B1536" s="88" t="s">
        <v>6</v>
      </c>
      <c r="C1536" s="1" t="s">
        <v>0</v>
      </c>
      <c r="D1536" s="51">
        <v>0</v>
      </c>
      <c r="E1536" s="51">
        <v>11092.7</v>
      </c>
      <c r="F1536" s="51">
        <v>11092.6895</v>
      </c>
      <c r="G1536" s="50">
        <f t="shared" si="317"/>
        <v>-1.0500000000320142E-2</v>
      </c>
      <c r="H1536" s="91">
        <f t="shared" si="318"/>
        <v>99.9999053431536</v>
      </c>
    </row>
    <row r="1537" spans="2:8" s="44" customFormat="1">
      <c r="B1537" s="88" t="s">
        <v>7</v>
      </c>
      <c r="C1537" s="1" t="s">
        <v>0</v>
      </c>
      <c r="D1537" s="51">
        <v>0</v>
      </c>
      <c r="E1537" s="51">
        <v>11092.7</v>
      </c>
      <c r="F1537" s="51">
        <v>11092.6895</v>
      </c>
      <c r="G1537" s="50">
        <f t="shared" si="317"/>
        <v>-1.0500000000320142E-2</v>
      </c>
      <c r="H1537" s="91">
        <f t="shared" si="318"/>
        <v>99.9999053431536</v>
      </c>
    </row>
    <row r="1538" spans="2:8" s="44" customFormat="1" ht="21">
      <c r="B1538" s="92" t="s">
        <v>55</v>
      </c>
      <c r="C1538" s="1" t="s">
        <v>57</v>
      </c>
      <c r="D1538" s="73" t="s">
        <v>1</v>
      </c>
      <c r="E1538" s="73" t="s">
        <v>2</v>
      </c>
      <c r="F1538" s="73" t="s">
        <v>3</v>
      </c>
      <c r="G1538" s="74" t="s">
        <v>4</v>
      </c>
      <c r="H1538" s="95" t="s">
        <v>58</v>
      </c>
    </row>
    <row r="1539" spans="2:8" s="44" customFormat="1" ht="31.5">
      <c r="B1539" s="88" t="s">
        <v>1315</v>
      </c>
      <c r="C1539" s="108" t="s">
        <v>931</v>
      </c>
      <c r="D1539" s="77"/>
      <c r="E1539" s="78"/>
      <c r="F1539" s="78"/>
      <c r="G1539" s="78"/>
      <c r="H1539" s="79"/>
    </row>
    <row r="1540" spans="2:8" s="44" customFormat="1">
      <c r="B1540" s="90" t="s">
        <v>37</v>
      </c>
      <c r="C1540" s="107" t="s">
        <v>789</v>
      </c>
      <c r="D1540" s="75">
        <v>97782.3</v>
      </c>
      <c r="E1540" s="75">
        <v>37493.83</v>
      </c>
      <c r="F1540" s="75">
        <v>21604.325359999999</v>
      </c>
      <c r="G1540" s="76">
        <f t="shared" ref="G1540:G1542" si="319">F1540-E1540</f>
        <v>-15889.504640000003</v>
      </c>
      <c r="H1540" s="96">
        <f t="shared" ref="H1540:H1542" si="320">F1540/E1540*100</f>
        <v>57.621014870980105</v>
      </c>
    </row>
    <row r="1541" spans="2:8" s="44" customFormat="1">
      <c r="B1541" s="88" t="s">
        <v>6</v>
      </c>
      <c r="C1541" s="1" t="s">
        <v>0</v>
      </c>
      <c r="D1541" s="51">
        <v>97782.3</v>
      </c>
      <c r="E1541" s="51">
        <v>37493.83</v>
      </c>
      <c r="F1541" s="51">
        <v>21604.325359999999</v>
      </c>
      <c r="G1541" s="50">
        <f t="shared" si="319"/>
        <v>-15889.504640000003</v>
      </c>
      <c r="H1541" s="91">
        <f t="shared" si="320"/>
        <v>57.621014870980105</v>
      </c>
    </row>
    <row r="1542" spans="2:8" s="44" customFormat="1">
      <c r="B1542" s="88" t="s">
        <v>7</v>
      </c>
      <c r="C1542" s="1" t="s">
        <v>0</v>
      </c>
      <c r="D1542" s="51">
        <v>97782.3</v>
      </c>
      <c r="E1542" s="51">
        <v>37493.83</v>
      </c>
      <c r="F1542" s="51">
        <v>21604.325359999999</v>
      </c>
      <c r="G1542" s="50">
        <f t="shared" si="319"/>
        <v>-15889.504640000003</v>
      </c>
      <c r="H1542" s="91">
        <f t="shared" si="320"/>
        <v>57.621014870980105</v>
      </c>
    </row>
    <row r="1543" spans="2:8" s="44" customFormat="1" ht="21">
      <c r="B1543" s="92" t="s">
        <v>55</v>
      </c>
      <c r="C1543" s="1" t="s">
        <v>57</v>
      </c>
      <c r="D1543" s="73" t="s">
        <v>1</v>
      </c>
      <c r="E1543" s="73" t="s">
        <v>2</v>
      </c>
      <c r="F1543" s="73" t="s">
        <v>3</v>
      </c>
      <c r="G1543" s="74" t="s">
        <v>4</v>
      </c>
      <c r="H1543" s="95" t="s">
        <v>58</v>
      </c>
    </row>
    <row r="1544" spans="2:8" s="44" customFormat="1" ht="21">
      <c r="B1544" s="88" t="s">
        <v>26</v>
      </c>
      <c r="C1544" s="108">
        <v>41920</v>
      </c>
      <c r="D1544" s="77"/>
      <c r="E1544" s="78"/>
      <c r="F1544" s="78"/>
      <c r="G1544" s="78"/>
      <c r="H1544" s="79"/>
    </row>
    <row r="1545" spans="2:8" s="44" customFormat="1">
      <c r="B1545" s="90" t="s">
        <v>37</v>
      </c>
      <c r="C1545" s="107" t="s">
        <v>789</v>
      </c>
      <c r="D1545" s="76">
        <f>120946.5+170875.5+38683.5</f>
        <v>330505.5</v>
      </c>
      <c r="E1545" s="80">
        <f>49938+77550.27+49516.11+84212.55+144274.59+13518</f>
        <v>419009.52</v>
      </c>
      <c r="F1545" s="81">
        <f>49086.5-64.21+76197.95+48692.48+23407.45+131708.61+12541.23</f>
        <v>341570.01</v>
      </c>
      <c r="G1545" s="76">
        <f t="shared" ref="G1545:G1547" si="321">F1545-E1545</f>
        <v>-77439.510000000009</v>
      </c>
      <c r="H1545" s="96">
        <f t="shared" ref="H1545:H1547" si="322">F1545/E1545*100</f>
        <v>81.518436621678674</v>
      </c>
    </row>
    <row r="1546" spans="2:8" s="44" customFormat="1">
      <c r="B1546" s="88" t="s">
        <v>6</v>
      </c>
      <c r="C1546" s="1" t="s">
        <v>0</v>
      </c>
      <c r="D1546" s="51">
        <f t="shared" ref="D1546:F1547" si="323">D1545</f>
        <v>330505.5</v>
      </c>
      <c r="E1546" s="53">
        <f t="shared" si="323"/>
        <v>419009.52</v>
      </c>
      <c r="F1546" s="51">
        <f t="shared" si="323"/>
        <v>341570.01</v>
      </c>
      <c r="G1546" s="50">
        <f t="shared" si="321"/>
        <v>-77439.510000000009</v>
      </c>
      <c r="H1546" s="91">
        <f t="shared" si="322"/>
        <v>81.518436621678674</v>
      </c>
    </row>
    <row r="1547" spans="2:8" s="44" customFormat="1">
      <c r="B1547" s="88" t="s">
        <v>7</v>
      </c>
      <c r="C1547" s="1" t="s">
        <v>0</v>
      </c>
      <c r="D1547" s="51">
        <f t="shared" si="323"/>
        <v>330505.5</v>
      </c>
      <c r="E1547" s="51">
        <f t="shared" si="323"/>
        <v>419009.52</v>
      </c>
      <c r="F1547" s="51">
        <f t="shared" si="323"/>
        <v>341570.01</v>
      </c>
      <c r="G1547" s="50">
        <f t="shared" si="321"/>
        <v>-77439.510000000009</v>
      </c>
      <c r="H1547" s="91">
        <f t="shared" si="322"/>
        <v>81.518436621678674</v>
      </c>
    </row>
    <row r="1548" spans="2:8" s="44" customFormat="1" ht="21">
      <c r="B1548" s="92" t="s">
        <v>55</v>
      </c>
      <c r="C1548" s="1" t="s">
        <v>57</v>
      </c>
      <c r="D1548" s="73" t="s">
        <v>1</v>
      </c>
      <c r="E1548" s="73" t="s">
        <v>2</v>
      </c>
      <c r="F1548" s="73" t="s">
        <v>3</v>
      </c>
      <c r="G1548" s="74" t="s">
        <v>4</v>
      </c>
      <c r="H1548" s="95" t="s">
        <v>58</v>
      </c>
    </row>
    <row r="1549" spans="2:8" s="44" customFormat="1" ht="21">
      <c r="B1549" s="88" t="s">
        <v>27</v>
      </c>
      <c r="C1549" s="108">
        <v>41930</v>
      </c>
      <c r="D1549" s="77"/>
      <c r="E1549" s="78"/>
      <c r="F1549" s="78"/>
      <c r="G1549" s="78"/>
      <c r="H1549" s="79"/>
    </row>
    <row r="1550" spans="2:8" s="44" customFormat="1">
      <c r="B1550" s="90" t="s">
        <v>37</v>
      </c>
      <c r="C1550" s="107" t="s">
        <v>789</v>
      </c>
      <c r="D1550" s="75">
        <f>43265+228140+8925</f>
        <v>280330</v>
      </c>
      <c r="E1550" s="75">
        <f>23247+72237.89+9040.51+154914.45+38127+373.7+14206.5+40467</f>
        <v>352614.05</v>
      </c>
      <c r="F1550" s="75">
        <f>-2478.09+70399.17+8904+71520.28+7397.05+29857.49</f>
        <v>185599.89999999997</v>
      </c>
      <c r="G1550" s="76">
        <f t="shared" ref="G1550:G1552" si="324">F1550-E1550</f>
        <v>-167014.15000000002</v>
      </c>
      <c r="H1550" s="96">
        <f t="shared" ref="H1550:H1552" si="325">F1550/E1550*100</f>
        <v>52.635423914617121</v>
      </c>
    </row>
    <row r="1551" spans="2:8" s="44" customFormat="1">
      <c r="B1551" s="88" t="s">
        <v>6</v>
      </c>
      <c r="C1551" s="1" t="s">
        <v>0</v>
      </c>
      <c r="D1551" s="51">
        <f t="shared" ref="D1551:F1552" si="326">D1550</f>
        <v>280330</v>
      </c>
      <c r="E1551" s="51">
        <f t="shared" si="326"/>
        <v>352614.05</v>
      </c>
      <c r="F1551" s="51">
        <f t="shared" si="326"/>
        <v>185599.89999999997</v>
      </c>
      <c r="G1551" s="50">
        <f t="shared" si="324"/>
        <v>-167014.15000000002</v>
      </c>
      <c r="H1551" s="91">
        <f t="shared" si="325"/>
        <v>52.635423914617121</v>
      </c>
    </row>
    <row r="1552" spans="2:8" s="44" customFormat="1">
      <c r="B1552" s="88" t="s">
        <v>7</v>
      </c>
      <c r="C1552" s="1" t="s">
        <v>0</v>
      </c>
      <c r="D1552" s="51">
        <f t="shared" si="326"/>
        <v>280330</v>
      </c>
      <c r="E1552" s="51">
        <f t="shared" si="326"/>
        <v>352614.05</v>
      </c>
      <c r="F1552" s="51">
        <f t="shared" si="326"/>
        <v>185599.89999999997</v>
      </c>
      <c r="G1552" s="50">
        <f t="shared" si="324"/>
        <v>-167014.15000000002</v>
      </c>
      <c r="H1552" s="91">
        <f t="shared" si="325"/>
        <v>52.635423914617121</v>
      </c>
    </row>
    <row r="1553" spans="2:8" s="44" customFormat="1" ht="21">
      <c r="B1553" s="92" t="s">
        <v>55</v>
      </c>
      <c r="C1553" s="1" t="s">
        <v>57</v>
      </c>
      <c r="D1553" s="73" t="s">
        <v>1</v>
      </c>
      <c r="E1553" s="73" t="s">
        <v>2</v>
      </c>
      <c r="F1553" s="73" t="s">
        <v>3</v>
      </c>
      <c r="G1553" s="74" t="s">
        <v>4</v>
      </c>
      <c r="H1553" s="95" t="s">
        <v>58</v>
      </c>
    </row>
    <row r="1554" spans="2:8" s="44" customFormat="1" ht="21">
      <c r="B1554" s="88" t="s">
        <v>1200</v>
      </c>
      <c r="C1554" s="108" t="s">
        <v>932</v>
      </c>
      <c r="D1554" s="77"/>
      <c r="E1554" s="78"/>
      <c r="F1554" s="78"/>
      <c r="G1554" s="78"/>
      <c r="H1554" s="79"/>
    </row>
    <row r="1555" spans="2:8" s="44" customFormat="1">
      <c r="B1555" s="90" t="s">
        <v>64</v>
      </c>
      <c r="C1555" s="107" t="s">
        <v>65</v>
      </c>
      <c r="D1555" s="75">
        <v>17063</v>
      </c>
      <c r="E1555" s="75">
        <v>9923.2000000000007</v>
      </c>
      <c r="F1555" s="75">
        <v>9923.2000000000007</v>
      </c>
      <c r="G1555" s="76">
        <f t="shared" ref="G1555:G1563" si="327">F1555-E1555</f>
        <v>0</v>
      </c>
      <c r="H1555" s="96">
        <f t="shared" ref="H1555:H1563" si="328">F1555/E1555*100</f>
        <v>100</v>
      </c>
    </row>
    <row r="1556" spans="2:8" s="44" customFormat="1">
      <c r="B1556" s="90" t="s">
        <v>66</v>
      </c>
      <c r="C1556" s="107" t="s">
        <v>67</v>
      </c>
      <c r="D1556" s="49">
        <v>2943.7</v>
      </c>
      <c r="E1556" s="49">
        <v>1322.5</v>
      </c>
      <c r="F1556" s="49">
        <v>1322.462</v>
      </c>
      <c r="G1556" s="50">
        <f t="shared" si="327"/>
        <v>-3.8000000000010914E-2</v>
      </c>
      <c r="H1556" s="91">
        <f t="shared" si="328"/>
        <v>99.997126654064274</v>
      </c>
    </row>
    <row r="1557" spans="2:8" s="44" customFormat="1">
      <c r="B1557" s="90" t="s">
        <v>68</v>
      </c>
      <c r="C1557" s="107" t="s">
        <v>69</v>
      </c>
      <c r="D1557" s="49">
        <v>2256.1999999999998</v>
      </c>
      <c r="E1557" s="49">
        <v>1114.7</v>
      </c>
      <c r="F1557" s="49">
        <v>1114.6467</v>
      </c>
      <c r="G1557" s="50">
        <f t="shared" si="327"/>
        <v>-5.3300000000035652E-2</v>
      </c>
      <c r="H1557" s="91">
        <f t="shared" si="328"/>
        <v>99.995218444424509</v>
      </c>
    </row>
    <row r="1558" spans="2:8" s="44" customFormat="1">
      <c r="B1558" s="90" t="s">
        <v>1050</v>
      </c>
      <c r="C1558" s="107" t="s">
        <v>787</v>
      </c>
      <c r="D1558" s="49">
        <v>803.5</v>
      </c>
      <c r="E1558" s="49">
        <v>496.7</v>
      </c>
      <c r="F1558" s="49">
        <v>496.64800000000002</v>
      </c>
      <c r="G1558" s="50">
        <f t="shared" si="327"/>
        <v>-5.1999999999964075E-2</v>
      </c>
      <c r="H1558" s="91">
        <f t="shared" si="328"/>
        <v>99.989530903966184</v>
      </c>
    </row>
    <row r="1559" spans="2:8" s="44" customFormat="1">
      <c r="B1559" s="90" t="s">
        <v>70</v>
      </c>
      <c r="C1559" s="107" t="s">
        <v>71</v>
      </c>
      <c r="D1559" s="49">
        <v>580.70000000000005</v>
      </c>
      <c r="E1559" s="49">
        <v>330</v>
      </c>
      <c r="F1559" s="49">
        <v>330</v>
      </c>
      <c r="G1559" s="50">
        <f t="shared" si="327"/>
        <v>0</v>
      </c>
      <c r="H1559" s="91">
        <f t="shared" si="328"/>
        <v>100</v>
      </c>
    </row>
    <row r="1560" spans="2:8" s="44" customFormat="1">
      <c r="B1560" s="88" t="s">
        <v>5</v>
      </c>
      <c r="C1560" s="1" t="s">
        <v>0</v>
      </c>
      <c r="D1560" s="51">
        <v>23647.1</v>
      </c>
      <c r="E1560" s="51">
        <v>13187.1</v>
      </c>
      <c r="F1560" s="51">
        <v>13186.956700000001</v>
      </c>
      <c r="G1560" s="50">
        <f t="shared" si="327"/>
        <v>-0.14329999999972642</v>
      </c>
      <c r="H1560" s="91">
        <f t="shared" si="328"/>
        <v>99.998913331968367</v>
      </c>
    </row>
    <row r="1561" spans="2:8" s="44" customFormat="1">
      <c r="B1561" s="90" t="s">
        <v>37</v>
      </c>
      <c r="C1561" s="107" t="s">
        <v>789</v>
      </c>
      <c r="D1561" s="49">
        <v>73.400000000000006</v>
      </c>
      <c r="E1561" s="49">
        <v>73.400000000000006</v>
      </c>
      <c r="F1561" s="49">
        <v>73.332999999999998</v>
      </c>
      <c r="G1561" s="50">
        <f t="shared" si="327"/>
        <v>-6.7000000000007276E-2</v>
      </c>
      <c r="H1561" s="91">
        <f t="shared" si="328"/>
        <v>99.90871934604904</v>
      </c>
    </row>
    <row r="1562" spans="2:8" s="44" customFormat="1">
      <c r="B1562" s="88" t="s">
        <v>6</v>
      </c>
      <c r="C1562" s="1" t="s">
        <v>0</v>
      </c>
      <c r="D1562" s="51">
        <v>23720.5</v>
      </c>
      <c r="E1562" s="51">
        <v>13260.5</v>
      </c>
      <c r="F1562" s="51">
        <v>13260.289699999999</v>
      </c>
      <c r="G1562" s="50">
        <f t="shared" si="327"/>
        <v>-0.21030000000064319</v>
      </c>
      <c r="H1562" s="91">
        <f t="shared" si="328"/>
        <v>99.998414086949964</v>
      </c>
    </row>
    <row r="1563" spans="2:8" s="44" customFormat="1">
      <c r="B1563" s="88" t="s">
        <v>7</v>
      </c>
      <c r="C1563" s="1" t="s">
        <v>0</v>
      </c>
      <c r="D1563" s="51">
        <v>23720.5</v>
      </c>
      <c r="E1563" s="51">
        <v>13260.5</v>
      </c>
      <c r="F1563" s="51">
        <v>13260.289699999999</v>
      </c>
      <c r="G1563" s="50">
        <f t="shared" si="327"/>
        <v>-0.21030000000064319</v>
      </c>
      <c r="H1563" s="91">
        <f t="shared" si="328"/>
        <v>99.998414086949964</v>
      </c>
    </row>
    <row r="1564" spans="2:8" s="44" customFormat="1" ht="21">
      <c r="B1564" s="92" t="s">
        <v>55</v>
      </c>
      <c r="C1564" s="1" t="s">
        <v>57</v>
      </c>
      <c r="D1564" s="73" t="s">
        <v>1</v>
      </c>
      <c r="E1564" s="73" t="s">
        <v>2</v>
      </c>
      <c r="F1564" s="73" t="s">
        <v>3</v>
      </c>
      <c r="G1564" s="74" t="s">
        <v>4</v>
      </c>
      <c r="H1564" s="95" t="s">
        <v>58</v>
      </c>
    </row>
    <row r="1565" spans="2:8" s="44" customFormat="1" ht="31.5">
      <c r="B1565" s="88" t="s">
        <v>1201</v>
      </c>
      <c r="C1565" s="108" t="s">
        <v>933</v>
      </c>
      <c r="D1565" s="77"/>
      <c r="E1565" s="78"/>
      <c r="F1565" s="78"/>
      <c r="G1565" s="78"/>
      <c r="H1565" s="79"/>
    </row>
    <row r="1566" spans="2:8" s="44" customFormat="1">
      <c r="B1566" s="90" t="s">
        <v>64</v>
      </c>
      <c r="C1566" s="107" t="s">
        <v>65</v>
      </c>
      <c r="D1566" s="75">
        <v>626031.30000000005</v>
      </c>
      <c r="E1566" s="75">
        <v>428988</v>
      </c>
      <c r="F1566" s="75">
        <v>428987.71766999998</v>
      </c>
      <c r="G1566" s="76">
        <f t="shared" ref="G1566:G1575" si="329">F1566-E1566</f>
        <v>-0.28233000001637265</v>
      </c>
      <c r="H1566" s="96">
        <f t="shared" ref="H1566:H1575" si="330">F1566/E1566*100</f>
        <v>99.999934186970265</v>
      </c>
    </row>
    <row r="1567" spans="2:8" s="44" customFormat="1">
      <c r="B1567" s="90" t="s">
        <v>66</v>
      </c>
      <c r="C1567" s="107" t="s">
        <v>67</v>
      </c>
      <c r="D1567" s="49">
        <v>93889</v>
      </c>
      <c r="E1567" s="49">
        <v>64104</v>
      </c>
      <c r="F1567" s="49">
        <v>64103.970999999998</v>
      </c>
      <c r="G1567" s="50">
        <f t="shared" si="329"/>
        <v>-2.9000000002270099E-2</v>
      </c>
      <c r="H1567" s="91">
        <f t="shared" si="330"/>
        <v>99.999954761013356</v>
      </c>
    </row>
    <row r="1568" spans="2:8" s="44" customFormat="1">
      <c r="B1568" s="90" t="s">
        <v>68</v>
      </c>
      <c r="C1568" s="107" t="s">
        <v>69</v>
      </c>
      <c r="D1568" s="49">
        <v>5409</v>
      </c>
      <c r="E1568" s="49">
        <v>4314.8</v>
      </c>
      <c r="F1568" s="49">
        <v>4289.8428999999996</v>
      </c>
      <c r="G1568" s="50">
        <f t="shared" si="329"/>
        <v>-24.957100000000537</v>
      </c>
      <c r="H1568" s="91">
        <f t="shared" si="330"/>
        <v>99.421593121349758</v>
      </c>
    </row>
    <row r="1569" spans="2:8" s="44" customFormat="1">
      <c r="B1569" s="90" t="s">
        <v>1050</v>
      </c>
      <c r="C1569" s="107" t="s">
        <v>787</v>
      </c>
      <c r="D1569" s="49">
        <v>24213</v>
      </c>
      <c r="E1569" s="49">
        <v>18859.3</v>
      </c>
      <c r="F1569" s="49">
        <v>18858.582460000001</v>
      </c>
      <c r="G1569" s="50">
        <f t="shared" si="329"/>
        <v>-0.71753999999782536</v>
      </c>
      <c r="H1569" s="91">
        <f t="shared" si="330"/>
        <v>99.996195298871129</v>
      </c>
    </row>
    <row r="1570" spans="2:8" s="44" customFormat="1">
      <c r="B1570" s="90" t="s">
        <v>70</v>
      </c>
      <c r="C1570" s="107" t="s">
        <v>71</v>
      </c>
      <c r="D1570" s="49">
        <v>164721</v>
      </c>
      <c r="E1570" s="49">
        <v>154648.70000000001</v>
      </c>
      <c r="F1570" s="49">
        <v>154648.61386000001</v>
      </c>
      <c r="G1570" s="50">
        <f t="shared" si="329"/>
        <v>-8.6139999999431893E-2</v>
      </c>
      <c r="H1570" s="91">
        <f t="shared" si="330"/>
        <v>99.99994429956412</v>
      </c>
    </row>
    <row r="1571" spans="2:8" s="44" customFormat="1">
      <c r="B1571" s="88" t="s">
        <v>5</v>
      </c>
      <c r="C1571" s="1" t="s">
        <v>0</v>
      </c>
      <c r="D1571" s="51">
        <v>914263.3</v>
      </c>
      <c r="E1571" s="51">
        <v>670914.80000000005</v>
      </c>
      <c r="F1571" s="51">
        <v>670888.72788999998</v>
      </c>
      <c r="G1571" s="50">
        <f t="shared" si="329"/>
        <v>-26.072110000066459</v>
      </c>
      <c r="H1571" s="91">
        <f t="shared" si="330"/>
        <v>99.996113946211935</v>
      </c>
    </row>
    <row r="1572" spans="2:8" s="44" customFormat="1">
      <c r="B1572" s="90" t="s">
        <v>37</v>
      </c>
      <c r="C1572" s="107" t="s">
        <v>789</v>
      </c>
      <c r="D1572" s="49">
        <v>162414.5</v>
      </c>
      <c r="E1572" s="49">
        <v>146538.70000000001</v>
      </c>
      <c r="F1572" s="49">
        <v>146537.18113000001</v>
      </c>
      <c r="G1572" s="50">
        <f t="shared" si="329"/>
        <v>-1.5188699999998789</v>
      </c>
      <c r="H1572" s="91">
        <f t="shared" si="330"/>
        <v>99.998963502474098</v>
      </c>
    </row>
    <row r="1573" spans="2:8" s="44" customFormat="1">
      <c r="B1573" s="88" t="s">
        <v>6</v>
      </c>
      <c r="C1573" s="1" t="s">
        <v>0</v>
      </c>
      <c r="D1573" s="51">
        <v>1076677.8</v>
      </c>
      <c r="E1573" s="51">
        <v>817453.5</v>
      </c>
      <c r="F1573" s="51">
        <v>817425.90902000002</v>
      </c>
      <c r="G1573" s="50">
        <f t="shared" si="329"/>
        <v>-27.590979999979027</v>
      </c>
      <c r="H1573" s="91">
        <f t="shared" si="330"/>
        <v>99.996624764589058</v>
      </c>
    </row>
    <row r="1574" spans="2:8" s="44" customFormat="1">
      <c r="B1574" s="88" t="s">
        <v>8</v>
      </c>
      <c r="C1574" s="1" t="s">
        <v>0</v>
      </c>
      <c r="D1574" s="51">
        <v>110000</v>
      </c>
      <c r="E1574" s="51">
        <v>60703.934999999998</v>
      </c>
      <c r="F1574" s="51">
        <v>60703.79391</v>
      </c>
      <c r="G1574" s="50">
        <f t="shared" si="329"/>
        <v>-0.14108999999734806</v>
      </c>
      <c r="H1574" s="91">
        <f t="shared" si="330"/>
        <v>99.999767576846537</v>
      </c>
    </row>
    <row r="1575" spans="2:8" s="44" customFormat="1">
      <c r="B1575" s="88" t="s">
        <v>7</v>
      </c>
      <c r="C1575" s="1" t="s">
        <v>0</v>
      </c>
      <c r="D1575" s="51">
        <v>1186677.8</v>
      </c>
      <c r="E1575" s="51">
        <v>878157.43500000006</v>
      </c>
      <c r="F1575" s="51">
        <v>878129.70293000003</v>
      </c>
      <c r="G1575" s="50">
        <f t="shared" si="329"/>
        <v>-27.732070000027306</v>
      </c>
      <c r="H1575" s="91">
        <f t="shared" si="330"/>
        <v>99.996842016147141</v>
      </c>
    </row>
    <row r="1576" spans="2:8" s="44" customFormat="1" ht="21">
      <c r="B1576" s="92" t="s">
        <v>55</v>
      </c>
      <c r="C1576" s="1" t="s">
        <v>57</v>
      </c>
      <c r="D1576" s="73" t="s">
        <v>1</v>
      </c>
      <c r="E1576" s="73" t="s">
        <v>2</v>
      </c>
      <c r="F1576" s="73" t="s">
        <v>3</v>
      </c>
      <c r="G1576" s="74" t="s">
        <v>4</v>
      </c>
      <c r="H1576" s="95" t="s">
        <v>58</v>
      </c>
    </row>
    <row r="1577" spans="2:8" s="44" customFormat="1" ht="31.5">
      <c r="B1577" s="88" t="s">
        <v>1202</v>
      </c>
      <c r="C1577" s="108" t="s">
        <v>934</v>
      </c>
      <c r="D1577" s="77"/>
      <c r="E1577" s="78"/>
      <c r="F1577" s="78"/>
      <c r="G1577" s="78"/>
      <c r="H1577" s="79"/>
    </row>
    <row r="1578" spans="2:8" s="44" customFormat="1">
      <c r="B1578" s="90" t="s">
        <v>37</v>
      </c>
      <c r="C1578" s="107" t="s">
        <v>789</v>
      </c>
      <c r="D1578" s="75">
        <v>419475</v>
      </c>
      <c r="E1578" s="75">
        <v>85523.7</v>
      </c>
      <c r="F1578" s="75">
        <v>80990.386190000005</v>
      </c>
      <c r="G1578" s="76">
        <f t="shared" ref="G1578:G1580" si="331">F1578-E1578</f>
        <v>-4533.3138099999924</v>
      </c>
      <c r="H1578" s="96">
        <f t="shared" ref="H1578:H1580" si="332">F1578/E1578*100</f>
        <v>94.699347888363121</v>
      </c>
    </row>
    <row r="1579" spans="2:8" s="44" customFormat="1">
      <c r="B1579" s="88" t="s">
        <v>6</v>
      </c>
      <c r="C1579" s="1" t="s">
        <v>0</v>
      </c>
      <c r="D1579" s="51">
        <v>419475</v>
      </c>
      <c r="E1579" s="51">
        <v>85523.7</v>
      </c>
      <c r="F1579" s="51">
        <v>80990.386190000005</v>
      </c>
      <c r="G1579" s="50">
        <f t="shared" si="331"/>
        <v>-4533.3138099999924</v>
      </c>
      <c r="H1579" s="91">
        <f t="shared" si="332"/>
        <v>94.699347888363121</v>
      </c>
    </row>
    <row r="1580" spans="2:8" s="44" customFormat="1">
      <c r="B1580" s="88" t="s">
        <v>7</v>
      </c>
      <c r="C1580" s="1" t="s">
        <v>0</v>
      </c>
      <c r="D1580" s="51">
        <v>419475</v>
      </c>
      <c r="E1580" s="51">
        <v>85523.7</v>
      </c>
      <c r="F1580" s="51">
        <v>80990.386190000005</v>
      </c>
      <c r="G1580" s="50">
        <f t="shared" si="331"/>
        <v>-4533.3138099999924</v>
      </c>
      <c r="H1580" s="91">
        <f t="shared" si="332"/>
        <v>94.699347888363121</v>
      </c>
    </row>
    <row r="1581" spans="2:8" s="44" customFormat="1" ht="21">
      <c r="B1581" s="92" t="s">
        <v>55</v>
      </c>
      <c r="C1581" s="1" t="s">
        <v>57</v>
      </c>
      <c r="D1581" s="73" t="s">
        <v>1</v>
      </c>
      <c r="E1581" s="73" t="s">
        <v>2</v>
      </c>
      <c r="F1581" s="73" t="s">
        <v>3</v>
      </c>
      <c r="G1581" s="74" t="s">
        <v>4</v>
      </c>
      <c r="H1581" s="95" t="s">
        <v>58</v>
      </c>
    </row>
    <row r="1582" spans="2:8" s="44" customFormat="1" ht="21">
      <c r="B1582" s="88" t="s">
        <v>41</v>
      </c>
      <c r="C1582" s="108">
        <v>42920</v>
      </c>
      <c r="D1582" s="77"/>
      <c r="E1582" s="78"/>
      <c r="F1582" s="78"/>
      <c r="G1582" s="78"/>
      <c r="H1582" s="79"/>
    </row>
    <row r="1583" spans="2:8" s="44" customFormat="1">
      <c r="B1583" s="90" t="s">
        <v>37</v>
      </c>
      <c r="C1583" s="107" t="s">
        <v>789</v>
      </c>
      <c r="D1583" s="75">
        <f>510000+127500+105570+183345+26265+88995+102867+85000+30345+152150+70584+85000+85000+85000+127500+127500+60435+42500+85000+68000+42500+127500+127500+170000+85000</f>
        <v>2801056</v>
      </c>
      <c r="E1583" s="75">
        <v>1503854.9</v>
      </c>
      <c r="F1583" s="82">
        <f>527305.31+38142+12946.02+50226.57+14601.89+1468.46+20634.2+149148.18+31073.68+74376.2+83562.75+30378.33+20551.64+41231.28+23325.41+4484.93+36620.35+39197.28+277912.16+26666.43</f>
        <v>1503853.0699999996</v>
      </c>
      <c r="G1583" s="76">
        <f t="shared" ref="G1583:G1585" si="333">F1583-E1583</f>
        <v>-1.8300000003073364</v>
      </c>
      <c r="H1583" s="96">
        <f t="shared" ref="H1583:H1585" si="334">F1583/E1583*100</f>
        <v>99.999878312728157</v>
      </c>
    </row>
    <row r="1584" spans="2:8" s="44" customFormat="1">
      <c r="B1584" s="88" t="s">
        <v>6</v>
      </c>
      <c r="C1584" s="1" t="s">
        <v>0</v>
      </c>
      <c r="D1584" s="51">
        <f t="shared" ref="D1584:F1585" si="335">D1583</f>
        <v>2801056</v>
      </c>
      <c r="E1584" s="51">
        <f t="shared" si="335"/>
        <v>1503854.9</v>
      </c>
      <c r="F1584" s="55">
        <f t="shared" si="335"/>
        <v>1503853.0699999996</v>
      </c>
      <c r="G1584" s="50">
        <f t="shared" si="333"/>
        <v>-1.8300000003073364</v>
      </c>
      <c r="H1584" s="91">
        <f t="shared" si="334"/>
        <v>99.999878312728157</v>
      </c>
    </row>
    <row r="1585" spans="2:8" s="44" customFormat="1">
      <c r="B1585" s="88" t="s">
        <v>7</v>
      </c>
      <c r="C1585" s="1" t="s">
        <v>0</v>
      </c>
      <c r="D1585" s="51">
        <f t="shared" si="335"/>
        <v>2801056</v>
      </c>
      <c r="E1585" s="51">
        <f t="shared" si="335"/>
        <v>1503854.9</v>
      </c>
      <c r="F1585" s="55">
        <f t="shared" si="335"/>
        <v>1503853.0699999996</v>
      </c>
      <c r="G1585" s="50">
        <f t="shared" si="333"/>
        <v>-1.8300000003073364</v>
      </c>
      <c r="H1585" s="91">
        <f t="shared" si="334"/>
        <v>99.999878312728157</v>
      </c>
    </row>
    <row r="1586" spans="2:8" s="44" customFormat="1" ht="21">
      <c r="B1586" s="92" t="s">
        <v>55</v>
      </c>
      <c r="C1586" s="1" t="s">
        <v>57</v>
      </c>
      <c r="D1586" s="73" t="s">
        <v>1</v>
      </c>
      <c r="E1586" s="73" t="s">
        <v>2</v>
      </c>
      <c r="F1586" s="73" t="s">
        <v>3</v>
      </c>
      <c r="G1586" s="74" t="s">
        <v>4</v>
      </c>
      <c r="H1586" s="95" t="s">
        <v>58</v>
      </c>
    </row>
    <row r="1587" spans="2:8" s="44" customFormat="1" ht="21">
      <c r="B1587" s="88" t="s">
        <v>42</v>
      </c>
      <c r="C1587" s="108">
        <v>42930</v>
      </c>
      <c r="D1587" s="77"/>
      <c r="E1587" s="78"/>
      <c r="F1587" s="78"/>
      <c r="G1587" s="78"/>
      <c r="H1587" s="79"/>
    </row>
    <row r="1588" spans="2:8" s="44" customFormat="1">
      <c r="B1588" s="90" t="s">
        <v>37</v>
      </c>
      <c r="C1588" s="107" t="s">
        <v>789</v>
      </c>
      <c r="D1588" s="75">
        <f>340000+51000+105570+11849+170000+238000+255000+340000+136000+323000+85000</f>
        <v>2055419</v>
      </c>
      <c r="E1588" s="75">
        <v>648296.5</v>
      </c>
      <c r="F1588" s="82">
        <f>112547.94+13832.73+50798.81+9881.99+45845.17+17952.39+129150.08+256094.7+12191.58</f>
        <v>648295.39</v>
      </c>
      <c r="G1588" s="76">
        <f t="shared" ref="G1588" si="336">F1588-E1588</f>
        <v>-1.1099999999860302</v>
      </c>
      <c r="H1588" s="96">
        <f t="shared" ref="H1588" si="337">F1588/E1588*100</f>
        <v>99.999828782046478</v>
      </c>
    </row>
    <row r="1589" spans="2:8" s="44" customFormat="1">
      <c r="B1589" s="90" t="s">
        <v>43</v>
      </c>
      <c r="C1589" s="107">
        <v>321</v>
      </c>
      <c r="D1589" s="49">
        <f>285450.4+71570+54230+140250+72981+51000+72250+48526.5+61332.6+85000+45543+42500+42500+127500+68000+42500</f>
        <v>1311133.5</v>
      </c>
      <c r="E1589" s="49">
        <v>141054.20000000001</v>
      </c>
      <c r="F1589" s="54">
        <f>1750.37+1544.89+10703.91+1059.51+11435.67+97299.22+5910.81+11349.19</f>
        <v>141053.57</v>
      </c>
      <c r="G1589" s="50"/>
      <c r="H1589" s="91"/>
    </row>
    <row r="1590" spans="2:8" s="44" customFormat="1">
      <c r="B1590" s="88" t="s">
        <v>6</v>
      </c>
      <c r="C1590" s="1" t="s">
        <v>0</v>
      </c>
      <c r="D1590" s="51">
        <f>D1589+D1588</f>
        <v>3366552.5</v>
      </c>
      <c r="E1590" s="51">
        <f>E1588+E1589</f>
        <v>789350.7</v>
      </c>
      <c r="F1590" s="55">
        <f>F1589+F1588</f>
        <v>789348.96</v>
      </c>
      <c r="G1590" s="50">
        <f t="shared" ref="G1590:G1591" si="338">F1590-E1590</f>
        <v>-1.7399999999906868</v>
      </c>
      <c r="H1590" s="91">
        <f t="shared" ref="H1590:H1591" si="339">F1590/E1590*100</f>
        <v>99.999779565660745</v>
      </c>
    </row>
    <row r="1591" spans="2:8" s="44" customFormat="1">
      <c r="B1591" s="88" t="s">
        <v>7</v>
      </c>
      <c r="C1591" s="1" t="s">
        <v>0</v>
      </c>
      <c r="D1591" s="51">
        <f>D1590</f>
        <v>3366552.5</v>
      </c>
      <c r="E1591" s="51">
        <f>E1590</f>
        <v>789350.7</v>
      </c>
      <c r="F1591" s="55">
        <f>F1590</f>
        <v>789348.96</v>
      </c>
      <c r="G1591" s="50">
        <f t="shared" si="338"/>
        <v>-1.7399999999906868</v>
      </c>
      <c r="H1591" s="91">
        <f t="shared" si="339"/>
        <v>99.999779565660745</v>
      </c>
    </row>
    <row r="1592" spans="2:8" s="44" customFormat="1" ht="21">
      <c r="B1592" s="92" t="s">
        <v>55</v>
      </c>
      <c r="C1592" s="1" t="s">
        <v>57</v>
      </c>
      <c r="D1592" s="73" t="s">
        <v>1</v>
      </c>
      <c r="E1592" s="73" t="s">
        <v>2</v>
      </c>
      <c r="F1592" s="73" t="s">
        <v>3</v>
      </c>
      <c r="G1592" s="74" t="s">
        <v>4</v>
      </c>
      <c r="H1592" s="95" t="s">
        <v>58</v>
      </c>
    </row>
    <row r="1593" spans="2:8" s="44" customFormat="1" ht="21">
      <c r="B1593" s="88" t="s">
        <v>1203</v>
      </c>
      <c r="C1593" s="108" t="s">
        <v>935</v>
      </c>
      <c r="D1593" s="77"/>
      <c r="E1593" s="78"/>
      <c r="F1593" s="78"/>
      <c r="G1593" s="78"/>
      <c r="H1593" s="79"/>
    </row>
    <row r="1594" spans="2:8" s="44" customFormat="1">
      <c r="B1594" s="90" t="s">
        <v>64</v>
      </c>
      <c r="C1594" s="107" t="s">
        <v>65</v>
      </c>
      <c r="D1594" s="75">
        <v>25626.5</v>
      </c>
      <c r="E1594" s="75">
        <v>28326.2</v>
      </c>
      <c r="F1594" s="75">
        <v>28290.75128</v>
      </c>
      <c r="G1594" s="76">
        <f t="shared" ref="G1594:G1605" si="340">F1594-E1594</f>
        <v>-35.448720000000321</v>
      </c>
      <c r="H1594" s="96">
        <f t="shared" ref="H1594:H1605" si="341">F1594/E1594*100</f>
        <v>99.874855363585652</v>
      </c>
    </row>
    <row r="1595" spans="2:8" s="44" customFormat="1">
      <c r="B1595" s="90" t="s">
        <v>66</v>
      </c>
      <c r="C1595" s="107" t="s">
        <v>67</v>
      </c>
      <c r="D1595" s="49">
        <v>3795.4</v>
      </c>
      <c r="E1595" s="49">
        <v>4199.3</v>
      </c>
      <c r="F1595" s="49">
        <v>4104.1471799999999</v>
      </c>
      <c r="G1595" s="50">
        <f t="shared" si="340"/>
        <v>-95.152820000000247</v>
      </c>
      <c r="H1595" s="91">
        <f t="shared" si="341"/>
        <v>97.734079013168852</v>
      </c>
    </row>
    <row r="1596" spans="2:8" s="44" customFormat="1">
      <c r="B1596" s="90" t="s">
        <v>68</v>
      </c>
      <c r="C1596" s="107" t="s">
        <v>69</v>
      </c>
      <c r="D1596" s="49">
        <v>8492.7000000000007</v>
      </c>
      <c r="E1596" s="49">
        <v>12700.591</v>
      </c>
      <c r="F1596" s="49">
        <v>12658.9</v>
      </c>
      <c r="G1596" s="50">
        <f t="shared" si="340"/>
        <v>-41.691000000000713</v>
      </c>
      <c r="H1596" s="91">
        <f t="shared" si="341"/>
        <v>99.671739685184718</v>
      </c>
    </row>
    <row r="1597" spans="2:8" s="44" customFormat="1">
      <c r="B1597" s="90" t="s">
        <v>1050</v>
      </c>
      <c r="C1597" s="107" t="s">
        <v>787</v>
      </c>
      <c r="D1597" s="49">
        <v>2100</v>
      </c>
      <c r="E1597" s="49">
        <v>860</v>
      </c>
      <c r="F1597" s="49">
        <v>625.26379999999995</v>
      </c>
      <c r="G1597" s="50">
        <f t="shared" si="340"/>
        <v>-234.73620000000005</v>
      </c>
      <c r="H1597" s="91">
        <f t="shared" si="341"/>
        <v>72.705093023255813</v>
      </c>
    </row>
    <row r="1598" spans="2:8" s="44" customFormat="1">
      <c r="B1598" s="90" t="s">
        <v>70</v>
      </c>
      <c r="C1598" s="107" t="s">
        <v>71</v>
      </c>
      <c r="D1598" s="49">
        <v>1558</v>
      </c>
      <c r="E1598" s="49">
        <v>1584.6</v>
      </c>
      <c r="F1598" s="49">
        <v>1584.6</v>
      </c>
      <c r="G1598" s="50">
        <f t="shared" si="340"/>
        <v>0</v>
      </c>
      <c r="H1598" s="91">
        <f t="shared" si="341"/>
        <v>100</v>
      </c>
    </row>
    <row r="1599" spans="2:8" s="44" customFormat="1">
      <c r="B1599" s="90" t="s">
        <v>1078</v>
      </c>
      <c r="C1599" s="107" t="s">
        <v>805</v>
      </c>
      <c r="D1599" s="49">
        <v>1108.2</v>
      </c>
      <c r="E1599" s="49">
        <v>0</v>
      </c>
      <c r="F1599" s="49">
        <v>0</v>
      </c>
      <c r="G1599" s="50">
        <f t="shared" si="340"/>
        <v>0</v>
      </c>
      <c r="H1599" s="91">
        <v>0</v>
      </c>
    </row>
    <row r="1600" spans="2:8" s="44" customFormat="1">
      <c r="B1600" s="90" t="s">
        <v>1054</v>
      </c>
      <c r="C1600" s="107" t="s">
        <v>792</v>
      </c>
      <c r="D1600" s="49">
        <v>53</v>
      </c>
      <c r="E1600" s="49">
        <v>53</v>
      </c>
      <c r="F1600" s="49">
        <v>53</v>
      </c>
      <c r="G1600" s="50">
        <f t="shared" si="340"/>
        <v>0</v>
      </c>
      <c r="H1600" s="91">
        <f t="shared" si="341"/>
        <v>100</v>
      </c>
    </row>
    <row r="1601" spans="2:8" s="44" customFormat="1">
      <c r="B1601" s="90" t="s">
        <v>1056</v>
      </c>
      <c r="C1601" s="107" t="s">
        <v>794</v>
      </c>
      <c r="D1601" s="49">
        <v>0</v>
      </c>
      <c r="E1601" s="49">
        <v>1509.9</v>
      </c>
      <c r="F1601" s="49">
        <v>1509.9</v>
      </c>
      <c r="G1601" s="50">
        <f t="shared" si="340"/>
        <v>0</v>
      </c>
      <c r="H1601" s="91">
        <f t="shared" si="341"/>
        <v>100</v>
      </c>
    </row>
    <row r="1602" spans="2:8" s="44" customFormat="1">
      <c r="B1602" s="88" t="s">
        <v>5</v>
      </c>
      <c r="C1602" s="1" t="s">
        <v>0</v>
      </c>
      <c r="D1602" s="51">
        <v>42733.8</v>
      </c>
      <c r="E1602" s="51">
        <v>49233.591</v>
      </c>
      <c r="F1602" s="51">
        <v>48826.562259999999</v>
      </c>
      <c r="G1602" s="50">
        <f t="shared" si="340"/>
        <v>-407.02874000000156</v>
      </c>
      <c r="H1602" s="91">
        <f t="shared" si="341"/>
        <v>99.173270257698647</v>
      </c>
    </row>
    <row r="1603" spans="2:8" s="44" customFormat="1">
      <c r="B1603" s="90" t="s">
        <v>37</v>
      </c>
      <c r="C1603" s="107" t="s">
        <v>789</v>
      </c>
      <c r="D1603" s="49">
        <v>750</v>
      </c>
      <c r="E1603" s="49">
        <v>0</v>
      </c>
      <c r="F1603" s="49">
        <v>0</v>
      </c>
      <c r="G1603" s="50">
        <f t="shared" si="340"/>
        <v>0</v>
      </c>
      <c r="H1603" s="91">
        <v>0</v>
      </c>
    </row>
    <row r="1604" spans="2:8" s="44" customFormat="1">
      <c r="B1604" s="88" t="s">
        <v>6</v>
      </c>
      <c r="C1604" s="1" t="s">
        <v>0</v>
      </c>
      <c r="D1604" s="51">
        <v>43483.8</v>
      </c>
      <c r="E1604" s="51">
        <v>49233.591</v>
      </c>
      <c r="F1604" s="51">
        <v>48826.562259999999</v>
      </c>
      <c r="G1604" s="50">
        <f t="shared" si="340"/>
        <v>-407.02874000000156</v>
      </c>
      <c r="H1604" s="91">
        <f t="shared" si="341"/>
        <v>99.173270257698647</v>
      </c>
    </row>
    <row r="1605" spans="2:8" s="44" customFormat="1">
      <c r="B1605" s="88" t="s">
        <v>7</v>
      </c>
      <c r="C1605" s="1" t="s">
        <v>0</v>
      </c>
      <c r="D1605" s="51">
        <v>43483.8</v>
      </c>
      <c r="E1605" s="51">
        <v>49233.591</v>
      </c>
      <c r="F1605" s="51">
        <v>48826.562259999999</v>
      </c>
      <c r="G1605" s="50">
        <f t="shared" si="340"/>
        <v>-407.02874000000156</v>
      </c>
      <c r="H1605" s="91">
        <f t="shared" si="341"/>
        <v>99.173270257698647</v>
      </c>
    </row>
    <row r="1606" spans="2:8" s="44" customFormat="1" ht="21">
      <c r="B1606" s="92" t="s">
        <v>55</v>
      </c>
      <c r="C1606" s="1" t="s">
        <v>57</v>
      </c>
      <c r="D1606" s="73" t="s">
        <v>1</v>
      </c>
      <c r="E1606" s="73" t="s">
        <v>2</v>
      </c>
      <c r="F1606" s="73" t="s">
        <v>3</v>
      </c>
      <c r="G1606" s="74" t="s">
        <v>4</v>
      </c>
      <c r="H1606" s="95" t="s">
        <v>58</v>
      </c>
    </row>
    <row r="1607" spans="2:8" s="44" customFormat="1" ht="31.5">
      <c r="B1607" s="88" t="s">
        <v>1204</v>
      </c>
      <c r="C1607" s="108" t="s">
        <v>936</v>
      </c>
      <c r="D1607" s="77"/>
      <c r="E1607" s="78"/>
      <c r="F1607" s="78"/>
      <c r="G1607" s="78"/>
      <c r="H1607" s="79"/>
    </row>
    <row r="1608" spans="2:8" s="44" customFormat="1">
      <c r="B1608" s="90" t="s">
        <v>64</v>
      </c>
      <c r="C1608" s="107" t="s">
        <v>65</v>
      </c>
      <c r="D1608" s="75">
        <v>11455.8</v>
      </c>
      <c r="E1608" s="75">
        <v>17413.8</v>
      </c>
      <c r="F1608" s="75">
        <v>17413.8</v>
      </c>
      <c r="G1608" s="76">
        <f t="shared" ref="G1608:G1616" si="342">F1608-E1608</f>
        <v>0</v>
      </c>
      <c r="H1608" s="96">
        <f t="shared" ref="H1608:H1616" si="343">F1608/E1608*100</f>
        <v>100</v>
      </c>
    </row>
    <row r="1609" spans="2:8" s="44" customFormat="1">
      <c r="B1609" s="90" t="s">
        <v>66</v>
      </c>
      <c r="C1609" s="107" t="s">
        <v>67</v>
      </c>
      <c r="D1609" s="49">
        <v>1838.4</v>
      </c>
      <c r="E1609" s="49">
        <v>3080.4</v>
      </c>
      <c r="F1609" s="49">
        <v>2518.9996700000002</v>
      </c>
      <c r="G1609" s="50">
        <f t="shared" si="342"/>
        <v>-561.40032999999994</v>
      </c>
      <c r="H1609" s="91">
        <f t="shared" si="343"/>
        <v>81.775083430723285</v>
      </c>
    </row>
    <row r="1610" spans="2:8" s="44" customFormat="1">
      <c r="B1610" s="90" t="s">
        <v>68</v>
      </c>
      <c r="C1610" s="107" t="s">
        <v>69</v>
      </c>
      <c r="D1610" s="49">
        <v>6098.9</v>
      </c>
      <c r="E1610" s="49">
        <v>6098.9</v>
      </c>
      <c r="F1610" s="49">
        <v>5506.4966400000003</v>
      </c>
      <c r="G1610" s="50">
        <f t="shared" si="342"/>
        <v>-592.40335999999934</v>
      </c>
      <c r="H1610" s="91">
        <f t="shared" si="343"/>
        <v>90.286717932741979</v>
      </c>
    </row>
    <row r="1611" spans="2:8" s="44" customFormat="1">
      <c r="B1611" s="90" t="s">
        <v>1050</v>
      </c>
      <c r="C1611" s="107" t="s">
        <v>787</v>
      </c>
      <c r="D1611" s="49">
        <v>600</v>
      </c>
      <c r="E1611" s="49">
        <v>600</v>
      </c>
      <c r="F1611" s="49">
        <v>270</v>
      </c>
      <c r="G1611" s="50">
        <f t="shared" si="342"/>
        <v>-330</v>
      </c>
      <c r="H1611" s="91">
        <f t="shared" si="343"/>
        <v>45</v>
      </c>
    </row>
    <row r="1612" spans="2:8" s="44" customFormat="1">
      <c r="B1612" s="88" t="s">
        <v>5</v>
      </c>
      <c r="C1612" s="1" t="s">
        <v>0</v>
      </c>
      <c r="D1612" s="51">
        <v>19993.099999999999</v>
      </c>
      <c r="E1612" s="51">
        <v>27193.1</v>
      </c>
      <c r="F1612" s="51">
        <v>25709.296310000002</v>
      </c>
      <c r="G1612" s="50">
        <f t="shared" si="342"/>
        <v>-1483.803689999997</v>
      </c>
      <c r="H1612" s="91">
        <f t="shared" si="343"/>
        <v>94.543455177967957</v>
      </c>
    </row>
    <row r="1613" spans="2:8" s="44" customFormat="1">
      <c r="B1613" s="90" t="s">
        <v>37</v>
      </c>
      <c r="C1613" s="107" t="s">
        <v>789</v>
      </c>
      <c r="D1613" s="49">
        <v>0</v>
      </c>
      <c r="E1613" s="49">
        <v>250000</v>
      </c>
      <c r="F1613" s="49">
        <v>250000</v>
      </c>
      <c r="G1613" s="50">
        <f t="shared" si="342"/>
        <v>0</v>
      </c>
      <c r="H1613" s="91">
        <f t="shared" si="343"/>
        <v>100</v>
      </c>
    </row>
    <row r="1614" spans="2:8" s="44" customFormat="1">
      <c r="B1614" s="88" t="s">
        <v>6</v>
      </c>
      <c r="C1614" s="1" t="s">
        <v>0</v>
      </c>
      <c r="D1614" s="51">
        <v>19993.099999999999</v>
      </c>
      <c r="E1614" s="51">
        <v>277193.09999999998</v>
      </c>
      <c r="F1614" s="51">
        <v>275709.29631000001</v>
      </c>
      <c r="G1614" s="50">
        <f t="shared" si="342"/>
        <v>-1483.8036899999715</v>
      </c>
      <c r="H1614" s="91">
        <f t="shared" si="343"/>
        <v>99.464703959081248</v>
      </c>
    </row>
    <row r="1615" spans="2:8" s="44" customFormat="1">
      <c r="B1615" s="88" t="s">
        <v>8</v>
      </c>
      <c r="C1615" s="1" t="s">
        <v>0</v>
      </c>
      <c r="D1615" s="51">
        <v>0</v>
      </c>
      <c r="E1615" s="51">
        <v>24.65</v>
      </c>
      <c r="F1615" s="51">
        <v>24.65</v>
      </c>
      <c r="G1615" s="50">
        <f t="shared" si="342"/>
        <v>0</v>
      </c>
      <c r="H1615" s="91">
        <f t="shared" si="343"/>
        <v>100</v>
      </c>
    </row>
    <row r="1616" spans="2:8" s="44" customFormat="1">
      <c r="B1616" s="88" t="s">
        <v>7</v>
      </c>
      <c r="C1616" s="1" t="s">
        <v>0</v>
      </c>
      <c r="D1616" s="51">
        <v>19993.099999999999</v>
      </c>
      <c r="E1616" s="51">
        <v>277217.75</v>
      </c>
      <c r="F1616" s="51">
        <v>275733.94631000003</v>
      </c>
      <c r="G1616" s="50">
        <f t="shared" si="342"/>
        <v>-1483.8036899999715</v>
      </c>
      <c r="H1616" s="91">
        <f t="shared" si="343"/>
        <v>99.464751557214512</v>
      </c>
    </row>
    <row r="1617" spans="2:8" s="44" customFormat="1" ht="21">
      <c r="B1617" s="92" t="s">
        <v>55</v>
      </c>
      <c r="C1617" s="1" t="s">
        <v>57</v>
      </c>
      <c r="D1617" s="73" t="s">
        <v>1</v>
      </c>
      <c r="E1617" s="73" t="s">
        <v>2</v>
      </c>
      <c r="F1617" s="73" t="s">
        <v>3</v>
      </c>
      <c r="G1617" s="74" t="s">
        <v>4</v>
      </c>
      <c r="H1617" s="95" t="s">
        <v>58</v>
      </c>
    </row>
    <row r="1618" spans="2:8" s="44" customFormat="1" ht="31.5">
      <c r="B1618" s="88" t="s">
        <v>1205</v>
      </c>
      <c r="C1618" s="108" t="s">
        <v>937</v>
      </c>
      <c r="D1618" s="77"/>
      <c r="E1618" s="78"/>
      <c r="F1618" s="78"/>
      <c r="G1618" s="78"/>
      <c r="H1618" s="79"/>
    </row>
    <row r="1619" spans="2:8" s="44" customFormat="1">
      <c r="B1619" s="90" t="s">
        <v>64</v>
      </c>
      <c r="C1619" s="107" t="s">
        <v>65</v>
      </c>
      <c r="D1619" s="75">
        <v>80000</v>
      </c>
      <c r="E1619" s="75">
        <v>112232.1</v>
      </c>
      <c r="F1619" s="75">
        <v>108374.41283</v>
      </c>
      <c r="G1619" s="76">
        <f t="shared" ref="G1619:G1627" si="344">F1619-E1619</f>
        <v>-3857.6871700000047</v>
      </c>
      <c r="H1619" s="96">
        <f t="shared" ref="H1619:H1627" si="345">F1619/E1619*100</f>
        <v>96.562759522453916</v>
      </c>
    </row>
    <row r="1620" spans="2:8" s="44" customFormat="1">
      <c r="B1620" s="90" t="s">
        <v>66</v>
      </c>
      <c r="C1620" s="107" t="s">
        <v>67</v>
      </c>
      <c r="D1620" s="49">
        <v>13800</v>
      </c>
      <c r="E1620" s="49">
        <v>16914.400000000001</v>
      </c>
      <c r="F1620" s="49">
        <v>16914.400000000001</v>
      </c>
      <c r="G1620" s="50">
        <f t="shared" si="344"/>
        <v>0</v>
      </c>
      <c r="H1620" s="91">
        <f t="shared" si="345"/>
        <v>100</v>
      </c>
    </row>
    <row r="1621" spans="2:8" s="44" customFormat="1">
      <c r="B1621" s="90" t="s">
        <v>1051</v>
      </c>
      <c r="C1621" s="107" t="s">
        <v>788</v>
      </c>
      <c r="D1621" s="49">
        <v>1200</v>
      </c>
      <c r="E1621" s="49">
        <v>1088</v>
      </c>
      <c r="F1621" s="49">
        <v>1054.1959999999999</v>
      </c>
      <c r="G1621" s="50">
        <f t="shared" si="344"/>
        <v>-33.804000000000087</v>
      </c>
      <c r="H1621" s="91">
        <f t="shared" si="345"/>
        <v>96.893014705882337</v>
      </c>
    </row>
    <row r="1622" spans="2:8" s="44" customFormat="1">
      <c r="B1622" s="90" t="s">
        <v>1056</v>
      </c>
      <c r="C1622" s="107" t="s">
        <v>794</v>
      </c>
      <c r="D1622" s="49">
        <v>0</v>
      </c>
      <c r="E1622" s="49">
        <v>119.9</v>
      </c>
      <c r="F1622" s="49">
        <v>119.9</v>
      </c>
      <c r="G1622" s="50">
        <f t="shared" si="344"/>
        <v>0</v>
      </c>
      <c r="H1622" s="91">
        <f t="shared" si="345"/>
        <v>100</v>
      </c>
    </row>
    <row r="1623" spans="2:8" s="44" customFormat="1">
      <c r="B1623" s="88" t="s">
        <v>5</v>
      </c>
      <c r="C1623" s="1" t="s">
        <v>0</v>
      </c>
      <c r="D1623" s="51">
        <v>95000</v>
      </c>
      <c r="E1623" s="51">
        <v>130354.4</v>
      </c>
      <c r="F1623" s="51">
        <v>126462.90883</v>
      </c>
      <c r="G1623" s="50">
        <f t="shared" si="344"/>
        <v>-3891.4911699999939</v>
      </c>
      <c r="H1623" s="91">
        <f t="shared" si="345"/>
        <v>97.014683685399191</v>
      </c>
    </row>
    <row r="1624" spans="2:8" s="44" customFormat="1">
      <c r="B1624" s="90" t="s">
        <v>37</v>
      </c>
      <c r="C1624" s="107" t="s">
        <v>789</v>
      </c>
      <c r="D1624" s="49">
        <v>485050.8</v>
      </c>
      <c r="E1624" s="49">
        <v>1155912.314</v>
      </c>
      <c r="F1624" s="49">
        <v>1155716.2590900001</v>
      </c>
      <c r="G1624" s="50">
        <f t="shared" si="344"/>
        <v>-196.05490999994799</v>
      </c>
      <c r="H1624" s="91">
        <f t="shared" si="345"/>
        <v>99.983038946153144</v>
      </c>
    </row>
    <row r="1625" spans="2:8" s="44" customFormat="1">
      <c r="B1625" s="88" t="s">
        <v>6</v>
      </c>
      <c r="C1625" s="1" t="s">
        <v>0</v>
      </c>
      <c r="D1625" s="51">
        <v>580050.80000000005</v>
      </c>
      <c r="E1625" s="51">
        <v>1286266.7139999999</v>
      </c>
      <c r="F1625" s="51">
        <v>1282179.1679199999</v>
      </c>
      <c r="G1625" s="50">
        <f t="shared" si="344"/>
        <v>-4087.5460800000001</v>
      </c>
      <c r="H1625" s="91">
        <f t="shared" si="345"/>
        <v>99.682216290329976</v>
      </c>
    </row>
    <row r="1626" spans="2:8" s="44" customFormat="1">
      <c r="B1626" s="88" t="s">
        <v>8</v>
      </c>
      <c r="C1626" s="1" t="s">
        <v>0</v>
      </c>
      <c r="D1626" s="51">
        <v>90000</v>
      </c>
      <c r="E1626" s="51">
        <v>93445.297999999995</v>
      </c>
      <c r="F1626" s="51">
        <v>90632.296300000002</v>
      </c>
      <c r="G1626" s="50">
        <f t="shared" si="344"/>
        <v>-2813.0016999999934</v>
      </c>
      <c r="H1626" s="91">
        <f t="shared" si="345"/>
        <v>96.989680850501429</v>
      </c>
    </row>
    <row r="1627" spans="2:8" s="44" customFormat="1">
      <c r="B1627" s="88" t="s">
        <v>7</v>
      </c>
      <c r="C1627" s="1" t="s">
        <v>0</v>
      </c>
      <c r="D1627" s="51">
        <v>670050.80000000005</v>
      </c>
      <c r="E1627" s="51">
        <v>1379712.0120000001</v>
      </c>
      <c r="F1627" s="51">
        <v>1372811.46422</v>
      </c>
      <c r="G1627" s="50">
        <f t="shared" si="344"/>
        <v>-6900.547780000139</v>
      </c>
      <c r="H1627" s="91">
        <f t="shared" si="345"/>
        <v>99.499855932253766</v>
      </c>
    </row>
    <row r="1628" spans="2:8" s="44" customFormat="1" ht="21">
      <c r="B1628" s="92" t="s">
        <v>55</v>
      </c>
      <c r="C1628" s="1" t="s">
        <v>57</v>
      </c>
      <c r="D1628" s="73" t="s">
        <v>1</v>
      </c>
      <c r="E1628" s="73" t="s">
        <v>2</v>
      </c>
      <c r="F1628" s="73" t="s">
        <v>3</v>
      </c>
      <c r="G1628" s="74" t="s">
        <v>4</v>
      </c>
      <c r="H1628" s="95" t="s">
        <v>58</v>
      </c>
    </row>
    <row r="1629" spans="2:8" s="44" customFormat="1" ht="31.5">
      <c r="B1629" s="88" t="s">
        <v>1206</v>
      </c>
      <c r="C1629" s="108" t="s">
        <v>938</v>
      </c>
      <c r="D1629" s="77"/>
      <c r="E1629" s="78"/>
      <c r="F1629" s="78"/>
      <c r="G1629" s="78"/>
      <c r="H1629" s="79"/>
    </row>
    <row r="1630" spans="2:8" s="44" customFormat="1">
      <c r="B1630" s="90" t="s">
        <v>64</v>
      </c>
      <c r="C1630" s="107" t="s">
        <v>65</v>
      </c>
      <c r="D1630" s="75">
        <v>45773.1</v>
      </c>
      <c r="E1630" s="75">
        <v>42673.1</v>
      </c>
      <c r="F1630" s="75">
        <v>41289.787499999999</v>
      </c>
      <c r="G1630" s="76">
        <f t="shared" ref="G1630:G1637" si="346">F1630-E1630</f>
        <v>-1383.3125</v>
      </c>
      <c r="H1630" s="96">
        <f t="shared" ref="H1630:H1637" si="347">F1630/E1630*100</f>
        <v>96.758350108147752</v>
      </c>
    </row>
    <row r="1631" spans="2:8" s="44" customFormat="1">
      <c r="B1631" s="90" t="s">
        <v>66</v>
      </c>
      <c r="C1631" s="107" t="s">
        <v>67</v>
      </c>
      <c r="D1631" s="49">
        <v>6873.8</v>
      </c>
      <c r="E1631" s="49">
        <v>6339.1</v>
      </c>
      <c r="F1631" s="49">
        <v>6123.6730600000001</v>
      </c>
      <c r="G1631" s="50">
        <f t="shared" si="346"/>
        <v>-215.42694000000029</v>
      </c>
      <c r="H1631" s="91">
        <f t="shared" si="347"/>
        <v>96.601616317773804</v>
      </c>
    </row>
    <row r="1632" spans="2:8" s="44" customFormat="1">
      <c r="B1632" s="90" t="s">
        <v>68</v>
      </c>
      <c r="C1632" s="107" t="s">
        <v>69</v>
      </c>
      <c r="D1632" s="49">
        <v>144720</v>
      </c>
      <c r="E1632" s="49">
        <v>187681.3</v>
      </c>
      <c r="F1632" s="49">
        <v>187681.3</v>
      </c>
      <c r="G1632" s="50">
        <f t="shared" si="346"/>
        <v>0</v>
      </c>
      <c r="H1632" s="91">
        <f t="shared" si="347"/>
        <v>100</v>
      </c>
    </row>
    <row r="1633" spans="2:8" s="44" customFormat="1">
      <c r="B1633" s="90" t="s">
        <v>1050</v>
      </c>
      <c r="C1633" s="107" t="s">
        <v>787</v>
      </c>
      <c r="D1633" s="49">
        <v>669.4</v>
      </c>
      <c r="E1633" s="49">
        <v>669.4</v>
      </c>
      <c r="F1633" s="49">
        <v>667.73500000000001</v>
      </c>
      <c r="G1633" s="50">
        <f t="shared" si="346"/>
        <v>-1.6649999999999636</v>
      </c>
      <c r="H1633" s="91">
        <f t="shared" si="347"/>
        <v>99.751269793845239</v>
      </c>
    </row>
    <row r="1634" spans="2:8" s="44" customFormat="1">
      <c r="B1634" s="90" t="s">
        <v>1051</v>
      </c>
      <c r="C1634" s="107" t="s">
        <v>788</v>
      </c>
      <c r="D1634" s="49">
        <v>37.6</v>
      </c>
      <c r="E1634" s="49">
        <v>37.6</v>
      </c>
      <c r="F1634" s="49">
        <v>37.6</v>
      </c>
      <c r="G1634" s="50">
        <f t="shared" si="346"/>
        <v>0</v>
      </c>
      <c r="H1634" s="91">
        <f t="shared" si="347"/>
        <v>100</v>
      </c>
    </row>
    <row r="1635" spans="2:8" s="44" customFormat="1">
      <c r="B1635" s="88" t="s">
        <v>5</v>
      </c>
      <c r="C1635" s="1" t="s">
        <v>0</v>
      </c>
      <c r="D1635" s="51">
        <v>198073.9</v>
      </c>
      <c r="E1635" s="51">
        <v>237400.5</v>
      </c>
      <c r="F1635" s="51">
        <v>235800.09555999999</v>
      </c>
      <c r="G1635" s="50">
        <f t="shared" si="346"/>
        <v>-1600.404440000013</v>
      </c>
      <c r="H1635" s="91">
        <f t="shared" si="347"/>
        <v>99.325863071055025</v>
      </c>
    </row>
    <row r="1636" spans="2:8" s="44" customFormat="1">
      <c r="B1636" s="88" t="s">
        <v>6</v>
      </c>
      <c r="C1636" s="1" t="s">
        <v>0</v>
      </c>
      <c r="D1636" s="51">
        <v>198073.9</v>
      </c>
      <c r="E1636" s="51">
        <v>237400.5</v>
      </c>
      <c r="F1636" s="51">
        <v>235800.09555999999</v>
      </c>
      <c r="G1636" s="50">
        <f t="shared" si="346"/>
        <v>-1600.404440000013</v>
      </c>
      <c r="H1636" s="91">
        <f t="shared" si="347"/>
        <v>99.325863071055025</v>
      </c>
    </row>
    <row r="1637" spans="2:8" s="44" customFormat="1">
      <c r="B1637" s="88" t="s">
        <v>7</v>
      </c>
      <c r="C1637" s="1" t="s">
        <v>0</v>
      </c>
      <c r="D1637" s="51">
        <v>198073.9</v>
      </c>
      <c r="E1637" s="51">
        <v>237400.5</v>
      </c>
      <c r="F1637" s="51">
        <v>235800.09555999999</v>
      </c>
      <c r="G1637" s="50">
        <f t="shared" si="346"/>
        <v>-1600.404440000013</v>
      </c>
      <c r="H1637" s="91">
        <f t="shared" si="347"/>
        <v>99.325863071055025</v>
      </c>
    </row>
    <row r="1638" spans="2:8" s="44" customFormat="1" ht="21">
      <c r="B1638" s="92" t="s">
        <v>55</v>
      </c>
      <c r="C1638" s="1" t="s">
        <v>57</v>
      </c>
      <c r="D1638" s="73" t="s">
        <v>1</v>
      </c>
      <c r="E1638" s="73" t="s">
        <v>2</v>
      </c>
      <c r="F1638" s="73" t="s">
        <v>3</v>
      </c>
      <c r="G1638" s="74" t="s">
        <v>4</v>
      </c>
      <c r="H1638" s="95" t="s">
        <v>58</v>
      </c>
    </row>
    <row r="1639" spans="2:8" s="44" customFormat="1" ht="42">
      <c r="B1639" s="88" t="s">
        <v>1207</v>
      </c>
      <c r="C1639" s="108" t="s">
        <v>939</v>
      </c>
      <c r="D1639" s="77"/>
      <c r="E1639" s="78"/>
      <c r="F1639" s="78"/>
      <c r="G1639" s="78"/>
      <c r="H1639" s="79"/>
    </row>
    <row r="1640" spans="2:8" s="44" customFormat="1">
      <c r="B1640" s="90" t="s">
        <v>64</v>
      </c>
      <c r="C1640" s="107" t="s">
        <v>65</v>
      </c>
      <c r="D1640" s="75">
        <v>12495</v>
      </c>
      <c r="E1640" s="75">
        <v>12495</v>
      </c>
      <c r="F1640" s="75">
        <v>12215.6</v>
      </c>
      <c r="G1640" s="76">
        <f t="shared" ref="G1640:G1648" si="348">F1640-E1640</f>
        <v>-279.39999999999964</v>
      </c>
      <c r="H1640" s="96">
        <f t="shared" ref="H1640:H1648" si="349">F1640/E1640*100</f>
        <v>97.763905562224892</v>
      </c>
    </row>
    <row r="1641" spans="2:8" s="44" customFormat="1">
      <c r="B1641" s="90" t="s">
        <v>66</v>
      </c>
      <c r="C1641" s="107" t="s">
        <v>67</v>
      </c>
      <c r="D1641" s="49">
        <v>1847.5</v>
      </c>
      <c r="E1641" s="49">
        <v>1847.5</v>
      </c>
      <c r="F1641" s="49">
        <v>1782.2</v>
      </c>
      <c r="G1641" s="50">
        <f t="shared" si="348"/>
        <v>-65.299999999999955</v>
      </c>
      <c r="H1641" s="91">
        <f t="shared" si="349"/>
        <v>96.465493910690128</v>
      </c>
    </row>
    <row r="1642" spans="2:8" s="44" customFormat="1">
      <c r="B1642" s="90" t="s">
        <v>68</v>
      </c>
      <c r="C1642" s="107" t="s">
        <v>69</v>
      </c>
      <c r="D1642" s="49">
        <v>5200</v>
      </c>
      <c r="E1642" s="49">
        <v>10578</v>
      </c>
      <c r="F1642" s="49">
        <v>10524.099749999999</v>
      </c>
      <c r="G1642" s="50">
        <f t="shared" si="348"/>
        <v>-53.900250000000597</v>
      </c>
      <c r="H1642" s="91">
        <f t="shared" si="349"/>
        <v>99.490449517867262</v>
      </c>
    </row>
    <row r="1643" spans="2:8" s="44" customFormat="1">
      <c r="B1643" s="90" t="s">
        <v>1050</v>
      </c>
      <c r="C1643" s="107" t="s">
        <v>787</v>
      </c>
      <c r="D1643" s="49">
        <v>100</v>
      </c>
      <c r="E1643" s="49">
        <v>100</v>
      </c>
      <c r="F1643" s="49">
        <v>100</v>
      </c>
      <c r="G1643" s="50">
        <f t="shared" si="348"/>
        <v>0</v>
      </c>
      <c r="H1643" s="91">
        <f t="shared" si="349"/>
        <v>100</v>
      </c>
    </row>
    <row r="1644" spans="2:8" s="44" customFormat="1">
      <c r="B1644" s="90" t="s">
        <v>70</v>
      </c>
      <c r="C1644" s="107" t="s">
        <v>71</v>
      </c>
      <c r="D1644" s="49">
        <v>60</v>
      </c>
      <c r="E1644" s="49">
        <v>60</v>
      </c>
      <c r="F1644" s="49">
        <v>60</v>
      </c>
      <c r="G1644" s="50">
        <f t="shared" si="348"/>
        <v>0</v>
      </c>
      <c r="H1644" s="91">
        <f t="shared" si="349"/>
        <v>100</v>
      </c>
    </row>
    <row r="1645" spans="2:8" s="44" customFormat="1">
      <c r="B1645" s="88" t="s">
        <v>5</v>
      </c>
      <c r="C1645" s="1" t="s">
        <v>0</v>
      </c>
      <c r="D1645" s="51">
        <v>19702.5</v>
      </c>
      <c r="E1645" s="51">
        <v>25080.5</v>
      </c>
      <c r="F1645" s="51">
        <v>24681.89975</v>
      </c>
      <c r="G1645" s="50">
        <f t="shared" si="348"/>
        <v>-398.60024999999951</v>
      </c>
      <c r="H1645" s="91">
        <f t="shared" si="349"/>
        <v>98.410716492892888</v>
      </c>
    </row>
    <row r="1646" spans="2:8" s="44" customFormat="1">
      <c r="B1646" s="90" t="s">
        <v>37</v>
      </c>
      <c r="C1646" s="107" t="s">
        <v>789</v>
      </c>
      <c r="D1646" s="49">
        <v>0</v>
      </c>
      <c r="E1646" s="49">
        <v>180</v>
      </c>
      <c r="F1646" s="49">
        <v>168.5</v>
      </c>
      <c r="G1646" s="50">
        <f t="shared" si="348"/>
        <v>-11.5</v>
      </c>
      <c r="H1646" s="91">
        <f t="shared" si="349"/>
        <v>93.611111111111114</v>
      </c>
    </row>
    <row r="1647" spans="2:8" s="44" customFormat="1">
      <c r="B1647" s="88" t="s">
        <v>6</v>
      </c>
      <c r="C1647" s="1" t="s">
        <v>0</v>
      </c>
      <c r="D1647" s="51">
        <v>19702.5</v>
      </c>
      <c r="E1647" s="51">
        <v>25260.5</v>
      </c>
      <c r="F1647" s="51">
        <v>24850.39975</v>
      </c>
      <c r="G1647" s="50">
        <f t="shared" si="348"/>
        <v>-410.10024999999951</v>
      </c>
      <c r="H1647" s="91">
        <f t="shared" si="349"/>
        <v>98.376515706339944</v>
      </c>
    </row>
    <row r="1648" spans="2:8" s="44" customFormat="1">
      <c r="B1648" s="88" t="s">
        <v>7</v>
      </c>
      <c r="C1648" s="1" t="s">
        <v>0</v>
      </c>
      <c r="D1648" s="51">
        <v>19702.5</v>
      </c>
      <c r="E1648" s="51">
        <v>25260.5</v>
      </c>
      <c r="F1648" s="51">
        <v>24850.39975</v>
      </c>
      <c r="G1648" s="50">
        <f t="shared" si="348"/>
        <v>-410.10024999999951</v>
      </c>
      <c r="H1648" s="91">
        <f t="shared" si="349"/>
        <v>98.376515706339944</v>
      </c>
    </row>
    <row r="1649" spans="2:8" s="44" customFormat="1" ht="21">
      <c r="B1649" s="92" t="s">
        <v>55</v>
      </c>
      <c r="C1649" s="1" t="s">
        <v>57</v>
      </c>
      <c r="D1649" s="73" t="s">
        <v>1</v>
      </c>
      <c r="E1649" s="73" t="s">
        <v>2</v>
      </c>
      <c r="F1649" s="73" t="s">
        <v>3</v>
      </c>
      <c r="G1649" s="74" t="s">
        <v>4</v>
      </c>
      <c r="H1649" s="95" t="s">
        <v>58</v>
      </c>
    </row>
    <row r="1650" spans="2:8" s="44" customFormat="1" ht="52.5">
      <c r="B1650" s="88" t="s">
        <v>1208</v>
      </c>
      <c r="C1650" s="108" t="s">
        <v>940</v>
      </c>
      <c r="D1650" s="77"/>
      <c r="E1650" s="78"/>
      <c r="F1650" s="78"/>
      <c r="G1650" s="78"/>
      <c r="H1650" s="79"/>
    </row>
    <row r="1651" spans="2:8" s="44" customFormat="1">
      <c r="B1651" s="90" t="s">
        <v>64</v>
      </c>
      <c r="C1651" s="107" t="s">
        <v>65</v>
      </c>
      <c r="D1651" s="75">
        <v>83075.199999999997</v>
      </c>
      <c r="E1651" s="75">
        <v>80972.2</v>
      </c>
      <c r="F1651" s="75">
        <v>77941.198999999993</v>
      </c>
      <c r="G1651" s="76">
        <f t="shared" ref="G1651:G1660" si="350">F1651-E1651</f>
        <v>-3031.0010000000038</v>
      </c>
      <c r="H1651" s="96">
        <f t="shared" ref="H1651:H1660" si="351">F1651/E1651*100</f>
        <v>96.256738732552648</v>
      </c>
    </row>
    <row r="1652" spans="2:8" s="44" customFormat="1">
      <c r="B1652" s="90" t="s">
        <v>66</v>
      </c>
      <c r="C1652" s="107" t="s">
        <v>67</v>
      </c>
      <c r="D1652" s="49">
        <v>12359.6</v>
      </c>
      <c r="E1652" s="49">
        <v>11997.3</v>
      </c>
      <c r="F1652" s="49">
        <v>11561.808000000001</v>
      </c>
      <c r="G1652" s="50">
        <f t="shared" si="350"/>
        <v>-435.49199999999837</v>
      </c>
      <c r="H1652" s="91">
        <f t="shared" si="351"/>
        <v>96.37008326873547</v>
      </c>
    </row>
    <row r="1653" spans="2:8" s="44" customFormat="1">
      <c r="B1653" s="90" t="s">
        <v>68</v>
      </c>
      <c r="C1653" s="107" t="s">
        <v>69</v>
      </c>
      <c r="D1653" s="49">
        <v>2645.2</v>
      </c>
      <c r="E1653" s="49">
        <v>6064.2</v>
      </c>
      <c r="F1653" s="49">
        <v>5941.4719999999998</v>
      </c>
      <c r="G1653" s="50">
        <f t="shared" si="350"/>
        <v>-122.72800000000007</v>
      </c>
      <c r="H1653" s="91">
        <f t="shared" si="351"/>
        <v>97.976188120444576</v>
      </c>
    </row>
    <row r="1654" spans="2:8" s="44" customFormat="1">
      <c r="B1654" s="90" t="s">
        <v>1050</v>
      </c>
      <c r="C1654" s="107" t="s">
        <v>787</v>
      </c>
      <c r="D1654" s="49">
        <v>464</v>
      </c>
      <c r="E1654" s="49">
        <v>1429</v>
      </c>
      <c r="F1654" s="49">
        <v>1389.19487</v>
      </c>
      <c r="G1654" s="50">
        <f t="shared" si="350"/>
        <v>-39.805129999999963</v>
      </c>
      <c r="H1654" s="91">
        <f t="shared" si="351"/>
        <v>97.214476557032896</v>
      </c>
    </row>
    <row r="1655" spans="2:8" s="44" customFormat="1">
      <c r="B1655" s="90" t="s">
        <v>70</v>
      </c>
      <c r="C1655" s="107" t="s">
        <v>71</v>
      </c>
      <c r="D1655" s="49">
        <v>2273.4</v>
      </c>
      <c r="E1655" s="49">
        <v>1911.6</v>
      </c>
      <c r="F1655" s="49">
        <v>1694.5</v>
      </c>
      <c r="G1655" s="50">
        <f t="shared" si="350"/>
        <v>-217.09999999999991</v>
      </c>
      <c r="H1655" s="91">
        <f t="shared" si="351"/>
        <v>88.643021552626081</v>
      </c>
    </row>
    <row r="1656" spans="2:8" s="44" customFormat="1">
      <c r="B1656" s="90" t="s">
        <v>1056</v>
      </c>
      <c r="C1656" s="107" t="s">
        <v>794</v>
      </c>
      <c r="D1656" s="49">
        <v>0</v>
      </c>
      <c r="E1656" s="49">
        <v>442.6</v>
      </c>
      <c r="F1656" s="49">
        <v>442.47399999999999</v>
      </c>
      <c r="G1656" s="50">
        <f t="shared" si="350"/>
        <v>-0.1260000000000332</v>
      </c>
      <c r="H1656" s="91">
        <f t="shared" si="351"/>
        <v>99.97153185720741</v>
      </c>
    </row>
    <row r="1657" spans="2:8" s="44" customFormat="1">
      <c r="B1657" s="88" t="s">
        <v>5</v>
      </c>
      <c r="C1657" s="1" t="s">
        <v>0</v>
      </c>
      <c r="D1657" s="51">
        <v>100817.4</v>
      </c>
      <c r="E1657" s="51">
        <v>102816.9</v>
      </c>
      <c r="F1657" s="51">
        <v>98970.647870000001</v>
      </c>
      <c r="G1657" s="50">
        <f t="shared" si="350"/>
        <v>-3846.2521299999935</v>
      </c>
      <c r="H1657" s="91">
        <f t="shared" si="351"/>
        <v>96.259124589440077</v>
      </c>
    </row>
    <row r="1658" spans="2:8" s="44" customFormat="1">
      <c r="B1658" s="90" t="s">
        <v>37</v>
      </c>
      <c r="C1658" s="107" t="s">
        <v>789</v>
      </c>
      <c r="D1658" s="49">
        <v>0</v>
      </c>
      <c r="E1658" s="49">
        <v>1500</v>
      </c>
      <c r="F1658" s="49">
        <v>1498.941</v>
      </c>
      <c r="G1658" s="50">
        <f t="shared" si="350"/>
        <v>-1.0589999999999691</v>
      </c>
      <c r="H1658" s="91">
        <f t="shared" si="351"/>
        <v>99.929400000000001</v>
      </c>
    </row>
    <row r="1659" spans="2:8" s="44" customFormat="1">
      <c r="B1659" s="88" t="s">
        <v>6</v>
      </c>
      <c r="C1659" s="1" t="s">
        <v>0</v>
      </c>
      <c r="D1659" s="51">
        <v>100817.4</v>
      </c>
      <c r="E1659" s="51">
        <v>104316.9</v>
      </c>
      <c r="F1659" s="51">
        <v>100469.58887000001</v>
      </c>
      <c r="G1659" s="50">
        <f t="shared" si="350"/>
        <v>-3847.3111299999873</v>
      </c>
      <c r="H1659" s="91">
        <f t="shared" si="351"/>
        <v>96.311900439909564</v>
      </c>
    </row>
    <row r="1660" spans="2:8" s="44" customFormat="1">
      <c r="B1660" s="88" t="s">
        <v>7</v>
      </c>
      <c r="C1660" s="1" t="s">
        <v>0</v>
      </c>
      <c r="D1660" s="51">
        <v>100817.4</v>
      </c>
      <c r="E1660" s="51">
        <v>104316.9</v>
      </c>
      <c r="F1660" s="51">
        <v>100469.58887000001</v>
      </c>
      <c r="G1660" s="50">
        <f t="shared" si="350"/>
        <v>-3847.3111299999873</v>
      </c>
      <c r="H1660" s="91">
        <f t="shared" si="351"/>
        <v>96.311900439909564</v>
      </c>
    </row>
    <row r="1661" spans="2:8" s="44" customFormat="1" ht="21">
      <c r="B1661" s="92" t="s">
        <v>55</v>
      </c>
      <c r="C1661" s="1" t="s">
        <v>57</v>
      </c>
      <c r="D1661" s="73" t="s">
        <v>1</v>
      </c>
      <c r="E1661" s="73" t="s">
        <v>2</v>
      </c>
      <c r="F1661" s="73" t="s">
        <v>3</v>
      </c>
      <c r="G1661" s="74" t="s">
        <v>4</v>
      </c>
      <c r="H1661" s="95" t="s">
        <v>58</v>
      </c>
    </row>
    <row r="1662" spans="2:8" s="44" customFormat="1" ht="21">
      <c r="B1662" s="88" t="s">
        <v>1209</v>
      </c>
      <c r="C1662" s="108" t="s">
        <v>941</v>
      </c>
      <c r="D1662" s="77"/>
      <c r="E1662" s="78"/>
      <c r="F1662" s="78"/>
      <c r="G1662" s="78"/>
      <c r="H1662" s="79"/>
    </row>
    <row r="1663" spans="2:8" s="44" customFormat="1">
      <c r="B1663" s="90" t="s">
        <v>64</v>
      </c>
      <c r="C1663" s="107" t="s">
        <v>65</v>
      </c>
      <c r="D1663" s="75">
        <v>9168.2000000000007</v>
      </c>
      <c r="E1663" s="75">
        <v>9168.2000000000007</v>
      </c>
      <c r="F1663" s="75">
        <v>9168.2000000000007</v>
      </c>
      <c r="G1663" s="76">
        <f t="shared" ref="G1663:G1672" si="352">F1663-E1663</f>
        <v>0</v>
      </c>
      <c r="H1663" s="96">
        <f t="shared" ref="H1663:H1672" si="353">F1663/E1663*100</f>
        <v>100</v>
      </c>
    </row>
    <row r="1664" spans="2:8" s="44" customFormat="1">
      <c r="B1664" s="90" t="s">
        <v>66</v>
      </c>
      <c r="C1664" s="107" t="s">
        <v>67</v>
      </c>
      <c r="D1664" s="49">
        <v>1581.6</v>
      </c>
      <c r="E1664" s="49">
        <v>1581.6</v>
      </c>
      <c r="F1664" s="49">
        <v>1581.6</v>
      </c>
      <c r="G1664" s="50">
        <f t="shared" si="352"/>
        <v>0</v>
      </c>
      <c r="H1664" s="91">
        <f t="shared" si="353"/>
        <v>100</v>
      </c>
    </row>
    <row r="1665" spans="2:8" s="44" customFormat="1">
      <c r="B1665" s="90" t="s">
        <v>68</v>
      </c>
      <c r="C1665" s="107" t="s">
        <v>69</v>
      </c>
      <c r="D1665" s="49">
        <v>106.5</v>
      </c>
      <c r="E1665" s="49">
        <v>106.5</v>
      </c>
      <c r="F1665" s="49">
        <v>49.1</v>
      </c>
      <c r="G1665" s="50">
        <f t="shared" si="352"/>
        <v>-57.4</v>
      </c>
      <c r="H1665" s="91">
        <f t="shared" si="353"/>
        <v>46.103286384976528</v>
      </c>
    </row>
    <row r="1666" spans="2:8" s="44" customFormat="1">
      <c r="B1666" s="90" t="s">
        <v>1050</v>
      </c>
      <c r="C1666" s="107" t="s">
        <v>787</v>
      </c>
      <c r="D1666" s="49">
        <v>600</v>
      </c>
      <c r="E1666" s="49">
        <v>600</v>
      </c>
      <c r="F1666" s="49">
        <v>598.14</v>
      </c>
      <c r="G1666" s="50">
        <f t="shared" si="352"/>
        <v>-1.8600000000000136</v>
      </c>
      <c r="H1666" s="91">
        <f t="shared" si="353"/>
        <v>99.69</v>
      </c>
    </row>
    <row r="1667" spans="2:8" s="44" customFormat="1">
      <c r="B1667" s="90" t="s">
        <v>70</v>
      </c>
      <c r="C1667" s="107" t="s">
        <v>71</v>
      </c>
      <c r="D1667" s="49">
        <v>933.3</v>
      </c>
      <c r="E1667" s="49">
        <v>868.5</v>
      </c>
      <c r="F1667" s="49">
        <v>808.5</v>
      </c>
      <c r="G1667" s="50">
        <f t="shared" si="352"/>
        <v>-60</v>
      </c>
      <c r="H1667" s="91">
        <f t="shared" si="353"/>
        <v>93.091537132987909</v>
      </c>
    </row>
    <row r="1668" spans="2:8" s="44" customFormat="1">
      <c r="B1668" s="90" t="s">
        <v>1056</v>
      </c>
      <c r="C1668" s="107" t="s">
        <v>794</v>
      </c>
      <c r="D1668" s="49">
        <v>46.4</v>
      </c>
      <c r="E1668" s="49">
        <v>111.2</v>
      </c>
      <c r="F1668" s="49">
        <v>111.2</v>
      </c>
      <c r="G1668" s="50">
        <f t="shared" si="352"/>
        <v>0</v>
      </c>
      <c r="H1668" s="91">
        <f t="shared" si="353"/>
        <v>100</v>
      </c>
    </row>
    <row r="1669" spans="2:8" s="44" customFormat="1">
      <c r="B1669" s="88" t="s">
        <v>5</v>
      </c>
      <c r="C1669" s="1" t="s">
        <v>0</v>
      </c>
      <c r="D1669" s="51">
        <v>12436</v>
      </c>
      <c r="E1669" s="51">
        <v>12436</v>
      </c>
      <c r="F1669" s="51">
        <v>12316.74</v>
      </c>
      <c r="G1669" s="50">
        <f t="shared" si="352"/>
        <v>-119.26000000000022</v>
      </c>
      <c r="H1669" s="91">
        <f t="shared" si="353"/>
        <v>99.041009971051778</v>
      </c>
    </row>
    <row r="1670" spans="2:8" s="44" customFormat="1">
      <c r="B1670" s="88" t="s">
        <v>6</v>
      </c>
      <c r="C1670" s="1" t="s">
        <v>0</v>
      </c>
      <c r="D1670" s="51">
        <v>12436</v>
      </c>
      <c r="E1670" s="51">
        <v>12436</v>
      </c>
      <c r="F1670" s="51">
        <v>12316.74</v>
      </c>
      <c r="G1670" s="50">
        <f t="shared" si="352"/>
        <v>-119.26000000000022</v>
      </c>
      <c r="H1670" s="91">
        <f t="shared" si="353"/>
        <v>99.041009971051778</v>
      </c>
    </row>
    <row r="1671" spans="2:8" s="44" customFormat="1">
      <c r="B1671" s="88" t="s">
        <v>8</v>
      </c>
      <c r="C1671" s="1" t="s">
        <v>0</v>
      </c>
      <c r="D1671" s="51">
        <v>44022</v>
      </c>
      <c r="E1671" s="51">
        <v>75561.675000000003</v>
      </c>
      <c r="F1671" s="51">
        <v>65130.176579999999</v>
      </c>
      <c r="G1671" s="50">
        <f t="shared" si="352"/>
        <v>-10431.498420000004</v>
      </c>
      <c r="H1671" s="91">
        <f t="shared" si="353"/>
        <v>86.19472315826772</v>
      </c>
    </row>
    <row r="1672" spans="2:8" s="44" customFormat="1">
      <c r="B1672" s="88" t="s">
        <v>7</v>
      </c>
      <c r="C1672" s="1" t="s">
        <v>0</v>
      </c>
      <c r="D1672" s="51">
        <v>56458</v>
      </c>
      <c r="E1672" s="51">
        <v>87997.675000000003</v>
      </c>
      <c r="F1672" s="51">
        <v>77446.916580000005</v>
      </c>
      <c r="G1672" s="50">
        <f t="shared" si="352"/>
        <v>-10550.758419999998</v>
      </c>
      <c r="H1672" s="91">
        <f t="shared" si="353"/>
        <v>88.01018501909283</v>
      </c>
    </row>
    <row r="1673" spans="2:8" s="44" customFormat="1" ht="21">
      <c r="B1673" s="92" t="s">
        <v>55</v>
      </c>
      <c r="C1673" s="1" t="s">
        <v>57</v>
      </c>
      <c r="D1673" s="73" t="s">
        <v>1</v>
      </c>
      <c r="E1673" s="73" t="s">
        <v>2</v>
      </c>
      <c r="F1673" s="73" t="s">
        <v>3</v>
      </c>
      <c r="G1673" s="74" t="s">
        <v>4</v>
      </c>
      <c r="H1673" s="95" t="s">
        <v>58</v>
      </c>
    </row>
    <row r="1674" spans="2:8" s="44" customFormat="1" ht="21">
      <c r="B1674" s="88" t="s">
        <v>1210</v>
      </c>
      <c r="C1674" s="108" t="s">
        <v>942</v>
      </c>
      <c r="D1674" s="77"/>
      <c r="E1674" s="78"/>
      <c r="F1674" s="78"/>
      <c r="G1674" s="78"/>
      <c r="H1674" s="79"/>
    </row>
    <row r="1675" spans="2:8" s="44" customFormat="1">
      <c r="B1675" s="90" t="s">
        <v>37</v>
      </c>
      <c r="C1675" s="107" t="s">
        <v>789</v>
      </c>
      <c r="D1675" s="75">
        <v>922590</v>
      </c>
      <c r="E1675" s="75">
        <v>1103801.96</v>
      </c>
      <c r="F1675" s="75">
        <v>1066727.1652500001</v>
      </c>
      <c r="G1675" s="76">
        <f t="shared" ref="G1675:G1677" si="354">F1675-E1675</f>
        <v>-37074.794749999885</v>
      </c>
      <c r="H1675" s="96">
        <f t="shared" ref="H1675:H1677" si="355">F1675/E1675*100</f>
        <v>96.641173317902073</v>
      </c>
    </row>
    <row r="1676" spans="2:8" s="44" customFormat="1">
      <c r="B1676" s="88" t="s">
        <v>6</v>
      </c>
      <c r="C1676" s="1" t="s">
        <v>0</v>
      </c>
      <c r="D1676" s="51">
        <v>922590</v>
      </c>
      <c r="E1676" s="51">
        <v>1103801.96</v>
      </c>
      <c r="F1676" s="51">
        <v>1066727.1652500001</v>
      </c>
      <c r="G1676" s="50">
        <f t="shared" si="354"/>
        <v>-37074.794749999885</v>
      </c>
      <c r="H1676" s="91">
        <f t="shared" si="355"/>
        <v>96.641173317902073</v>
      </c>
    </row>
    <row r="1677" spans="2:8" s="44" customFormat="1">
      <c r="B1677" s="88" t="s">
        <v>7</v>
      </c>
      <c r="C1677" s="1" t="s">
        <v>0</v>
      </c>
      <c r="D1677" s="51">
        <v>922590</v>
      </c>
      <c r="E1677" s="51">
        <v>1103801.96</v>
      </c>
      <c r="F1677" s="51">
        <v>1066727.1652500001</v>
      </c>
      <c r="G1677" s="50">
        <f t="shared" si="354"/>
        <v>-37074.794749999885</v>
      </c>
      <c r="H1677" s="91">
        <f t="shared" si="355"/>
        <v>96.641173317902073</v>
      </c>
    </row>
    <row r="1678" spans="2:8" s="44" customFormat="1" ht="21">
      <c r="B1678" s="92" t="s">
        <v>55</v>
      </c>
      <c r="C1678" s="1" t="s">
        <v>57</v>
      </c>
      <c r="D1678" s="73" t="s">
        <v>1</v>
      </c>
      <c r="E1678" s="73" t="s">
        <v>2</v>
      </c>
      <c r="F1678" s="73" t="s">
        <v>3</v>
      </c>
      <c r="G1678" s="74" t="s">
        <v>4</v>
      </c>
      <c r="H1678" s="95" t="s">
        <v>58</v>
      </c>
    </row>
    <row r="1679" spans="2:8" s="44" customFormat="1" ht="21">
      <c r="B1679" s="88" t="s">
        <v>52</v>
      </c>
      <c r="C1679" s="108">
        <v>43920</v>
      </c>
      <c r="D1679" s="77"/>
      <c r="E1679" s="78"/>
      <c r="F1679" s="78"/>
      <c r="G1679" s="78"/>
      <c r="H1679" s="79"/>
    </row>
    <row r="1680" spans="2:8" s="44" customFormat="1">
      <c r="B1680" s="90" t="s">
        <v>37</v>
      </c>
      <c r="C1680" s="107" t="s">
        <v>789</v>
      </c>
      <c r="D1680" s="75">
        <f>297500+23264.5+127500+170000+62475+170000</f>
        <v>850739.5</v>
      </c>
      <c r="E1680" s="75">
        <v>1072737.1200000001</v>
      </c>
      <c r="F1680" s="75">
        <f>369366.63+51080.31+205057.9+54330.25+323134.25+9287.61</f>
        <v>1012256.95</v>
      </c>
      <c r="G1680" s="76">
        <f t="shared" ref="G1680:G1682" si="356">F1680-E1680</f>
        <v>-60480.170000000158</v>
      </c>
      <c r="H1680" s="96">
        <f t="shared" ref="H1680:H1682" si="357">F1680/E1680*100</f>
        <v>94.362069805135476</v>
      </c>
    </row>
    <row r="1681" spans="2:8" s="44" customFormat="1">
      <c r="B1681" s="88" t="s">
        <v>6</v>
      </c>
      <c r="C1681" s="1" t="s">
        <v>0</v>
      </c>
      <c r="D1681" s="51">
        <f t="shared" ref="D1681:F1682" si="358">D1680</f>
        <v>850739.5</v>
      </c>
      <c r="E1681" s="51">
        <f t="shared" si="358"/>
        <v>1072737.1200000001</v>
      </c>
      <c r="F1681" s="51">
        <f t="shared" si="358"/>
        <v>1012256.95</v>
      </c>
      <c r="G1681" s="50">
        <f t="shared" si="356"/>
        <v>-60480.170000000158</v>
      </c>
      <c r="H1681" s="91">
        <f t="shared" si="357"/>
        <v>94.362069805135476</v>
      </c>
    </row>
    <row r="1682" spans="2:8" s="44" customFormat="1">
      <c r="B1682" s="88" t="s">
        <v>7</v>
      </c>
      <c r="C1682" s="1" t="s">
        <v>0</v>
      </c>
      <c r="D1682" s="51">
        <f t="shared" si="358"/>
        <v>850739.5</v>
      </c>
      <c r="E1682" s="51">
        <f t="shared" si="358"/>
        <v>1072737.1200000001</v>
      </c>
      <c r="F1682" s="51">
        <f t="shared" si="358"/>
        <v>1012256.95</v>
      </c>
      <c r="G1682" s="50">
        <f t="shared" si="356"/>
        <v>-60480.170000000158</v>
      </c>
      <c r="H1682" s="91">
        <f t="shared" si="357"/>
        <v>94.362069805135476</v>
      </c>
    </row>
    <row r="1683" spans="2:8" s="44" customFormat="1" ht="21">
      <c r="B1683" s="92" t="s">
        <v>55</v>
      </c>
      <c r="C1683" s="1" t="s">
        <v>57</v>
      </c>
      <c r="D1683" s="73" t="s">
        <v>1</v>
      </c>
      <c r="E1683" s="73" t="s">
        <v>2</v>
      </c>
      <c r="F1683" s="73" t="s">
        <v>3</v>
      </c>
      <c r="G1683" s="74" t="s">
        <v>4</v>
      </c>
      <c r="H1683" s="95" t="s">
        <v>58</v>
      </c>
    </row>
    <row r="1684" spans="2:8" s="44" customFormat="1" ht="21">
      <c r="B1684" s="88" t="s">
        <v>53</v>
      </c>
      <c r="C1684" s="108">
        <v>43930</v>
      </c>
      <c r="D1684" s="77"/>
      <c r="E1684" s="78"/>
      <c r="F1684" s="78"/>
      <c r="G1684" s="78"/>
      <c r="H1684" s="79"/>
    </row>
    <row r="1685" spans="2:8" s="44" customFormat="1">
      <c r="B1685" s="90" t="s">
        <v>37</v>
      </c>
      <c r="C1685" s="107" t="s">
        <v>789</v>
      </c>
      <c r="D1685" s="75">
        <f>170000+204000+170000+102000+25500+102000+25500+4250+680000+510000+86088+1699953.25+1269886.4+372300+510000+340000</f>
        <v>6271477.6500000004</v>
      </c>
      <c r="E1685" s="75">
        <v>7476552.0499999998</v>
      </c>
      <c r="F1685" s="75">
        <f>670281.27+179799.36+304231.9+67814.34+7429.36+62689.84+44202.85+2797.03+858217.11+907610.59+2539774.21+294483.1+522711.51+70303.47</f>
        <v>6532345.9399999995</v>
      </c>
      <c r="G1685" s="76">
        <f t="shared" ref="G1685:G1687" si="359">F1685-E1685</f>
        <v>-944206.11000000034</v>
      </c>
      <c r="H1685" s="96">
        <f t="shared" ref="H1685:H1687" si="360">F1685/E1685*100</f>
        <v>87.371102298418421</v>
      </c>
    </row>
    <row r="1686" spans="2:8" s="44" customFormat="1">
      <c r="B1686" s="88" t="s">
        <v>6</v>
      </c>
      <c r="C1686" s="1" t="s">
        <v>0</v>
      </c>
      <c r="D1686" s="51">
        <f t="shared" ref="D1686:F1687" si="361">D1685</f>
        <v>6271477.6500000004</v>
      </c>
      <c r="E1686" s="51">
        <f t="shared" si="361"/>
        <v>7476552.0499999998</v>
      </c>
      <c r="F1686" s="51">
        <f t="shared" si="361"/>
        <v>6532345.9399999995</v>
      </c>
      <c r="G1686" s="50">
        <f t="shared" si="359"/>
        <v>-944206.11000000034</v>
      </c>
      <c r="H1686" s="91">
        <f t="shared" si="360"/>
        <v>87.371102298418421</v>
      </c>
    </row>
    <row r="1687" spans="2:8" s="44" customFormat="1">
      <c r="B1687" s="88" t="s">
        <v>7</v>
      </c>
      <c r="C1687" s="1" t="s">
        <v>0</v>
      </c>
      <c r="D1687" s="51">
        <f t="shared" si="361"/>
        <v>6271477.6500000004</v>
      </c>
      <c r="E1687" s="51">
        <f t="shared" si="361"/>
        <v>7476552.0499999998</v>
      </c>
      <c r="F1687" s="51">
        <f t="shared" si="361"/>
        <v>6532345.9399999995</v>
      </c>
      <c r="G1687" s="50">
        <f t="shared" si="359"/>
        <v>-944206.11000000034</v>
      </c>
      <c r="H1687" s="91">
        <f t="shared" si="360"/>
        <v>87.371102298418421</v>
      </c>
    </row>
    <row r="1688" spans="2:8" s="44" customFormat="1" ht="21">
      <c r="B1688" s="92" t="s">
        <v>55</v>
      </c>
      <c r="C1688" s="1" t="s">
        <v>57</v>
      </c>
      <c r="D1688" s="73" t="s">
        <v>1</v>
      </c>
      <c r="E1688" s="73" t="s">
        <v>2</v>
      </c>
      <c r="F1688" s="73" t="s">
        <v>3</v>
      </c>
      <c r="G1688" s="74" t="s">
        <v>4</v>
      </c>
      <c r="H1688" s="95" t="s">
        <v>58</v>
      </c>
    </row>
    <row r="1689" spans="2:8" s="44" customFormat="1" ht="31.5">
      <c r="B1689" s="88" t="s">
        <v>1211</v>
      </c>
      <c r="C1689" s="108">
        <v>44110</v>
      </c>
      <c r="D1689" s="77"/>
      <c r="E1689" s="78"/>
      <c r="F1689" s="78"/>
      <c r="G1689" s="78"/>
      <c r="H1689" s="79"/>
    </row>
    <row r="1690" spans="2:8" s="44" customFormat="1">
      <c r="B1690" s="90" t="s">
        <v>64</v>
      </c>
      <c r="C1690" s="107" t="s">
        <v>65</v>
      </c>
      <c r="D1690" s="75">
        <v>19318.849999999999</v>
      </c>
      <c r="E1690" s="75">
        <v>35586.85</v>
      </c>
      <c r="F1690" s="75">
        <v>35586.79999</v>
      </c>
      <c r="G1690" s="76">
        <f t="shared" ref="G1690:G1698" si="362">F1690-E1690</f>
        <v>-5.0009999999019783E-2</v>
      </c>
      <c r="H1690" s="96">
        <f t="shared" ref="H1690:H1698" si="363">F1690/E1690*100</f>
        <v>99.999859470562868</v>
      </c>
    </row>
    <row r="1691" spans="2:8" s="44" customFormat="1">
      <c r="B1691" s="90" t="s">
        <v>66</v>
      </c>
      <c r="C1691" s="107" t="s">
        <v>67</v>
      </c>
      <c r="D1691" s="49">
        <v>3324.6439999999998</v>
      </c>
      <c r="E1691" s="49">
        <v>6076.5439999999999</v>
      </c>
      <c r="F1691" s="49">
        <v>5452.1485199999997</v>
      </c>
      <c r="G1691" s="50">
        <f t="shared" si="362"/>
        <v>-624.39548000000013</v>
      </c>
      <c r="H1691" s="91">
        <f t="shared" si="363"/>
        <v>89.724496687590843</v>
      </c>
    </row>
    <row r="1692" spans="2:8" s="44" customFormat="1">
      <c r="B1692" s="90" t="s">
        <v>68</v>
      </c>
      <c r="C1692" s="107" t="s">
        <v>69</v>
      </c>
      <c r="D1692" s="49">
        <v>1376.1</v>
      </c>
      <c r="E1692" s="49">
        <v>1893.3</v>
      </c>
      <c r="F1692" s="49">
        <v>1893.3</v>
      </c>
      <c r="G1692" s="50">
        <f t="shared" si="362"/>
        <v>0</v>
      </c>
      <c r="H1692" s="91">
        <f t="shared" si="363"/>
        <v>100</v>
      </c>
    </row>
    <row r="1693" spans="2:8" s="44" customFormat="1">
      <c r="B1693" s="90" t="s">
        <v>1050</v>
      </c>
      <c r="C1693" s="107" t="s">
        <v>787</v>
      </c>
      <c r="D1693" s="49">
        <v>4696.5</v>
      </c>
      <c r="E1693" s="49">
        <v>5966.5</v>
      </c>
      <c r="F1693" s="49">
        <v>5702.0227999999997</v>
      </c>
      <c r="G1693" s="50">
        <f t="shared" si="362"/>
        <v>-264.47720000000027</v>
      </c>
      <c r="H1693" s="91">
        <f t="shared" si="363"/>
        <v>95.567297410542182</v>
      </c>
    </row>
    <row r="1694" spans="2:8" s="44" customFormat="1">
      <c r="B1694" s="90" t="s">
        <v>70</v>
      </c>
      <c r="C1694" s="107" t="s">
        <v>71</v>
      </c>
      <c r="D1694" s="49">
        <v>950</v>
      </c>
      <c r="E1694" s="49">
        <v>950</v>
      </c>
      <c r="F1694" s="49">
        <v>949.99608999999998</v>
      </c>
      <c r="G1694" s="50">
        <f t="shared" si="362"/>
        <v>-3.9100000000189539E-3</v>
      </c>
      <c r="H1694" s="91">
        <f t="shared" si="363"/>
        <v>99.999588421052636</v>
      </c>
    </row>
    <row r="1695" spans="2:8" s="44" customFormat="1">
      <c r="B1695" s="88" t="s">
        <v>5</v>
      </c>
      <c r="C1695" s="1" t="s">
        <v>0</v>
      </c>
      <c r="D1695" s="51">
        <v>29666.094000000001</v>
      </c>
      <c r="E1695" s="51">
        <v>50473.194000000003</v>
      </c>
      <c r="F1695" s="51">
        <v>49584.267399999997</v>
      </c>
      <c r="G1695" s="50">
        <f t="shared" si="362"/>
        <v>-888.92660000000615</v>
      </c>
      <c r="H1695" s="91">
        <f t="shared" si="363"/>
        <v>98.23881444871509</v>
      </c>
    </row>
    <row r="1696" spans="2:8" s="44" customFormat="1">
      <c r="B1696" s="90" t="s">
        <v>37</v>
      </c>
      <c r="C1696" s="107" t="s">
        <v>789</v>
      </c>
      <c r="D1696" s="49">
        <v>606.5</v>
      </c>
      <c r="E1696" s="49">
        <v>606.5</v>
      </c>
      <c r="F1696" s="49">
        <v>381.02</v>
      </c>
      <c r="G1696" s="50">
        <f t="shared" si="362"/>
        <v>-225.48000000000002</v>
      </c>
      <c r="H1696" s="91">
        <f t="shared" si="363"/>
        <v>62.822753503709805</v>
      </c>
    </row>
    <row r="1697" spans="2:8" s="44" customFormat="1">
      <c r="B1697" s="88" t="s">
        <v>6</v>
      </c>
      <c r="C1697" s="1" t="s">
        <v>0</v>
      </c>
      <c r="D1697" s="51">
        <v>30272.594000000001</v>
      </c>
      <c r="E1697" s="51">
        <v>51079.694000000003</v>
      </c>
      <c r="F1697" s="51">
        <v>49965.287400000001</v>
      </c>
      <c r="G1697" s="50">
        <f t="shared" si="362"/>
        <v>-1114.4066000000021</v>
      </c>
      <c r="H1697" s="91">
        <f t="shared" si="363"/>
        <v>97.818298206719874</v>
      </c>
    </row>
    <row r="1698" spans="2:8" s="44" customFormat="1">
      <c r="B1698" s="88" t="s">
        <v>7</v>
      </c>
      <c r="C1698" s="1" t="s">
        <v>0</v>
      </c>
      <c r="D1698" s="51">
        <v>30272.594000000001</v>
      </c>
      <c r="E1698" s="51">
        <v>51079.694000000003</v>
      </c>
      <c r="F1698" s="51">
        <v>49965.287400000001</v>
      </c>
      <c r="G1698" s="50">
        <f t="shared" si="362"/>
        <v>-1114.4066000000021</v>
      </c>
      <c r="H1698" s="91">
        <f t="shared" si="363"/>
        <v>97.818298206719874</v>
      </c>
    </row>
    <row r="1699" spans="2:8" s="44" customFormat="1" ht="21">
      <c r="B1699" s="92" t="s">
        <v>55</v>
      </c>
      <c r="C1699" s="1" t="s">
        <v>57</v>
      </c>
      <c r="D1699" s="73" t="s">
        <v>1</v>
      </c>
      <c r="E1699" s="73" t="s">
        <v>2</v>
      </c>
      <c r="F1699" s="73" t="s">
        <v>3</v>
      </c>
      <c r="G1699" s="74" t="s">
        <v>4</v>
      </c>
      <c r="H1699" s="95" t="s">
        <v>58</v>
      </c>
    </row>
    <row r="1700" spans="2:8" s="44" customFormat="1" ht="42">
      <c r="B1700" s="88" t="s">
        <v>1212</v>
      </c>
      <c r="C1700" s="108" t="s">
        <v>943</v>
      </c>
      <c r="D1700" s="77"/>
      <c r="E1700" s="78"/>
      <c r="F1700" s="78"/>
      <c r="G1700" s="78"/>
      <c r="H1700" s="79"/>
    </row>
    <row r="1701" spans="2:8" s="44" customFormat="1">
      <c r="B1701" s="90" t="s">
        <v>64</v>
      </c>
      <c r="C1701" s="107" t="s">
        <v>65</v>
      </c>
      <c r="D1701" s="75">
        <v>1072694.2</v>
      </c>
      <c r="E1701" s="75">
        <v>1151032.7</v>
      </c>
      <c r="F1701" s="75">
        <v>1223054.7479099999</v>
      </c>
      <c r="G1701" s="76">
        <f t="shared" ref="G1701:G1712" si="364">F1701-E1701</f>
        <v>72022.047909999965</v>
      </c>
      <c r="H1701" s="96">
        <f t="shared" ref="H1701:H1712" si="365">F1701/E1701*100</f>
        <v>106.25716783806402</v>
      </c>
    </row>
    <row r="1702" spans="2:8" s="44" customFormat="1">
      <c r="B1702" s="90" t="s">
        <v>66</v>
      </c>
      <c r="C1702" s="107" t="s">
        <v>67</v>
      </c>
      <c r="D1702" s="49">
        <v>184556.58600000001</v>
      </c>
      <c r="E1702" s="49">
        <v>197062.386</v>
      </c>
      <c r="F1702" s="49">
        <v>208530.92300000001</v>
      </c>
      <c r="G1702" s="50">
        <f t="shared" si="364"/>
        <v>11468.537000000011</v>
      </c>
      <c r="H1702" s="91">
        <f t="shared" si="365"/>
        <v>105.81974938636947</v>
      </c>
    </row>
    <row r="1703" spans="2:8" s="44" customFormat="1">
      <c r="B1703" s="90" t="s">
        <v>68</v>
      </c>
      <c r="C1703" s="107" t="s">
        <v>69</v>
      </c>
      <c r="D1703" s="49">
        <v>148840.5</v>
      </c>
      <c r="E1703" s="49">
        <v>212827.37899999999</v>
      </c>
      <c r="F1703" s="49">
        <v>111176.12549999999</v>
      </c>
      <c r="G1703" s="50">
        <f t="shared" si="364"/>
        <v>-101651.25349999999</v>
      </c>
      <c r="H1703" s="91">
        <f t="shared" si="365"/>
        <v>52.237698938161529</v>
      </c>
    </row>
    <row r="1704" spans="2:8" s="44" customFormat="1">
      <c r="B1704" s="90" t="s">
        <v>1050</v>
      </c>
      <c r="C1704" s="107" t="s">
        <v>787</v>
      </c>
      <c r="D1704" s="49">
        <v>43741.7</v>
      </c>
      <c r="E1704" s="49">
        <v>62992.800000000003</v>
      </c>
      <c r="F1704" s="49">
        <v>63206.62672</v>
      </c>
      <c r="G1704" s="50">
        <f t="shared" si="364"/>
        <v>213.82671999999729</v>
      </c>
      <c r="H1704" s="91">
        <f t="shared" si="365"/>
        <v>100.33944628592472</v>
      </c>
    </row>
    <row r="1705" spans="2:8" s="44" customFormat="1">
      <c r="B1705" s="90" t="s">
        <v>70</v>
      </c>
      <c r="C1705" s="107" t="s">
        <v>71</v>
      </c>
      <c r="D1705" s="49">
        <v>49763.5</v>
      </c>
      <c r="E1705" s="49">
        <v>65663.5</v>
      </c>
      <c r="F1705" s="49">
        <v>68378.800399999993</v>
      </c>
      <c r="G1705" s="50">
        <f t="shared" si="364"/>
        <v>2715.3003999999928</v>
      </c>
      <c r="H1705" s="91">
        <f t="shared" si="365"/>
        <v>104.13517464040143</v>
      </c>
    </row>
    <row r="1706" spans="2:8" s="44" customFormat="1">
      <c r="B1706" s="90" t="s">
        <v>1078</v>
      </c>
      <c r="C1706" s="107" t="s">
        <v>805</v>
      </c>
      <c r="D1706" s="49">
        <v>0</v>
      </c>
      <c r="E1706" s="49">
        <v>824.5</v>
      </c>
      <c r="F1706" s="49">
        <v>824.5</v>
      </c>
      <c r="G1706" s="50">
        <f t="shared" si="364"/>
        <v>0</v>
      </c>
      <c r="H1706" s="91">
        <f t="shared" si="365"/>
        <v>100</v>
      </c>
    </row>
    <row r="1707" spans="2:8" s="44" customFormat="1">
      <c r="B1707" s="90" t="s">
        <v>1056</v>
      </c>
      <c r="C1707" s="107" t="s">
        <v>794</v>
      </c>
      <c r="D1707" s="49">
        <v>6154.4</v>
      </c>
      <c r="E1707" s="49">
        <v>5387.3</v>
      </c>
      <c r="F1707" s="49">
        <v>5344.9489999999996</v>
      </c>
      <c r="G1707" s="50">
        <f t="shared" si="364"/>
        <v>-42.351000000000568</v>
      </c>
      <c r="H1707" s="91">
        <f t="shared" si="365"/>
        <v>99.213873368848951</v>
      </c>
    </row>
    <row r="1708" spans="2:8" s="44" customFormat="1">
      <c r="B1708" s="88" t="s">
        <v>5</v>
      </c>
      <c r="C1708" s="1" t="s">
        <v>0</v>
      </c>
      <c r="D1708" s="51">
        <v>1505750.8859999999</v>
      </c>
      <c r="E1708" s="51">
        <v>1695790.5649999999</v>
      </c>
      <c r="F1708" s="51">
        <v>1680516.6725300001</v>
      </c>
      <c r="G1708" s="50">
        <f t="shared" si="364"/>
        <v>-15273.892469999846</v>
      </c>
      <c r="H1708" s="91">
        <f t="shared" si="365"/>
        <v>99.099305492951601</v>
      </c>
    </row>
    <row r="1709" spans="2:8" s="44" customFormat="1">
      <c r="B1709" s="90" t="s">
        <v>37</v>
      </c>
      <c r="C1709" s="107" t="s">
        <v>789</v>
      </c>
      <c r="D1709" s="49">
        <v>3009</v>
      </c>
      <c r="E1709" s="49">
        <v>66705</v>
      </c>
      <c r="F1709" s="49">
        <v>69821.493419999999</v>
      </c>
      <c r="G1709" s="50">
        <f t="shared" si="364"/>
        <v>3116.4934199999989</v>
      </c>
      <c r="H1709" s="91">
        <f t="shared" si="365"/>
        <v>104.672053699123</v>
      </c>
    </row>
    <row r="1710" spans="2:8" s="44" customFormat="1">
      <c r="B1710" s="88" t="s">
        <v>6</v>
      </c>
      <c r="C1710" s="1" t="s">
        <v>0</v>
      </c>
      <c r="D1710" s="51">
        <v>1508759.8859999999</v>
      </c>
      <c r="E1710" s="51">
        <v>1762495.5649999999</v>
      </c>
      <c r="F1710" s="51">
        <v>1750338.1659500001</v>
      </c>
      <c r="G1710" s="50">
        <f t="shared" si="364"/>
        <v>-12157.399049999891</v>
      </c>
      <c r="H1710" s="91">
        <f t="shared" si="365"/>
        <v>99.310216757907142</v>
      </c>
    </row>
    <row r="1711" spans="2:8" s="44" customFormat="1">
      <c r="B1711" s="88" t="s">
        <v>8</v>
      </c>
      <c r="C1711" s="1" t="s">
        <v>0</v>
      </c>
      <c r="D1711" s="51">
        <v>99350</v>
      </c>
      <c r="E1711" s="51">
        <v>128798.808</v>
      </c>
      <c r="F1711" s="51">
        <v>77485.971799999999</v>
      </c>
      <c r="G1711" s="50">
        <f t="shared" si="364"/>
        <v>-51312.836200000005</v>
      </c>
      <c r="H1711" s="91">
        <f t="shared" si="365"/>
        <v>60.160472758412489</v>
      </c>
    </row>
    <row r="1712" spans="2:8" s="44" customFormat="1">
      <c r="B1712" s="88" t="s">
        <v>7</v>
      </c>
      <c r="C1712" s="1" t="s">
        <v>0</v>
      </c>
      <c r="D1712" s="51">
        <v>1608109.8859999999</v>
      </c>
      <c r="E1712" s="51">
        <v>1891294.3729999999</v>
      </c>
      <c r="F1712" s="51">
        <v>1827824.13775</v>
      </c>
      <c r="G1712" s="50">
        <f t="shared" si="364"/>
        <v>-63470.235249999911</v>
      </c>
      <c r="H1712" s="91">
        <f t="shared" si="365"/>
        <v>96.64408480477195</v>
      </c>
    </row>
    <row r="1713" spans="2:8" s="44" customFormat="1" ht="21">
      <c r="B1713" s="92" t="s">
        <v>55</v>
      </c>
      <c r="C1713" s="1" t="s">
        <v>57</v>
      </c>
      <c r="D1713" s="73" t="s">
        <v>1</v>
      </c>
      <c r="E1713" s="73" t="s">
        <v>2</v>
      </c>
      <c r="F1713" s="73" t="s">
        <v>3</v>
      </c>
      <c r="G1713" s="74" t="s">
        <v>4</v>
      </c>
      <c r="H1713" s="95" t="s">
        <v>58</v>
      </c>
    </row>
    <row r="1714" spans="2:8" s="44" customFormat="1" ht="42">
      <c r="B1714" s="88" t="s">
        <v>1213</v>
      </c>
      <c r="C1714" s="108" t="s">
        <v>944</v>
      </c>
      <c r="D1714" s="77"/>
      <c r="E1714" s="78"/>
      <c r="F1714" s="78"/>
      <c r="G1714" s="78"/>
      <c r="H1714" s="79"/>
    </row>
    <row r="1715" spans="2:8" s="44" customFormat="1">
      <c r="B1715" s="90" t="s">
        <v>64</v>
      </c>
      <c r="C1715" s="107" t="s">
        <v>65</v>
      </c>
      <c r="D1715" s="75">
        <v>0</v>
      </c>
      <c r="E1715" s="75">
        <v>29140.400000000001</v>
      </c>
      <c r="F1715" s="75">
        <v>29076.163329999999</v>
      </c>
      <c r="G1715" s="76">
        <f t="shared" ref="G1715:G1724" si="366">F1715-E1715</f>
        <v>-64.23667000000205</v>
      </c>
      <c r="H1715" s="96">
        <f t="shared" ref="H1715:H1724" si="367">F1715/E1715*100</f>
        <v>99.779561467927678</v>
      </c>
    </row>
    <row r="1716" spans="2:8" s="44" customFormat="1">
      <c r="B1716" s="90" t="s">
        <v>66</v>
      </c>
      <c r="C1716" s="107" t="s">
        <v>67</v>
      </c>
      <c r="D1716" s="49">
        <v>0</v>
      </c>
      <c r="E1716" s="49">
        <v>5439.3</v>
      </c>
      <c r="F1716" s="49">
        <v>4716.00947</v>
      </c>
      <c r="G1716" s="50">
        <f t="shared" si="366"/>
        <v>-723.29053000000022</v>
      </c>
      <c r="H1716" s="91">
        <f t="shared" si="367"/>
        <v>86.702507124078465</v>
      </c>
    </row>
    <row r="1717" spans="2:8" s="44" customFormat="1">
      <c r="B1717" s="90" t="s">
        <v>68</v>
      </c>
      <c r="C1717" s="107" t="s">
        <v>69</v>
      </c>
      <c r="D1717" s="49">
        <v>0</v>
      </c>
      <c r="E1717" s="49">
        <v>9740.1</v>
      </c>
      <c r="F1717" s="49">
        <v>9708.7008000000005</v>
      </c>
      <c r="G1717" s="50">
        <f t="shared" si="366"/>
        <v>-31.399199999999837</v>
      </c>
      <c r="H1717" s="91">
        <f t="shared" si="367"/>
        <v>99.677629593125332</v>
      </c>
    </row>
    <row r="1718" spans="2:8" s="44" customFormat="1">
      <c r="B1718" s="90" t="s">
        <v>1050</v>
      </c>
      <c r="C1718" s="107" t="s">
        <v>787</v>
      </c>
      <c r="D1718" s="49">
        <v>0</v>
      </c>
      <c r="E1718" s="49">
        <v>3927</v>
      </c>
      <c r="F1718" s="49">
        <v>3794.1869999999999</v>
      </c>
      <c r="G1718" s="50">
        <f t="shared" si="366"/>
        <v>-132.8130000000001</v>
      </c>
      <c r="H1718" s="91">
        <f t="shared" si="367"/>
        <v>96.617952635599693</v>
      </c>
    </row>
    <row r="1719" spans="2:8" s="44" customFormat="1">
      <c r="B1719" s="90" t="s">
        <v>70</v>
      </c>
      <c r="C1719" s="107" t="s">
        <v>71</v>
      </c>
      <c r="D1719" s="49">
        <v>0</v>
      </c>
      <c r="E1719" s="49">
        <v>924.6</v>
      </c>
      <c r="F1719" s="49">
        <v>864.6</v>
      </c>
      <c r="G1719" s="50">
        <f t="shared" si="366"/>
        <v>-60</v>
      </c>
      <c r="H1719" s="91">
        <f t="shared" si="367"/>
        <v>93.510707332900708</v>
      </c>
    </row>
    <row r="1720" spans="2:8" s="44" customFormat="1">
      <c r="B1720" s="88" t="s">
        <v>5</v>
      </c>
      <c r="C1720" s="1" t="s">
        <v>0</v>
      </c>
      <c r="D1720" s="51">
        <v>0</v>
      </c>
      <c r="E1720" s="51">
        <v>49171.4</v>
      </c>
      <c r="F1720" s="51">
        <v>48159.660600000003</v>
      </c>
      <c r="G1720" s="50">
        <f t="shared" si="366"/>
        <v>-1011.7393999999986</v>
      </c>
      <c r="H1720" s="91">
        <f t="shared" si="367"/>
        <v>97.942423034528204</v>
      </c>
    </row>
    <row r="1721" spans="2:8" s="44" customFormat="1">
      <c r="B1721" s="90" t="s">
        <v>37</v>
      </c>
      <c r="C1721" s="107" t="s">
        <v>789</v>
      </c>
      <c r="D1721" s="49">
        <v>0</v>
      </c>
      <c r="E1721" s="49">
        <v>2611.1</v>
      </c>
      <c r="F1721" s="49">
        <v>2560.2600000000002</v>
      </c>
      <c r="G1721" s="50">
        <f t="shared" si="366"/>
        <v>-50.839999999999691</v>
      </c>
      <c r="H1721" s="91">
        <f t="shared" si="367"/>
        <v>98.05292788479953</v>
      </c>
    </row>
    <row r="1722" spans="2:8" s="44" customFormat="1">
      <c r="B1722" s="88" t="s">
        <v>6</v>
      </c>
      <c r="C1722" s="1" t="s">
        <v>0</v>
      </c>
      <c r="D1722" s="51">
        <v>0</v>
      </c>
      <c r="E1722" s="51">
        <v>51782.5</v>
      </c>
      <c r="F1722" s="51">
        <v>50719.920599999998</v>
      </c>
      <c r="G1722" s="50">
        <f t="shared" si="366"/>
        <v>-1062.5794000000024</v>
      </c>
      <c r="H1722" s="91">
        <f t="shared" si="367"/>
        <v>97.947995172114119</v>
      </c>
    </row>
    <row r="1723" spans="2:8" s="44" customFormat="1">
      <c r="B1723" s="88" t="s">
        <v>8</v>
      </c>
      <c r="C1723" s="1" t="s">
        <v>0</v>
      </c>
      <c r="D1723" s="51">
        <v>0</v>
      </c>
      <c r="E1723" s="51">
        <v>915</v>
      </c>
      <c r="F1723" s="51">
        <v>439.92899999999997</v>
      </c>
      <c r="G1723" s="50">
        <f t="shared" si="366"/>
        <v>-475.07100000000003</v>
      </c>
      <c r="H1723" s="91">
        <f t="shared" si="367"/>
        <v>48.079672131147539</v>
      </c>
    </row>
    <row r="1724" spans="2:8" s="44" customFormat="1">
      <c r="B1724" s="88" t="s">
        <v>7</v>
      </c>
      <c r="C1724" s="1" t="s">
        <v>0</v>
      </c>
      <c r="D1724" s="51">
        <v>0</v>
      </c>
      <c r="E1724" s="51">
        <v>52697.5</v>
      </c>
      <c r="F1724" s="51">
        <v>51159.849600000001</v>
      </c>
      <c r="G1724" s="50">
        <f t="shared" si="366"/>
        <v>-1537.6503999999986</v>
      </c>
      <c r="H1724" s="91">
        <f t="shared" si="367"/>
        <v>97.082118886095174</v>
      </c>
    </row>
    <row r="1725" spans="2:8" s="44" customFormat="1" ht="21">
      <c r="B1725" s="92" t="s">
        <v>55</v>
      </c>
      <c r="C1725" s="1" t="s">
        <v>57</v>
      </c>
      <c r="D1725" s="73" t="s">
        <v>1</v>
      </c>
      <c r="E1725" s="73" t="s">
        <v>2</v>
      </c>
      <c r="F1725" s="73" t="s">
        <v>3</v>
      </c>
      <c r="G1725" s="74" t="s">
        <v>4</v>
      </c>
      <c r="H1725" s="95" t="s">
        <v>58</v>
      </c>
    </row>
    <row r="1726" spans="2:8" s="44" customFormat="1" ht="31.5">
      <c r="B1726" s="88" t="s">
        <v>1214</v>
      </c>
      <c r="C1726" s="108" t="s">
        <v>945</v>
      </c>
      <c r="D1726" s="77"/>
      <c r="E1726" s="78"/>
      <c r="F1726" s="78"/>
      <c r="G1726" s="78"/>
      <c r="H1726" s="79"/>
    </row>
    <row r="1727" spans="2:8" s="44" customFormat="1">
      <c r="B1727" s="90" t="s">
        <v>68</v>
      </c>
      <c r="C1727" s="107" t="s">
        <v>69</v>
      </c>
      <c r="D1727" s="75">
        <v>0</v>
      </c>
      <c r="E1727" s="75">
        <v>115060.6</v>
      </c>
      <c r="F1727" s="75">
        <v>115019.86568</v>
      </c>
      <c r="G1727" s="76">
        <f t="shared" ref="G1727:G1730" si="368">F1727-E1727</f>
        <v>-40.734320000003208</v>
      </c>
      <c r="H1727" s="96">
        <f t="shared" ref="H1727:H1730" si="369">F1727/E1727*100</f>
        <v>99.964597507748081</v>
      </c>
    </row>
    <row r="1728" spans="2:8" s="44" customFormat="1">
      <c r="B1728" s="88" t="s">
        <v>5</v>
      </c>
      <c r="C1728" s="1" t="s">
        <v>0</v>
      </c>
      <c r="D1728" s="51">
        <v>0</v>
      </c>
      <c r="E1728" s="51">
        <v>115060.6</v>
      </c>
      <c r="F1728" s="51">
        <v>115019.86568</v>
      </c>
      <c r="G1728" s="50">
        <f t="shared" si="368"/>
        <v>-40.734320000003208</v>
      </c>
      <c r="H1728" s="91">
        <f t="shared" si="369"/>
        <v>99.964597507748081</v>
      </c>
    </row>
    <row r="1729" spans="2:8" s="44" customFormat="1">
      <c r="B1729" s="88" t="s">
        <v>6</v>
      </c>
      <c r="C1729" s="1" t="s">
        <v>0</v>
      </c>
      <c r="D1729" s="51">
        <v>0</v>
      </c>
      <c r="E1729" s="51">
        <v>115060.6</v>
      </c>
      <c r="F1729" s="51">
        <v>115019.86568</v>
      </c>
      <c r="G1729" s="50">
        <f t="shared" si="368"/>
        <v>-40.734320000003208</v>
      </c>
      <c r="H1729" s="91">
        <f t="shared" si="369"/>
        <v>99.964597507748081</v>
      </c>
    </row>
    <row r="1730" spans="2:8" s="44" customFormat="1">
      <c r="B1730" s="88" t="s">
        <v>7</v>
      </c>
      <c r="C1730" s="1" t="s">
        <v>0</v>
      </c>
      <c r="D1730" s="51">
        <v>0</v>
      </c>
      <c r="E1730" s="51">
        <v>115060.6</v>
      </c>
      <c r="F1730" s="51">
        <v>115019.86568</v>
      </c>
      <c r="G1730" s="50">
        <f t="shared" si="368"/>
        <v>-40.734320000003208</v>
      </c>
      <c r="H1730" s="91">
        <f t="shared" si="369"/>
        <v>99.964597507748081</v>
      </c>
    </row>
    <row r="1731" spans="2:8" s="44" customFormat="1" ht="21">
      <c r="B1731" s="92" t="s">
        <v>55</v>
      </c>
      <c r="C1731" s="1" t="s">
        <v>57</v>
      </c>
      <c r="D1731" s="73" t="s">
        <v>1</v>
      </c>
      <c r="E1731" s="73" t="s">
        <v>2</v>
      </c>
      <c r="F1731" s="73" t="s">
        <v>3</v>
      </c>
      <c r="G1731" s="74" t="s">
        <v>4</v>
      </c>
      <c r="H1731" s="95" t="s">
        <v>58</v>
      </c>
    </row>
    <row r="1732" spans="2:8" s="44" customFormat="1" ht="31.5">
      <c r="B1732" s="88" t="s">
        <v>1215</v>
      </c>
      <c r="C1732" s="108" t="s">
        <v>946</v>
      </c>
      <c r="D1732" s="77"/>
      <c r="E1732" s="78"/>
      <c r="F1732" s="78"/>
      <c r="G1732" s="78"/>
      <c r="H1732" s="79"/>
    </row>
    <row r="1733" spans="2:8" s="44" customFormat="1">
      <c r="B1733" s="90" t="s">
        <v>64</v>
      </c>
      <c r="C1733" s="107" t="s">
        <v>65</v>
      </c>
      <c r="D1733" s="75">
        <v>3647</v>
      </c>
      <c r="E1733" s="75">
        <v>1434.7170000000001</v>
      </c>
      <c r="F1733" s="75">
        <v>1434.71641</v>
      </c>
      <c r="G1733" s="76">
        <f t="shared" ref="G1733:G1740" si="370">F1733-E1733</f>
        <v>-5.9000000010200893E-4</v>
      </c>
      <c r="H1733" s="96">
        <f t="shared" ref="H1733:H1740" si="371">F1733/E1733*100</f>
        <v>99.999958876907428</v>
      </c>
    </row>
    <row r="1734" spans="2:8" s="44" customFormat="1">
      <c r="B1734" s="90" t="s">
        <v>66</v>
      </c>
      <c r="C1734" s="107" t="s">
        <v>67</v>
      </c>
      <c r="D1734" s="49">
        <v>539.20000000000005</v>
      </c>
      <c r="E1734" s="49">
        <v>225</v>
      </c>
      <c r="F1734" s="49">
        <v>225</v>
      </c>
      <c r="G1734" s="50">
        <f t="shared" si="370"/>
        <v>0</v>
      </c>
      <c r="H1734" s="91">
        <f t="shared" si="371"/>
        <v>100</v>
      </c>
    </row>
    <row r="1735" spans="2:8" s="44" customFormat="1">
      <c r="B1735" s="90" t="s">
        <v>68</v>
      </c>
      <c r="C1735" s="107" t="s">
        <v>69</v>
      </c>
      <c r="D1735" s="49">
        <v>319.5</v>
      </c>
      <c r="E1735" s="49">
        <v>121.755</v>
      </c>
      <c r="F1735" s="49">
        <v>121.75342000000001</v>
      </c>
      <c r="G1735" s="50">
        <f t="shared" si="370"/>
        <v>-1.5799999999899228E-3</v>
      </c>
      <c r="H1735" s="91">
        <f t="shared" si="371"/>
        <v>99.998702312020043</v>
      </c>
    </row>
    <row r="1736" spans="2:8" s="44" customFormat="1">
      <c r="B1736" s="90" t="s">
        <v>1050</v>
      </c>
      <c r="C1736" s="107" t="s">
        <v>787</v>
      </c>
      <c r="D1736" s="49">
        <v>38</v>
      </c>
      <c r="E1736" s="49">
        <v>5.36</v>
      </c>
      <c r="F1736" s="49">
        <v>5.36</v>
      </c>
      <c r="G1736" s="50">
        <f t="shared" si="370"/>
        <v>0</v>
      </c>
      <c r="H1736" s="91">
        <f t="shared" si="371"/>
        <v>100</v>
      </c>
    </row>
    <row r="1737" spans="2:8" s="44" customFormat="1">
      <c r="B1737" s="90" t="s">
        <v>70</v>
      </c>
      <c r="C1737" s="107" t="s">
        <v>71</v>
      </c>
      <c r="D1737" s="49">
        <v>365.3</v>
      </c>
      <c r="E1737" s="49">
        <v>109.4</v>
      </c>
      <c r="F1737" s="49">
        <v>109.4</v>
      </c>
      <c r="G1737" s="50">
        <f t="shared" si="370"/>
        <v>0</v>
      </c>
      <c r="H1737" s="91">
        <f t="shared" si="371"/>
        <v>100</v>
      </c>
    </row>
    <row r="1738" spans="2:8" s="44" customFormat="1">
      <c r="B1738" s="88" t="s">
        <v>5</v>
      </c>
      <c r="C1738" s="1" t="s">
        <v>0</v>
      </c>
      <c r="D1738" s="51">
        <v>4909</v>
      </c>
      <c r="E1738" s="51">
        <v>1896.232</v>
      </c>
      <c r="F1738" s="51">
        <v>1896.22983</v>
      </c>
      <c r="G1738" s="50">
        <f t="shared" si="370"/>
        <v>-2.1699999999782449E-3</v>
      </c>
      <c r="H1738" s="91">
        <f t="shared" si="371"/>
        <v>99.999885562526103</v>
      </c>
    </row>
    <row r="1739" spans="2:8" s="44" customFormat="1">
      <c r="B1739" s="88" t="s">
        <v>6</v>
      </c>
      <c r="C1739" s="1" t="s">
        <v>0</v>
      </c>
      <c r="D1739" s="51">
        <v>4909</v>
      </c>
      <c r="E1739" s="51">
        <v>1896.232</v>
      </c>
      <c r="F1739" s="51">
        <v>1896.22983</v>
      </c>
      <c r="G1739" s="50">
        <f t="shared" si="370"/>
        <v>-2.1699999999782449E-3</v>
      </c>
      <c r="H1739" s="91">
        <f t="shared" si="371"/>
        <v>99.999885562526103</v>
      </c>
    </row>
    <row r="1740" spans="2:8" s="44" customFormat="1">
      <c r="B1740" s="88" t="s">
        <v>7</v>
      </c>
      <c r="C1740" s="1" t="s">
        <v>0</v>
      </c>
      <c r="D1740" s="51">
        <v>4909</v>
      </c>
      <c r="E1740" s="51">
        <v>1896.232</v>
      </c>
      <c r="F1740" s="51">
        <v>1896.22983</v>
      </c>
      <c r="G1740" s="50">
        <f t="shared" si="370"/>
        <v>-2.1699999999782449E-3</v>
      </c>
      <c r="H1740" s="91">
        <f t="shared" si="371"/>
        <v>99.999885562526103</v>
      </c>
    </row>
    <row r="1741" spans="2:8" s="44" customFormat="1" ht="21">
      <c r="B1741" s="92" t="s">
        <v>55</v>
      </c>
      <c r="C1741" s="1" t="s">
        <v>57</v>
      </c>
      <c r="D1741" s="73" t="s">
        <v>1</v>
      </c>
      <c r="E1741" s="73" t="s">
        <v>2</v>
      </c>
      <c r="F1741" s="73" t="s">
        <v>3</v>
      </c>
      <c r="G1741" s="74" t="s">
        <v>4</v>
      </c>
      <c r="H1741" s="95" t="s">
        <v>58</v>
      </c>
    </row>
    <row r="1742" spans="2:8" s="44" customFormat="1" ht="21">
      <c r="B1742" s="88" t="s">
        <v>1216</v>
      </c>
      <c r="C1742" s="108" t="s">
        <v>947</v>
      </c>
      <c r="D1742" s="77"/>
      <c r="E1742" s="78"/>
      <c r="F1742" s="78"/>
      <c r="G1742" s="78"/>
      <c r="H1742" s="79"/>
    </row>
    <row r="1743" spans="2:8" s="44" customFormat="1">
      <c r="B1743" s="90" t="s">
        <v>64</v>
      </c>
      <c r="C1743" s="107" t="s">
        <v>65</v>
      </c>
      <c r="D1743" s="75">
        <v>519.29999999999995</v>
      </c>
      <c r="E1743" s="75">
        <v>519.29999999999995</v>
      </c>
      <c r="F1743" s="75">
        <v>519.29988000000003</v>
      </c>
      <c r="G1743" s="76">
        <f t="shared" ref="G1743:G1749" si="372">F1743-E1743</f>
        <v>-1.199999999244028E-4</v>
      </c>
      <c r="H1743" s="96">
        <f t="shared" ref="H1743:H1749" si="373">F1743/E1743*100</f>
        <v>99.999976891969979</v>
      </c>
    </row>
    <row r="1744" spans="2:8" s="44" customFormat="1">
      <c r="B1744" s="90" t="s">
        <v>66</v>
      </c>
      <c r="C1744" s="107" t="s">
        <v>67</v>
      </c>
      <c r="D1744" s="49">
        <v>89.6</v>
      </c>
      <c r="E1744" s="49">
        <v>89.6</v>
      </c>
      <c r="F1744" s="49">
        <v>77.759190000000004</v>
      </c>
      <c r="G1744" s="50">
        <f t="shared" si="372"/>
        <v>-11.840809999999991</v>
      </c>
      <c r="H1744" s="91">
        <f t="shared" si="373"/>
        <v>86.784810267857154</v>
      </c>
    </row>
    <row r="1745" spans="2:8" s="44" customFormat="1">
      <c r="B1745" s="90" t="s">
        <v>68</v>
      </c>
      <c r="C1745" s="107" t="s">
        <v>69</v>
      </c>
      <c r="D1745" s="49">
        <v>412.9</v>
      </c>
      <c r="E1745" s="49">
        <v>412.9</v>
      </c>
      <c r="F1745" s="49">
        <v>214.3</v>
      </c>
      <c r="G1745" s="50">
        <f t="shared" si="372"/>
        <v>-198.59999999999997</v>
      </c>
      <c r="H1745" s="91">
        <f t="shared" si="373"/>
        <v>51.901186728021322</v>
      </c>
    </row>
    <row r="1746" spans="2:8" s="44" customFormat="1">
      <c r="B1746" s="90" t="s">
        <v>1050</v>
      </c>
      <c r="C1746" s="107" t="s">
        <v>787</v>
      </c>
      <c r="D1746" s="49">
        <v>3.3</v>
      </c>
      <c r="E1746" s="49">
        <v>3.3</v>
      </c>
      <c r="F1746" s="49">
        <v>2.194</v>
      </c>
      <c r="G1746" s="50">
        <f t="shared" si="372"/>
        <v>-1.1059999999999999</v>
      </c>
      <c r="H1746" s="91">
        <f t="shared" si="373"/>
        <v>66.484848484848484</v>
      </c>
    </row>
    <row r="1747" spans="2:8" s="44" customFormat="1">
      <c r="B1747" s="88" t="s">
        <v>5</v>
      </c>
      <c r="C1747" s="1" t="s">
        <v>0</v>
      </c>
      <c r="D1747" s="51">
        <v>1025.0999999999999</v>
      </c>
      <c r="E1747" s="51">
        <v>1025.0999999999999</v>
      </c>
      <c r="F1747" s="51">
        <v>813.55307000000005</v>
      </c>
      <c r="G1747" s="50">
        <f t="shared" si="372"/>
        <v>-211.54692999999986</v>
      </c>
      <c r="H1747" s="91">
        <f t="shared" si="373"/>
        <v>79.363288459662485</v>
      </c>
    </row>
    <row r="1748" spans="2:8" s="44" customFormat="1">
      <c r="B1748" s="88" t="s">
        <v>6</v>
      </c>
      <c r="C1748" s="1" t="s">
        <v>0</v>
      </c>
      <c r="D1748" s="51">
        <v>1025.0999999999999</v>
      </c>
      <c r="E1748" s="51">
        <v>1025.0999999999999</v>
      </c>
      <c r="F1748" s="51">
        <v>813.55307000000005</v>
      </c>
      <c r="G1748" s="50">
        <f t="shared" si="372"/>
        <v>-211.54692999999986</v>
      </c>
      <c r="H1748" s="91">
        <f t="shared" si="373"/>
        <v>79.363288459662485</v>
      </c>
    </row>
    <row r="1749" spans="2:8" s="44" customFormat="1">
      <c r="B1749" s="88" t="s">
        <v>7</v>
      </c>
      <c r="C1749" s="1" t="s">
        <v>0</v>
      </c>
      <c r="D1749" s="51">
        <v>1025.0999999999999</v>
      </c>
      <c r="E1749" s="51">
        <v>1025.0999999999999</v>
      </c>
      <c r="F1749" s="51">
        <v>813.55307000000005</v>
      </c>
      <c r="G1749" s="50">
        <f t="shared" si="372"/>
        <v>-211.54692999999986</v>
      </c>
      <c r="H1749" s="91">
        <f t="shared" si="373"/>
        <v>79.363288459662485</v>
      </c>
    </row>
    <row r="1750" spans="2:8" s="44" customFormat="1" ht="21">
      <c r="B1750" s="92" t="s">
        <v>55</v>
      </c>
      <c r="C1750" s="1" t="s">
        <v>57</v>
      </c>
      <c r="D1750" s="73" t="s">
        <v>1</v>
      </c>
      <c r="E1750" s="73" t="s">
        <v>2</v>
      </c>
      <c r="F1750" s="73" t="s">
        <v>3</v>
      </c>
      <c r="G1750" s="74" t="s">
        <v>4</v>
      </c>
      <c r="H1750" s="95" t="s">
        <v>58</v>
      </c>
    </row>
    <row r="1751" spans="2:8" s="44" customFormat="1" ht="31.5">
      <c r="B1751" s="88" t="s">
        <v>1217</v>
      </c>
      <c r="C1751" s="108" t="s">
        <v>948</v>
      </c>
      <c r="D1751" s="77"/>
      <c r="E1751" s="78"/>
      <c r="F1751" s="78"/>
      <c r="G1751" s="78"/>
      <c r="H1751" s="79"/>
    </row>
    <row r="1752" spans="2:8" s="44" customFormat="1">
      <c r="B1752" s="90" t="s">
        <v>64</v>
      </c>
      <c r="C1752" s="107" t="s">
        <v>65</v>
      </c>
      <c r="D1752" s="75">
        <v>4340.2</v>
      </c>
      <c r="E1752" s="75">
        <v>4340.2</v>
      </c>
      <c r="F1752" s="75">
        <v>4340.1695499999996</v>
      </c>
      <c r="G1752" s="76">
        <f t="shared" ref="G1752:G1760" si="374">F1752-E1752</f>
        <v>-3.0450000000200816E-2</v>
      </c>
      <c r="H1752" s="96">
        <f t="shared" ref="H1752:H1760" si="375">F1752/E1752*100</f>
        <v>99.999298419427674</v>
      </c>
    </row>
    <row r="1753" spans="2:8" s="44" customFormat="1">
      <c r="B1753" s="90" t="s">
        <v>66</v>
      </c>
      <c r="C1753" s="107" t="s">
        <v>67</v>
      </c>
      <c r="D1753" s="49">
        <v>748.7</v>
      </c>
      <c r="E1753" s="49">
        <v>748.7</v>
      </c>
      <c r="F1753" s="49">
        <v>647.86784999999998</v>
      </c>
      <c r="G1753" s="50">
        <f t="shared" si="374"/>
        <v>-100.83215000000007</v>
      </c>
      <c r="H1753" s="91">
        <f t="shared" si="375"/>
        <v>86.532369440363283</v>
      </c>
    </row>
    <row r="1754" spans="2:8" s="44" customFormat="1">
      <c r="B1754" s="90" t="s">
        <v>68</v>
      </c>
      <c r="C1754" s="107" t="s">
        <v>69</v>
      </c>
      <c r="D1754" s="49">
        <v>5000</v>
      </c>
      <c r="E1754" s="49">
        <v>6000</v>
      </c>
      <c r="F1754" s="49">
        <v>5999.9264999999996</v>
      </c>
      <c r="G1754" s="50">
        <f t="shared" si="374"/>
        <v>-7.3500000000422006E-2</v>
      </c>
      <c r="H1754" s="91">
        <f t="shared" si="375"/>
        <v>99.998774999999995</v>
      </c>
    </row>
    <row r="1755" spans="2:8" s="44" customFormat="1">
      <c r="B1755" s="90" t="s">
        <v>1050</v>
      </c>
      <c r="C1755" s="107" t="s">
        <v>787</v>
      </c>
      <c r="D1755" s="49">
        <v>350</v>
      </c>
      <c r="E1755" s="49">
        <v>350</v>
      </c>
      <c r="F1755" s="49">
        <v>345.92500000000001</v>
      </c>
      <c r="G1755" s="50">
        <f t="shared" si="374"/>
        <v>-4.0749999999999886</v>
      </c>
      <c r="H1755" s="91">
        <f t="shared" si="375"/>
        <v>98.835714285714289</v>
      </c>
    </row>
    <row r="1756" spans="2:8" s="44" customFormat="1">
      <c r="B1756" s="90" t="s">
        <v>70</v>
      </c>
      <c r="C1756" s="107" t="s">
        <v>71</v>
      </c>
      <c r="D1756" s="49">
        <v>544</v>
      </c>
      <c r="E1756" s="49">
        <v>544</v>
      </c>
      <c r="F1756" s="49">
        <v>543.99643000000003</v>
      </c>
      <c r="G1756" s="50">
        <f t="shared" si="374"/>
        <v>-3.5699999999678766E-3</v>
      </c>
      <c r="H1756" s="91">
        <f t="shared" si="375"/>
        <v>99.999343750000008</v>
      </c>
    </row>
    <row r="1757" spans="2:8" s="44" customFormat="1">
      <c r="B1757" s="88" t="s">
        <v>5</v>
      </c>
      <c r="C1757" s="1" t="s">
        <v>0</v>
      </c>
      <c r="D1757" s="51">
        <v>10982.9</v>
      </c>
      <c r="E1757" s="51">
        <v>11982.9</v>
      </c>
      <c r="F1757" s="51">
        <v>11877.885329999999</v>
      </c>
      <c r="G1757" s="50">
        <f t="shared" si="374"/>
        <v>-105.01467000000048</v>
      </c>
      <c r="H1757" s="91">
        <f t="shared" si="375"/>
        <v>99.123628921212728</v>
      </c>
    </row>
    <row r="1758" spans="2:8" s="44" customFormat="1">
      <c r="B1758" s="88" t="s">
        <v>6</v>
      </c>
      <c r="C1758" s="1" t="s">
        <v>0</v>
      </c>
      <c r="D1758" s="51">
        <v>10982.9</v>
      </c>
      <c r="E1758" s="51">
        <v>11982.9</v>
      </c>
      <c r="F1758" s="51">
        <v>11877.885329999999</v>
      </c>
      <c r="G1758" s="50">
        <f t="shared" si="374"/>
        <v>-105.01467000000048</v>
      </c>
      <c r="H1758" s="91">
        <f t="shared" si="375"/>
        <v>99.123628921212728</v>
      </c>
    </row>
    <row r="1759" spans="2:8" s="44" customFormat="1">
      <c r="B1759" s="88" t="s">
        <v>8</v>
      </c>
      <c r="C1759" s="1" t="s">
        <v>0</v>
      </c>
      <c r="D1759" s="51">
        <v>0</v>
      </c>
      <c r="E1759" s="51">
        <v>27.295999999999999</v>
      </c>
      <c r="F1759" s="51">
        <v>26.434999999999999</v>
      </c>
      <c r="G1759" s="50">
        <f t="shared" si="374"/>
        <v>-0.86100000000000065</v>
      </c>
      <c r="H1759" s="91">
        <f t="shared" si="375"/>
        <v>96.845691676436104</v>
      </c>
    </row>
    <row r="1760" spans="2:8" s="44" customFormat="1">
      <c r="B1760" s="88" t="s">
        <v>7</v>
      </c>
      <c r="C1760" s="1" t="s">
        <v>0</v>
      </c>
      <c r="D1760" s="51">
        <v>10982.9</v>
      </c>
      <c r="E1760" s="51">
        <v>12010.196</v>
      </c>
      <c r="F1760" s="51">
        <v>11904.32033</v>
      </c>
      <c r="G1760" s="50">
        <f t="shared" si="374"/>
        <v>-105.87566999999945</v>
      </c>
      <c r="H1760" s="91">
        <f t="shared" si="375"/>
        <v>99.118451772144283</v>
      </c>
    </row>
    <row r="1761" spans="2:8" s="44" customFormat="1" ht="21">
      <c r="B1761" s="92" t="s">
        <v>55</v>
      </c>
      <c r="C1761" s="1" t="s">
        <v>57</v>
      </c>
      <c r="D1761" s="73" t="s">
        <v>1</v>
      </c>
      <c r="E1761" s="73" t="s">
        <v>2</v>
      </c>
      <c r="F1761" s="73" t="s">
        <v>3</v>
      </c>
      <c r="G1761" s="74" t="s">
        <v>4</v>
      </c>
      <c r="H1761" s="95" t="s">
        <v>58</v>
      </c>
    </row>
    <row r="1762" spans="2:8" s="44" customFormat="1" ht="42">
      <c r="B1762" s="88" t="s">
        <v>1218</v>
      </c>
      <c r="C1762" s="108" t="s">
        <v>949</v>
      </c>
      <c r="D1762" s="77"/>
      <c r="E1762" s="78"/>
      <c r="F1762" s="78"/>
      <c r="G1762" s="78"/>
      <c r="H1762" s="79"/>
    </row>
    <row r="1763" spans="2:8" s="44" customFormat="1">
      <c r="B1763" s="90" t="s">
        <v>64</v>
      </c>
      <c r="C1763" s="107" t="s">
        <v>65</v>
      </c>
      <c r="D1763" s="75">
        <v>19400</v>
      </c>
      <c r="E1763" s="75">
        <v>23267.599999999999</v>
      </c>
      <c r="F1763" s="75">
        <v>23267.585999999999</v>
      </c>
      <c r="G1763" s="76">
        <f t="shared" ref="G1763:G1772" si="376">F1763-E1763</f>
        <v>-1.3999999999214197E-2</v>
      </c>
      <c r="H1763" s="96">
        <f t="shared" ref="H1763:H1772" si="377">F1763/E1763*100</f>
        <v>99.999939830493915</v>
      </c>
    </row>
    <row r="1764" spans="2:8" s="44" customFormat="1">
      <c r="B1764" s="90" t="s">
        <v>66</v>
      </c>
      <c r="C1764" s="107" t="s">
        <v>67</v>
      </c>
      <c r="D1764" s="49">
        <v>3346.4</v>
      </c>
      <c r="E1764" s="49">
        <v>4013.1</v>
      </c>
      <c r="F1764" s="49">
        <v>3918.3342699999998</v>
      </c>
      <c r="G1764" s="50">
        <f t="shared" si="376"/>
        <v>-94.765730000000076</v>
      </c>
      <c r="H1764" s="91">
        <f t="shared" si="377"/>
        <v>97.63859036654955</v>
      </c>
    </row>
    <row r="1765" spans="2:8" s="44" customFormat="1">
      <c r="B1765" s="90" t="s">
        <v>68</v>
      </c>
      <c r="C1765" s="107" t="s">
        <v>69</v>
      </c>
      <c r="D1765" s="49">
        <v>32004.5</v>
      </c>
      <c r="E1765" s="49">
        <v>37449</v>
      </c>
      <c r="F1765" s="49">
        <v>33419.43273</v>
      </c>
      <c r="G1765" s="50">
        <f t="shared" si="376"/>
        <v>-4029.5672699999996</v>
      </c>
      <c r="H1765" s="91">
        <f t="shared" si="377"/>
        <v>89.2398534807338</v>
      </c>
    </row>
    <row r="1766" spans="2:8" s="44" customFormat="1">
      <c r="B1766" s="90" t="s">
        <v>1050</v>
      </c>
      <c r="C1766" s="107" t="s">
        <v>787</v>
      </c>
      <c r="D1766" s="49">
        <v>1183</v>
      </c>
      <c r="E1766" s="49">
        <v>8064.9</v>
      </c>
      <c r="F1766" s="49">
        <v>7338.6793100000004</v>
      </c>
      <c r="G1766" s="50">
        <f t="shared" si="376"/>
        <v>-726.22068999999919</v>
      </c>
      <c r="H1766" s="91">
        <f t="shared" si="377"/>
        <v>90.995292068097569</v>
      </c>
    </row>
    <row r="1767" spans="2:8" s="44" customFormat="1">
      <c r="B1767" s="90" t="s">
        <v>70</v>
      </c>
      <c r="C1767" s="107" t="s">
        <v>71</v>
      </c>
      <c r="D1767" s="49">
        <v>1445</v>
      </c>
      <c r="E1767" s="49">
        <v>1445</v>
      </c>
      <c r="F1767" s="49">
        <v>1445</v>
      </c>
      <c r="G1767" s="50">
        <f t="shared" si="376"/>
        <v>0</v>
      </c>
      <c r="H1767" s="91">
        <f t="shared" si="377"/>
        <v>100</v>
      </c>
    </row>
    <row r="1768" spans="2:8" s="44" customFormat="1">
      <c r="B1768" s="88" t="s">
        <v>5</v>
      </c>
      <c r="C1768" s="1" t="s">
        <v>0</v>
      </c>
      <c r="D1768" s="51">
        <v>57378.9</v>
      </c>
      <c r="E1768" s="51">
        <v>74239.600000000006</v>
      </c>
      <c r="F1768" s="51">
        <v>69389.032309999995</v>
      </c>
      <c r="G1768" s="50">
        <f t="shared" si="376"/>
        <v>-4850.5676900000108</v>
      </c>
      <c r="H1768" s="91">
        <f t="shared" si="377"/>
        <v>93.466333749104237</v>
      </c>
    </row>
    <row r="1769" spans="2:8" s="44" customFormat="1">
      <c r="B1769" s="90" t="s">
        <v>37</v>
      </c>
      <c r="C1769" s="107" t="s">
        <v>789</v>
      </c>
      <c r="D1769" s="49">
        <v>0</v>
      </c>
      <c r="E1769" s="49">
        <v>1005.5</v>
      </c>
      <c r="F1769" s="49">
        <v>897.61599999999999</v>
      </c>
      <c r="G1769" s="50">
        <f t="shared" si="376"/>
        <v>-107.88400000000001</v>
      </c>
      <c r="H1769" s="91">
        <f t="shared" si="377"/>
        <v>89.270611636001988</v>
      </c>
    </row>
    <row r="1770" spans="2:8" s="44" customFormat="1">
      <c r="B1770" s="88" t="s">
        <v>6</v>
      </c>
      <c r="C1770" s="1" t="s">
        <v>0</v>
      </c>
      <c r="D1770" s="51">
        <v>57378.9</v>
      </c>
      <c r="E1770" s="51">
        <v>75245.100000000006</v>
      </c>
      <c r="F1770" s="51">
        <v>70286.648310000004</v>
      </c>
      <c r="G1770" s="50">
        <f t="shared" si="376"/>
        <v>-4958.4516900000017</v>
      </c>
      <c r="H1770" s="91">
        <f t="shared" si="377"/>
        <v>93.410266329634752</v>
      </c>
    </row>
    <row r="1771" spans="2:8" s="44" customFormat="1">
      <c r="B1771" s="88" t="s">
        <v>8</v>
      </c>
      <c r="C1771" s="1" t="s">
        <v>0</v>
      </c>
      <c r="D1771" s="51">
        <v>7500</v>
      </c>
      <c r="E1771" s="51">
        <v>8268.7080000000005</v>
      </c>
      <c r="F1771" s="51">
        <v>5468.0742399999999</v>
      </c>
      <c r="G1771" s="50">
        <f t="shared" si="376"/>
        <v>-2800.6337600000006</v>
      </c>
      <c r="H1771" s="91">
        <f t="shared" si="377"/>
        <v>66.129729578067085</v>
      </c>
    </row>
    <row r="1772" spans="2:8" s="44" customFormat="1">
      <c r="B1772" s="88" t="s">
        <v>7</v>
      </c>
      <c r="C1772" s="1" t="s">
        <v>0</v>
      </c>
      <c r="D1772" s="51">
        <v>64878.9</v>
      </c>
      <c r="E1772" s="51">
        <v>83513.808000000005</v>
      </c>
      <c r="F1772" s="51">
        <v>75754.722550000006</v>
      </c>
      <c r="G1772" s="50">
        <f t="shared" si="376"/>
        <v>-7759.0854499999987</v>
      </c>
      <c r="H1772" s="91">
        <f t="shared" si="377"/>
        <v>90.709218468399868</v>
      </c>
    </row>
    <row r="1773" spans="2:8" s="44" customFormat="1" ht="21">
      <c r="B1773" s="92" t="s">
        <v>55</v>
      </c>
      <c r="C1773" s="1" t="s">
        <v>57</v>
      </c>
      <c r="D1773" s="73" t="s">
        <v>1</v>
      </c>
      <c r="E1773" s="73" t="s">
        <v>2</v>
      </c>
      <c r="F1773" s="73" t="s">
        <v>3</v>
      </c>
      <c r="G1773" s="74" t="s">
        <v>4</v>
      </c>
      <c r="H1773" s="95" t="s">
        <v>58</v>
      </c>
    </row>
    <row r="1774" spans="2:8" s="44" customFormat="1" ht="21">
      <c r="B1774" s="88" t="s">
        <v>1219</v>
      </c>
      <c r="C1774" s="108" t="s">
        <v>950</v>
      </c>
      <c r="D1774" s="77"/>
      <c r="E1774" s="78"/>
      <c r="F1774" s="78"/>
      <c r="G1774" s="78"/>
      <c r="H1774" s="79"/>
    </row>
    <row r="1775" spans="2:8" s="44" customFormat="1">
      <c r="B1775" s="90" t="s">
        <v>64</v>
      </c>
      <c r="C1775" s="107" t="s">
        <v>65</v>
      </c>
      <c r="D1775" s="75">
        <v>16277.8</v>
      </c>
      <c r="E1775" s="75">
        <v>16277.8</v>
      </c>
      <c r="F1775" s="75">
        <v>16277.8</v>
      </c>
      <c r="G1775" s="76">
        <f t="shared" ref="G1775:G1783" si="378">F1775-E1775</f>
        <v>0</v>
      </c>
      <c r="H1775" s="96">
        <f t="shared" ref="H1775:H1783" si="379">F1775/E1775*100</f>
        <v>100</v>
      </c>
    </row>
    <row r="1776" spans="2:8" s="44" customFormat="1">
      <c r="B1776" s="90" t="s">
        <v>66</v>
      </c>
      <c r="C1776" s="107" t="s">
        <v>67</v>
      </c>
      <c r="D1776" s="49">
        <v>2807.9</v>
      </c>
      <c r="E1776" s="49">
        <v>2807.9</v>
      </c>
      <c r="F1776" s="49">
        <v>2807.9</v>
      </c>
      <c r="G1776" s="50">
        <f t="shared" si="378"/>
        <v>0</v>
      </c>
      <c r="H1776" s="91">
        <f t="shared" si="379"/>
        <v>100</v>
      </c>
    </row>
    <row r="1777" spans="2:8" s="44" customFormat="1">
      <c r="B1777" s="90" t="s">
        <v>68</v>
      </c>
      <c r="C1777" s="107" t="s">
        <v>69</v>
      </c>
      <c r="D1777" s="49">
        <v>315</v>
      </c>
      <c r="E1777" s="49">
        <v>315</v>
      </c>
      <c r="F1777" s="49">
        <v>314.99799999999999</v>
      </c>
      <c r="G1777" s="50">
        <f t="shared" si="378"/>
        <v>-2.0000000000095497E-3</v>
      </c>
      <c r="H1777" s="91">
        <f t="shared" si="379"/>
        <v>99.999365079365077</v>
      </c>
    </row>
    <row r="1778" spans="2:8" s="44" customFormat="1">
      <c r="B1778" s="90" t="s">
        <v>1050</v>
      </c>
      <c r="C1778" s="107" t="s">
        <v>787</v>
      </c>
      <c r="D1778" s="49">
        <v>100</v>
      </c>
      <c r="E1778" s="49">
        <v>100</v>
      </c>
      <c r="F1778" s="49">
        <v>100</v>
      </c>
      <c r="G1778" s="50">
        <f t="shared" si="378"/>
        <v>0</v>
      </c>
      <c r="H1778" s="91">
        <f t="shared" si="379"/>
        <v>100</v>
      </c>
    </row>
    <row r="1779" spans="2:8" s="44" customFormat="1">
      <c r="B1779" s="90" t="s">
        <v>70</v>
      </c>
      <c r="C1779" s="107" t="s">
        <v>71</v>
      </c>
      <c r="D1779" s="49">
        <v>700</v>
      </c>
      <c r="E1779" s="49">
        <v>700</v>
      </c>
      <c r="F1779" s="49">
        <v>700</v>
      </c>
      <c r="G1779" s="50">
        <f t="shared" si="378"/>
        <v>0</v>
      </c>
      <c r="H1779" s="91">
        <f t="shared" si="379"/>
        <v>100</v>
      </c>
    </row>
    <row r="1780" spans="2:8" s="44" customFormat="1">
      <c r="B1780" s="88" t="s">
        <v>5</v>
      </c>
      <c r="C1780" s="1" t="s">
        <v>0</v>
      </c>
      <c r="D1780" s="51">
        <v>20200.7</v>
      </c>
      <c r="E1780" s="51">
        <v>20200.7</v>
      </c>
      <c r="F1780" s="51">
        <v>20200.698</v>
      </c>
      <c r="G1780" s="50">
        <f t="shared" si="378"/>
        <v>-2.0000000004074536E-3</v>
      </c>
      <c r="H1780" s="91">
        <f t="shared" si="379"/>
        <v>99.999990099352985</v>
      </c>
    </row>
    <row r="1781" spans="2:8" s="44" customFormat="1">
      <c r="B1781" s="88" t="s">
        <v>6</v>
      </c>
      <c r="C1781" s="1" t="s">
        <v>0</v>
      </c>
      <c r="D1781" s="51">
        <v>20200.7</v>
      </c>
      <c r="E1781" s="51">
        <v>20200.7</v>
      </c>
      <c r="F1781" s="51">
        <v>20200.698</v>
      </c>
      <c r="G1781" s="50">
        <f t="shared" si="378"/>
        <v>-2.0000000004074536E-3</v>
      </c>
      <c r="H1781" s="91">
        <f t="shared" si="379"/>
        <v>99.999990099352985</v>
      </c>
    </row>
    <row r="1782" spans="2:8" s="44" customFormat="1">
      <c r="B1782" s="88" t="s">
        <v>8</v>
      </c>
      <c r="C1782" s="1" t="s">
        <v>0</v>
      </c>
      <c r="D1782" s="51">
        <v>950</v>
      </c>
      <c r="E1782" s="51">
        <v>1411.8230000000001</v>
      </c>
      <c r="F1782" s="51">
        <v>0</v>
      </c>
      <c r="G1782" s="50">
        <f t="shared" si="378"/>
        <v>-1411.8230000000001</v>
      </c>
      <c r="H1782" s="91">
        <f t="shared" si="379"/>
        <v>0</v>
      </c>
    </row>
    <row r="1783" spans="2:8" s="44" customFormat="1">
      <c r="B1783" s="88" t="s">
        <v>7</v>
      </c>
      <c r="C1783" s="1" t="s">
        <v>0</v>
      </c>
      <c r="D1783" s="51">
        <v>21150.7</v>
      </c>
      <c r="E1783" s="51">
        <v>21612.523000000001</v>
      </c>
      <c r="F1783" s="51">
        <v>20200.698</v>
      </c>
      <c r="G1783" s="50">
        <f t="shared" si="378"/>
        <v>-1411.8250000000007</v>
      </c>
      <c r="H1783" s="91">
        <f t="shared" si="379"/>
        <v>93.467560450947801</v>
      </c>
    </row>
    <row r="1784" spans="2:8" s="44" customFormat="1" ht="21">
      <c r="B1784" s="92" t="s">
        <v>55</v>
      </c>
      <c r="C1784" s="1" t="s">
        <v>57</v>
      </c>
      <c r="D1784" s="73" t="s">
        <v>1</v>
      </c>
      <c r="E1784" s="73" t="s">
        <v>2</v>
      </c>
      <c r="F1784" s="73" t="s">
        <v>3</v>
      </c>
      <c r="G1784" s="74" t="s">
        <v>4</v>
      </c>
      <c r="H1784" s="95" t="s">
        <v>58</v>
      </c>
    </row>
    <row r="1785" spans="2:8" s="44" customFormat="1" ht="42">
      <c r="B1785" s="88" t="s">
        <v>1220</v>
      </c>
      <c r="C1785" s="108" t="s">
        <v>951</v>
      </c>
      <c r="D1785" s="77"/>
      <c r="E1785" s="78"/>
      <c r="F1785" s="78"/>
      <c r="G1785" s="78"/>
      <c r="H1785" s="79"/>
    </row>
    <row r="1786" spans="2:8" s="44" customFormat="1">
      <c r="B1786" s="90" t="s">
        <v>64</v>
      </c>
      <c r="C1786" s="107" t="s">
        <v>65</v>
      </c>
      <c r="D1786" s="75">
        <v>0</v>
      </c>
      <c r="E1786" s="75">
        <v>3587.2359999999999</v>
      </c>
      <c r="F1786" s="75">
        <v>3376.0940000000001</v>
      </c>
      <c r="G1786" s="76">
        <f t="shared" ref="G1786:G1793" si="380">F1786-E1786</f>
        <v>-211.14199999999983</v>
      </c>
      <c r="H1786" s="96">
        <f t="shared" ref="H1786:H1793" si="381">F1786/E1786*100</f>
        <v>94.114075572390561</v>
      </c>
    </row>
    <row r="1787" spans="2:8" s="44" customFormat="1">
      <c r="B1787" s="90" t="s">
        <v>66</v>
      </c>
      <c r="C1787" s="107" t="s">
        <v>67</v>
      </c>
      <c r="D1787" s="49">
        <v>0</v>
      </c>
      <c r="E1787" s="49">
        <v>1076.1379999999999</v>
      </c>
      <c r="F1787" s="49">
        <v>529.62</v>
      </c>
      <c r="G1787" s="50">
        <f t="shared" si="380"/>
        <v>-546.51799999999992</v>
      </c>
      <c r="H1787" s="91">
        <f t="shared" si="381"/>
        <v>49.214877645803796</v>
      </c>
    </row>
    <row r="1788" spans="2:8" s="44" customFormat="1">
      <c r="B1788" s="90" t="s">
        <v>68</v>
      </c>
      <c r="C1788" s="107" t="s">
        <v>69</v>
      </c>
      <c r="D1788" s="49">
        <v>0</v>
      </c>
      <c r="E1788" s="49">
        <v>2004.115</v>
      </c>
      <c r="F1788" s="49">
        <v>1972.57087</v>
      </c>
      <c r="G1788" s="50">
        <f t="shared" si="380"/>
        <v>-31.544129999999996</v>
      </c>
      <c r="H1788" s="91">
        <f t="shared" si="381"/>
        <v>98.426031939284925</v>
      </c>
    </row>
    <row r="1789" spans="2:8" s="44" customFormat="1">
      <c r="B1789" s="90" t="s">
        <v>1050</v>
      </c>
      <c r="C1789" s="107" t="s">
        <v>787</v>
      </c>
      <c r="D1789" s="49">
        <v>0</v>
      </c>
      <c r="E1789" s="49">
        <v>558.24</v>
      </c>
      <c r="F1789" s="49">
        <v>556.53</v>
      </c>
      <c r="G1789" s="50">
        <f t="shared" si="380"/>
        <v>-1.7100000000000364</v>
      </c>
      <c r="H1789" s="91">
        <f t="shared" si="381"/>
        <v>99.693680137575228</v>
      </c>
    </row>
    <row r="1790" spans="2:8" s="44" customFormat="1">
      <c r="B1790" s="90" t="s">
        <v>70</v>
      </c>
      <c r="C1790" s="107" t="s">
        <v>71</v>
      </c>
      <c r="D1790" s="49">
        <v>0</v>
      </c>
      <c r="E1790" s="49">
        <v>11</v>
      </c>
      <c r="F1790" s="49">
        <v>6.7597300000000002</v>
      </c>
      <c r="G1790" s="50">
        <f t="shared" si="380"/>
        <v>-4.2402699999999998</v>
      </c>
      <c r="H1790" s="91">
        <f t="shared" si="381"/>
        <v>61.452090909090906</v>
      </c>
    </row>
    <row r="1791" spans="2:8" s="44" customFormat="1">
      <c r="B1791" s="88" t="s">
        <v>5</v>
      </c>
      <c r="C1791" s="1" t="s">
        <v>0</v>
      </c>
      <c r="D1791" s="51">
        <v>0</v>
      </c>
      <c r="E1791" s="51">
        <v>7236.7290000000003</v>
      </c>
      <c r="F1791" s="51">
        <v>6441.5745999999999</v>
      </c>
      <c r="G1791" s="50">
        <f t="shared" si="380"/>
        <v>-795.15440000000035</v>
      </c>
      <c r="H1791" s="91">
        <f t="shared" si="381"/>
        <v>89.012240198575896</v>
      </c>
    </row>
    <row r="1792" spans="2:8" s="44" customFormat="1">
      <c r="B1792" s="88" t="s">
        <v>6</v>
      </c>
      <c r="C1792" s="1" t="s">
        <v>0</v>
      </c>
      <c r="D1792" s="51">
        <v>0</v>
      </c>
      <c r="E1792" s="51">
        <v>7236.7290000000003</v>
      </c>
      <c r="F1792" s="51">
        <v>6441.5745999999999</v>
      </c>
      <c r="G1792" s="50">
        <f t="shared" si="380"/>
        <v>-795.15440000000035</v>
      </c>
      <c r="H1792" s="91">
        <f t="shared" si="381"/>
        <v>89.012240198575896</v>
      </c>
    </row>
    <row r="1793" spans="2:8" s="44" customFormat="1">
      <c r="B1793" s="88" t="s">
        <v>7</v>
      </c>
      <c r="C1793" s="1" t="s">
        <v>0</v>
      </c>
      <c r="D1793" s="51">
        <v>0</v>
      </c>
      <c r="E1793" s="51">
        <v>7236.7290000000003</v>
      </c>
      <c r="F1793" s="51">
        <v>6441.5745999999999</v>
      </c>
      <c r="G1793" s="50">
        <f t="shared" si="380"/>
        <v>-795.15440000000035</v>
      </c>
      <c r="H1793" s="91">
        <f t="shared" si="381"/>
        <v>89.012240198575896</v>
      </c>
    </row>
    <row r="1794" spans="2:8" s="44" customFormat="1" ht="21">
      <c r="B1794" s="92" t="s">
        <v>55</v>
      </c>
      <c r="C1794" s="1" t="s">
        <v>57</v>
      </c>
      <c r="D1794" s="73" t="s">
        <v>1</v>
      </c>
      <c r="E1794" s="73" t="s">
        <v>2</v>
      </c>
      <c r="F1794" s="73" t="s">
        <v>3</v>
      </c>
      <c r="G1794" s="74" t="s">
        <v>4</v>
      </c>
      <c r="H1794" s="95" t="s">
        <v>58</v>
      </c>
    </row>
    <row r="1795" spans="2:8" s="44" customFormat="1" ht="52.5">
      <c r="B1795" s="88" t="s">
        <v>1221</v>
      </c>
      <c r="C1795" s="108" t="s">
        <v>952</v>
      </c>
      <c r="D1795" s="77"/>
      <c r="E1795" s="78"/>
      <c r="F1795" s="78"/>
      <c r="G1795" s="78"/>
      <c r="H1795" s="79"/>
    </row>
    <row r="1796" spans="2:8" s="44" customFormat="1">
      <c r="B1796" s="90" t="s">
        <v>64</v>
      </c>
      <c r="C1796" s="107" t="s">
        <v>65</v>
      </c>
      <c r="D1796" s="75">
        <v>0</v>
      </c>
      <c r="E1796" s="75">
        <v>107174.13472</v>
      </c>
      <c r="F1796" s="75">
        <v>103041.25534</v>
      </c>
      <c r="G1796" s="76">
        <f t="shared" ref="G1796:G1806" si="382">F1796-E1796</f>
        <v>-4132.8793799999985</v>
      </c>
      <c r="H1796" s="96">
        <f t="shared" ref="H1796:H1806" si="383">F1796/E1796*100</f>
        <v>96.143771637814069</v>
      </c>
    </row>
    <row r="1797" spans="2:8" s="44" customFormat="1">
      <c r="B1797" s="90" t="s">
        <v>66</v>
      </c>
      <c r="C1797" s="107" t="s">
        <v>67</v>
      </c>
      <c r="D1797" s="49">
        <v>0</v>
      </c>
      <c r="E1797" s="49">
        <v>19302.077410000002</v>
      </c>
      <c r="F1797" s="49">
        <v>17760.231210000002</v>
      </c>
      <c r="G1797" s="50">
        <f t="shared" si="382"/>
        <v>-1541.8462</v>
      </c>
      <c r="H1797" s="91">
        <f t="shared" si="383"/>
        <v>92.012019394341451</v>
      </c>
    </row>
    <row r="1798" spans="2:8" s="44" customFormat="1">
      <c r="B1798" s="90" t="s">
        <v>68</v>
      </c>
      <c r="C1798" s="107" t="s">
        <v>69</v>
      </c>
      <c r="D1798" s="49">
        <v>0</v>
      </c>
      <c r="E1798" s="49">
        <v>79138.854000000007</v>
      </c>
      <c r="F1798" s="49">
        <v>75544.933409999998</v>
      </c>
      <c r="G1798" s="50">
        <f t="shared" si="382"/>
        <v>-3593.9205900000088</v>
      </c>
      <c r="H1798" s="91">
        <f t="shared" si="383"/>
        <v>95.458715399138825</v>
      </c>
    </row>
    <row r="1799" spans="2:8" s="44" customFormat="1">
      <c r="B1799" s="90" t="s">
        <v>1050</v>
      </c>
      <c r="C1799" s="107" t="s">
        <v>787</v>
      </c>
      <c r="D1799" s="49">
        <v>0</v>
      </c>
      <c r="E1799" s="49">
        <v>8348.0030000000006</v>
      </c>
      <c r="F1799" s="49">
        <v>5702.7633599999999</v>
      </c>
      <c r="G1799" s="50">
        <f t="shared" si="382"/>
        <v>-2645.2396400000007</v>
      </c>
      <c r="H1799" s="91">
        <f t="shared" si="383"/>
        <v>68.31290501452861</v>
      </c>
    </row>
    <row r="1800" spans="2:8" s="44" customFormat="1">
      <c r="B1800" s="90" t="s">
        <v>70</v>
      </c>
      <c r="C1800" s="107" t="s">
        <v>71</v>
      </c>
      <c r="D1800" s="49">
        <v>0</v>
      </c>
      <c r="E1800" s="49">
        <v>8820.0249999999996</v>
      </c>
      <c r="F1800" s="49">
        <v>8811.8220000000001</v>
      </c>
      <c r="G1800" s="50">
        <f t="shared" si="382"/>
        <v>-8.2029999999995198</v>
      </c>
      <c r="H1800" s="91">
        <f t="shared" si="383"/>
        <v>99.906995728470164</v>
      </c>
    </row>
    <row r="1801" spans="2:8" s="44" customFormat="1">
      <c r="B1801" s="90" t="s">
        <v>1056</v>
      </c>
      <c r="C1801" s="107" t="s">
        <v>794</v>
      </c>
      <c r="D1801" s="49">
        <v>0</v>
      </c>
      <c r="E1801" s="49">
        <v>9231.7000000000007</v>
      </c>
      <c r="F1801" s="49">
        <v>9231.7000000000007</v>
      </c>
      <c r="G1801" s="50">
        <f t="shared" si="382"/>
        <v>0</v>
      </c>
      <c r="H1801" s="91">
        <f t="shared" si="383"/>
        <v>100</v>
      </c>
    </row>
    <row r="1802" spans="2:8" s="44" customFormat="1">
      <c r="B1802" s="88" t="s">
        <v>5</v>
      </c>
      <c r="C1802" s="1" t="s">
        <v>0</v>
      </c>
      <c r="D1802" s="51">
        <v>0</v>
      </c>
      <c r="E1802" s="51">
        <v>232014.79412999999</v>
      </c>
      <c r="F1802" s="51">
        <v>220092.70532000001</v>
      </c>
      <c r="G1802" s="50">
        <f t="shared" si="382"/>
        <v>-11922.088809999987</v>
      </c>
      <c r="H1802" s="91">
        <f t="shared" si="383"/>
        <v>94.861496287465215</v>
      </c>
    </row>
    <row r="1803" spans="2:8" s="44" customFormat="1">
      <c r="B1803" s="90" t="s">
        <v>37</v>
      </c>
      <c r="C1803" s="107" t="s">
        <v>789</v>
      </c>
      <c r="D1803" s="49">
        <v>0</v>
      </c>
      <c r="E1803" s="49">
        <v>1726.758</v>
      </c>
      <c r="F1803" s="49">
        <v>1537</v>
      </c>
      <c r="G1803" s="50">
        <f t="shared" si="382"/>
        <v>-189.75800000000004</v>
      </c>
      <c r="H1803" s="91">
        <f t="shared" si="383"/>
        <v>89.010735725562</v>
      </c>
    </row>
    <row r="1804" spans="2:8" s="44" customFormat="1">
      <c r="B1804" s="88" t="s">
        <v>6</v>
      </c>
      <c r="C1804" s="1" t="s">
        <v>0</v>
      </c>
      <c r="D1804" s="51">
        <v>0</v>
      </c>
      <c r="E1804" s="51">
        <v>233741.55213</v>
      </c>
      <c r="F1804" s="51">
        <v>221629.70532000001</v>
      </c>
      <c r="G1804" s="50">
        <f t="shared" si="382"/>
        <v>-12111.846809999988</v>
      </c>
      <c r="H1804" s="91">
        <f t="shared" si="383"/>
        <v>94.818273986961572</v>
      </c>
    </row>
    <row r="1805" spans="2:8" s="44" customFormat="1">
      <c r="B1805" s="88" t="s">
        <v>8</v>
      </c>
      <c r="C1805" s="1" t="s">
        <v>0</v>
      </c>
      <c r="D1805" s="51">
        <v>0</v>
      </c>
      <c r="E1805" s="51">
        <v>13452.215</v>
      </c>
      <c r="F1805" s="51">
        <v>1392.34518</v>
      </c>
      <c r="G1805" s="50">
        <f t="shared" si="382"/>
        <v>-12059.86982</v>
      </c>
      <c r="H1805" s="91">
        <f t="shared" si="383"/>
        <v>10.350304243576245</v>
      </c>
    </row>
    <row r="1806" spans="2:8" s="44" customFormat="1">
      <c r="B1806" s="88" t="s">
        <v>7</v>
      </c>
      <c r="C1806" s="1" t="s">
        <v>0</v>
      </c>
      <c r="D1806" s="51">
        <v>0</v>
      </c>
      <c r="E1806" s="51">
        <v>247193.76712999999</v>
      </c>
      <c r="F1806" s="51">
        <v>223022.05050000001</v>
      </c>
      <c r="G1806" s="50">
        <f t="shared" si="382"/>
        <v>-24171.716629999981</v>
      </c>
      <c r="H1806" s="91">
        <f t="shared" si="383"/>
        <v>90.221550927176892</v>
      </c>
    </row>
    <row r="1807" spans="2:8" s="44" customFormat="1" ht="21">
      <c r="B1807" s="92" t="s">
        <v>55</v>
      </c>
      <c r="C1807" s="1" t="s">
        <v>57</v>
      </c>
      <c r="D1807" s="73" t="s">
        <v>1</v>
      </c>
      <c r="E1807" s="73" t="s">
        <v>2</v>
      </c>
      <c r="F1807" s="73" t="s">
        <v>3</v>
      </c>
      <c r="G1807" s="74" t="s">
        <v>4</v>
      </c>
      <c r="H1807" s="95" t="s">
        <v>58</v>
      </c>
    </row>
    <row r="1808" spans="2:8" s="44" customFormat="1" ht="31.5">
      <c r="B1808" s="88" t="s">
        <v>1222</v>
      </c>
      <c r="C1808" s="108" t="s">
        <v>953</v>
      </c>
      <c r="D1808" s="77"/>
      <c r="E1808" s="78"/>
      <c r="F1808" s="78"/>
      <c r="G1808" s="78"/>
      <c r="H1808" s="79"/>
    </row>
    <row r="1809" spans="2:8" s="44" customFormat="1">
      <c r="B1809" s="90" t="s">
        <v>64</v>
      </c>
      <c r="C1809" s="107" t="s">
        <v>65</v>
      </c>
      <c r="D1809" s="75">
        <v>3633.9</v>
      </c>
      <c r="E1809" s="75">
        <v>1667.5</v>
      </c>
      <c r="F1809" s="75">
        <v>1667.4951599999999</v>
      </c>
      <c r="G1809" s="76">
        <f t="shared" ref="G1809:G1815" si="384">F1809-E1809</f>
        <v>-4.8400000000583532E-3</v>
      </c>
      <c r="H1809" s="96">
        <f t="shared" ref="H1809:H1815" si="385">F1809/E1809*100</f>
        <v>99.999709745127433</v>
      </c>
    </row>
    <row r="1810" spans="2:8" s="44" customFormat="1">
      <c r="B1810" s="90" t="s">
        <v>66</v>
      </c>
      <c r="C1810" s="107" t="s">
        <v>67</v>
      </c>
      <c r="D1810" s="49">
        <v>537.79999999999995</v>
      </c>
      <c r="E1810" s="49">
        <v>199.5</v>
      </c>
      <c r="F1810" s="49">
        <v>199.47809000000001</v>
      </c>
      <c r="G1810" s="50">
        <f t="shared" si="384"/>
        <v>-2.1909999999991214E-2</v>
      </c>
      <c r="H1810" s="91">
        <f t="shared" si="385"/>
        <v>99.989017543859646</v>
      </c>
    </row>
    <row r="1811" spans="2:8" s="44" customFormat="1">
      <c r="B1811" s="90" t="s">
        <v>68</v>
      </c>
      <c r="C1811" s="107" t="s">
        <v>69</v>
      </c>
      <c r="D1811" s="49">
        <v>198.6</v>
      </c>
      <c r="E1811" s="49">
        <v>181.4</v>
      </c>
      <c r="F1811" s="49">
        <v>181.36712</v>
      </c>
      <c r="G1811" s="50">
        <f t="shared" si="384"/>
        <v>-3.2880000000005793E-2</v>
      </c>
      <c r="H1811" s="91">
        <f t="shared" si="385"/>
        <v>99.981874310915103</v>
      </c>
    </row>
    <row r="1812" spans="2:8" s="44" customFormat="1">
      <c r="B1812" s="90" t="s">
        <v>1050</v>
      </c>
      <c r="C1812" s="107" t="s">
        <v>787</v>
      </c>
      <c r="D1812" s="49">
        <v>100</v>
      </c>
      <c r="E1812" s="49">
        <v>30</v>
      </c>
      <c r="F1812" s="49">
        <v>30</v>
      </c>
      <c r="G1812" s="50">
        <f t="shared" si="384"/>
        <v>0</v>
      </c>
      <c r="H1812" s="91">
        <f t="shared" si="385"/>
        <v>100</v>
      </c>
    </row>
    <row r="1813" spans="2:8" s="44" customFormat="1">
      <c r="B1813" s="88" t="s">
        <v>5</v>
      </c>
      <c r="C1813" s="1" t="s">
        <v>0</v>
      </c>
      <c r="D1813" s="51">
        <v>4470.3</v>
      </c>
      <c r="E1813" s="51">
        <v>2078.4</v>
      </c>
      <c r="F1813" s="51">
        <v>2078.3403699999999</v>
      </c>
      <c r="G1813" s="50">
        <f t="shared" si="384"/>
        <v>-5.9630000000197469E-2</v>
      </c>
      <c r="H1813" s="91">
        <f t="shared" si="385"/>
        <v>99.997130966127784</v>
      </c>
    </row>
    <row r="1814" spans="2:8" s="44" customFormat="1">
      <c r="B1814" s="88" t="s">
        <v>6</v>
      </c>
      <c r="C1814" s="1" t="s">
        <v>0</v>
      </c>
      <c r="D1814" s="51">
        <v>4470.3</v>
      </c>
      <c r="E1814" s="51">
        <v>2078.4</v>
      </c>
      <c r="F1814" s="51">
        <v>2078.3403699999999</v>
      </c>
      <c r="G1814" s="50">
        <f t="shared" si="384"/>
        <v>-5.9630000000197469E-2</v>
      </c>
      <c r="H1814" s="91">
        <f t="shared" si="385"/>
        <v>99.997130966127784</v>
      </c>
    </row>
    <row r="1815" spans="2:8" s="44" customFormat="1">
      <c r="B1815" s="88" t="s">
        <v>7</v>
      </c>
      <c r="C1815" s="1" t="s">
        <v>0</v>
      </c>
      <c r="D1815" s="51">
        <v>4470.3</v>
      </c>
      <c r="E1815" s="51">
        <v>2078.4</v>
      </c>
      <c r="F1815" s="51">
        <v>2078.3403699999999</v>
      </c>
      <c r="G1815" s="50">
        <f t="shared" si="384"/>
        <v>-5.9630000000197469E-2</v>
      </c>
      <c r="H1815" s="91">
        <f t="shared" si="385"/>
        <v>99.997130966127784</v>
      </c>
    </row>
    <row r="1816" spans="2:8" s="44" customFormat="1" ht="21">
      <c r="B1816" s="92" t="s">
        <v>55</v>
      </c>
      <c r="C1816" s="1" t="s">
        <v>57</v>
      </c>
      <c r="D1816" s="73" t="s">
        <v>1</v>
      </c>
      <c r="E1816" s="73" t="s">
        <v>2</v>
      </c>
      <c r="F1816" s="73" t="s">
        <v>3</v>
      </c>
      <c r="G1816" s="74" t="s">
        <v>4</v>
      </c>
      <c r="H1816" s="95" t="s">
        <v>58</v>
      </c>
    </row>
    <row r="1817" spans="2:8" s="44" customFormat="1" ht="42">
      <c r="B1817" s="88" t="s">
        <v>1223</v>
      </c>
      <c r="C1817" s="108" t="s">
        <v>954</v>
      </c>
      <c r="D1817" s="77"/>
      <c r="E1817" s="78"/>
      <c r="F1817" s="78"/>
      <c r="G1817" s="78"/>
      <c r="H1817" s="79"/>
    </row>
    <row r="1818" spans="2:8" s="44" customFormat="1">
      <c r="B1818" s="90" t="s">
        <v>64</v>
      </c>
      <c r="C1818" s="107" t="s">
        <v>65</v>
      </c>
      <c r="D1818" s="75">
        <v>2229</v>
      </c>
      <c r="E1818" s="75">
        <v>1712.3</v>
      </c>
      <c r="F1818" s="75">
        <v>1712.29557</v>
      </c>
      <c r="G1818" s="76">
        <f t="shared" ref="G1818:G1824" si="386">F1818-E1818</f>
        <v>-4.4299999999566353E-3</v>
      </c>
      <c r="H1818" s="96">
        <f t="shared" ref="H1818:H1824" si="387">F1818/E1818*100</f>
        <v>99.999741283653563</v>
      </c>
    </row>
    <row r="1819" spans="2:8" s="44" customFormat="1">
      <c r="B1819" s="90" t="s">
        <v>66</v>
      </c>
      <c r="C1819" s="107" t="s">
        <v>67</v>
      </c>
      <c r="D1819" s="49">
        <v>384.5</v>
      </c>
      <c r="E1819" s="49">
        <v>302.2</v>
      </c>
      <c r="F1819" s="49">
        <v>302.2</v>
      </c>
      <c r="G1819" s="50">
        <f t="shared" si="386"/>
        <v>0</v>
      </c>
      <c r="H1819" s="91">
        <f t="shared" si="387"/>
        <v>100</v>
      </c>
    </row>
    <row r="1820" spans="2:8" s="44" customFormat="1">
      <c r="B1820" s="90" t="s">
        <v>68</v>
      </c>
      <c r="C1820" s="107" t="s">
        <v>69</v>
      </c>
      <c r="D1820" s="49">
        <v>226831</v>
      </c>
      <c r="E1820" s="49">
        <v>250462.2</v>
      </c>
      <c r="F1820" s="49">
        <v>250462.19500000001</v>
      </c>
      <c r="G1820" s="50">
        <f t="shared" si="386"/>
        <v>-5.0000000046566129E-3</v>
      </c>
      <c r="H1820" s="91">
        <f t="shared" si="387"/>
        <v>99.999998003690777</v>
      </c>
    </row>
    <row r="1821" spans="2:8" s="44" customFormat="1">
      <c r="B1821" s="90" t="s">
        <v>70</v>
      </c>
      <c r="C1821" s="107" t="s">
        <v>71</v>
      </c>
      <c r="D1821" s="49">
        <v>60</v>
      </c>
      <c r="E1821" s="49">
        <v>60</v>
      </c>
      <c r="F1821" s="49">
        <v>60</v>
      </c>
      <c r="G1821" s="50">
        <f t="shared" si="386"/>
        <v>0</v>
      </c>
      <c r="H1821" s="91">
        <f t="shared" si="387"/>
        <v>100</v>
      </c>
    </row>
    <row r="1822" spans="2:8" s="44" customFormat="1">
      <c r="B1822" s="88" t="s">
        <v>5</v>
      </c>
      <c r="C1822" s="1" t="s">
        <v>0</v>
      </c>
      <c r="D1822" s="51">
        <v>229504.5</v>
      </c>
      <c r="E1822" s="51">
        <v>252536.7</v>
      </c>
      <c r="F1822" s="51">
        <v>252536.69057000001</v>
      </c>
      <c r="G1822" s="50">
        <f t="shared" si="386"/>
        <v>-9.4300000055227429E-3</v>
      </c>
      <c r="H1822" s="91">
        <f t="shared" si="387"/>
        <v>99.999996265889266</v>
      </c>
    </row>
    <row r="1823" spans="2:8" s="44" customFormat="1">
      <c r="B1823" s="88" t="s">
        <v>6</v>
      </c>
      <c r="C1823" s="1" t="s">
        <v>0</v>
      </c>
      <c r="D1823" s="51">
        <v>229504.5</v>
      </c>
      <c r="E1823" s="51">
        <v>252536.7</v>
      </c>
      <c r="F1823" s="51">
        <v>252536.69057000001</v>
      </c>
      <c r="G1823" s="50">
        <f t="shared" si="386"/>
        <v>-9.4300000055227429E-3</v>
      </c>
      <c r="H1823" s="91">
        <f t="shared" si="387"/>
        <v>99.999996265889266</v>
      </c>
    </row>
    <row r="1824" spans="2:8" s="44" customFormat="1">
      <c r="B1824" s="88" t="s">
        <v>7</v>
      </c>
      <c r="C1824" s="1" t="s">
        <v>0</v>
      </c>
      <c r="D1824" s="51">
        <v>229504.5</v>
      </c>
      <c r="E1824" s="51">
        <v>252536.7</v>
      </c>
      <c r="F1824" s="51">
        <v>252536.69057000001</v>
      </c>
      <c r="G1824" s="50">
        <f t="shared" si="386"/>
        <v>-9.4300000055227429E-3</v>
      </c>
      <c r="H1824" s="91">
        <f t="shared" si="387"/>
        <v>99.999996265889266</v>
      </c>
    </row>
    <row r="1825" spans="2:8" s="44" customFormat="1" ht="21">
      <c r="B1825" s="92" t="s">
        <v>55</v>
      </c>
      <c r="C1825" s="1" t="s">
        <v>57</v>
      </c>
      <c r="D1825" s="73" t="s">
        <v>1</v>
      </c>
      <c r="E1825" s="73" t="s">
        <v>2</v>
      </c>
      <c r="F1825" s="73" t="s">
        <v>3</v>
      </c>
      <c r="G1825" s="74" t="s">
        <v>4</v>
      </c>
      <c r="H1825" s="95" t="s">
        <v>58</v>
      </c>
    </row>
    <row r="1826" spans="2:8" s="44" customFormat="1" ht="31.5">
      <c r="B1826" s="88" t="s">
        <v>1224</v>
      </c>
      <c r="C1826" s="108" t="s">
        <v>955</v>
      </c>
      <c r="D1826" s="77"/>
      <c r="E1826" s="78"/>
      <c r="F1826" s="78"/>
      <c r="G1826" s="78"/>
      <c r="H1826" s="79"/>
    </row>
    <row r="1827" spans="2:8" s="44" customFormat="1">
      <c r="B1827" s="90" t="s">
        <v>64</v>
      </c>
      <c r="C1827" s="107" t="s">
        <v>65</v>
      </c>
      <c r="D1827" s="75">
        <v>71054.7</v>
      </c>
      <c r="E1827" s="75">
        <v>44936.9</v>
      </c>
      <c r="F1827" s="75">
        <v>44935.049850000003</v>
      </c>
      <c r="G1827" s="76">
        <f t="shared" ref="G1827:G1836" si="388">F1827-E1827</f>
        <v>-1.8501499999983935</v>
      </c>
      <c r="H1827" s="96">
        <f t="shared" ref="H1827:H1836" si="389">F1827/E1827*100</f>
        <v>99.995882782301408</v>
      </c>
    </row>
    <row r="1828" spans="2:8" s="44" customFormat="1">
      <c r="B1828" s="90" t="s">
        <v>66</v>
      </c>
      <c r="C1828" s="107" t="s">
        <v>67</v>
      </c>
      <c r="D1828" s="49">
        <v>12526.8</v>
      </c>
      <c r="E1828" s="49">
        <v>7602.2</v>
      </c>
      <c r="F1828" s="49">
        <v>7602.1911300000002</v>
      </c>
      <c r="G1828" s="50">
        <f t="shared" si="388"/>
        <v>-8.8699999996606493E-3</v>
      </c>
      <c r="H1828" s="91">
        <f t="shared" si="389"/>
        <v>99.99988332324854</v>
      </c>
    </row>
    <row r="1829" spans="2:8" s="44" customFormat="1">
      <c r="B1829" s="90" t="s">
        <v>68</v>
      </c>
      <c r="C1829" s="107" t="s">
        <v>69</v>
      </c>
      <c r="D1829" s="49">
        <v>14323.3</v>
      </c>
      <c r="E1829" s="49">
        <v>5091.3999999999996</v>
      </c>
      <c r="F1829" s="49">
        <v>5091.0274499999996</v>
      </c>
      <c r="G1829" s="50">
        <f t="shared" si="388"/>
        <v>-0.37255000000004657</v>
      </c>
      <c r="H1829" s="91">
        <f t="shared" si="389"/>
        <v>99.992682759162506</v>
      </c>
    </row>
    <row r="1830" spans="2:8" s="44" customFormat="1">
      <c r="B1830" s="90" t="s">
        <v>1050</v>
      </c>
      <c r="C1830" s="107" t="s">
        <v>787</v>
      </c>
      <c r="D1830" s="49">
        <v>5600</v>
      </c>
      <c r="E1830" s="49">
        <v>4755.3</v>
      </c>
      <c r="F1830" s="49">
        <v>4755.1270000000004</v>
      </c>
      <c r="G1830" s="50">
        <f t="shared" si="388"/>
        <v>-0.17299999999977445</v>
      </c>
      <c r="H1830" s="91">
        <f t="shared" si="389"/>
        <v>99.996361954030249</v>
      </c>
    </row>
    <row r="1831" spans="2:8" s="44" customFormat="1">
      <c r="B1831" s="90" t="s">
        <v>70</v>
      </c>
      <c r="C1831" s="107" t="s">
        <v>71</v>
      </c>
      <c r="D1831" s="49">
        <v>1850</v>
      </c>
      <c r="E1831" s="49">
        <v>757.7</v>
      </c>
      <c r="F1831" s="49">
        <v>757.68186000000003</v>
      </c>
      <c r="G1831" s="50">
        <f t="shared" si="388"/>
        <v>-1.8140000000016698E-2</v>
      </c>
      <c r="H1831" s="91">
        <f t="shared" si="389"/>
        <v>99.997605912630334</v>
      </c>
    </row>
    <row r="1832" spans="2:8" s="44" customFormat="1">
      <c r="B1832" s="88" t="s">
        <v>5</v>
      </c>
      <c r="C1832" s="1" t="s">
        <v>0</v>
      </c>
      <c r="D1832" s="51">
        <v>105354.8</v>
      </c>
      <c r="E1832" s="51">
        <v>63143.5</v>
      </c>
      <c r="F1832" s="51">
        <v>63141.077290000001</v>
      </c>
      <c r="G1832" s="50">
        <f t="shared" si="388"/>
        <v>-2.422709999998915</v>
      </c>
      <c r="H1832" s="91">
        <f t="shared" si="389"/>
        <v>99.996163168022051</v>
      </c>
    </row>
    <row r="1833" spans="2:8" s="44" customFormat="1">
      <c r="B1833" s="90" t="s">
        <v>37</v>
      </c>
      <c r="C1833" s="107" t="s">
        <v>789</v>
      </c>
      <c r="D1833" s="49">
        <v>2500</v>
      </c>
      <c r="E1833" s="49">
        <v>888.9</v>
      </c>
      <c r="F1833" s="49">
        <v>888.88800000000003</v>
      </c>
      <c r="G1833" s="50">
        <f t="shared" si="388"/>
        <v>-1.1999999999943611E-2</v>
      </c>
      <c r="H1833" s="91">
        <f t="shared" si="389"/>
        <v>99.998650016874791</v>
      </c>
    </row>
    <row r="1834" spans="2:8" s="44" customFormat="1">
      <c r="B1834" s="88" t="s">
        <v>6</v>
      </c>
      <c r="C1834" s="1" t="s">
        <v>0</v>
      </c>
      <c r="D1834" s="51">
        <v>107854.8</v>
      </c>
      <c r="E1834" s="51">
        <v>64032.4</v>
      </c>
      <c r="F1834" s="51">
        <v>64029.96529</v>
      </c>
      <c r="G1834" s="50">
        <f t="shared" si="388"/>
        <v>-2.4347100000013597</v>
      </c>
      <c r="H1834" s="91">
        <f t="shared" si="389"/>
        <v>99.996197690544165</v>
      </c>
    </row>
    <row r="1835" spans="2:8" s="44" customFormat="1">
      <c r="B1835" s="88" t="s">
        <v>8</v>
      </c>
      <c r="C1835" s="1" t="s">
        <v>0</v>
      </c>
      <c r="D1835" s="51">
        <v>0</v>
      </c>
      <c r="E1835" s="51">
        <v>85.067999999999998</v>
      </c>
      <c r="F1835" s="51">
        <v>85</v>
      </c>
      <c r="G1835" s="50">
        <f t="shared" si="388"/>
        <v>-6.799999999999784E-2</v>
      </c>
      <c r="H1835" s="91">
        <f t="shared" si="389"/>
        <v>99.920063948840934</v>
      </c>
    </row>
    <row r="1836" spans="2:8" s="44" customFormat="1">
      <c r="B1836" s="88" t="s">
        <v>7</v>
      </c>
      <c r="C1836" s="1" t="s">
        <v>0</v>
      </c>
      <c r="D1836" s="51">
        <v>107854.8</v>
      </c>
      <c r="E1836" s="51">
        <v>64117.468000000001</v>
      </c>
      <c r="F1836" s="51">
        <v>64114.96529</v>
      </c>
      <c r="G1836" s="50">
        <f t="shared" si="388"/>
        <v>-2.5027100000006612</v>
      </c>
      <c r="H1836" s="91">
        <f t="shared" si="389"/>
        <v>99.996096679925046</v>
      </c>
    </row>
    <row r="1837" spans="2:8" s="44" customFormat="1" ht="21">
      <c r="B1837" s="92" t="s">
        <v>55</v>
      </c>
      <c r="C1837" s="1" t="s">
        <v>57</v>
      </c>
      <c r="D1837" s="73" t="s">
        <v>1</v>
      </c>
      <c r="E1837" s="73" t="s">
        <v>2</v>
      </c>
      <c r="F1837" s="73" t="s">
        <v>3</v>
      </c>
      <c r="G1837" s="74" t="s">
        <v>4</v>
      </c>
      <c r="H1837" s="95" t="s">
        <v>58</v>
      </c>
    </row>
    <row r="1838" spans="2:8" s="44" customFormat="1">
      <c r="B1838" s="88" t="s">
        <v>1225</v>
      </c>
      <c r="C1838" s="108" t="s">
        <v>956</v>
      </c>
      <c r="D1838" s="77"/>
      <c r="E1838" s="78"/>
      <c r="F1838" s="78"/>
      <c r="G1838" s="78"/>
      <c r="H1838" s="79"/>
    </row>
    <row r="1839" spans="2:8" s="44" customFormat="1">
      <c r="B1839" s="90" t="s">
        <v>64</v>
      </c>
      <c r="C1839" s="107" t="s">
        <v>65</v>
      </c>
      <c r="D1839" s="75">
        <v>9149.6</v>
      </c>
      <c r="E1839" s="75">
        <v>9149.6</v>
      </c>
      <c r="F1839" s="75">
        <v>9149.6</v>
      </c>
      <c r="G1839" s="76">
        <f t="shared" ref="G1839:G1846" si="390">F1839-E1839</f>
        <v>0</v>
      </c>
      <c r="H1839" s="96">
        <f t="shared" ref="H1839:H1846" si="391">F1839/E1839*100</f>
        <v>100</v>
      </c>
    </row>
    <row r="1840" spans="2:8" s="44" customFormat="1">
      <c r="B1840" s="90" t="s">
        <v>66</v>
      </c>
      <c r="C1840" s="107" t="s">
        <v>67</v>
      </c>
      <c r="D1840" s="49">
        <v>1578.3</v>
      </c>
      <c r="E1840" s="49">
        <v>1578.3</v>
      </c>
      <c r="F1840" s="49">
        <v>1578.3</v>
      </c>
      <c r="G1840" s="50">
        <f t="shared" si="390"/>
        <v>0</v>
      </c>
      <c r="H1840" s="91">
        <f t="shared" si="391"/>
        <v>100</v>
      </c>
    </row>
    <row r="1841" spans="2:8" s="44" customFormat="1">
      <c r="B1841" s="90" t="s">
        <v>68</v>
      </c>
      <c r="C1841" s="107" t="s">
        <v>69</v>
      </c>
      <c r="D1841" s="49">
        <v>522.5</v>
      </c>
      <c r="E1841" s="49">
        <v>522.5</v>
      </c>
      <c r="F1841" s="49">
        <v>522.5</v>
      </c>
      <c r="G1841" s="50">
        <f t="shared" si="390"/>
        <v>0</v>
      </c>
      <c r="H1841" s="91">
        <f t="shared" si="391"/>
        <v>100</v>
      </c>
    </row>
    <row r="1842" spans="2:8" s="44" customFormat="1">
      <c r="B1842" s="90" t="s">
        <v>70</v>
      </c>
      <c r="C1842" s="107" t="s">
        <v>71</v>
      </c>
      <c r="D1842" s="49">
        <v>420</v>
      </c>
      <c r="E1842" s="49">
        <v>420</v>
      </c>
      <c r="F1842" s="49">
        <v>420</v>
      </c>
      <c r="G1842" s="50">
        <f t="shared" si="390"/>
        <v>0</v>
      </c>
      <c r="H1842" s="91">
        <f t="shared" si="391"/>
        <v>100</v>
      </c>
    </row>
    <row r="1843" spans="2:8" s="44" customFormat="1">
      <c r="B1843" s="88" t="s">
        <v>5</v>
      </c>
      <c r="C1843" s="1" t="s">
        <v>0</v>
      </c>
      <c r="D1843" s="51">
        <v>11670.4</v>
      </c>
      <c r="E1843" s="51">
        <v>11670.4</v>
      </c>
      <c r="F1843" s="51">
        <v>11670.4</v>
      </c>
      <c r="G1843" s="50">
        <f t="shared" si="390"/>
        <v>0</v>
      </c>
      <c r="H1843" s="91">
        <f t="shared" si="391"/>
        <v>100</v>
      </c>
    </row>
    <row r="1844" spans="2:8" s="44" customFormat="1">
      <c r="B1844" s="88" t="s">
        <v>6</v>
      </c>
      <c r="C1844" s="1" t="s">
        <v>0</v>
      </c>
      <c r="D1844" s="51">
        <v>11670.4</v>
      </c>
      <c r="E1844" s="51">
        <v>11670.4</v>
      </c>
      <c r="F1844" s="51">
        <v>11670.4</v>
      </c>
      <c r="G1844" s="50">
        <f t="shared" si="390"/>
        <v>0</v>
      </c>
      <c r="H1844" s="91">
        <f t="shared" si="391"/>
        <v>100</v>
      </c>
    </row>
    <row r="1845" spans="2:8" s="44" customFormat="1">
      <c r="B1845" s="88" t="s">
        <v>8</v>
      </c>
      <c r="C1845" s="1" t="s">
        <v>0</v>
      </c>
      <c r="D1845" s="51">
        <v>2950</v>
      </c>
      <c r="E1845" s="51">
        <v>3030.1010000000001</v>
      </c>
      <c r="F1845" s="51">
        <v>2343.7240000000002</v>
      </c>
      <c r="G1845" s="50">
        <f t="shared" si="390"/>
        <v>-686.37699999999995</v>
      </c>
      <c r="H1845" s="91">
        <f t="shared" si="391"/>
        <v>77.348048794413131</v>
      </c>
    </row>
    <row r="1846" spans="2:8" s="44" customFormat="1">
      <c r="B1846" s="88" t="s">
        <v>7</v>
      </c>
      <c r="C1846" s="1" t="s">
        <v>0</v>
      </c>
      <c r="D1846" s="51">
        <v>14620.4</v>
      </c>
      <c r="E1846" s="51">
        <v>14700.501</v>
      </c>
      <c r="F1846" s="51">
        <v>14014.124</v>
      </c>
      <c r="G1846" s="50">
        <f t="shared" si="390"/>
        <v>-686.37700000000041</v>
      </c>
      <c r="H1846" s="91">
        <f t="shared" si="391"/>
        <v>95.330927837085284</v>
      </c>
    </row>
    <row r="1847" spans="2:8" s="44" customFormat="1" ht="21">
      <c r="B1847" s="92" t="s">
        <v>55</v>
      </c>
      <c r="C1847" s="1" t="s">
        <v>57</v>
      </c>
      <c r="D1847" s="73" t="s">
        <v>1</v>
      </c>
      <c r="E1847" s="73" t="s">
        <v>2</v>
      </c>
      <c r="F1847" s="73" t="s">
        <v>3</v>
      </c>
      <c r="G1847" s="74" t="s">
        <v>4</v>
      </c>
      <c r="H1847" s="95" t="s">
        <v>58</v>
      </c>
    </row>
    <row r="1848" spans="2:8" s="44" customFormat="1" ht="21">
      <c r="B1848" s="88" t="s">
        <v>1226</v>
      </c>
      <c r="C1848" s="108" t="s">
        <v>957</v>
      </c>
      <c r="D1848" s="77"/>
      <c r="E1848" s="78"/>
      <c r="F1848" s="78"/>
      <c r="G1848" s="78"/>
      <c r="H1848" s="79"/>
    </row>
    <row r="1849" spans="2:8" s="44" customFormat="1">
      <c r="B1849" s="90" t="s">
        <v>64</v>
      </c>
      <c r="C1849" s="107" t="s">
        <v>65</v>
      </c>
      <c r="D1849" s="75">
        <v>48240.828999999998</v>
      </c>
      <c r="E1849" s="75">
        <v>48240.828999999998</v>
      </c>
      <c r="F1849" s="75">
        <v>48240.800000000003</v>
      </c>
      <c r="G1849" s="76">
        <f t="shared" ref="G1849:G1861" si="392">F1849-E1849</f>
        <v>-2.8999999994994141E-2</v>
      </c>
      <c r="H1849" s="96">
        <f t="shared" ref="H1849:H1861" si="393">F1849/E1849*100</f>
        <v>99.999939884946841</v>
      </c>
    </row>
    <row r="1850" spans="2:8" s="44" customFormat="1">
      <c r="B1850" s="90" t="s">
        <v>66</v>
      </c>
      <c r="C1850" s="107" t="s">
        <v>67</v>
      </c>
      <c r="D1850" s="49">
        <v>4185.6000000000004</v>
      </c>
      <c r="E1850" s="49">
        <v>4185.6000000000004</v>
      </c>
      <c r="F1850" s="49">
        <v>4185.6000000000004</v>
      </c>
      <c r="G1850" s="50">
        <f t="shared" si="392"/>
        <v>0</v>
      </c>
      <c r="H1850" s="91">
        <f t="shared" si="393"/>
        <v>100</v>
      </c>
    </row>
    <row r="1851" spans="2:8" s="44" customFormat="1">
      <c r="B1851" s="90" t="s">
        <v>68</v>
      </c>
      <c r="C1851" s="107" t="s">
        <v>69</v>
      </c>
      <c r="D1851" s="49">
        <v>51461.4</v>
      </c>
      <c r="E1851" s="49">
        <v>51080.6</v>
      </c>
      <c r="F1851" s="49">
        <v>51080.6</v>
      </c>
      <c r="G1851" s="50">
        <f t="shared" si="392"/>
        <v>0</v>
      </c>
      <c r="H1851" s="91">
        <f t="shared" si="393"/>
        <v>100</v>
      </c>
    </row>
    <row r="1852" spans="2:8" s="44" customFormat="1">
      <c r="B1852" s="90" t="s">
        <v>1050</v>
      </c>
      <c r="C1852" s="107" t="s">
        <v>787</v>
      </c>
      <c r="D1852" s="49">
        <v>16130</v>
      </c>
      <c r="E1852" s="49">
        <v>21130</v>
      </c>
      <c r="F1852" s="49">
        <v>21130</v>
      </c>
      <c r="G1852" s="50">
        <f t="shared" si="392"/>
        <v>0</v>
      </c>
      <c r="H1852" s="91">
        <f t="shared" si="393"/>
        <v>100</v>
      </c>
    </row>
    <row r="1853" spans="2:8" s="44" customFormat="1">
      <c r="B1853" s="90" t="s">
        <v>70</v>
      </c>
      <c r="C1853" s="107" t="s">
        <v>71</v>
      </c>
      <c r="D1853" s="49">
        <v>4052.8</v>
      </c>
      <c r="E1853" s="49">
        <v>4052.8</v>
      </c>
      <c r="F1853" s="49">
        <v>4052.8</v>
      </c>
      <c r="G1853" s="50">
        <f t="shared" si="392"/>
        <v>0</v>
      </c>
      <c r="H1853" s="91">
        <f t="shared" si="393"/>
        <v>100</v>
      </c>
    </row>
    <row r="1854" spans="2:8" s="44" customFormat="1">
      <c r="B1854" s="90" t="s">
        <v>1078</v>
      </c>
      <c r="C1854" s="107" t="s">
        <v>805</v>
      </c>
      <c r="D1854" s="49">
        <v>1785</v>
      </c>
      <c r="E1854" s="49">
        <v>2104.1</v>
      </c>
      <c r="F1854" s="49">
        <v>2104.0990200000001</v>
      </c>
      <c r="G1854" s="50">
        <f t="shared" si="392"/>
        <v>-9.7999999979947461E-4</v>
      </c>
      <c r="H1854" s="91">
        <f t="shared" si="393"/>
        <v>99.99995342426692</v>
      </c>
    </row>
    <row r="1855" spans="2:8" s="44" customFormat="1">
      <c r="B1855" s="90" t="s">
        <v>1051</v>
      </c>
      <c r="C1855" s="107" t="s">
        <v>788</v>
      </c>
      <c r="D1855" s="49">
        <v>1816</v>
      </c>
      <c r="E1855" s="49">
        <v>2671</v>
      </c>
      <c r="F1855" s="49">
        <v>2671</v>
      </c>
      <c r="G1855" s="50">
        <f t="shared" si="392"/>
        <v>0</v>
      </c>
      <c r="H1855" s="91">
        <f t="shared" si="393"/>
        <v>100</v>
      </c>
    </row>
    <row r="1856" spans="2:8" s="44" customFormat="1">
      <c r="B1856" s="90" t="s">
        <v>1056</v>
      </c>
      <c r="C1856" s="107" t="s">
        <v>794</v>
      </c>
      <c r="D1856" s="49">
        <v>0</v>
      </c>
      <c r="E1856" s="49">
        <v>61.7</v>
      </c>
      <c r="F1856" s="49">
        <v>61.7</v>
      </c>
      <c r="G1856" s="50">
        <f t="shared" si="392"/>
        <v>0</v>
      </c>
      <c r="H1856" s="91">
        <f t="shared" si="393"/>
        <v>100</v>
      </c>
    </row>
    <row r="1857" spans="2:8" s="44" customFormat="1">
      <c r="B1857" s="88" t="s">
        <v>5</v>
      </c>
      <c r="C1857" s="1" t="s">
        <v>0</v>
      </c>
      <c r="D1857" s="51">
        <v>127671.629</v>
      </c>
      <c r="E1857" s="51">
        <v>133526.62899999999</v>
      </c>
      <c r="F1857" s="51">
        <v>133526.59901999999</v>
      </c>
      <c r="G1857" s="50">
        <f t="shared" si="392"/>
        <v>-2.9979999992065132E-2</v>
      </c>
      <c r="H1857" s="91">
        <f t="shared" si="393"/>
        <v>99.999977547549719</v>
      </c>
    </row>
    <row r="1858" spans="2:8" s="44" customFormat="1">
      <c r="B1858" s="90" t="s">
        <v>37</v>
      </c>
      <c r="C1858" s="107" t="s">
        <v>789</v>
      </c>
      <c r="D1858" s="49">
        <v>1500</v>
      </c>
      <c r="E1858" s="49">
        <v>1500</v>
      </c>
      <c r="F1858" s="49">
        <v>1487.81</v>
      </c>
      <c r="G1858" s="50">
        <f t="shared" si="392"/>
        <v>-12.190000000000055</v>
      </c>
      <c r="H1858" s="91">
        <f t="shared" si="393"/>
        <v>99.187333333333328</v>
      </c>
    </row>
    <row r="1859" spans="2:8" s="44" customFormat="1">
      <c r="B1859" s="88" t="s">
        <v>6</v>
      </c>
      <c r="C1859" s="1" t="s">
        <v>0</v>
      </c>
      <c r="D1859" s="51">
        <v>129171.629</v>
      </c>
      <c r="E1859" s="51">
        <v>135026.62899999999</v>
      </c>
      <c r="F1859" s="51">
        <v>135014.40901999999</v>
      </c>
      <c r="G1859" s="50">
        <f t="shared" si="392"/>
        <v>-12.219979999994393</v>
      </c>
      <c r="H1859" s="91">
        <f t="shared" si="393"/>
        <v>99.990949948102454</v>
      </c>
    </row>
    <row r="1860" spans="2:8" s="44" customFormat="1">
      <c r="B1860" s="88" t="s">
        <v>8</v>
      </c>
      <c r="C1860" s="1" t="s">
        <v>0</v>
      </c>
      <c r="D1860" s="51">
        <v>0</v>
      </c>
      <c r="E1860" s="51">
        <v>3000</v>
      </c>
      <c r="F1860" s="51">
        <v>2940.855</v>
      </c>
      <c r="G1860" s="50">
        <f t="shared" si="392"/>
        <v>-59.144999999999982</v>
      </c>
      <c r="H1860" s="91">
        <f t="shared" si="393"/>
        <v>98.028499999999994</v>
      </c>
    </row>
    <row r="1861" spans="2:8" s="44" customFormat="1">
      <c r="B1861" s="88" t="s">
        <v>7</v>
      </c>
      <c r="C1861" s="1" t="s">
        <v>0</v>
      </c>
      <c r="D1861" s="51">
        <v>129171.629</v>
      </c>
      <c r="E1861" s="51">
        <v>138026.62899999999</v>
      </c>
      <c r="F1861" s="51">
        <v>137955.26402</v>
      </c>
      <c r="G1861" s="50">
        <f t="shared" si="392"/>
        <v>-71.364979999983916</v>
      </c>
      <c r="H1861" s="91">
        <f t="shared" si="393"/>
        <v>99.948296223332406</v>
      </c>
    </row>
    <row r="1862" spans="2:8" s="44" customFormat="1" ht="21">
      <c r="B1862" s="92" t="s">
        <v>55</v>
      </c>
      <c r="C1862" s="1" t="s">
        <v>57</v>
      </c>
      <c r="D1862" s="73" t="s">
        <v>1</v>
      </c>
      <c r="E1862" s="73" t="s">
        <v>2</v>
      </c>
      <c r="F1862" s="73" t="s">
        <v>3</v>
      </c>
      <c r="G1862" s="74" t="s">
        <v>4</v>
      </c>
      <c r="H1862" s="95" t="s">
        <v>58</v>
      </c>
    </row>
    <row r="1863" spans="2:8" s="44" customFormat="1" ht="21">
      <c r="B1863" s="88" t="s">
        <v>1227</v>
      </c>
      <c r="C1863" s="108" t="s">
        <v>958</v>
      </c>
      <c r="D1863" s="77"/>
      <c r="E1863" s="78"/>
      <c r="F1863" s="78"/>
      <c r="G1863" s="78"/>
      <c r="H1863" s="79"/>
    </row>
    <row r="1864" spans="2:8" s="44" customFormat="1">
      <c r="B1864" s="90" t="s">
        <v>64</v>
      </c>
      <c r="C1864" s="107" t="s">
        <v>65</v>
      </c>
      <c r="D1864" s="75">
        <v>956838.2</v>
      </c>
      <c r="E1864" s="75">
        <v>967237.3</v>
      </c>
      <c r="F1864" s="75">
        <v>967156.93452000001</v>
      </c>
      <c r="G1864" s="76">
        <f t="shared" ref="G1864:G1877" si="394">F1864-E1864</f>
        <v>-80.365480000036769</v>
      </c>
      <c r="H1864" s="96">
        <f t="shared" ref="H1864:H1877" si="395">F1864/E1864*100</f>
        <v>99.991691234405451</v>
      </c>
    </row>
    <row r="1865" spans="2:8" s="44" customFormat="1">
      <c r="B1865" s="90" t="s">
        <v>66</v>
      </c>
      <c r="C1865" s="107" t="s">
        <v>67</v>
      </c>
      <c r="D1865" s="49">
        <v>75439.399999999994</v>
      </c>
      <c r="E1865" s="49">
        <v>76560.800000000003</v>
      </c>
      <c r="F1865" s="49">
        <v>76117.390329999995</v>
      </c>
      <c r="G1865" s="50">
        <f t="shared" si="394"/>
        <v>-443.40967000000819</v>
      </c>
      <c r="H1865" s="91">
        <f t="shared" si="395"/>
        <v>99.420839816198352</v>
      </c>
    </row>
    <row r="1866" spans="2:8" s="44" customFormat="1">
      <c r="B1866" s="90" t="s">
        <v>68</v>
      </c>
      <c r="C1866" s="107" t="s">
        <v>69</v>
      </c>
      <c r="D1866" s="49">
        <v>163431.4</v>
      </c>
      <c r="E1866" s="49">
        <v>191954.5</v>
      </c>
      <c r="F1866" s="49">
        <v>184145.89244</v>
      </c>
      <c r="G1866" s="50">
        <f t="shared" si="394"/>
        <v>-7808.607560000004</v>
      </c>
      <c r="H1866" s="91">
        <f t="shared" si="395"/>
        <v>95.932052877114103</v>
      </c>
    </row>
    <row r="1867" spans="2:8" s="44" customFormat="1">
      <c r="B1867" s="90" t="s">
        <v>1050</v>
      </c>
      <c r="C1867" s="107" t="s">
        <v>787</v>
      </c>
      <c r="D1867" s="49">
        <v>38960</v>
      </c>
      <c r="E1867" s="49">
        <v>50581.1</v>
      </c>
      <c r="F1867" s="49">
        <v>50286.209869999999</v>
      </c>
      <c r="G1867" s="50">
        <f t="shared" si="394"/>
        <v>-294.89012999999977</v>
      </c>
      <c r="H1867" s="91">
        <f t="shared" si="395"/>
        <v>99.416995419237622</v>
      </c>
    </row>
    <row r="1868" spans="2:8" s="44" customFormat="1">
      <c r="B1868" s="90" t="s">
        <v>70</v>
      </c>
      <c r="C1868" s="107" t="s">
        <v>71</v>
      </c>
      <c r="D1868" s="49">
        <v>17400</v>
      </c>
      <c r="E1868" s="49">
        <v>20088</v>
      </c>
      <c r="F1868" s="49">
        <v>20087.897659999999</v>
      </c>
      <c r="G1868" s="50">
        <f t="shared" si="394"/>
        <v>-0.10234000000127708</v>
      </c>
      <c r="H1868" s="91">
        <f t="shared" si="395"/>
        <v>99.999490541616879</v>
      </c>
    </row>
    <row r="1869" spans="2:8" s="44" customFormat="1">
      <c r="B1869" s="90" t="s">
        <v>1078</v>
      </c>
      <c r="C1869" s="107" t="s">
        <v>805</v>
      </c>
      <c r="D1869" s="49">
        <v>18215</v>
      </c>
      <c r="E1869" s="49">
        <v>18215</v>
      </c>
      <c r="F1869" s="49">
        <v>17984.728149999999</v>
      </c>
      <c r="G1869" s="50">
        <f t="shared" si="394"/>
        <v>-230.271850000001</v>
      </c>
      <c r="H1869" s="91">
        <f t="shared" si="395"/>
        <v>98.735811968158103</v>
      </c>
    </row>
    <row r="1870" spans="2:8" s="44" customFormat="1">
      <c r="B1870" s="90" t="s">
        <v>1054</v>
      </c>
      <c r="C1870" s="107" t="s">
        <v>792</v>
      </c>
      <c r="D1870" s="49">
        <v>2000</v>
      </c>
      <c r="E1870" s="49">
        <v>11608.6</v>
      </c>
      <c r="F1870" s="49">
        <v>11608.6</v>
      </c>
      <c r="G1870" s="50">
        <f t="shared" si="394"/>
        <v>0</v>
      </c>
      <c r="H1870" s="91">
        <f t="shared" si="395"/>
        <v>100</v>
      </c>
    </row>
    <row r="1871" spans="2:8" s="44" customFormat="1">
      <c r="B1871" s="90" t="s">
        <v>1051</v>
      </c>
      <c r="C1871" s="107" t="s">
        <v>788</v>
      </c>
      <c r="D1871" s="49">
        <v>27194.3</v>
      </c>
      <c r="E1871" s="49">
        <v>46894.5</v>
      </c>
      <c r="F1871" s="49">
        <v>46574.3</v>
      </c>
      <c r="G1871" s="50">
        <f t="shared" si="394"/>
        <v>-320.19999999999709</v>
      </c>
      <c r="H1871" s="91">
        <f t="shared" si="395"/>
        <v>99.31719071532909</v>
      </c>
    </row>
    <row r="1872" spans="2:8" s="44" customFormat="1">
      <c r="B1872" s="90" t="s">
        <v>1056</v>
      </c>
      <c r="C1872" s="107" t="s">
        <v>794</v>
      </c>
      <c r="D1872" s="49">
        <v>0</v>
      </c>
      <c r="E1872" s="49">
        <v>27.1</v>
      </c>
      <c r="F1872" s="49">
        <v>0</v>
      </c>
      <c r="G1872" s="50">
        <f t="shared" si="394"/>
        <v>-27.1</v>
      </c>
      <c r="H1872" s="91">
        <f t="shared" si="395"/>
        <v>0</v>
      </c>
    </row>
    <row r="1873" spans="2:8" s="44" customFormat="1">
      <c r="B1873" s="88" t="s">
        <v>5</v>
      </c>
      <c r="C1873" s="1" t="s">
        <v>0</v>
      </c>
      <c r="D1873" s="51">
        <v>1299478.3</v>
      </c>
      <c r="E1873" s="51">
        <v>1383166.9</v>
      </c>
      <c r="F1873" s="51">
        <v>1373961.95297</v>
      </c>
      <c r="G1873" s="50">
        <f t="shared" si="394"/>
        <v>-9204.947029999923</v>
      </c>
      <c r="H1873" s="91">
        <f t="shared" si="395"/>
        <v>99.334502074189317</v>
      </c>
    </row>
    <row r="1874" spans="2:8" s="44" customFormat="1">
      <c r="B1874" s="90" t="s">
        <v>37</v>
      </c>
      <c r="C1874" s="107" t="s">
        <v>789</v>
      </c>
      <c r="D1874" s="49">
        <v>116600</v>
      </c>
      <c r="E1874" s="49">
        <v>163357.21</v>
      </c>
      <c r="F1874" s="49">
        <v>160049.97216</v>
      </c>
      <c r="G1874" s="50">
        <f t="shared" si="394"/>
        <v>-3307.237839999987</v>
      </c>
      <c r="H1874" s="91">
        <f t="shared" si="395"/>
        <v>97.975456461334048</v>
      </c>
    </row>
    <row r="1875" spans="2:8" s="44" customFormat="1">
      <c r="B1875" s="88" t="s">
        <v>6</v>
      </c>
      <c r="C1875" s="1" t="s">
        <v>0</v>
      </c>
      <c r="D1875" s="51">
        <v>1416078.3</v>
      </c>
      <c r="E1875" s="51">
        <v>1546524.11</v>
      </c>
      <c r="F1875" s="51">
        <v>1534011.9251300001</v>
      </c>
      <c r="G1875" s="50">
        <f t="shared" si="394"/>
        <v>-12512.184869999997</v>
      </c>
      <c r="H1875" s="91">
        <f t="shared" si="395"/>
        <v>99.190947959421081</v>
      </c>
    </row>
    <row r="1876" spans="2:8" s="44" customFormat="1">
      <c r="B1876" s="88" t="s">
        <v>8</v>
      </c>
      <c r="C1876" s="1" t="s">
        <v>0</v>
      </c>
      <c r="D1876" s="51">
        <v>5500</v>
      </c>
      <c r="E1876" s="51">
        <v>9257.4629999999997</v>
      </c>
      <c r="F1876" s="51">
        <v>7128.0279099999998</v>
      </c>
      <c r="G1876" s="50">
        <f t="shared" si="394"/>
        <v>-2129.4350899999999</v>
      </c>
      <c r="H1876" s="91">
        <f t="shared" si="395"/>
        <v>76.997638661909846</v>
      </c>
    </row>
    <row r="1877" spans="2:8" s="44" customFormat="1">
      <c r="B1877" s="88" t="s">
        <v>7</v>
      </c>
      <c r="C1877" s="1" t="s">
        <v>0</v>
      </c>
      <c r="D1877" s="51">
        <v>1421578.3</v>
      </c>
      <c r="E1877" s="51">
        <v>1555781.5730000001</v>
      </c>
      <c r="F1877" s="51">
        <v>1541139.9530400001</v>
      </c>
      <c r="G1877" s="50">
        <f t="shared" si="394"/>
        <v>-14641.61996000004</v>
      </c>
      <c r="H1877" s="91">
        <f t="shared" si="395"/>
        <v>99.058889743001217</v>
      </c>
    </row>
    <row r="1878" spans="2:8" s="44" customFormat="1" ht="21">
      <c r="B1878" s="92" t="s">
        <v>55</v>
      </c>
      <c r="C1878" s="1" t="s">
        <v>57</v>
      </c>
      <c r="D1878" s="73" t="s">
        <v>1</v>
      </c>
      <c r="E1878" s="73" t="s">
        <v>2</v>
      </c>
      <c r="F1878" s="73" t="s">
        <v>3</v>
      </c>
      <c r="G1878" s="74" t="s">
        <v>4</v>
      </c>
      <c r="H1878" s="95" t="s">
        <v>58</v>
      </c>
    </row>
    <row r="1879" spans="2:8" s="44" customFormat="1" ht="31.5">
      <c r="B1879" s="88" t="s">
        <v>1228</v>
      </c>
      <c r="C1879" s="108" t="s">
        <v>959</v>
      </c>
      <c r="D1879" s="77"/>
      <c r="E1879" s="78"/>
      <c r="F1879" s="78"/>
      <c r="G1879" s="78"/>
      <c r="H1879" s="79"/>
    </row>
    <row r="1880" spans="2:8" s="44" customFormat="1">
      <c r="B1880" s="90" t="s">
        <v>68</v>
      </c>
      <c r="C1880" s="107" t="s">
        <v>69</v>
      </c>
      <c r="D1880" s="75">
        <v>100000</v>
      </c>
      <c r="E1880" s="75">
        <v>0</v>
      </c>
      <c r="F1880" s="76">
        <v>0</v>
      </c>
      <c r="G1880" s="76">
        <f t="shared" ref="G1880:G1883" si="396">F1880-E1880</f>
        <v>0</v>
      </c>
      <c r="H1880" s="96">
        <v>0</v>
      </c>
    </row>
    <row r="1881" spans="2:8" s="44" customFormat="1">
      <c r="B1881" s="88" t="s">
        <v>5</v>
      </c>
      <c r="C1881" s="1" t="s">
        <v>0</v>
      </c>
      <c r="D1881" s="51">
        <v>100000</v>
      </c>
      <c r="E1881" s="51">
        <v>0</v>
      </c>
      <c r="F1881" s="52">
        <v>0</v>
      </c>
      <c r="G1881" s="50">
        <f t="shared" si="396"/>
        <v>0</v>
      </c>
      <c r="H1881" s="91">
        <v>0</v>
      </c>
    </row>
    <row r="1882" spans="2:8" s="44" customFormat="1">
      <c r="B1882" s="88" t="s">
        <v>6</v>
      </c>
      <c r="C1882" s="1" t="s">
        <v>0</v>
      </c>
      <c r="D1882" s="51">
        <v>100000</v>
      </c>
      <c r="E1882" s="51">
        <v>0</v>
      </c>
      <c r="F1882" s="52">
        <v>0</v>
      </c>
      <c r="G1882" s="50">
        <f t="shared" si="396"/>
        <v>0</v>
      </c>
      <c r="H1882" s="91">
        <v>0</v>
      </c>
    </row>
    <row r="1883" spans="2:8" s="44" customFormat="1">
      <c r="B1883" s="88" t="s">
        <v>7</v>
      </c>
      <c r="C1883" s="1" t="s">
        <v>0</v>
      </c>
      <c r="D1883" s="51">
        <v>100000</v>
      </c>
      <c r="E1883" s="51">
        <v>0</v>
      </c>
      <c r="F1883" s="52">
        <v>0</v>
      </c>
      <c r="G1883" s="50">
        <f t="shared" si="396"/>
        <v>0</v>
      </c>
      <c r="H1883" s="91">
        <v>0</v>
      </c>
    </row>
    <row r="1884" spans="2:8" s="44" customFormat="1" ht="21">
      <c r="B1884" s="92" t="s">
        <v>55</v>
      </c>
      <c r="C1884" s="1" t="s">
        <v>57</v>
      </c>
      <c r="D1884" s="73" t="s">
        <v>1</v>
      </c>
      <c r="E1884" s="73" t="s">
        <v>2</v>
      </c>
      <c r="F1884" s="73" t="s">
        <v>3</v>
      </c>
      <c r="G1884" s="74" t="s">
        <v>4</v>
      </c>
      <c r="H1884" s="95" t="s">
        <v>58</v>
      </c>
    </row>
    <row r="1885" spans="2:8" s="44" customFormat="1" ht="31.5">
      <c r="B1885" s="88" t="s">
        <v>1229</v>
      </c>
      <c r="C1885" s="108" t="s">
        <v>960</v>
      </c>
      <c r="D1885" s="77"/>
      <c r="E1885" s="78"/>
      <c r="F1885" s="78"/>
      <c r="G1885" s="78"/>
      <c r="H1885" s="79"/>
    </row>
    <row r="1886" spans="2:8" s="44" customFormat="1">
      <c r="B1886" s="90" t="s">
        <v>64</v>
      </c>
      <c r="C1886" s="107" t="s">
        <v>65</v>
      </c>
      <c r="D1886" s="75">
        <v>25805.8</v>
      </c>
      <c r="E1886" s="75">
        <v>26533.1</v>
      </c>
      <c r="F1886" s="75">
        <v>26533.097860000002</v>
      </c>
      <c r="G1886" s="76">
        <f t="shared" ref="G1886:G1894" si="397">F1886-E1886</f>
        <v>-2.1399999968707561E-3</v>
      </c>
      <c r="H1886" s="96">
        <f t="shared" ref="H1886:H1894" si="398">F1886/E1886*100</f>
        <v>99.999991934602448</v>
      </c>
    </row>
    <row r="1887" spans="2:8" s="44" customFormat="1">
      <c r="B1887" s="90" t="s">
        <v>66</v>
      </c>
      <c r="C1887" s="107" t="s">
        <v>67</v>
      </c>
      <c r="D1887" s="49">
        <v>4085.8</v>
      </c>
      <c r="E1887" s="49">
        <v>3911.2</v>
      </c>
      <c r="F1887" s="49">
        <v>3803</v>
      </c>
      <c r="G1887" s="50">
        <f t="shared" si="397"/>
        <v>-108.19999999999982</v>
      </c>
      <c r="H1887" s="91">
        <f t="shared" si="398"/>
        <v>97.23358560032726</v>
      </c>
    </row>
    <row r="1888" spans="2:8" s="44" customFormat="1">
      <c r="B1888" s="90" t="s">
        <v>68</v>
      </c>
      <c r="C1888" s="107" t="s">
        <v>69</v>
      </c>
      <c r="D1888" s="49">
        <v>5134.3999999999996</v>
      </c>
      <c r="E1888" s="49">
        <v>4586.1000000000004</v>
      </c>
      <c r="F1888" s="49">
        <v>4553.6559500000003</v>
      </c>
      <c r="G1888" s="50">
        <f t="shared" si="397"/>
        <v>-32.444050000000061</v>
      </c>
      <c r="H1888" s="91">
        <f t="shared" si="398"/>
        <v>99.292556856588391</v>
      </c>
    </row>
    <row r="1889" spans="2:8" s="44" customFormat="1">
      <c r="B1889" s="90" t="s">
        <v>1050</v>
      </c>
      <c r="C1889" s="107" t="s">
        <v>787</v>
      </c>
      <c r="D1889" s="49">
        <v>1082.7</v>
      </c>
      <c r="E1889" s="49">
        <v>1138.3</v>
      </c>
      <c r="F1889" s="49">
        <v>1112.3307199999999</v>
      </c>
      <c r="G1889" s="50">
        <f t="shared" si="397"/>
        <v>-25.969280000000026</v>
      </c>
      <c r="H1889" s="91">
        <f t="shared" si="398"/>
        <v>97.718590881138539</v>
      </c>
    </row>
    <row r="1890" spans="2:8" s="44" customFormat="1">
      <c r="B1890" s="90" t="s">
        <v>70</v>
      </c>
      <c r="C1890" s="107" t="s">
        <v>71</v>
      </c>
      <c r="D1890" s="49">
        <v>139.4</v>
      </c>
      <c r="E1890" s="49">
        <v>79.400000000000006</v>
      </c>
      <c r="F1890" s="49">
        <v>79.400000000000006</v>
      </c>
      <c r="G1890" s="50">
        <f t="shared" si="397"/>
        <v>0</v>
      </c>
      <c r="H1890" s="91">
        <f t="shared" si="398"/>
        <v>100</v>
      </c>
    </row>
    <row r="1891" spans="2:8" s="44" customFormat="1">
      <c r="B1891" s="88" t="s">
        <v>5</v>
      </c>
      <c r="C1891" s="1" t="s">
        <v>0</v>
      </c>
      <c r="D1891" s="51">
        <v>36248.1</v>
      </c>
      <c r="E1891" s="51">
        <v>36248.1</v>
      </c>
      <c r="F1891" s="51">
        <v>36081.484530000002</v>
      </c>
      <c r="G1891" s="50">
        <f t="shared" si="397"/>
        <v>-166.615469999997</v>
      </c>
      <c r="H1891" s="91">
        <f t="shared" si="398"/>
        <v>99.540347025085467</v>
      </c>
    </row>
    <row r="1892" spans="2:8" s="44" customFormat="1">
      <c r="B1892" s="90" t="s">
        <v>37</v>
      </c>
      <c r="C1892" s="107" t="s">
        <v>789</v>
      </c>
      <c r="D1892" s="49">
        <v>98575.1</v>
      </c>
      <c r="E1892" s="49">
        <v>106175.1</v>
      </c>
      <c r="F1892" s="49">
        <v>106070.83543000001</v>
      </c>
      <c r="G1892" s="50">
        <f t="shared" si="397"/>
        <v>-104.26456999999937</v>
      </c>
      <c r="H1892" s="91">
        <f t="shared" si="398"/>
        <v>99.901799414363637</v>
      </c>
    </row>
    <row r="1893" spans="2:8" s="44" customFormat="1">
      <c r="B1893" s="88" t="s">
        <v>6</v>
      </c>
      <c r="C1893" s="1" t="s">
        <v>0</v>
      </c>
      <c r="D1893" s="51">
        <v>134823.20000000001</v>
      </c>
      <c r="E1893" s="51">
        <v>142423.20000000001</v>
      </c>
      <c r="F1893" s="51">
        <v>142152.31995999999</v>
      </c>
      <c r="G1893" s="50">
        <f t="shared" si="397"/>
        <v>-270.8800400000182</v>
      </c>
      <c r="H1893" s="91">
        <f t="shared" si="398"/>
        <v>99.809806239432888</v>
      </c>
    </row>
    <row r="1894" spans="2:8" s="44" customFormat="1">
      <c r="B1894" s="88" t="s">
        <v>7</v>
      </c>
      <c r="C1894" s="1" t="s">
        <v>0</v>
      </c>
      <c r="D1894" s="51">
        <v>134823.20000000001</v>
      </c>
      <c r="E1894" s="51">
        <v>142423.20000000001</v>
      </c>
      <c r="F1894" s="51">
        <v>142152.31995999999</v>
      </c>
      <c r="G1894" s="50">
        <f t="shared" si="397"/>
        <v>-270.8800400000182</v>
      </c>
      <c r="H1894" s="91">
        <f t="shared" si="398"/>
        <v>99.809806239432888</v>
      </c>
    </row>
    <row r="1895" spans="2:8" s="44" customFormat="1" ht="21">
      <c r="B1895" s="92" t="s">
        <v>55</v>
      </c>
      <c r="C1895" s="1" t="s">
        <v>57</v>
      </c>
      <c r="D1895" s="73" t="s">
        <v>1</v>
      </c>
      <c r="E1895" s="73" t="s">
        <v>2</v>
      </c>
      <c r="F1895" s="73" t="s">
        <v>3</v>
      </c>
      <c r="G1895" s="74" t="s">
        <v>4</v>
      </c>
      <c r="H1895" s="95" t="s">
        <v>58</v>
      </c>
    </row>
    <row r="1896" spans="2:8" s="44" customFormat="1" ht="31.5">
      <c r="B1896" s="88" t="s">
        <v>1230</v>
      </c>
      <c r="C1896" s="108" t="s">
        <v>961</v>
      </c>
      <c r="D1896" s="77"/>
      <c r="E1896" s="78"/>
      <c r="F1896" s="78"/>
      <c r="G1896" s="78"/>
      <c r="H1896" s="79"/>
    </row>
    <row r="1897" spans="2:8" s="44" customFormat="1">
      <c r="B1897" s="90" t="s">
        <v>64</v>
      </c>
      <c r="C1897" s="107" t="s">
        <v>65</v>
      </c>
      <c r="D1897" s="75">
        <v>0</v>
      </c>
      <c r="E1897" s="75">
        <v>9912.9159999999993</v>
      </c>
      <c r="F1897" s="75">
        <v>7793.0702700000002</v>
      </c>
      <c r="G1897" s="76">
        <f t="shared" ref="G1897:G1906" si="399">F1897-E1897</f>
        <v>-2119.8457299999991</v>
      </c>
      <c r="H1897" s="96">
        <f t="shared" ref="H1897:H1906" si="400">F1897/E1897*100</f>
        <v>78.615316320646727</v>
      </c>
    </row>
    <row r="1898" spans="2:8" s="44" customFormat="1">
      <c r="B1898" s="90" t="s">
        <v>66</v>
      </c>
      <c r="C1898" s="107" t="s">
        <v>67</v>
      </c>
      <c r="D1898" s="49">
        <v>0</v>
      </c>
      <c r="E1898" s="49">
        <v>2149.5859999999998</v>
      </c>
      <c r="F1898" s="49">
        <v>1275.62994</v>
      </c>
      <c r="G1898" s="50">
        <f t="shared" si="399"/>
        <v>-873.95605999999975</v>
      </c>
      <c r="H1898" s="91">
        <f t="shared" si="400"/>
        <v>59.343052103986537</v>
      </c>
    </row>
    <row r="1899" spans="2:8" s="44" customFormat="1">
      <c r="B1899" s="90" t="s">
        <v>68</v>
      </c>
      <c r="C1899" s="107" t="s">
        <v>69</v>
      </c>
      <c r="D1899" s="49">
        <v>0</v>
      </c>
      <c r="E1899" s="49">
        <v>60800.057999999997</v>
      </c>
      <c r="F1899" s="49">
        <v>59837.474119999999</v>
      </c>
      <c r="G1899" s="50">
        <f t="shared" si="399"/>
        <v>-962.58387999999832</v>
      </c>
      <c r="H1899" s="91">
        <f t="shared" si="400"/>
        <v>98.416804339232712</v>
      </c>
    </row>
    <row r="1900" spans="2:8" s="44" customFormat="1">
      <c r="B1900" s="90" t="s">
        <v>1050</v>
      </c>
      <c r="C1900" s="107" t="s">
        <v>787</v>
      </c>
      <c r="D1900" s="49">
        <v>0</v>
      </c>
      <c r="E1900" s="49">
        <v>1039.9449999999999</v>
      </c>
      <c r="F1900" s="49">
        <v>508.95</v>
      </c>
      <c r="G1900" s="50">
        <f t="shared" si="399"/>
        <v>-530.99499999999989</v>
      </c>
      <c r="H1900" s="91">
        <f t="shared" si="400"/>
        <v>48.940088177740172</v>
      </c>
    </row>
    <row r="1901" spans="2:8" s="44" customFormat="1">
      <c r="B1901" s="90" t="s">
        <v>70</v>
      </c>
      <c r="C1901" s="107" t="s">
        <v>71</v>
      </c>
      <c r="D1901" s="49">
        <v>0</v>
      </c>
      <c r="E1901" s="49">
        <v>520.73299999999995</v>
      </c>
      <c r="F1901" s="49">
        <v>363.142</v>
      </c>
      <c r="G1901" s="50">
        <f t="shared" si="399"/>
        <v>-157.59099999999995</v>
      </c>
      <c r="H1901" s="91">
        <f t="shared" si="400"/>
        <v>69.736698077517659</v>
      </c>
    </row>
    <row r="1902" spans="2:8" s="44" customFormat="1">
      <c r="B1902" s="88" t="s">
        <v>5</v>
      </c>
      <c r="C1902" s="1" t="s">
        <v>0</v>
      </c>
      <c r="D1902" s="51">
        <v>0</v>
      </c>
      <c r="E1902" s="51">
        <v>74423.237999999998</v>
      </c>
      <c r="F1902" s="51">
        <v>69778.266329999999</v>
      </c>
      <c r="G1902" s="50">
        <f t="shared" si="399"/>
        <v>-4644.971669999999</v>
      </c>
      <c r="H1902" s="91">
        <f t="shared" si="400"/>
        <v>93.758707905184139</v>
      </c>
    </row>
    <row r="1903" spans="2:8" s="44" customFormat="1">
      <c r="B1903" s="90" t="s">
        <v>37</v>
      </c>
      <c r="C1903" s="107" t="s">
        <v>789</v>
      </c>
      <c r="D1903" s="49">
        <v>0</v>
      </c>
      <c r="E1903" s="49">
        <v>60</v>
      </c>
      <c r="F1903" s="49">
        <v>0</v>
      </c>
      <c r="G1903" s="50">
        <f t="shared" si="399"/>
        <v>-60</v>
      </c>
      <c r="H1903" s="91">
        <f t="shared" si="400"/>
        <v>0</v>
      </c>
    </row>
    <row r="1904" spans="2:8" s="44" customFormat="1">
      <c r="B1904" s="90" t="s">
        <v>777</v>
      </c>
      <c r="C1904" s="107" t="s">
        <v>962</v>
      </c>
      <c r="D1904" s="49">
        <v>0</v>
      </c>
      <c r="E1904" s="49">
        <v>716433.25300000003</v>
      </c>
      <c r="F1904" s="49">
        <v>713761.86705999996</v>
      </c>
      <c r="G1904" s="50">
        <f t="shared" si="399"/>
        <v>-2671.3859400000656</v>
      </c>
      <c r="H1904" s="91">
        <f t="shared" si="400"/>
        <v>99.627127031190426</v>
      </c>
    </row>
    <row r="1905" spans="2:8" s="44" customFormat="1">
      <c r="B1905" s="88" t="s">
        <v>6</v>
      </c>
      <c r="C1905" s="1" t="s">
        <v>0</v>
      </c>
      <c r="D1905" s="51">
        <v>0</v>
      </c>
      <c r="E1905" s="51">
        <v>790916.49100000004</v>
      </c>
      <c r="F1905" s="51">
        <v>783540.13338999997</v>
      </c>
      <c r="G1905" s="50">
        <f t="shared" si="399"/>
        <v>-7376.3576100000646</v>
      </c>
      <c r="H1905" s="91">
        <f t="shared" si="400"/>
        <v>99.067365809925931</v>
      </c>
    </row>
    <row r="1906" spans="2:8" s="44" customFormat="1">
      <c r="B1906" s="88" t="s">
        <v>7</v>
      </c>
      <c r="C1906" s="1" t="s">
        <v>0</v>
      </c>
      <c r="D1906" s="51">
        <v>0</v>
      </c>
      <c r="E1906" s="51">
        <v>790916.49100000004</v>
      </c>
      <c r="F1906" s="51">
        <v>783540.13338999997</v>
      </c>
      <c r="G1906" s="50">
        <f t="shared" si="399"/>
        <v>-7376.3576100000646</v>
      </c>
      <c r="H1906" s="91">
        <f t="shared" si="400"/>
        <v>99.067365809925931</v>
      </c>
    </row>
    <row r="1907" spans="2:8" s="44" customFormat="1" ht="21">
      <c r="B1907" s="92" t="s">
        <v>55</v>
      </c>
      <c r="C1907" s="1" t="s">
        <v>57</v>
      </c>
      <c r="D1907" s="73" t="s">
        <v>1</v>
      </c>
      <c r="E1907" s="73" t="s">
        <v>2</v>
      </c>
      <c r="F1907" s="73" t="s">
        <v>3</v>
      </c>
      <c r="G1907" s="74" t="s">
        <v>4</v>
      </c>
      <c r="H1907" s="95" t="s">
        <v>58</v>
      </c>
    </row>
    <row r="1908" spans="2:8" s="44" customFormat="1" ht="21">
      <c r="B1908" s="88" t="s">
        <v>1231</v>
      </c>
      <c r="C1908" s="108" t="s">
        <v>963</v>
      </c>
      <c r="D1908" s="77"/>
      <c r="E1908" s="78"/>
      <c r="F1908" s="78"/>
      <c r="G1908" s="78"/>
      <c r="H1908" s="79"/>
    </row>
    <row r="1909" spans="2:8" s="44" customFormat="1">
      <c r="B1909" s="90" t="s">
        <v>64</v>
      </c>
      <c r="C1909" s="107" t="s">
        <v>65</v>
      </c>
      <c r="D1909" s="75">
        <v>107561.1</v>
      </c>
      <c r="E1909" s="75">
        <v>81817.39632</v>
      </c>
      <c r="F1909" s="75">
        <v>81817.39632</v>
      </c>
      <c r="G1909" s="76">
        <f t="shared" ref="G1909:G1918" si="401">F1909-E1909</f>
        <v>0</v>
      </c>
      <c r="H1909" s="96">
        <f t="shared" ref="H1909:H1918" si="402">F1909/E1909*100</f>
        <v>100</v>
      </c>
    </row>
    <row r="1910" spans="2:8" s="44" customFormat="1">
      <c r="B1910" s="90" t="s">
        <v>66</v>
      </c>
      <c r="C1910" s="107" t="s">
        <v>67</v>
      </c>
      <c r="D1910" s="49">
        <v>16117.2</v>
      </c>
      <c r="E1910" s="49">
        <v>11600.06</v>
      </c>
      <c r="F1910" s="49">
        <v>11600.06</v>
      </c>
      <c r="G1910" s="50">
        <f t="shared" si="401"/>
        <v>0</v>
      </c>
      <c r="H1910" s="91">
        <f t="shared" si="402"/>
        <v>100</v>
      </c>
    </row>
    <row r="1911" spans="2:8" s="44" customFormat="1">
      <c r="B1911" s="90" t="s">
        <v>68</v>
      </c>
      <c r="C1911" s="107" t="s">
        <v>69</v>
      </c>
      <c r="D1911" s="49">
        <v>11986.2</v>
      </c>
      <c r="E1911" s="49">
        <v>8968.6560000000009</v>
      </c>
      <c r="F1911" s="49">
        <v>8968.6557100000009</v>
      </c>
      <c r="G1911" s="50">
        <f t="shared" si="401"/>
        <v>-2.8999999994994141E-4</v>
      </c>
      <c r="H1911" s="91">
        <f t="shared" si="402"/>
        <v>99.999996766516631</v>
      </c>
    </row>
    <row r="1912" spans="2:8" s="44" customFormat="1">
      <c r="B1912" s="90" t="s">
        <v>1050</v>
      </c>
      <c r="C1912" s="107" t="s">
        <v>787</v>
      </c>
      <c r="D1912" s="49">
        <v>3350</v>
      </c>
      <c r="E1912" s="49">
        <v>2799.826</v>
      </c>
      <c r="F1912" s="49">
        <v>2799.826</v>
      </c>
      <c r="G1912" s="50">
        <f t="shared" si="401"/>
        <v>0</v>
      </c>
      <c r="H1912" s="91">
        <f t="shared" si="402"/>
        <v>100</v>
      </c>
    </row>
    <row r="1913" spans="2:8" s="44" customFormat="1">
      <c r="B1913" s="90" t="s">
        <v>70</v>
      </c>
      <c r="C1913" s="107" t="s">
        <v>71</v>
      </c>
      <c r="D1913" s="49">
        <v>1860.3</v>
      </c>
      <c r="E1913" s="49">
        <v>1860.3</v>
      </c>
      <c r="F1913" s="49">
        <v>1860.3</v>
      </c>
      <c r="G1913" s="50">
        <f t="shared" si="401"/>
        <v>0</v>
      </c>
      <c r="H1913" s="91">
        <f t="shared" si="402"/>
        <v>100</v>
      </c>
    </row>
    <row r="1914" spans="2:8" s="44" customFormat="1">
      <c r="B1914" s="88" t="s">
        <v>5</v>
      </c>
      <c r="C1914" s="1" t="s">
        <v>0</v>
      </c>
      <c r="D1914" s="51">
        <v>140874.79999999999</v>
      </c>
      <c r="E1914" s="51">
        <v>107046.23832</v>
      </c>
      <c r="F1914" s="51">
        <v>107046.23802999999</v>
      </c>
      <c r="G1914" s="50">
        <f t="shared" si="401"/>
        <v>-2.9000001086387783E-4</v>
      </c>
      <c r="H1914" s="91">
        <f t="shared" si="402"/>
        <v>99.999999729089012</v>
      </c>
    </row>
    <row r="1915" spans="2:8" s="44" customFormat="1">
      <c r="B1915" s="90" t="s">
        <v>37</v>
      </c>
      <c r="C1915" s="107" t="s">
        <v>789</v>
      </c>
      <c r="D1915" s="49">
        <v>2477.1999999999998</v>
      </c>
      <c r="E1915" s="49">
        <v>498.75</v>
      </c>
      <c r="F1915" s="49">
        <v>498.75</v>
      </c>
      <c r="G1915" s="50">
        <f t="shared" si="401"/>
        <v>0</v>
      </c>
      <c r="H1915" s="91">
        <f t="shared" si="402"/>
        <v>100</v>
      </c>
    </row>
    <row r="1916" spans="2:8" s="44" customFormat="1">
      <c r="B1916" s="88" t="s">
        <v>6</v>
      </c>
      <c r="C1916" s="1" t="s">
        <v>0</v>
      </c>
      <c r="D1916" s="51">
        <v>143352</v>
      </c>
      <c r="E1916" s="51">
        <v>107544.98832</v>
      </c>
      <c r="F1916" s="51">
        <v>107544.98802999999</v>
      </c>
      <c r="G1916" s="50">
        <f t="shared" si="401"/>
        <v>-2.9000001086387783E-4</v>
      </c>
      <c r="H1916" s="91">
        <f t="shared" si="402"/>
        <v>99.999999730345408</v>
      </c>
    </row>
    <row r="1917" spans="2:8" s="44" customFormat="1">
      <c r="B1917" s="88" t="s">
        <v>8</v>
      </c>
      <c r="C1917" s="1" t="s">
        <v>0</v>
      </c>
      <c r="D1917" s="51">
        <v>1515</v>
      </c>
      <c r="E1917" s="51">
        <v>1045.9659999999999</v>
      </c>
      <c r="F1917" s="51">
        <v>1045.9659999999999</v>
      </c>
      <c r="G1917" s="50">
        <f t="shared" si="401"/>
        <v>0</v>
      </c>
      <c r="H1917" s="91">
        <f t="shared" si="402"/>
        <v>100</v>
      </c>
    </row>
    <row r="1918" spans="2:8" s="44" customFormat="1">
      <c r="B1918" s="88" t="s">
        <v>7</v>
      </c>
      <c r="C1918" s="1" t="s">
        <v>0</v>
      </c>
      <c r="D1918" s="51">
        <v>144867</v>
      </c>
      <c r="E1918" s="51">
        <v>108590.95432</v>
      </c>
      <c r="F1918" s="51">
        <v>108590.95402999999</v>
      </c>
      <c r="G1918" s="50">
        <f t="shared" si="401"/>
        <v>-2.9000001086387783E-4</v>
      </c>
      <c r="H1918" s="91">
        <f t="shared" si="402"/>
        <v>99.999999732942754</v>
      </c>
    </row>
    <row r="1919" spans="2:8" s="44" customFormat="1" ht="21">
      <c r="B1919" s="92" t="s">
        <v>55</v>
      </c>
      <c r="C1919" s="1" t="s">
        <v>57</v>
      </c>
      <c r="D1919" s="73" t="s">
        <v>1</v>
      </c>
      <c r="E1919" s="73" t="s">
        <v>2</v>
      </c>
      <c r="F1919" s="73" t="s">
        <v>3</v>
      </c>
      <c r="G1919" s="74" t="s">
        <v>4</v>
      </c>
      <c r="H1919" s="95" t="s">
        <v>58</v>
      </c>
    </row>
    <row r="1920" spans="2:8" s="44" customFormat="1" ht="21">
      <c r="B1920" s="88" t="s">
        <v>1232</v>
      </c>
      <c r="C1920" s="108" t="s">
        <v>964</v>
      </c>
      <c r="D1920" s="77"/>
      <c r="E1920" s="78"/>
      <c r="F1920" s="78"/>
      <c r="G1920" s="78"/>
      <c r="H1920" s="79"/>
    </row>
    <row r="1921" spans="2:8" s="44" customFormat="1">
      <c r="B1921" s="90" t="s">
        <v>37</v>
      </c>
      <c r="C1921" s="107" t="s">
        <v>789</v>
      </c>
      <c r="D1921" s="75">
        <v>42500</v>
      </c>
      <c r="E1921" s="75">
        <v>103712.38</v>
      </c>
      <c r="F1921" s="75">
        <v>99846.207599999994</v>
      </c>
      <c r="G1921" s="76">
        <f t="shared" ref="G1921:G1923" si="403">F1921-E1921</f>
        <v>-3866.1724000000104</v>
      </c>
      <c r="H1921" s="96">
        <f t="shared" ref="H1921:H1923" si="404">F1921/E1921*100</f>
        <v>96.272217068010576</v>
      </c>
    </row>
    <row r="1922" spans="2:8" s="44" customFormat="1">
      <c r="B1922" s="88" t="s">
        <v>6</v>
      </c>
      <c r="C1922" s="1" t="s">
        <v>0</v>
      </c>
      <c r="D1922" s="51">
        <v>42500</v>
      </c>
      <c r="E1922" s="51">
        <v>103712.38</v>
      </c>
      <c r="F1922" s="51">
        <v>99846.207599999994</v>
      </c>
      <c r="G1922" s="50">
        <f t="shared" si="403"/>
        <v>-3866.1724000000104</v>
      </c>
      <c r="H1922" s="91">
        <f t="shared" si="404"/>
        <v>96.272217068010576</v>
      </c>
    </row>
    <row r="1923" spans="2:8" s="44" customFormat="1">
      <c r="B1923" s="88" t="s">
        <v>7</v>
      </c>
      <c r="C1923" s="1" t="s">
        <v>0</v>
      </c>
      <c r="D1923" s="51">
        <v>42500</v>
      </c>
      <c r="E1923" s="51">
        <v>103712.38</v>
      </c>
      <c r="F1923" s="51">
        <v>99846.207599999994</v>
      </c>
      <c r="G1923" s="50">
        <f t="shared" si="403"/>
        <v>-3866.1724000000104</v>
      </c>
      <c r="H1923" s="91">
        <f t="shared" si="404"/>
        <v>96.272217068010576</v>
      </c>
    </row>
    <row r="1924" spans="2:8" s="44" customFormat="1" ht="21">
      <c r="B1924" s="92" t="s">
        <v>55</v>
      </c>
      <c r="C1924" s="1" t="s">
        <v>57</v>
      </c>
      <c r="D1924" s="2" t="s">
        <v>1</v>
      </c>
      <c r="E1924" s="2" t="s">
        <v>2</v>
      </c>
      <c r="F1924" s="2" t="s">
        <v>3</v>
      </c>
      <c r="G1924" s="3" t="s">
        <v>4</v>
      </c>
      <c r="H1924" s="93" t="s">
        <v>58</v>
      </c>
    </row>
    <row r="1925" spans="2:8" s="44" customFormat="1" ht="21">
      <c r="B1925" s="88" t="s">
        <v>28</v>
      </c>
      <c r="C1925" s="1">
        <v>45920</v>
      </c>
      <c r="D1925" s="83"/>
      <c r="E1925" s="83"/>
      <c r="F1925" s="83"/>
      <c r="G1925" s="83"/>
      <c r="H1925" s="89"/>
    </row>
    <row r="1926" spans="2:8" s="44" customFormat="1">
      <c r="B1926" s="90" t="s">
        <v>37</v>
      </c>
      <c r="C1926" s="107" t="s">
        <v>789</v>
      </c>
      <c r="D1926" s="49">
        <f>109990+83810+81175+688500</f>
        <v>963475</v>
      </c>
      <c r="E1926" s="49">
        <v>810470.38</v>
      </c>
      <c r="F1926" s="49">
        <f>44782.2+53827.29+46530.42+593564.41</f>
        <v>738704.32000000007</v>
      </c>
      <c r="G1926" s="50">
        <f t="shared" ref="G1926:G1928" si="405">F1926-E1926</f>
        <v>-71766.059999999939</v>
      </c>
      <c r="H1926" s="91">
        <f t="shared" ref="H1926:H1928" si="406">F1926/E1926*100</f>
        <v>91.145134754955521</v>
      </c>
    </row>
    <row r="1927" spans="2:8" s="44" customFormat="1">
      <c r="B1927" s="88" t="s">
        <v>6</v>
      </c>
      <c r="C1927" s="1" t="s">
        <v>0</v>
      </c>
      <c r="D1927" s="51">
        <f t="shared" ref="D1927:F1928" si="407">D1926</f>
        <v>963475</v>
      </c>
      <c r="E1927" s="51">
        <f t="shared" si="407"/>
        <v>810470.38</v>
      </c>
      <c r="F1927" s="51">
        <f t="shared" si="407"/>
        <v>738704.32000000007</v>
      </c>
      <c r="G1927" s="50">
        <f t="shared" si="405"/>
        <v>-71766.059999999939</v>
      </c>
      <c r="H1927" s="91">
        <f t="shared" si="406"/>
        <v>91.145134754955521</v>
      </c>
    </row>
    <row r="1928" spans="2:8" s="44" customFormat="1">
      <c r="B1928" s="88" t="s">
        <v>7</v>
      </c>
      <c r="C1928" s="1" t="s">
        <v>0</v>
      </c>
      <c r="D1928" s="51">
        <f t="shared" si="407"/>
        <v>963475</v>
      </c>
      <c r="E1928" s="51">
        <f t="shared" si="407"/>
        <v>810470.38</v>
      </c>
      <c r="F1928" s="51">
        <f t="shared" si="407"/>
        <v>738704.32000000007</v>
      </c>
      <c r="G1928" s="50">
        <f t="shared" si="405"/>
        <v>-71766.059999999939</v>
      </c>
      <c r="H1928" s="91">
        <f t="shared" si="406"/>
        <v>91.145134754955521</v>
      </c>
    </row>
    <row r="1929" spans="2:8" s="44" customFormat="1" ht="21">
      <c r="B1929" s="92" t="s">
        <v>55</v>
      </c>
      <c r="C1929" s="1" t="s">
        <v>57</v>
      </c>
      <c r="D1929" s="73" t="s">
        <v>1</v>
      </c>
      <c r="E1929" s="73" t="s">
        <v>2</v>
      </c>
      <c r="F1929" s="73" t="s">
        <v>3</v>
      </c>
      <c r="G1929" s="74" t="s">
        <v>4</v>
      </c>
      <c r="H1929" s="95" t="s">
        <v>58</v>
      </c>
    </row>
    <row r="1930" spans="2:8" s="44" customFormat="1" ht="21">
      <c r="B1930" s="88" t="s">
        <v>29</v>
      </c>
      <c r="C1930" s="108">
        <v>45930</v>
      </c>
      <c r="D1930" s="77"/>
      <c r="E1930" s="78"/>
      <c r="F1930" s="78"/>
      <c r="G1930" s="78"/>
      <c r="H1930" s="79"/>
    </row>
    <row r="1931" spans="2:8" s="44" customFormat="1">
      <c r="B1931" s="90" t="s">
        <v>37</v>
      </c>
      <c r="C1931" s="107" t="s">
        <v>789</v>
      </c>
      <c r="D1931" s="75">
        <f>109990+83810+81175+62305</f>
        <v>337280</v>
      </c>
      <c r="E1931" s="75">
        <v>149170.72</v>
      </c>
      <c r="F1931" s="75">
        <f>44782.2+53790.62+46530.42+2204.53</f>
        <v>147307.76999999999</v>
      </c>
      <c r="G1931" s="76">
        <f t="shared" ref="G1931:G1933" si="408">F1931-E1931</f>
        <v>-1862.9500000000116</v>
      </c>
      <c r="H1931" s="96">
        <f t="shared" ref="H1931:H1933" si="409">F1931/E1931*100</f>
        <v>98.751128907871461</v>
      </c>
    </row>
    <row r="1932" spans="2:8" s="44" customFormat="1">
      <c r="B1932" s="88" t="s">
        <v>6</v>
      </c>
      <c r="C1932" s="1" t="s">
        <v>0</v>
      </c>
      <c r="D1932" s="51">
        <f t="shared" ref="D1932:F1933" si="410">D1931</f>
        <v>337280</v>
      </c>
      <c r="E1932" s="51">
        <f t="shared" si="410"/>
        <v>149170.72</v>
      </c>
      <c r="F1932" s="51">
        <f t="shared" si="410"/>
        <v>147307.76999999999</v>
      </c>
      <c r="G1932" s="50">
        <f t="shared" si="408"/>
        <v>-1862.9500000000116</v>
      </c>
      <c r="H1932" s="91">
        <f t="shared" si="409"/>
        <v>98.751128907871461</v>
      </c>
    </row>
    <row r="1933" spans="2:8" s="44" customFormat="1">
      <c r="B1933" s="88" t="s">
        <v>7</v>
      </c>
      <c r="C1933" s="1" t="s">
        <v>0</v>
      </c>
      <c r="D1933" s="51">
        <f t="shared" si="410"/>
        <v>337280</v>
      </c>
      <c r="E1933" s="51">
        <f t="shared" si="410"/>
        <v>149170.72</v>
      </c>
      <c r="F1933" s="51">
        <f t="shared" si="410"/>
        <v>147307.76999999999</v>
      </c>
      <c r="G1933" s="50">
        <f t="shared" si="408"/>
        <v>-1862.9500000000116</v>
      </c>
      <c r="H1933" s="91">
        <f t="shared" si="409"/>
        <v>98.751128907871461</v>
      </c>
    </row>
    <row r="1934" spans="2:8" s="44" customFormat="1" ht="21">
      <c r="B1934" s="92" t="s">
        <v>55</v>
      </c>
      <c r="C1934" s="1" t="s">
        <v>57</v>
      </c>
      <c r="D1934" s="73" t="s">
        <v>1</v>
      </c>
      <c r="E1934" s="73" t="s">
        <v>2</v>
      </c>
      <c r="F1934" s="73" t="s">
        <v>3</v>
      </c>
      <c r="G1934" s="74" t="s">
        <v>4</v>
      </c>
      <c r="H1934" s="95" t="s">
        <v>58</v>
      </c>
    </row>
    <row r="1935" spans="2:8" s="44" customFormat="1" ht="21">
      <c r="B1935" s="88" t="s">
        <v>1233</v>
      </c>
      <c r="C1935" s="108" t="s">
        <v>965</v>
      </c>
      <c r="D1935" s="77"/>
      <c r="E1935" s="78"/>
      <c r="F1935" s="78"/>
      <c r="G1935" s="78"/>
      <c r="H1935" s="79"/>
    </row>
    <row r="1936" spans="2:8" s="44" customFormat="1">
      <c r="B1936" s="90" t="s">
        <v>64</v>
      </c>
      <c r="C1936" s="107" t="s">
        <v>65</v>
      </c>
      <c r="D1936" s="75">
        <v>11141</v>
      </c>
      <c r="E1936" s="75">
        <v>11141</v>
      </c>
      <c r="F1936" s="75">
        <v>11141</v>
      </c>
      <c r="G1936" s="76">
        <f t="shared" ref="G1936:G1944" si="411">F1936-E1936</f>
        <v>0</v>
      </c>
      <c r="H1936" s="96">
        <f t="shared" ref="H1936:H1944" si="412">F1936/E1936*100</f>
        <v>100</v>
      </c>
    </row>
    <row r="1937" spans="2:8" s="44" customFormat="1">
      <c r="B1937" s="90" t="s">
        <v>66</v>
      </c>
      <c r="C1937" s="107" t="s">
        <v>67</v>
      </c>
      <c r="D1937" s="49">
        <v>1921.7</v>
      </c>
      <c r="E1937" s="49">
        <v>1921.7</v>
      </c>
      <c r="F1937" s="49">
        <v>1289.3993599999999</v>
      </c>
      <c r="G1937" s="50">
        <f t="shared" si="411"/>
        <v>-632.30064000000016</v>
      </c>
      <c r="H1937" s="91">
        <f t="shared" si="412"/>
        <v>67.096808034552737</v>
      </c>
    </row>
    <row r="1938" spans="2:8" s="44" customFormat="1">
      <c r="B1938" s="90" t="s">
        <v>68</v>
      </c>
      <c r="C1938" s="107" t="s">
        <v>69</v>
      </c>
      <c r="D1938" s="49">
        <v>89.98</v>
      </c>
      <c r="E1938" s="49">
        <v>10</v>
      </c>
      <c r="F1938" s="49">
        <v>10</v>
      </c>
      <c r="G1938" s="50">
        <f t="shared" si="411"/>
        <v>0</v>
      </c>
      <c r="H1938" s="91">
        <f t="shared" si="412"/>
        <v>100</v>
      </c>
    </row>
    <row r="1939" spans="2:8" s="44" customFormat="1">
      <c r="B1939" s="90" t="s">
        <v>1050</v>
      </c>
      <c r="C1939" s="107" t="s">
        <v>787</v>
      </c>
      <c r="D1939" s="49">
        <v>400</v>
      </c>
      <c r="E1939" s="49">
        <v>64.66</v>
      </c>
      <c r="F1939" s="49">
        <v>64.66</v>
      </c>
      <c r="G1939" s="50">
        <f t="shared" si="411"/>
        <v>0</v>
      </c>
      <c r="H1939" s="91">
        <f t="shared" si="412"/>
        <v>100</v>
      </c>
    </row>
    <row r="1940" spans="2:8" s="44" customFormat="1">
      <c r="B1940" s="90" t="s">
        <v>70</v>
      </c>
      <c r="C1940" s="107" t="s">
        <v>71</v>
      </c>
      <c r="D1940" s="49">
        <v>782.82</v>
      </c>
      <c r="E1940" s="49">
        <v>782.82</v>
      </c>
      <c r="F1940" s="49">
        <v>782.8</v>
      </c>
      <c r="G1940" s="50">
        <f t="shared" si="411"/>
        <v>-2.0000000000095497E-2</v>
      </c>
      <c r="H1940" s="91">
        <f t="shared" si="412"/>
        <v>99.997445134258172</v>
      </c>
    </row>
    <row r="1941" spans="2:8" s="44" customFormat="1">
      <c r="B1941" s="88" t="s">
        <v>5</v>
      </c>
      <c r="C1941" s="1" t="s">
        <v>0</v>
      </c>
      <c r="D1941" s="51">
        <v>14335.5</v>
      </c>
      <c r="E1941" s="51">
        <v>13920.18</v>
      </c>
      <c r="F1941" s="51">
        <v>13287.85936</v>
      </c>
      <c r="G1941" s="50">
        <f t="shared" si="411"/>
        <v>-632.32063999999991</v>
      </c>
      <c r="H1941" s="91">
        <f t="shared" si="412"/>
        <v>95.457525405562279</v>
      </c>
    </row>
    <row r="1942" spans="2:8" s="44" customFormat="1">
      <c r="B1942" s="90" t="s">
        <v>37</v>
      </c>
      <c r="C1942" s="107" t="s">
        <v>789</v>
      </c>
      <c r="D1942" s="49">
        <v>0</v>
      </c>
      <c r="E1942" s="49">
        <v>415.32</v>
      </c>
      <c r="F1942" s="49">
        <v>415.3</v>
      </c>
      <c r="G1942" s="50">
        <f t="shared" si="411"/>
        <v>-1.999999999998181E-2</v>
      </c>
      <c r="H1942" s="91">
        <f t="shared" si="412"/>
        <v>99.995184436097475</v>
      </c>
    </row>
    <row r="1943" spans="2:8" s="44" customFormat="1">
      <c r="B1943" s="88" t="s">
        <v>6</v>
      </c>
      <c r="C1943" s="1" t="s">
        <v>0</v>
      </c>
      <c r="D1943" s="51">
        <v>14335.5</v>
      </c>
      <c r="E1943" s="51">
        <v>14335.5</v>
      </c>
      <c r="F1943" s="51">
        <v>13703.15936</v>
      </c>
      <c r="G1943" s="50">
        <f t="shared" si="411"/>
        <v>-632.34064000000035</v>
      </c>
      <c r="H1943" s="91">
        <f t="shared" si="412"/>
        <v>95.588987897178328</v>
      </c>
    </row>
    <row r="1944" spans="2:8" s="44" customFormat="1">
      <c r="B1944" s="88" t="s">
        <v>7</v>
      </c>
      <c r="C1944" s="1" t="s">
        <v>0</v>
      </c>
      <c r="D1944" s="51">
        <v>14335.5</v>
      </c>
      <c r="E1944" s="51">
        <v>14335.5</v>
      </c>
      <c r="F1944" s="51">
        <v>13703.15936</v>
      </c>
      <c r="G1944" s="50">
        <f t="shared" si="411"/>
        <v>-632.34064000000035</v>
      </c>
      <c r="H1944" s="91">
        <f t="shared" si="412"/>
        <v>95.588987897178328</v>
      </c>
    </row>
    <row r="1945" spans="2:8" s="44" customFormat="1" ht="21">
      <c r="B1945" s="92" t="s">
        <v>55</v>
      </c>
      <c r="C1945" s="1" t="s">
        <v>57</v>
      </c>
      <c r="D1945" s="73" t="s">
        <v>1</v>
      </c>
      <c r="E1945" s="73" t="s">
        <v>2</v>
      </c>
      <c r="F1945" s="73" t="s">
        <v>3</v>
      </c>
      <c r="G1945" s="74" t="s">
        <v>4</v>
      </c>
      <c r="H1945" s="95" t="s">
        <v>58</v>
      </c>
    </row>
    <row r="1946" spans="2:8" s="44" customFormat="1" ht="21">
      <c r="B1946" s="88" t="s">
        <v>1234</v>
      </c>
      <c r="C1946" s="108" t="s">
        <v>966</v>
      </c>
      <c r="D1946" s="77"/>
      <c r="E1946" s="78"/>
      <c r="F1946" s="78"/>
      <c r="G1946" s="78"/>
      <c r="H1946" s="79"/>
    </row>
    <row r="1947" spans="2:8" s="44" customFormat="1">
      <c r="B1947" s="90" t="s">
        <v>64</v>
      </c>
      <c r="C1947" s="107" t="s">
        <v>65</v>
      </c>
      <c r="D1947" s="75">
        <v>114246.5</v>
      </c>
      <c r="E1947" s="75">
        <v>89923</v>
      </c>
      <c r="F1947" s="75">
        <v>89922.979890000002</v>
      </c>
      <c r="G1947" s="76">
        <f t="shared" ref="G1947:G1955" si="413">F1947-E1947</f>
        <v>-2.0109999997657724E-2</v>
      </c>
      <c r="H1947" s="96">
        <f t="shared" ref="H1947:H1955" si="414">F1947/E1947*100</f>
        <v>99.999977636422273</v>
      </c>
    </row>
    <row r="1948" spans="2:8" s="44" customFormat="1">
      <c r="B1948" s="90" t="s">
        <v>66</v>
      </c>
      <c r="C1948" s="107" t="s">
        <v>67</v>
      </c>
      <c r="D1948" s="49">
        <v>17423.8</v>
      </c>
      <c r="E1948" s="49">
        <v>13249.8</v>
      </c>
      <c r="F1948" s="49">
        <v>13249.77406</v>
      </c>
      <c r="G1948" s="50">
        <f t="shared" si="413"/>
        <v>-2.5939999999536667E-2</v>
      </c>
      <c r="H1948" s="91">
        <f t="shared" si="414"/>
        <v>99.999804223459975</v>
      </c>
    </row>
    <row r="1949" spans="2:8" s="44" customFormat="1">
      <c r="B1949" s="90" t="s">
        <v>68</v>
      </c>
      <c r="C1949" s="107" t="s">
        <v>69</v>
      </c>
      <c r="D1949" s="49">
        <v>47021.7</v>
      </c>
      <c r="E1949" s="49">
        <v>27662.33</v>
      </c>
      <c r="F1949" s="49">
        <v>27662.329979999999</v>
      </c>
      <c r="G1949" s="50">
        <f t="shared" si="413"/>
        <v>-2.000000313273631E-5</v>
      </c>
      <c r="H1949" s="91">
        <f t="shared" si="414"/>
        <v>99.999999927699506</v>
      </c>
    </row>
    <row r="1950" spans="2:8" s="44" customFormat="1">
      <c r="B1950" s="90" t="s">
        <v>1050</v>
      </c>
      <c r="C1950" s="107" t="s">
        <v>787</v>
      </c>
      <c r="D1950" s="49">
        <v>4850</v>
      </c>
      <c r="E1950" s="49">
        <v>2873</v>
      </c>
      <c r="F1950" s="49">
        <v>2872.9787999999999</v>
      </c>
      <c r="G1950" s="50">
        <f t="shared" si="413"/>
        <v>-2.1200000000135333E-2</v>
      </c>
      <c r="H1950" s="91">
        <f t="shared" si="414"/>
        <v>99.999262095370682</v>
      </c>
    </row>
    <row r="1951" spans="2:8" s="44" customFormat="1">
      <c r="B1951" s="90" t="s">
        <v>70</v>
      </c>
      <c r="C1951" s="107" t="s">
        <v>71</v>
      </c>
      <c r="D1951" s="49">
        <v>18000</v>
      </c>
      <c r="E1951" s="49">
        <v>19900</v>
      </c>
      <c r="F1951" s="49">
        <v>19900</v>
      </c>
      <c r="G1951" s="50">
        <f t="shared" si="413"/>
        <v>0</v>
      </c>
      <c r="H1951" s="91">
        <f t="shared" si="414"/>
        <v>100</v>
      </c>
    </row>
    <row r="1952" spans="2:8" s="44" customFormat="1">
      <c r="B1952" s="88" t="s">
        <v>5</v>
      </c>
      <c r="C1952" s="1" t="s">
        <v>0</v>
      </c>
      <c r="D1952" s="51">
        <v>201542</v>
      </c>
      <c r="E1952" s="51">
        <v>153608.13</v>
      </c>
      <c r="F1952" s="51">
        <v>153608.06273000001</v>
      </c>
      <c r="G1952" s="50">
        <f t="shared" si="413"/>
        <v>-6.7269999999552965E-2</v>
      </c>
      <c r="H1952" s="91">
        <f t="shared" si="414"/>
        <v>99.99995620674504</v>
      </c>
    </row>
    <row r="1953" spans="2:8" s="44" customFormat="1">
      <c r="B1953" s="90" t="s">
        <v>37</v>
      </c>
      <c r="C1953" s="107" t="s">
        <v>789</v>
      </c>
      <c r="D1953" s="49">
        <v>1163.2</v>
      </c>
      <c r="E1953" s="49">
        <v>4753.2</v>
      </c>
      <c r="F1953" s="49">
        <v>4753.2</v>
      </c>
      <c r="G1953" s="50">
        <f t="shared" si="413"/>
        <v>0</v>
      </c>
      <c r="H1953" s="91">
        <f t="shared" si="414"/>
        <v>100</v>
      </c>
    </row>
    <row r="1954" spans="2:8" s="44" customFormat="1">
      <c r="B1954" s="88" t="s">
        <v>6</v>
      </c>
      <c r="C1954" s="1" t="s">
        <v>0</v>
      </c>
      <c r="D1954" s="51">
        <v>202705.2</v>
      </c>
      <c r="E1954" s="51">
        <v>158361.32999999999</v>
      </c>
      <c r="F1954" s="51">
        <v>158361.26272999999</v>
      </c>
      <c r="G1954" s="50">
        <f t="shared" si="413"/>
        <v>-6.7269999999552965E-2</v>
      </c>
      <c r="H1954" s="91">
        <f t="shared" si="414"/>
        <v>99.999957521195356</v>
      </c>
    </row>
    <row r="1955" spans="2:8" s="44" customFormat="1">
      <c r="B1955" s="88" t="s">
        <v>7</v>
      </c>
      <c r="C1955" s="1" t="s">
        <v>0</v>
      </c>
      <c r="D1955" s="51">
        <v>202705.2</v>
      </c>
      <c r="E1955" s="51">
        <v>158361.32999999999</v>
      </c>
      <c r="F1955" s="51">
        <v>158361.26272999999</v>
      </c>
      <c r="G1955" s="50">
        <f t="shared" si="413"/>
        <v>-6.7269999999552965E-2</v>
      </c>
      <c r="H1955" s="91">
        <f t="shared" si="414"/>
        <v>99.999957521195356</v>
      </c>
    </row>
    <row r="1956" spans="2:8" s="44" customFormat="1" ht="21">
      <c r="B1956" s="92" t="s">
        <v>55</v>
      </c>
      <c r="C1956" s="1" t="s">
        <v>57</v>
      </c>
      <c r="D1956" s="73" t="s">
        <v>1</v>
      </c>
      <c r="E1956" s="73" t="s">
        <v>2</v>
      </c>
      <c r="F1956" s="73" t="s">
        <v>3</v>
      </c>
      <c r="G1956" s="74" t="s">
        <v>4</v>
      </c>
      <c r="H1956" s="95" t="s">
        <v>58</v>
      </c>
    </row>
    <row r="1957" spans="2:8" s="44" customFormat="1" ht="31.5">
      <c r="B1957" s="88" t="s">
        <v>1235</v>
      </c>
      <c r="C1957" s="108" t="s">
        <v>967</v>
      </c>
      <c r="D1957" s="77"/>
      <c r="E1957" s="78"/>
      <c r="F1957" s="78"/>
      <c r="G1957" s="78"/>
      <c r="H1957" s="79"/>
    </row>
    <row r="1958" spans="2:8" s="44" customFormat="1">
      <c r="B1958" s="90" t="s">
        <v>64</v>
      </c>
      <c r="C1958" s="107" t="s">
        <v>65</v>
      </c>
      <c r="D1958" s="75">
        <v>1073950</v>
      </c>
      <c r="E1958" s="75">
        <v>820054.48800000001</v>
      </c>
      <c r="F1958" s="75">
        <v>820052.52887000004</v>
      </c>
      <c r="G1958" s="76">
        <f t="shared" ref="G1958:G1966" si="415">F1958-E1958</f>
        <v>-1.9591299999738112</v>
      </c>
      <c r="H1958" s="96">
        <f t="shared" ref="H1958:H1966" si="416">F1958/E1958*100</f>
        <v>99.999761097582095</v>
      </c>
    </row>
    <row r="1959" spans="2:8" s="44" customFormat="1">
      <c r="B1959" s="90" t="s">
        <v>66</v>
      </c>
      <c r="C1959" s="107" t="s">
        <v>67</v>
      </c>
      <c r="D1959" s="49">
        <v>162579.1</v>
      </c>
      <c r="E1959" s="49">
        <v>124585.083</v>
      </c>
      <c r="F1959" s="49">
        <v>124584.31617999999</v>
      </c>
      <c r="G1959" s="50">
        <f t="shared" si="415"/>
        <v>-0.76682000000437256</v>
      </c>
      <c r="H1959" s="91">
        <f t="shared" si="416"/>
        <v>99.999384500951848</v>
      </c>
    </row>
    <row r="1960" spans="2:8" s="44" customFormat="1">
      <c r="B1960" s="90" t="s">
        <v>68</v>
      </c>
      <c r="C1960" s="107" t="s">
        <v>69</v>
      </c>
      <c r="D1960" s="49">
        <v>14000</v>
      </c>
      <c r="E1960" s="49">
        <v>12932.4</v>
      </c>
      <c r="F1960" s="49">
        <v>12927.284820000001</v>
      </c>
      <c r="G1960" s="50">
        <f t="shared" si="415"/>
        <v>-5.1151799999988725</v>
      </c>
      <c r="H1960" s="91">
        <f t="shared" si="416"/>
        <v>99.960446784819538</v>
      </c>
    </row>
    <row r="1961" spans="2:8" s="44" customFormat="1">
      <c r="B1961" s="90" t="s">
        <v>1050</v>
      </c>
      <c r="C1961" s="107" t="s">
        <v>787</v>
      </c>
      <c r="D1961" s="49">
        <v>11488.6</v>
      </c>
      <c r="E1961" s="49">
        <v>8503.2999999999993</v>
      </c>
      <c r="F1961" s="49">
        <v>8500.8228400000007</v>
      </c>
      <c r="G1961" s="50">
        <f t="shared" si="415"/>
        <v>-2.4771599999985483</v>
      </c>
      <c r="H1961" s="91">
        <f t="shared" si="416"/>
        <v>99.970868251149568</v>
      </c>
    </row>
    <row r="1962" spans="2:8" s="44" customFormat="1">
      <c r="B1962" s="90" t="s">
        <v>1054</v>
      </c>
      <c r="C1962" s="107" t="s">
        <v>792</v>
      </c>
      <c r="D1962" s="49">
        <v>31.9</v>
      </c>
      <c r="E1962" s="49">
        <v>21.1</v>
      </c>
      <c r="F1962" s="49">
        <v>21.1</v>
      </c>
      <c r="G1962" s="50">
        <f t="shared" si="415"/>
        <v>0</v>
      </c>
      <c r="H1962" s="91">
        <f t="shared" si="416"/>
        <v>100</v>
      </c>
    </row>
    <row r="1963" spans="2:8" s="44" customFormat="1">
      <c r="B1963" s="90" t="s">
        <v>1051</v>
      </c>
      <c r="C1963" s="107" t="s">
        <v>788</v>
      </c>
      <c r="D1963" s="49">
        <v>665.1</v>
      </c>
      <c r="E1963" s="49">
        <v>442.9</v>
      </c>
      <c r="F1963" s="49">
        <v>442.89967999999999</v>
      </c>
      <c r="G1963" s="50">
        <f t="shared" si="415"/>
        <v>-3.1999999998788553E-4</v>
      </c>
      <c r="H1963" s="91">
        <f t="shared" si="416"/>
        <v>99.999927748927533</v>
      </c>
    </row>
    <row r="1964" spans="2:8" s="44" customFormat="1">
      <c r="B1964" s="88" t="s">
        <v>5</v>
      </c>
      <c r="C1964" s="1" t="s">
        <v>0</v>
      </c>
      <c r="D1964" s="51">
        <v>1262714.7</v>
      </c>
      <c r="E1964" s="51">
        <v>966539.27099999995</v>
      </c>
      <c r="F1964" s="51">
        <v>966528.95238999999</v>
      </c>
      <c r="G1964" s="50">
        <f t="shared" si="415"/>
        <v>-10.318609999958426</v>
      </c>
      <c r="H1964" s="91">
        <f t="shared" si="416"/>
        <v>99.998932416890909</v>
      </c>
    </row>
    <row r="1965" spans="2:8" s="44" customFormat="1">
      <c r="B1965" s="88" t="s">
        <v>6</v>
      </c>
      <c r="C1965" s="1" t="s">
        <v>0</v>
      </c>
      <c r="D1965" s="51">
        <v>1262714.7</v>
      </c>
      <c r="E1965" s="51">
        <v>966539.27099999995</v>
      </c>
      <c r="F1965" s="51">
        <v>966528.95238999999</v>
      </c>
      <c r="G1965" s="50">
        <f t="shared" si="415"/>
        <v>-10.318609999958426</v>
      </c>
      <c r="H1965" s="91">
        <f t="shared" si="416"/>
        <v>99.998932416890909</v>
      </c>
    </row>
    <row r="1966" spans="2:8" s="44" customFormat="1">
      <c r="B1966" s="88" t="s">
        <v>7</v>
      </c>
      <c r="C1966" s="1" t="s">
        <v>0</v>
      </c>
      <c r="D1966" s="51">
        <v>1262714.7</v>
      </c>
      <c r="E1966" s="51">
        <v>966539.27099999995</v>
      </c>
      <c r="F1966" s="51">
        <v>966528.95238999999</v>
      </c>
      <c r="G1966" s="50">
        <f t="shared" si="415"/>
        <v>-10.318609999958426</v>
      </c>
      <c r="H1966" s="91">
        <f t="shared" si="416"/>
        <v>99.998932416890909</v>
      </c>
    </row>
    <row r="1967" spans="2:8" s="44" customFormat="1" ht="21">
      <c r="B1967" s="92" t="s">
        <v>55</v>
      </c>
      <c r="C1967" s="1" t="s">
        <v>57</v>
      </c>
      <c r="D1967" s="2" t="s">
        <v>1</v>
      </c>
      <c r="E1967" s="2" t="s">
        <v>2</v>
      </c>
      <c r="F1967" s="2" t="s">
        <v>3</v>
      </c>
      <c r="G1967" s="3" t="s">
        <v>4</v>
      </c>
      <c r="H1967" s="93" t="s">
        <v>58</v>
      </c>
    </row>
    <row r="1968" spans="2:8" s="44" customFormat="1" ht="21">
      <c r="B1968" s="88" t="s">
        <v>44</v>
      </c>
      <c r="C1968" s="1">
        <v>47920</v>
      </c>
      <c r="D1968" s="83"/>
      <c r="E1968" s="83"/>
      <c r="F1968" s="83"/>
      <c r="G1968" s="83"/>
      <c r="H1968" s="89"/>
    </row>
    <row r="1969" spans="2:8" s="44" customFormat="1">
      <c r="B1969" s="90" t="s">
        <v>37</v>
      </c>
      <c r="C1969" s="107">
        <v>311</v>
      </c>
      <c r="D1969" s="49">
        <f>59500</f>
        <v>59500</v>
      </c>
      <c r="E1969" s="49">
        <v>21525</v>
      </c>
      <c r="F1969" s="49">
        <v>21125</v>
      </c>
      <c r="G1969" s="50">
        <f t="shared" ref="G1969:G1971" si="417">F1969-E1969</f>
        <v>-400</v>
      </c>
      <c r="H1969" s="91">
        <f t="shared" ref="H1969:H1971" si="418">F1969/E1969*100</f>
        <v>98.141695702671313</v>
      </c>
    </row>
    <row r="1970" spans="2:8" s="44" customFormat="1">
      <c r="B1970" s="88" t="s">
        <v>6</v>
      </c>
      <c r="C1970" s="1" t="s">
        <v>0</v>
      </c>
      <c r="D1970" s="51">
        <f t="shared" ref="D1970:F1971" si="419">D1969</f>
        <v>59500</v>
      </c>
      <c r="E1970" s="51">
        <f t="shared" si="419"/>
        <v>21525</v>
      </c>
      <c r="F1970" s="51">
        <f t="shared" si="419"/>
        <v>21125</v>
      </c>
      <c r="G1970" s="50">
        <f t="shared" si="417"/>
        <v>-400</v>
      </c>
      <c r="H1970" s="91">
        <f t="shared" si="418"/>
        <v>98.141695702671313</v>
      </c>
    </row>
    <row r="1971" spans="2:8" s="44" customFormat="1">
      <c r="B1971" s="88" t="s">
        <v>7</v>
      </c>
      <c r="C1971" s="1" t="s">
        <v>0</v>
      </c>
      <c r="D1971" s="51">
        <f t="shared" si="419"/>
        <v>59500</v>
      </c>
      <c r="E1971" s="51">
        <f t="shared" si="419"/>
        <v>21525</v>
      </c>
      <c r="F1971" s="51">
        <f t="shared" si="419"/>
        <v>21125</v>
      </c>
      <c r="G1971" s="50">
        <f t="shared" si="417"/>
        <v>-400</v>
      </c>
      <c r="H1971" s="91">
        <f t="shared" si="418"/>
        <v>98.141695702671313</v>
      </c>
    </row>
    <row r="1972" spans="2:8" s="44" customFormat="1" ht="21">
      <c r="B1972" s="92" t="s">
        <v>55</v>
      </c>
      <c r="C1972" s="1" t="s">
        <v>57</v>
      </c>
      <c r="D1972" s="73" t="s">
        <v>1</v>
      </c>
      <c r="E1972" s="73" t="s">
        <v>2</v>
      </c>
      <c r="F1972" s="73" t="s">
        <v>3</v>
      </c>
      <c r="G1972" s="74" t="s">
        <v>4</v>
      </c>
      <c r="H1972" s="95" t="s">
        <v>58</v>
      </c>
    </row>
    <row r="1973" spans="2:8" s="44" customFormat="1" ht="21">
      <c r="B1973" s="88" t="s">
        <v>1236</v>
      </c>
      <c r="C1973" s="108" t="s">
        <v>968</v>
      </c>
      <c r="D1973" s="77"/>
      <c r="E1973" s="78"/>
      <c r="F1973" s="78"/>
      <c r="G1973" s="78"/>
      <c r="H1973" s="79"/>
    </row>
    <row r="1974" spans="2:8" s="44" customFormat="1">
      <c r="B1974" s="90" t="s">
        <v>64</v>
      </c>
      <c r="C1974" s="107" t="s">
        <v>65</v>
      </c>
      <c r="D1974" s="75">
        <v>78503.3</v>
      </c>
      <c r="E1974" s="75">
        <v>63477.381869999997</v>
      </c>
      <c r="F1974" s="75">
        <v>63477.381869999997</v>
      </c>
      <c r="G1974" s="76">
        <f t="shared" ref="G1974:G1984" si="420">F1974-E1974</f>
        <v>0</v>
      </c>
      <c r="H1974" s="96">
        <f t="shared" ref="H1974:H1978" si="421">F1974/E1974*100</f>
        <v>100</v>
      </c>
    </row>
    <row r="1975" spans="2:8" s="44" customFormat="1">
      <c r="B1975" s="90" t="s">
        <v>66</v>
      </c>
      <c r="C1975" s="107" t="s">
        <v>67</v>
      </c>
      <c r="D1975" s="49">
        <v>788.7</v>
      </c>
      <c r="E1975" s="49">
        <v>668.77707999999996</v>
      </c>
      <c r="F1975" s="49">
        <v>668.77707999999996</v>
      </c>
      <c r="G1975" s="50">
        <f t="shared" si="420"/>
        <v>0</v>
      </c>
      <c r="H1975" s="91">
        <f t="shared" si="421"/>
        <v>100</v>
      </c>
    </row>
    <row r="1976" spans="2:8" s="44" customFormat="1">
      <c r="B1976" s="90" t="s">
        <v>68</v>
      </c>
      <c r="C1976" s="107" t="s">
        <v>69</v>
      </c>
      <c r="D1976" s="49">
        <v>81778.399999999994</v>
      </c>
      <c r="E1976" s="49">
        <v>11068.804099999999</v>
      </c>
      <c r="F1976" s="49">
        <v>11068.80406</v>
      </c>
      <c r="G1976" s="50">
        <f t="shared" si="420"/>
        <v>-3.9999998989515007E-5</v>
      </c>
      <c r="H1976" s="91">
        <f t="shared" si="421"/>
        <v>99.999999638624033</v>
      </c>
    </row>
    <row r="1977" spans="2:8" s="44" customFormat="1">
      <c r="B1977" s="90" t="s">
        <v>1050</v>
      </c>
      <c r="C1977" s="107" t="s">
        <v>787</v>
      </c>
      <c r="D1977" s="49">
        <v>3000</v>
      </c>
      <c r="E1977" s="49">
        <v>1197</v>
      </c>
      <c r="F1977" s="49">
        <v>1197</v>
      </c>
      <c r="G1977" s="50">
        <f t="shared" si="420"/>
        <v>0</v>
      </c>
      <c r="H1977" s="91">
        <f t="shared" si="421"/>
        <v>100</v>
      </c>
    </row>
    <row r="1978" spans="2:8" s="44" customFormat="1">
      <c r="B1978" s="90" t="s">
        <v>70</v>
      </c>
      <c r="C1978" s="107" t="s">
        <v>71</v>
      </c>
      <c r="D1978" s="49">
        <v>2665</v>
      </c>
      <c r="E1978" s="49">
        <v>910.9</v>
      </c>
      <c r="F1978" s="49">
        <v>910.89982999999995</v>
      </c>
      <c r="G1978" s="50">
        <f t="shared" si="420"/>
        <v>-1.7000000002553861E-4</v>
      </c>
      <c r="H1978" s="91">
        <f t="shared" si="421"/>
        <v>99.99998133713909</v>
      </c>
    </row>
    <row r="1979" spans="2:8" s="44" customFormat="1">
      <c r="B1979" s="90" t="s">
        <v>1078</v>
      </c>
      <c r="C1979" s="107" t="s">
        <v>805</v>
      </c>
      <c r="D1979" s="49">
        <v>2325</v>
      </c>
      <c r="E1979" s="49">
        <v>0</v>
      </c>
      <c r="F1979" s="49">
        <v>0</v>
      </c>
      <c r="G1979" s="50">
        <f t="shared" si="420"/>
        <v>0</v>
      </c>
      <c r="H1979" s="91">
        <v>0</v>
      </c>
    </row>
    <row r="1980" spans="2:8" s="44" customFormat="1">
      <c r="B1980" s="90" t="s">
        <v>1051</v>
      </c>
      <c r="C1980" s="107" t="s">
        <v>788</v>
      </c>
      <c r="D1980" s="49">
        <v>1167</v>
      </c>
      <c r="E1980" s="49">
        <v>0</v>
      </c>
      <c r="F1980" s="49">
        <v>0</v>
      </c>
      <c r="G1980" s="50">
        <f t="shared" si="420"/>
        <v>0</v>
      </c>
      <c r="H1980" s="91">
        <v>0</v>
      </c>
    </row>
    <row r="1981" spans="2:8" s="44" customFormat="1">
      <c r="B1981" s="88" t="s">
        <v>5</v>
      </c>
      <c r="C1981" s="1" t="s">
        <v>0</v>
      </c>
      <c r="D1981" s="51">
        <v>170227.4</v>
      </c>
      <c r="E1981" s="51">
        <v>77322.86305</v>
      </c>
      <c r="F1981" s="51">
        <v>77322.862840000002</v>
      </c>
      <c r="G1981" s="50">
        <f t="shared" si="420"/>
        <v>-2.0999999833293259E-4</v>
      </c>
      <c r="H1981" s="91">
        <f t="shared" ref="H1981:H1984" si="422">F1981/E1981*100</f>
        <v>99.99999972841151</v>
      </c>
    </row>
    <row r="1982" spans="2:8" s="44" customFormat="1">
      <c r="B1982" s="88" t="s">
        <v>6</v>
      </c>
      <c r="C1982" s="1" t="s">
        <v>0</v>
      </c>
      <c r="D1982" s="51">
        <v>170227.4</v>
      </c>
      <c r="E1982" s="51">
        <v>77322.86305</v>
      </c>
      <c r="F1982" s="51">
        <v>77322.862840000002</v>
      </c>
      <c r="G1982" s="50">
        <f t="shared" si="420"/>
        <v>-2.0999999833293259E-4</v>
      </c>
      <c r="H1982" s="91">
        <f t="shared" si="422"/>
        <v>99.99999972841151</v>
      </c>
    </row>
    <row r="1983" spans="2:8" s="44" customFormat="1">
      <c r="B1983" s="88" t="s">
        <v>8</v>
      </c>
      <c r="C1983" s="1" t="s">
        <v>0</v>
      </c>
      <c r="D1983" s="51">
        <v>0</v>
      </c>
      <c r="E1983" s="51">
        <v>285609.62199999997</v>
      </c>
      <c r="F1983" s="51">
        <v>0</v>
      </c>
      <c r="G1983" s="50">
        <f t="shared" si="420"/>
        <v>-285609.62199999997</v>
      </c>
      <c r="H1983" s="91">
        <f t="shared" si="422"/>
        <v>0</v>
      </c>
    </row>
    <row r="1984" spans="2:8" s="44" customFormat="1">
      <c r="B1984" s="88" t="s">
        <v>7</v>
      </c>
      <c r="C1984" s="1" t="s">
        <v>0</v>
      </c>
      <c r="D1984" s="51">
        <v>170227.4</v>
      </c>
      <c r="E1984" s="51">
        <v>362932.48505000002</v>
      </c>
      <c r="F1984" s="51">
        <v>77322.862840000002</v>
      </c>
      <c r="G1984" s="50">
        <f t="shared" si="420"/>
        <v>-285609.62221</v>
      </c>
      <c r="H1984" s="91">
        <f t="shared" si="422"/>
        <v>21.305026699207563</v>
      </c>
    </row>
    <row r="1985" spans="2:8" s="44" customFormat="1" ht="21">
      <c r="B1985" s="92" t="s">
        <v>55</v>
      </c>
      <c r="C1985" s="1" t="s">
        <v>57</v>
      </c>
      <c r="D1985" s="73" t="s">
        <v>1</v>
      </c>
      <c r="E1985" s="73" t="s">
        <v>2</v>
      </c>
      <c r="F1985" s="73" t="s">
        <v>3</v>
      </c>
      <c r="G1985" s="74" t="s">
        <v>4</v>
      </c>
      <c r="H1985" s="95" t="s">
        <v>58</v>
      </c>
    </row>
    <row r="1986" spans="2:8" s="44" customFormat="1" ht="31.5">
      <c r="B1986" s="88" t="s">
        <v>1237</v>
      </c>
      <c r="C1986" s="108" t="s">
        <v>969</v>
      </c>
      <c r="D1986" s="77"/>
      <c r="E1986" s="78"/>
      <c r="F1986" s="78"/>
      <c r="G1986" s="78"/>
      <c r="H1986" s="79"/>
    </row>
    <row r="1987" spans="2:8" s="44" customFormat="1">
      <c r="B1987" s="90" t="s">
        <v>64</v>
      </c>
      <c r="C1987" s="107" t="s">
        <v>65</v>
      </c>
      <c r="D1987" s="75">
        <v>371704.6</v>
      </c>
      <c r="E1987" s="75">
        <v>313453.84158000001</v>
      </c>
      <c r="F1987" s="75">
        <v>313453.84149999998</v>
      </c>
      <c r="G1987" s="76">
        <f t="shared" ref="G1987:G1996" si="423">F1987-E1987</f>
        <v>-8.000002708286047E-5</v>
      </c>
      <c r="H1987" s="96">
        <f t="shared" ref="H1987:H1996" si="424">F1987/E1987*100</f>
        <v>99.999999974477888</v>
      </c>
    </row>
    <row r="1988" spans="2:8" s="44" customFormat="1">
      <c r="B1988" s="90" t="s">
        <v>66</v>
      </c>
      <c r="C1988" s="107" t="s">
        <v>67</v>
      </c>
      <c r="D1988" s="49">
        <v>4989</v>
      </c>
      <c r="E1988" s="49">
        <v>3816.2741500000002</v>
      </c>
      <c r="F1988" s="49">
        <v>3816.2741500000002</v>
      </c>
      <c r="G1988" s="50">
        <f t="shared" si="423"/>
        <v>0</v>
      </c>
      <c r="H1988" s="91">
        <f t="shared" si="424"/>
        <v>100</v>
      </c>
    </row>
    <row r="1989" spans="2:8" s="44" customFormat="1">
      <c r="B1989" s="90" t="s">
        <v>68</v>
      </c>
      <c r="C1989" s="107" t="s">
        <v>69</v>
      </c>
      <c r="D1989" s="49">
        <v>112187.3</v>
      </c>
      <c r="E1989" s="49">
        <v>51964.790249999998</v>
      </c>
      <c r="F1989" s="49">
        <v>51964.790249999998</v>
      </c>
      <c r="G1989" s="50">
        <f t="shared" si="423"/>
        <v>0</v>
      </c>
      <c r="H1989" s="91">
        <f t="shared" si="424"/>
        <v>100</v>
      </c>
    </row>
    <row r="1990" spans="2:8" s="44" customFormat="1">
      <c r="B1990" s="90" t="s">
        <v>1050</v>
      </c>
      <c r="C1990" s="107" t="s">
        <v>787</v>
      </c>
      <c r="D1990" s="49">
        <v>17400</v>
      </c>
      <c r="E1990" s="49">
        <v>1110.3</v>
      </c>
      <c r="F1990" s="49">
        <v>1110.3</v>
      </c>
      <c r="G1990" s="50">
        <f t="shared" si="423"/>
        <v>0</v>
      </c>
      <c r="H1990" s="91">
        <f t="shared" si="424"/>
        <v>100</v>
      </c>
    </row>
    <row r="1991" spans="2:8" s="44" customFormat="1">
      <c r="B1991" s="90" t="s">
        <v>70</v>
      </c>
      <c r="C1991" s="107" t="s">
        <v>71</v>
      </c>
      <c r="D1991" s="49">
        <v>5100</v>
      </c>
      <c r="E1991" s="49">
        <v>6600.6909999999998</v>
      </c>
      <c r="F1991" s="49">
        <v>6600.6909999999998</v>
      </c>
      <c r="G1991" s="50">
        <f t="shared" si="423"/>
        <v>0</v>
      </c>
      <c r="H1991" s="91">
        <f t="shared" si="424"/>
        <v>100</v>
      </c>
    </row>
    <row r="1992" spans="2:8" s="44" customFormat="1">
      <c r="B1992" s="90" t="s">
        <v>1051</v>
      </c>
      <c r="C1992" s="107" t="s">
        <v>788</v>
      </c>
      <c r="D1992" s="49">
        <v>14000</v>
      </c>
      <c r="E1992" s="49">
        <v>0</v>
      </c>
      <c r="F1992" s="49">
        <v>0</v>
      </c>
      <c r="G1992" s="50">
        <f t="shared" si="423"/>
        <v>0</v>
      </c>
      <c r="H1992" s="91">
        <v>0</v>
      </c>
    </row>
    <row r="1993" spans="2:8" s="44" customFormat="1">
      <c r="B1993" s="88" t="s">
        <v>5</v>
      </c>
      <c r="C1993" s="1" t="s">
        <v>0</v>
      </c>
      <c r="D1993" s="51">
        <v>525380.9</v>
      </c>
      <c r="E1993" s="51">
        <v>376945.89698000002</v>
      </c>
      <c r="F1993" s="51">
        <v>376945.89689999999</v>
      </c>
      <c r="G1993" s="50">
        <f t="shared" si="423"/>
        <v>-8.000002708286047E-5</v>
      </c>
      <c r="H1993" s="91">
        <f t="shared" si="424"/>
        <v>99.999999978776785</v>
      </c>
    </row>
    <row r="1994" spans="2:8" s="44" customFormat="1">
      <c r="B1994" s="88" t="s">
        <v>6</v>
      </c>
      <c r="C1994" s="1" t="s">
        <v>0</v>
      </c>
      <c r="D1994" s="51">
        <v>525380.9</v>
      </c>
      <c r="E1994" s="51">
        <v>376945.89698000002</v>
      </c>
      <c r="F1994" s="51">
        <v>376945.89689999999</v>
      </c>
      <c r="G1994" s="50">
        <f t="shared" si="423"/>
        <v>-8.000002708286047E-5</v>
      </c>
      <c r="H1994" s="91">
        <f t="shared" si="424"/>
        <v>99.999999978776785</v>
      </c>
    </row>
    <row r="1995" spans="2:8" s="44" customFormat="1">
      <c r="B1995" s="88" t="s">
        <v>8</v>
      </c>
      <c r="C1995" s="1" t="s">
        <v>0</v>
      </c>
      <c r="D1995" s="51">
        <v>0</v>
      </c>
      <c r="E1995" s="51">
        <v>539.65800000000002</v>
      </c>
      <c r="F1995" s="51">
        <v>0</v>
      </c>
      <c r="G1995" s="50">
        <f t="shared" si="423"/>
        <v>-539.65800000000002</v>
      </c>
      <c r="H1995" s="91">
        <f t="shared" si="424"/>
        <v>0</v>
      </c>
    </row>
    <row r="1996" spans="2:8" s="44" customFormat="1">
      <c r="B1996" s="88" t="s">
        <v>7</v>
      </c>
      <c r="C1996" s="1" t="s">
        <v>0</v>
      </c>
      <c r="D1996" s="51">
        <v>525380.9</v>
      </c>
      <c r="E1996" s="51">
        <v>377485.55498000002</v>
      </c>
      <c r="F1996" s="51">
        <v>376945.89689999999</v>
      </c>
      <c r="G1996" s="50">
        <f t="shared" si="423"/>
        <v>-539.65808000002289</v>
      </c>
      <c r="H1996" s="91">
        <f t="shared" si="424"/>
        <v>99.857038746812805</v>
      </c>
    </row>
    <row r="1997" spans="2:8" s="44" customFormat="1" ht="21">
      <c r="B1997" s="92" t="s">
        <v>55</v>
      </c>
      <c r="C1997" s="1" t="s">
        <v>57</v>
      </c>
      <c r="D1997" s="2" t="s">
        <v>1</v>
      </c>
      <c r="E1997" s="2" t="s">
        <v>2</v>
      </c>
      <c r="F1997" s="2" t="s">
        <v>3</v>
      </c>
      <c r="G1997" s="3" t="s">
        <v>4</v>
      </c>
      <c r="H1997" s="93" t="s">
        <v>58</v>
      </c>
    </row>
    <row r="1998" spans="2:8" s="44" customFormat="1" ht="21">
      <c r="B1998" s="88" t="s">
        <v>1238</v>
      </c>
      <c r="C1998" s="1" t="s">
        <v>970</v>
      </c>
      <c r="D1998" s="83"/>
      <c r="E1998" s="83"/>
      <c r="F1998" s="83"/>
      <c r="G1998" s="83"/>
      <c r="H1998" s="89"/>
    </row>
    <row r="1999" spans="2:8" s="44" customFormat="1">
      <c r="B1999" s="90" t="s">
        <v>64</v>
      </c>
      <c r="C1999" s="107" t="s">
        <v>65</v>
      </c>
      <c r="D1999" s="49">
        <v>1373.2</v>
      </c>
      <c r="E1999" s="49">
        <v>1662.7</v>
      </c>
      <c r="F1999" s="49">
        <v>1662.7</v>
      </c>
      <c r="G1999" s="50">
        <f t="shared" ref="G1999:G2004" si="425">F1999-E1999</f>
        <v>0</v>
      </c>
      <c r="H1999" s="91">
        <f t="shared" ref="H1999:H2004" si="426">F1999/E1999*100</f>
        <v>100</v>
      </c>
    </row>
    <row r="2000" spans="2:8" s="44" customFormat="1">
      <c r="B2000" s="90" t="s">
        <v>66</v>
      </c>
      <c r="C2000" s="107" t="s">
        <v>67</v>
      </c>
      <c r="D2000" s="49">
        <v>9012.7999999999993</v>
      </c>
      <c r="E2000" s="49">
        <v>9062.7000000000007</v>
      </c>
      <c r="F2000" s="49">
        <v>9062.7000000000007</v>
      </c>
      <c r="G2000" s="50">
        <f t="shared" si="425"/>
        <v>0</v>
      </c>
      <c r="H2000" s="91">
        <f t="shared" si="426"/>
        <v>100</v>
      </c>
    </row>
    <row r="2001" spans="2:8" s="44" customFormat="1">
      <c r="B2001" s="90" t="s">
        <v>68</v>
      </c>
      <c r="C2001" s="107" t="s">
        <v>69</v>
      </c>
      <c r="D2001" s="49">
        <v>29315.3</v>
      </c>
      <c r="E2001" s="49">
        <v>29315.3</v>
      </c>
      <c r="F2001" s="49">
        <v>29315.1</v>
      </c>
      <c r="G2001" s="50">
        <f t="shared" si="425"/>
        <v>-0.2000000000007276</v>
      </c>
      <c r="H2001" s="91">
        <f t="shared" si="426"/>
        <v>99.999317762397112</v>
      </c>
    </row>
    <row r="2002" spans="2:8" s="44" customFormat="1">
      <c r="B2002" s="88" t="s">
        <v>5</v>
      </c>
      <c r="C2002" s="1" t="s">
        <v>0</v>
      </c>
      <c r="D2002" s="51">
        <v>39701.300000000003</v>
      </c>
      <c r="E2002" s="51">
        <v>40040.699999999997</v>
      </c>
      <c r="F2002" s="51">
        <v>40040.5</v>
      </c>
      <c r="G2002" s="50">
        <f t="shared" si="425"/>
        <v>-0.19999999999708962</v>
      </c>
      <c r="H2002" s="91">
        <f t="shared" si="426"/>
        <v>99.999500508232884</v>
      </c>
    </row>
    <row r="2003" spans="2:8" s="44" customFormat="1">
      <c r="B2003" s="88" t="s">
        <v>6</v>
      </c>
      <c r="C2003" s="1" t="s">
        <v>0</v>
      </c>
      <c r="D2003" s="51">
        <v>39701.300000000003</v>
      </c>
      <c r="E2003" s="51">
        <v>40040.699999999997</v>
      </c>
      <c r="F2003" s="51">
        <v>40040.5</v>
      </c>
      <c r="G2003" s="50">
        <f t="shared" si="425"/>
        <v>-0.19999999999708962</v>
      </c>
      <c r="H2003" s="91">
        <f t="shared" si="426"/>
        <v>99.999500508232884</v>
      </c>
    </row>
    <row r="2004" spans="2:8" s="44" customFormat="1">
      <c r="B2004" s="88" t="s">
        <v>7</v>
      </c>
      <c r="C2004" s="1" t="s">
        <v>0</v>
      </c>
      <c r="D2004" s="51">
        <v>39701.300000000003</v>
      </c>
      <c r="E2004" s="51">
        <v>40040.699999999997</v>
      </c>
      <c r="F2004" s="51">
        <v>40040.5</v>
      </c>
      <c r="G2004" s="50">
        <f t="shared" si="425"/>
        <v>-0.19999999999708962</v>
      </c>
      <c r="H2004" s="91">
        <f t="shared" si="426"/>
        <v>99.999500508232884</v>
      </c>
    </row>
    <row r="2005" spans="2:8" s="44" customFormat="1" ht="21">
      <c r="B2005" s="92" t="s">
        <v>55</v>
      </c>
      <c r="C2005" s="1" t="s">
        <v>57</v>
      </c>
      <c r="D2005" s="73" t="s">
        <v>1</v>
      </c>
      <c r="E2005" s="73" t="s">
        <v>2</v>
      </c>
      <c r="F2005" s="73" t="s">
        <v>3</v>
      </c>
      <c r="G2005" s="74" t="s">
        <v>4</v>
      </c>
      <c r="H2005" s="95" t="s">
        <v>58</v>
      </c>
    </row>
    <row r="2006" spans="2:8" s="44" customFormat="1" ht="21">
      <c r="B2006" s="88" t="s">
        <v>1239</v>
      </c>
      <c r="C2006" s="108" t="s">
        <v>971</v>
      </c>
      <c r="D2006" s="77"/>
      <c r="E2006" s="78"/>
      <c r="F2006" s="78"/>
      <c r="G2006" s="78"/>
      <c r="H2006" s="79"/>
    </row>
    <row r="2007" spans="2:8" s="44" customFormat="1">
      <c r="B2007" s="90" t="s">
        <v>64</v>
      </c>
      <c r="C2007" s="107" t="s">
        <v>65</v>
      </c>
      <c r="D2007" s="75">
        <v>9997.2999999999993</v>
      </c>
      <c r="E2007" s="75">
        <v>9997.2999999999993</v>
      </c>
      <c r="F2007" s="75">
        <v>9281.1097800000007</v>
      </c>
      <c r="G2007" s="76">
        <f t="shared" ref="G2007:G2015" si="427">F2007-E2007</f>
        <v>-716.19021999999859</v>
      </c>
      <c r="H2007" s="96">
        <f t="shared" ref="H2007:H2015" si="428">F2007/E2007*100</f>
        <v>92.836163564162334</v>
      </c>
    </row>
    <row r="2008" spans="2:8" s="44" customFormat="1">
      <c r="B2008" s="90" t="s">
        <v>66</v>
      </c>
      <c r="C2008" s="107" t="s">
        <v>67</v>
      </c>
      <c r="D2008" s="49">
        <v>1720.3</v>
      </c>
      <c r="E2008" s="49">
        <v>1720.3</v>
      </c>
      <c r="F2008" s="49">
        <v>1406.1008999999999</v>
      </c>
      <c r="G2008" s="50">
        <f t="shared" si="427"/>
        <v>-314.19910000000004</v>
      </c>
      <c r="H2008" s="91">
        <f t="shared" si="428"/>
        <v>81.735796082078707</v>
      </c>
    </row>
    <row r="2009" spans="2:8" s="44" customFormat="1">
      <c r="B2009" s="90" t="s">
        <v>68</v>
      </c>
      <c r="C2009" s="107" t="s">
        <v>69</v>
      </c>
      <c r="D2009" s="49">
        <v>585.20000000000005</v>
      </c>
      <c r="E2009" s="49">
        <v>3685.2</v>
      </c>
      <c r="F2009" s="49">
        <v>3432.4485199999999</v>
      </c>
      <c r="G2009" s="50">
        <f t="shared" si="427"/>
        <v>-252.7514799999999</v>
      </c>
      <c r="H2009" s="91">
        <f t="shared" si="428"/>
        <v>93.141444697709758</v>
      </c>
    </row>
    <row r="2010" spans="2:8" s="44" customFormat="1">
      <c r="B2010" s="90" t="s">
        <v>1050</v>
      </c>
      <c r="C2010" s="107" t="s">
        <v>787</v>
      </c>
      <c r="D2010" s="49">
        <v>131.80000000000001</v>
      </c>
      <c r="E2010" s="49">
        <v>131.80000000000001</v>
      </c>
      <c r="F2010" s="49">
        <v>130</v>
      </c>
      <c r="G2010" s="50">
        <f t="shared" si="427"/>
        <v>-1.8000000000000114</v>
      </c>
      <c r="H2010" s="91">
        <f t="shared" si="428"/>
        <v>98.634294385432469</v>
      </c>
    </row>
    <row r="2011" spans="2:8" s="44" customFormat="1">
      <c r="B2011" s="90" t="s">
        <v>70</v>
      </c>
      <c r="C2011" s="107" t="s">
        <v>71</v>
      </c>
      <c r="D2011" s="49">
        <v>1667</v>
      </c>
      <c r="E2011" s="49">
        <v>1667</v>
      </c>
      <c r="F2011" s="49">
        <v>1468.3</v>
      </c>
      <c r="G2011" s="50">
        <f t="shared" si="427"/>
        <v>-198.70000000000005</v>
      </c>
      <c r="H2011" s="91">
        <f t="shared" si="428"/>
        <v>88.080383923215351</v>
      </c>
    </row>
    <row r="2012" spans="2:8" s="44" customFormat="1">
      <c r="B2012" s="88" t="s">
        <v>5</v>
      </c>
      <c r="C2012" s="1" t="s">
        <v>0</v>
      </c>
      <c r="D2012" s="51">
        <v>14101.6</v>
      </c>
      <c r="E2012" s="51">
        <v>17201.599999999999</v>
      </c>
      <c r="F2012" s="51">
        <v>15717.959199999999</v>
      </c>
      <c r="G2012" s="50">
        <f t="shared" si="427"/>
        <v>-1483.6407999999992</v>
      </c>
      <c r="H2012" s="91">
        <f t="shared" si="428"/>
        <v>91.374983722444426</v>
      </c>
    </row>
    <row r="2013" spans="2:8" s="44" customFormat="1">
      <c r="B2013" s="90" t="s">
        <v>37</v>
      </c>
      <c r="C2013" s="107" t="s">
        <v>789</v>
      </c>
      <c r="D2013" s="49">
        <v>0</v>
      </c>
      <c r="E2013" s="49">
        <v>400</v>
      </c>
      <c r="F2013" s="49">
        <v>398.90199999999999</v>
      </c>
      <c r="G2013" s="50">
        <f t="shared" si="427"/>
        <v>-1.0980000000000132</v>
      </c>
      <c r="H2013" s="91">
        <f t="shared" si="428"/>
        <v>99.725499999999997</v>
      </c>
    </row>
    <row r="2014" spans="2:8" s="44" customFormat="1">
      <c r="B2014" s="88" t="s">
        <v>6</v>
      </c>
      <c r="C2014" s="1" t="s">
        <v>0</v>
      </c>
      <c r="D2014" s="51">
        <v>14101.6</v>
      </c>
      <c r="E2014" s="51">
        <v>17601.599999999999</v>
      </c>
      <c r="F2014" s="51">
        <v>16116.861199999999</v>
      </c>
      <c r="G2014" s="50">
        <f t="shared" si="427"/>
        <v>-1484.7387999999992</v>
      </c>
      <c r="H2014" s="91">
        <f t="shared" si="428"/>
        <v>91.564750931733485</v>
      </c>
    </row>
    <row r="2015" spans="2:8" s="44" customFormat="1">
      <c r="B2015" s="88" t="s">
        <v>7</v>
      </c>
      <c r="C2015" s="1" t="s">
        <v>0</v>
      </c>
      <c r="D2015" s="51">
        <v>14101.6</v>
      </c>
      <c r="E2015" s="51">
        <v>17601.599999999999</v>
      </c>
      <c r="F2015" s="51">
        <v>16116.861199999999</v>
      </c>
      <c r="G2015" s="50">
        <f t="shared" si="427"/>
        <v>-1484.7387999999992</v>
      </c>
      <c r="H2015" s="91">
        <f t="shared" si="428"/>
        <v>91.564750931733485</v>
      </c>
    </row>
    <row r="2016" spans="2:8" s="44" customFormat="1" ht="21">
      <c r="B2016" s="92" t="s">
        <v>55</v>
      </c>
      <c r="C2016" s="1" t="s">
        <v>57</v>
      </c>
      <c r="D2016" s="73" t="s">
        <v>1</v>
      </c>
      <c r="E2016" s="73" t="s">
        <v>2</v>
      </c>
      <c r="F2016" s="73" t="s">
        <v>3</v>
      </c>
      <c r="G2016" s="74" t="s">
        <v>4</v>
      </c>
      <c r="H2016" s="95" t="s">
        <v>58</v>
      </c>
    </row>
    <row r="2017" spans="2:8" s="44" customFormat="1" ht="31.5">
      <c r="B2017" s="88" t="s">
        <v>1240</v>
      </c>
      <c r="C2017" s="108" t="s">
        <v>972</v>
      </c>
      <c r="D2017" s="77"/>
      <c r="E2017" s="78"/>
      <c r="F2017" s="78"/>
      <c r="G2017" s="78"/>
      <c r="H2017" s="79"/>
    </row>
    <row r="2018" spans="2:8" s="44" customFormat="1">
      <c r="B2018" s="90" t="s">
        <v>64</v>
      </c>
      <c r="C2018" s="107" t="s">
        <v>65</v>
      </c>
      <c r="D2018" s="75">
        <v>21768.3</v>
      </c>
      <c r="E2018" s="75">
        <v>14546.316999999999</v>
      </c>
      <c r="F2018" s="75">
        <v>14546.316999999999</v>
      </c>
      <c r="G2018" s="76">
        <f t="shared" ref="G2018:G2025" si="429">F2018-E2018</f>
        <v>0</v>
      </c>
      <c r="H2018" s="96">
        <f t="shared" ref="H2018:H2025" si="430">F2018/E2018*100</f>
        <v>100</v>
      </c>
    </row>
    <row r="2019" spans="2:8" s="44" customFormat="1">
      <c r="B2019" s="90" t="s">
        <v>66</v>
      </c>
      <c r="C2019" s="107" t="s">
        <v>67</v>
      </c>
      <c r="D2019" s="49">
        <v>3392.8</v>
      </c>
      <c r="E2019" s="49">
        <v>2177.3249999999998</v>
      </c>
      <c r="F2019" s="49">
        <v>2177.3249999999998</v>
      </c>
      <c r="G2019" s="50">
        <f t="shared" si="429"/>
        <v>0</v>
      </c>
      <c r="H2019" s="91">
        <f t="shared" si="430"/>
        <v>100</v>
      </c>
    </row>
    <row r="2020" spans="2:8" s="44" customFormat="1">
      <c r="B2020" s="90" t="s">
        <v>68</v>
      </c>
      <c r="C2020" s="107" t="s">
        <v>69</v>
      </c>
      <c r="D2020" s="49">
        <v>1563.8</v>
      </c>
      <c r="E2020" s="49">
        <v>1277.413</v>
      </c>
      <c r="F2020" s="49">
        <v>1268.36421</v>
      </c>
      <c r="G2020" s="50">
        <f t="shared" si="429"/>
        <v>-9.0487900000000536</v>
      </c>
      <c r="H2020" s="91">
        <f t="shared" si="430"/>
        <v>99.291631602308726</v>
      </c>
    </row>
    <row r="2021" spans="2:8" s="44" customFormat="1">
      <c r="B2021" s="90" t="s">
        <v>1050</v>
      </c>
      <c r="C2021" s="107" t="s">
        <v>787</v>
      </c>
      <c r="D2021" s="49">
        <v>300</v>
      </c>
      <c r="E2021" s="49">
        <v>29.96</v>
      </c>
      <c r="F2021" s="49">
        <v>29.96</v>
      </c>
      <c r="G2021" s="50">
        <f t="shared" si="429"/>
        <v>0</v>
      </c>
      <c r="H2021" s="91">
        <f t="shared" si="430"/>
        <v>100</v>
      </c>
    </row>
    <row r="2022" spans="2:8" s="44" customFormat="1">
      <c r="B2022" s="90" t="s">
        <v>70</v>
      </c>
      <c r="C2022" s="107" t="s">
        <v>71</v>
      </c>
      <c r="D2022" s="49">
        <v>1515</v>
      </c>
      <c r="E2022" s="49">
        <v>1303.9000000000001</v>
      </c>
      <c r="F2022" s="49">
        <v>1303.9000000000001</v>
      </c>
      <c r="G2022" s="50">
        <f t="shared" si="429"/>
        <v>0</v>
      </c>
      <c r="H2022" s="91">
        <f t="shared" si="430"/>
        <v>100</v>
      </c>
    </row>
    <row r="2023" spans="2:8" s="44" customFormat="1">
      <c r="B2023" s="88" t="s">
        <v>5</v>
      </c>
      <c r="C2023" s="1" t="s">
        <v>0</v>
      </c>
      <c r="D2023" s="51">
        <v>28539.9</v>
      </c>
      <c r="E2023" s="51">
        <v>19334.915000000001</v>
      </c>
      <c r="F2023" s="51">
        <v>19325.86621</v>
      </c>
      <c r="G2023" s="50">
        <f t="shared" si="429"/>
        <v>-9.0487900000007357</v>
      </c>
      <c r="H2023" s="91">
        <f t="shared" si="430"/>
        <v>99.953199742538303</v>
      </c>
    </row>
    <row r="2024" spans="2:8" s="44" customFormat="1">
      <c r="B2024" s="88" t="s">
        <v>6</v>
      </c>
      <c r="C2024" s="1" t="s">
        <v>0</v>
      </c>
      <c r="D2024" s="51">
        <v>28539.9</v>
      </c>
      <c r="E2024" s="51">
        <v>19334.915000000001</v>
      </c>
      <c r="F2024" s="51">
        <v>19325.86621</v>
      </c>
      <c r="G2024" s="50">
        <f t="shared" si="429"/>
        <v>-9.0487900000007357</v>
      </c>
      <c r="H2024" s="91">
        <f t="shared" si="430"/>
        <v>99.953199742538303</v>
      </c>
    </row>
    <row r="2025" spans="2:8" s="44" customFormat="1">
      <c r="B2025" s="88" t="s">
        <v>7</v>
      </c>
      <c r="C2025" s="1" t="s">
        <v>0</v>
      </c>
      <c r="D2025" s="51">
        <v>28539.9</v>
      </c>
      <c r="E2025" s="51">
        <v>19334.915000000001</v>
      </c>
      <c r="F2025" s="51">
        <v>19325.86621</v>
      </c>
      <c r="G2025" s="50">
        <f t="shared" si="429"/>
        <v>-9.0487900000007357</v>
      </c>
      <c r="H2025" s="91">
        <f t="shared" si="430"/>
        <v>99.953199742538303</v>
      </c>
    </row>
    <row r="2026" spans="2:8" s="44" customFormat="1" ht="21">
      <c r="B2026" s="92" t="s">
        <v>55</v>
      </c>
      <c r="C2026" s="1" t="s">
        <v>57</v>
      </c>
      <c r="D2026" s="2" t="s">
        <v>1</v>
      </c>
      <c r="E2026" s="2" t="s">
        <v>2</v>
      </c>
      <c r="F2026" s="2" t="s">
        <v>3</v>
      </c>
      <c r="G2026" s="3" t="s">
        <v>4</v>
      </c>
      <c r="H2026" s="93" t="s">
        <v>58</v>
      </c>
    </row>
    <row r="2027" spans="2:8" s="44" customFormat="1" ht="31.5">
      <c r="B2027" s="88" t="s">
        <v>1241</v>
      </c>
      <c r="C2027" s="1" t="s">
        <v>973</v>
      </c>
      <c r="D2027" s="83"/>
      <c r="E2027" s="83"/>
      <c r="F2027" s="83"/>
      <c r="G2027" s="83"/>
      <c r="H2027" s="89"/>
    </row>
    <row r="2028" spans="2:8" s="44" customFormat="1">
      <c r="B2028" s="90" t="s">
        <v>64</v>
      </c>
      <c r="C2028" s="107" t="s">
        <v>65</v>
      </c>
      <c r="D2028" s="49">
        <v>16697.8</v>
      </c>
      <c r="E2028" s="49">
        <v>11967.361000000001</v>
      </c>
      <c r="F2028" s="49">
        <v>11967.358200000001</v>
      </c>
      <c r="G2028" s="50">
        <f t="shared" ref="G2028:G2035" si="431">F2028-E2028</f>
        <v>-2.8000000002066372E-3</v>
      </c>
      <c r="H2028" s="91">
        <f t="shared" ref="H2028:H2035" si="432">F2028/E2028*100</f>
        <v>99.999976603028855</v>
      </c>
    </row>
    <row r="2029" spans="2:8" s="44" customFormat="1">
      <c r="B2029" s="90" t="s">
        <v>66</v>
      </c>
      <c r="C2029" s="107" t="s">
        <v>67</v>
      </c>
      <c r="D2029" s="49">
        <v>2504.6999999999998</v>
      </c>
      <c r="E2029" s="49">
        <v>1573.8679999999999</v>
      </c>
      <c r="F2029" s="49">
        <v>1573.86761</v>
      </c>
      <c r="G2029" s="50">
        <f t="shared" si="431"/>
        <v>-3.8999999992483936E-4</v>
      </c>
      <c r="H2029" s="91">
        <f t="shared" si="432"/>
        <v>99.999975220285322</v>
      </c>
    </row>
    <row r="2030" spans="2:8" s="44" customFormat="1">
      <c r="B2030" s="90" t="s">
        <v>68</v>
      </c>
      <c r="C2030" s="107" t="s">
        <v>69</v>
      </c>
      <c r="D2030" s="49">
        <v>5400</v>
      </c>
      <c r="E2030" s="49">
        <v>1762.7080000000001</v>
      </c>
      <c r="F2030" s="49">
        <v>1762.6932899999999</v>
      </c>
      <c r="G2030" s="50">
        <f t="shared" si="431"/>
        <v>-1.4710000000150103E-2</v>
      </c>
      <c r="H2030" s="91">
        <f t="shared" si="432"/>
        <v>99.999165488555093</v>
      </c>
    </row>
    <row r="2031" spans="2:8" s="44" customFormat="1">
      <c r="B2031" s="90" t="s">
        <v>1050</v>
      </c>
      <c r="C2031" s="107" t="s">
        <v>787</v>
      </c>
      <c r="D2031" s="49">
        <v>700</v>
      </c>
      <c r="E2031" s="49">
        <v>77.626000000000005</v>
      </c>
      <c r="F2031" s="49">
        <v>77.626000000000005</v>
      </c>
      <c r="G2031" s="50">
        <f t="shared" si="431"/>
        <v>0</v>
      </c>
      <c r="H2031" s="91">
        <f t="shared" si="432"/>
        <v>100</v>
      </c>
    </row>
    <row r="2032" spans="2:8" s="44" customFormat="1">
      <c r="B2032" s="90" t="s">
        <v>1056</v>
      </c>
      <c r="C2032" s="107" t="s">
        <v>794</v>
      </c>
      <c r="D2032" s="49">
        <v>100</v>
      </c>
      <c r="E2032" s="49">
        <v>0</v>
      </c>
      <c r="F2032" s="49">
        <v>0</v>
      </c>
      <c r="G2032" s="50">
        <f t="shared" si="431"/>
        <v>0</v>
      </c>
      <c r="H2032" s="91">
        <v>0</v>
      </c>
    </row>
    <row r="2033" spans="2:8" s="44" customFormat="1">
      <c r="B2033" s="88" t="s">
        <v>5</v>
      </c>
      <c r="C2033" s="1" t="s">
        <v>0</v>
      </c>
      <c r="D2033" s="51">
        <v>25402.5</v>
      </c>
      <c r="E2033" s="51">
        <v>15381.563</v>
      </c>
      <c r="F2033" s="51">
        <v>15381.545099999999</v>
      </c>
      <c r="G2033" s="50">
        <f t="shared" si="431"/>
        <v>-1.7900000000736327E-2</v>
      </c>
      <c r="H2033" s="91">
        <f t="shared" si="432"/>
        <v>99.999883626910986</v>
      </c>
    </row>
    <row r="2034" spans="2:8" s="44" customFormat="1">
      <c r="B2034" s="88" t="s">
        <v>6</v>
      </c>
      <c r="C2034" s="1" t="s">
        <v>0</v>
      </c>
      <c r="D2034" s="51">
        <v>25402.5</v>
      </c>
      <c r="E2034" s="51">
        <v>15381.563</v>
      </c>
      <c r="F2034" s="51">
        <v>15381.545099999999</v>
      </c>
      <c r="G2034" s="50">
        <f t="shared" si="431"/>
        <v>-1.7900000000736327E-2</v>
      </c>
      <c r="H2034" s="91">
        <f t="shared" si="432"/>
        <v>99.999883626910986</v>
      </c>
    </row>
    <row r="2035" spans="2:8" s="44" customFormat="1">
      <c r="B2035" s="88" t="s">
        <v>7</v>
      </c>
      <c r="C2035" s="1" t="s">
        <v>0</v>
      </c>
      <c r="D2035" s="51">
        <v>25402.5</v>
      </c>
      <c r="E2035" s="51">
        <v>15381.563</v>
      </c>
      <c r="F2035" s="51">
        <v>15381.545099999999</v>
      </c>
      <c r="G2035" s="50">
        <f t="shared" si="431"/>
        <v>-1.7900000000736327E-2</v>
      </c>
      <c r="H2035" s="91">
        <f t="shared" si="432"/>
        <v>99.999883626910986</v>
      </c>
    </row>
    <row r="2036" spans="2:8" s="44" customFormat="1" ht="21">
      <c r="B2036" s="92" t="s">
        <v>55</v>
      </c>
      <c r="C2036" s="1" t="s">
        <v>57</v>
      </c>
      <c r="D2036" s="73" t="s">
        <v>1</v>
      </c>
      <c r="E2036" s="73" t="s">
        <v>2</v>
      </c>
      <c r="F2036" s="73" t="s">
        <v>3</v>
      </c>
      <c r="G2036" s="74" t="s">
        <v>4</v>
      </c>
      <c r="H2036" s="95" t="s">
        <v>58</v>
      </c>
    </row>
    <row r="2037" spans="2:8" s="44" customFormat="1" ht="42">
      <c r="B2037" s="88" t="s">
        <v>1242</v>
      </c>
      <c r="C2037" s="108" t="s">
        <v>974</v>
      </c>
      <c r="D2037" s="77"/>
      <c r="E2037" s="78"/>
      <c r="F2037" s="78"/>
      <c r="G2037" s="78"/>
      <c r="H2037" s="79"/>
    </row>
    <row r="2038" spans="2:8" s="44" customFormat="1">
      <c r="B2038" s="90" t="s">
        <v>64</v>
      </c>
      <c r="C2038" s="107" t="s">
        <v>65</v>
      </c>
      <c r="D2038" s="75">
        <v>310820.63900000002</v>
      </c>
      <c r="E2038" s="75">
        <v>226585.69699999999</v>
      </c>
      <c r="F2038" s="75">
        <v>226581.14394000001</v>
      </c>
      <c r="G2038" s="76">
        <f t="shared" ref="G2038:G2047" si="433">F2038-E2038</f>
        <v>-4.55305999997654</v>
      </c>
      <c r="H2038" s="96">
        <f t="shared" ref="H2038:H2047" si="434">F2038/E2038*100</f>
        <v>99.99799057925533</v>
      </c>
    </row>
    <row r="2039" spans="2:8" s="44" customFormat="1">
      <c r="B2039" s="90" t="s">
        <v>66</v>
      </c>
      <c r="C2039" s="107" t="s">
        <v>67</v>
      </c>
      <c r="D2039" s="49">
        <v>52138.2</v>
      </c>
      <c r="E2039" s="49">
        <v>34230.983999999997</v>
      </c>
      <c r="F2039" s="49">
        <v>34230.827239999999</v>
      </c>
      <c r="G2039" s="50">
        <f t="shared" si="433"/>
        <v>-0.15675999999803025</v>
      </c>
      <c r="H2039" s="91">
        <f t="shared" si="434"/>
        <v>99.99954205231144</v>
      </c>
    </row>
    <row r="2040" spans="2:8" s="44" customFormat="1">
      <c r="B2040" s="90" t="s">
        <v>68</v>
      </c>
      <c r="C2040" s="107" t="s">
        <v>69</v>
      </c>
      <c r="D2040" s="49">
        <v>124407</v>
      </c>
      <c r="E2040" s="49">
        <v>48388.902000000002</v>
      </c>
      <c r="F2040" s="49">
        <v>48388.864909999997</v>
      </c>
      <c r="G2040" s="50">
        <f t="shared" si="433"/>
        <v>-3.7090000005264301E-2</v>
      </c>
      <c r="H2040" s="91">
        <f t="shared" si="434"/>
        <v>99.999923350192972</v>
      </c>
    </row>
    <row r="2041" spans="2:8" s="44" customFormat="1">
      <c r="B2041" s="90" t="s">
        <v>1050</v>
      </c>
      <c r="C2041" s="107" t="s">
        <v>787</v>
      </c>
      <c r="D2041" s="49">
        <v>7832</v>
      </c>
      <c r="E2041" s="49">
        <v>2807.636</v>
      </c>
      <c r="F2041" s="49">
        <v>2807.636</v>
      </c>
      <c r="G2041" s="50">
        <f t="shared" si="433"/>
        <v>0</v>
      </c>
      <c r="H2041" s="91">
        <f t="shared" si="434"/>
        <v>100</v>
      </c>
    </row>
    <row r="2042" spans="2:8" s="44" customFormat="1">
      <c r="B2042" s="90" t="s">
        <v>70</v>
      </c>
      <c r="C2042" s="107" t="s">
        <v>71</v>
      </c>
      <c r="D2042" s="49">
        <v>4154</v>
      </c>
      <c r="E2042" s="49">
        <v>1468.086</v>
      </c>
      <c r="F2042" s="49">
        <v>1468.0852199999999</v>
      </c>
      <c r="G2042" s="50">
        <f t="shared" si="433"/>
        <v>-7.8000000007705239E-4</v>
      </c>
      <c r="H2042" s="91">
        <f t="shared" si="434"/>
        <v>99.999946869597551</v>
      </c>
    </row>
    <row r="2043" spans="2:8" s="44" customFormat="1">
      <c r="B2043" s="90" t="s">
        <v>1056</v>
      </c>
      <c r="C2043" s="107" t="s">
        <v>794</v>
      </c>
      <c r="D2043" s="49">
        <v>4025.3</v>
      </c>
      <c r="E2043" s="49">
        <v>0</v>
      </c>
      <c r="F2043" s="49">
        <v>0</v>
      </c>
      <c r="G2043" s="50">
        <f t="shared" si="433"/>
        <v>0</v>
      </c>
      <c r="H2043" s="91">
        <v>0</v>
      </c>
    </row>
    <row r="2044" spans="2:8" s="44" customFormat="1">
      <c r="B2044" s="88" t="s">
        <v>5</v>
      </c>
      <c r="C2044" s="1" t="s">
        <v>0</v>
      </c>
      <c r="D2044" s="51">
        <v>503377.13900000002</v>
      </c>
      <c r="E2044" s="51">
        <v>313481.30499999999</v>
      </c>
      <c r="F2044" s="51">
        <v>313476.55731</v>
      </c>
      <c r="G2044" s="50">
        <f t="shared" si="433"/>
        <v>-4.7476899999892339</v>
      </c>
      <c r="H2044" s="91">
        <f t="shared" si="434"/>
        <v>99.998485495012218</v>
      </c>
    </row>
    <row r="2045" spans="2:8" s="44" customFormat="1">
      <c r="B2045" s="88" t="s">
        <v>6</v>
      </c>
      <c r="C2045" s="1" t="s">
        <v>0</v>
      </c>
      <c r="D2045" s="51">
        <v>503377.13900000002</v>
      </c>
      <c r="E2045" s="51">
        <v>313481.30499999999</v>
      </c>
      <c r="F2045" s="51">
        <v>313476.55731</v>
      </c>
      <c r="G2045" s="50">
        <f t="shared" si="433"/>
        <v>-4.7476899999892339</v>
      </c>
      <c r="H2045" s="91">
        <f t="shared" si="434"/>
        <v>99.998485495012218</v>
      </c>
    </row>
    <row r="2046" spans="2:8" s="44" customFormat="1">
      <c r="B2046" s="88" t="s">
        <v>8</v>
      </c>
      <c r="C2046" s="1" t="s">
        <v>0</v>
      </c>
      <c r="D2046" s="51">
        <v>57000</v>
      </c>
      <c r="E2046" s="51">
        <v>31220.981</v>
      </c>
      <c r="F2046" s="51">
        <v>31198.388040000002</v>
      </c>
      <c r="G2046" s="50">
        <f t="shared" si="433"/>
        <v>-22.592959999998129</v>
      </c>
      <c r="H2046" s="91">
        <f t="shared" si="434"/>
        <v>99.927635329588156</v>
      </c>
    </row>
    <row r="2047" spans="2:8" s="44" customFormat="1">
      <c r="B2047" s="88" t="s">
        <v>7</v>
      </c>
      <c r="C2047" s="1" t="s">
        <v>0</v>
      </c>
      <c r="D2047" s="51">
        <v>560377.13899999997</v>
      </c>
      <c r="E2047" s="51">
        <v>344702.28600000002</v>
      </c>
      <c r="F2047" s="51">
        <v>344674.94534999999</v>
      </c>
      <c r="G2047" s="50">
        <f t="shared" si="433"/>
        <v>-27.340650000027381</v>
      </c>
      <c r="H2047" s="91">
        <f t="shared" si="434"/>
        <v>99.992068329364074</v>
      </c>
    </row>
    <row r="2048" spans="2:8" s="44" customFormat="1" ht="21">
      <c r="B2048" s="92" t="s">
        <v>55</v>
      </c>
      <c r="C2048" s="1" t="s">
        <v>57</v>
      </c>
      <c r="D2048" s="73" t="s">
        <v>1</v>
      </c>
      <c r="E2048" s="73" t="s">
        <v>2</v>
      </c>
      <c r="F2048" s="73" t="s">
        <v>3</v>
      </c>
      <c r="G2048" s="74" t="s">
        <v>4</v>
      </c>
      <c r="H2048" s="95" t="s">
        <v>58</v>
      </c>
    </row>
    <row r="2049" spans="2:8" s="44" customFormat="1" ht="31.5">
      <c r="B2049" s="88" t="s">
        <v>39</v>
      </c>
      <c r="C2049" s="108">
        <v>52920</v>
      </c>
      <c r="D2049" s="77"/>
      <c r="E2049" s="78"/>
      <c r="F2049" s="78"/>
      <c r="G2049" s="78"/>
      <c r="H2049" s="79"/>
    </row>
    <row r="2050" spans="2:8" s="44" customFormat="1">
      <c r="B2050" s="90" t="s">
        <v>37</v>
      </c>
      <c r="C2050" s="107">
        <v>311</v>
      </c>
      <c r="D2050" s="75">
        <v>218450</v>
      </c>
      <c r="E2050" s="75">
        <v>124967.4</v>
      </c>
      <c r="F2050" s="75">
        <f>124967.36</f>
        <v>124967.36</v>
      </c>
      <c r="G2050" s="76">
        <f t="shared" ref="G2050:G2052" si="435">F2050-E2050</f>
        <v>-3.9999999993597157E-2</v>
      </c>
      <c r="H2050" s="96">
        <f t="shared" ref="H2050:H2052" si="436">F2050/E2050*100</f>
        <v>99.999967991652227</v>
      </c>
    </row>
    <row r="2051" spans="2:8" s="44" customFormat="1">
      <c r="B2051" s="88" t="s">
        <v>6</v>
      </c>
      <c r="C2051" s="1" t="s">
        <v>0</v>
      </c>
      <c r="D2051" s="51">
        <f t="shared" ref="D2051:F2052" si="437">D2050</f>
        <v>218450</v>
      </c>
      <c r="E2051" s="51">
        <f t="shared" si="437"/>
        <v>124967.4</v>
      </c>
      <c r="F2051" s="51">
        <f t="shared" si="437"/>
        <v>124967.36</v>
      </c>
      <c r="G2051" s="50">
        <f t="shared" si="435"/>
        <v>-3.9999999993597157E-2</v>
      </c>
      <c r="H2051" s="91">
        <f t="shared" si="436"/>
        <v>99.999967991652227</v>
      </c>
    </row>
    <row r="2052" spans="2:8" s="44" customFormat="1">
      <c r="B2052" s="88" t="s">
        <v>7</v>
      </c>
      <c r="C2052" s="1" t="s">
        <v>0</v>
      </c>
      <c r="D2052" s="51">
        <f t="shared" si="437"/>
        <v>218450</v>
      </c>
      <c r="E2052" s="51">
        <f t="shared" si="437"/>
        <v>124967.4</v>
      </c>
      <c r="F2052" s="51">
        <f t="shared" si="437"/>
        <v>124967.36</v>
      </c>
      <c r="G2052" s="50">
        <f t="shared" si="435"/>
        <v>-3.9999999993597157E-2</v>
      </c>
      <c r="H2052" s="91">
        <f t="shared" si="436"/>
        <v>99.999967991652227</v>
      </c>
    </row>
    <row r="2053" spans="2:8" s="44" customFormat="1">
      <c r="B2053" s="180" t="s">
        <v>0</v>
      </c>
      <c r="C2053" s="181"/>
      <c r="D2053" s="182"/>
      <c r="E2053" s="182"/>
      <c r="F2053" s="182"/>
      <c r="G2053" s="182"/>
      <c r="H2053" s="183"/>
    </row>
    <row r="2054" spans="2:8" s="44" customFormat="1" ht="31.5">
      <c r="B2054" s="88" t="s">
        <v>40</v>
      </c>
      <c r="C2054" s="108">
        <v>52930</v>
      </c>
      <c r="D2054" s="77"/>
      <c r="E2054" s="78"/>
      <c r="F2054" s="78"/>
      <c r="G2054" s="78"/>
      <c r="H2054" s="79"/>
    </row>
    <row r="2055" spans="2:8" s="44" customFormat="1">
      <c r="B2055" s="90" t="s">
        <v>37</v>
      </c>
      <c r="C2055" s="107">
        <v>311</v>
      </c>
      <c r="D2055" s="75">
        <f>136000</f>
        <v>136000</v>
      </c>
      <c r="E2055" s="75">
        <v>135285.6</v>
      </c>
      <c r="F2055" s="75">
        <v>135285.54</v>
      </c>
      <c r="G2055" s="76">
        <f t="shared" ref="G2055:G2057" si="438">F2055-E2055</f>
        <v>-5.9999999997671694E-2</v>
      </c>
      <c r="H2055" s="96">
        <f t="shared" ref="H2055:H2057" si="439">F2055/E2055*100</f>
        <v>99.999955649381761</v>
      </c>
    </row>
    <row r="2056" spans="2:8" s="44" customFormat="1">
      <c r="B2056" s="88" t="s">
        <v>6</v>
      </c>
      <c r="C2056" s="1" t="s">
        <v>0</v>
      </c>
      <c r="D2056" s="51">
        <f t="shared" ref="D2056:F2057" si="440">D2055</f>
        <v>136000</v>
      </c>
      <c r="E2056" s="51">
        <f t="shared" si="440"/>
        <v>135285.6</v>
      </c>
      <c r="F2056" s="51">
        <f t="shared" si="440"/>
        <v>135285.54</v>
      </c>
      <c r="G2056" s="50">
        <f t="shared" si="438"/>
        <v>-5.9999999997671694E-2</v>
      </c>
      <c r="H2056" s="91">
        <f t="shared" si="439"/>
        <v>99.999955649381761</v>
      </c>
    </row>
    <row r="2057" spans="2:8" s="44" customFormat="1">
      <c r="B2057" s="88" t="s">
        <v>7</v>
      </c>
      <c r="C2057" s="1" t="s">
        <v>0</v>
      </c>
      <c r="D2057" s="51">
        <f t="shared" si="440"/>
        <v>136000</v>
      </c>
      <c r="E2057" s="51">
        <f t="shared" si="440"/>
        <v>135285.6</v>
      </c>
      <c r="F2057" s="51">
        <f t="shared" si="440"/>
        <v>135285.54</v>
      </c>
      <c r="G2057" s="50">
        <f t="shared" si="438"/>
        <v>-5.9999999997671694E-2</v>
      </c>
      <c r="H2057" s="91">
        <f t="shared" si="439"/>
        <v>99.999955649381761</v>
      </c>
    </row>
    <row r="2058" spans="2:8" s="44" customFormat="1" ht="21">
      <c r="B2058" s="92" t="s">
        <v>55</v>
      </c>
      <c r="C2058" s="1" t="s">
        <v>57</v>
      </c>
      <c r="D2058" s="73" t="s">
        <v>1</v>
      </c>
      <c r="E2058" s="73" t="s">
        <v>2</v>
      </c>
      <c r="F2058" s="73" t="s">
        <v>3</v>
      </c>
      <c r="G2058" s="74" t="s">
        <v>4</v>
      </c>
      <c r="H2058" s="95" t="s">
        <v>58</v>
      </c>
    </row>
    <row r="2059" spans="2:8" s="44" customFormat="1" ht="21">
      <c r="B2059" s="88" t="s">
        <v>1243</v>
      </c>
      <c r="C2059" s="108" t="s">
        <v>975</v>
      </c>
      <c r="D2059" s="77"/>
      <c r="E2059" s="78"/>
      <c r="F2059" s="78"/>
      <c r="G2059" s="78"/>
      <c r="H2059" s="79"/>
    </row>
    <row r="2060" spans="2:8" s="44" customFormat="1">
      <c r="B2060" s="90" t="s">
        <v>64</v>
      </c>
      <c r="C2060" s="107" t="s">
        <v>65</v>
      </c>
      <c r="D2060" s="75">
        <v>31958.95</v>
      </c>
      <c r="E2060" s="75">
        <v>16773.650000000001</v>
      </c>
      <c r="F2060" s="75">
        <v>16773.312020000001</v>
      </c>
      <c r="G2060" s="76">
        <f t="shared" ref="G2060:G2070" si="441">F2060-E2060</f>
        <v>-0.33798000000024331</v>
      </c>
      <c r="H2060" s="96">
        <f t="shared" ref="H2060:H2070" si="442">F2060/E2060*100</f>
        <v>99.997985053938763</v>
      </c>
    </row>
    <row r="2061" spans="2:8" s="44" customFormat="1">
      <c r="B2061" s="90" t="s">
        <v>66</v>
      </c>
      <c r="C2061" s="107" t="s">
        <v>67</v>
      </c>
      <c r="D2061" s="49">
        <v>4744.3059999999996</v>
      </c>
      <c r="E2061" s="49">
        <v>2151.306</v>
      </c>
      <c r="F2061" s="49">
        <v>2150.9875999999999</v>
      </c>
      <c r="G2061" s="50">
        <f t="shared" si="441"/>
        <v>-0.31840000000011059</v>
      </c>
      <c r="H2061" s="91">
        <f t="shared" si="442"/>
        <v>99.985199688003462</v>
      </c>
    </row>
    <row r="2062" spans="2:8" s="44" customFormat="1">
      <c r="B2062" s="90" t="s">
        <v>68</v>
      </c>
      <c r="C2062" s="107" t="s">
        <v>69</v>
      </c>
      <c r="D2062" s="49">
        <v>6777.8</v>
      </c>
      <c r="E2062" s="49">
        <v>11143.9</v>
      </c>
      <c r="F2062" s="49">
        <v>11143.87091</v>
      </c>
      <c r="G2062" s="50">
        <f t="shared" si="441"/>
        <v>-2.9089999999996508E-2</v>
      </c>
      <c r="H2062" s="91">
        <f t="shared" si="442"/>
        <v>99.999738960328074</v>
      </c>
    </row>
    <row r="2063" spans="2:8" s="44" customFormat="1">
      <c r="B2063" s="90" t="s">
        <v>1050</v>
      </c>
      <c r="C2063" s="107" t="s">
        <v>787</v>
      </c>
      <c r="D2063" s="49">
        <v>965.5</v>
      </c>
      <c r="E2063" s="49">
        <v>582.4</v>
      </c>
      <c r="F2063" s="49">
        <v>582.38300000000004</v>
      </c>
      <c r="G2063" s="50">
        <f t="shared" si="441"/>
        <v>-1.6999999999939064E-2</v>
      </c>
      <c r="H2063" s="91">
        <f t="shared" si="442"/>
        <v>99.997081043956058</v>
      </c>
    </row>
    <row r="2064" spans="2:8" s="44" customFormat="1">
      <c r="B2064" s="90" t="s">
        <v>70</v>
      </c>
      <c r="C2064" s="107" t="s">
        <v>71</v>
      </c>
      <c r="D2064" s="49">
        <v>1516.7</v>
      </c>
      <c r="E2064" s="49">
        <v>1002.3</v>
      </c>
      <c r="F2064" s="49">
        <v>1001.95101</v>
      </c>
      <c r="G2064" s="50">
        <f t="shared" si="441"/>
        <v>-0.34898999999995794</v>
      </c>
      <c r="H2064" s="91">
        <f t="shared" si="442"/>
        <v>99.965181083507943</v>
      </c>
    </row>
    <row r="2065" spans="2:8" s="44" customFormat="1">
      <c r="B2065" s="90" t="s">
        <v>1056</v>
      </c>
      <c r="C2065" s="107" t="s">
        <v>794</v>
      </c>
      <c r="D2065" s="49">
        <v>322</v>
      </c>
      <c r="E2065" s="49">
        <v>772.5</v>
      </c>
      <c r="F2065" s="49">
        <v>772.01599999999996</v>
      </c>
      <c r="G2065" s="50">
        <f t="shared" si="441"/>
        <v>-0.48400000000003729</v>
      </c>
      <c r="H2065" s="91">
        <f t="shared" si="442"/>
        <v>99.93734627831715</v>
      </c>
    </row>
    <row r="2066" spans="2:8" s="44" customFormat="1">
      <c r="B2066" s="88" t="s">
        <v>5</v>
      </c>
      <c r="C2066" s="1" t="s">
        <v>0</v>
      </c>
      <c r="D2066" s="51">
        <v>46285.256000000001</v>
      </c>
      <c r="E2066" s="51">
        <v>32426.056</v>
      </c>
      <c r="F2066" s="51">
        <v>32424.520540000001</v>
      </c>
      <c r="G2066" s="50">
        <f t="shared" si="441"/>
        <v>-1.5354599999991478</v>
      </c>
      <c r="H2066" s="91">
        <f t="shared" si="442"/>
        <v>99.995264734015137</v>
      </c>
    </row>
    <row r="2067" spans="2:8" s="44" customFormat="1">
      <c r="B2067" s="90" t="s">
        <v>37</v>
      </c>
      <c r="C2067" s="107" t="s">
        <v>789</v>
      </c>
      <c r="D2067" s="49">
        <v>5000</v>
      </c>
      <c r="E2067" s="49">
        <v>0</v>
      </c>
      <c r="F2067" s="49">
        <v>0</v>
      </c>
      <c r="G2067" s="50">
        <f t="shared" si="441"/>
        <v>0</v>
      </c>
      <c r="H2067" s="91">
        <v>0</v>
      </c>
    </row>
    <row r="2068" spans="2:8" s="44" customFormat="1">
      <c r="B2068" s="88" t="s">
        <v>6</v>
      </c>
      <c r="C2068" s="1" t="s">
        <v>0</v>
      </c>
      <c r="D2068" s="51">
        <v>51285.256000000001</v>
      </c>
      <c r="E2068" s="51">
        <v>32426.056</v>
      </c>
      <c r="F2068" s="51">
        <v>32424.520540000001</v>
      </c>
      <c r="G2068" s="50">
        <f t="shared" si="441"/>
        <v>-1.5354599999991478</v>
      </c>
      <c r="H2068" s="91">
        <f t="shared" si="442"/>
        <v>99.995264734015137</v>
      </c>
    </row>
    <row r="2069" spans="2:8" s="44" customFormat="1">
      <c r="B2069" s="88" t="s">
        <v>8</v>
      </c>
      <c r="C2069" s="1" t="s">
        <v>0</v>
      </c>
      <c r="D2069" s="51">
        <v>251240.5</v>
      </c>
      <c r="E2069" s="51">
        <v>161709.88891000001</v>
      </c>
      <c r="F2069" s="51">
        <v>161709.85318000001</v>
      </c>
      <c r="G2069" s="50">
        <f t="shared" si="441"/>
        <v>-3.5730000003241003E-2</v>
      </c>
      <c r="H2069" s="91">
        <f t="shared" si="442"/>
        <v>99.999977904876289</v>
      </c>
    </row>
    <row r="2070" spans="2:8" s="44" customFormat="1">
      <c r="B2070" s="88" t="s">
        <v>7</v>
      </c>
      <c r="C2070" s="1" t="s">
        <v>0</v>
      </c>
      <c r="D2070" s="51">
        <v>302525.75599999999</v>
      </c>
      <c r="E2070" s="51">
        <v>194135.94490999999</v>
      </c>
      <c r="F2070" s="51">
        <v>194134.37372</v>
      </c>
      <c r="G2070" s="50">
        <f t="shared" si="441"/>
        <v>-1.5711899999878369</v>
      </c>
      <c r="H2070" s="91">
        <f t="shared" si="442"/>
        <v>99.999190675379197</v>
      </c>
    </row>
    <row r="2071" spans="2:8" s="44" customFormat="1" ht="21">
      <c r="B2071" s="92" t="s">
        <v>55</v>
      </c>
      <c r="C2071" s="1" t="s">
        <v>57</v>
      </c>
      <c r="D2071" s="73" t="s">
        <v>1</v>
      </c>
      <c r="E2071" s="73" t="s">
        <v>2</v>
      </c>
      <c r="F2071" s="73" t="s">
        <v>3</v>
      </c>
      <c r="G2071" s="74" t="s">
        <v>4</v>
      </c>
      <c r="H2071" s="95" t="s">
        <v>58</v>
      </c>
    </row>
    <row r="2072" spans="2:8" s="44" customFormat="1" ht="31.5">
      <c r="B2072" s="88" t="s">
        <v>1244</v>
      </c>
      <c r="C2072" s="108" t="s">
        <v>976</v>
      </c>
      <c r="D2072" s="77"/>
      <c r="E2072" s="78"/>
      <c r="F2072" s="78"/>
      <c r="G2072" s="78"/>
      <c r="H2072" s="79"/>
    </row>
    <row r="2073" spans="2:8" s="44" customFormat="1">
      <c r="B2073" s="90" t="s">
        <v>64</v>
      </c>
      <c r="C2073" s="107" t="s">
        <v>65</v>
      </c>
      <c r="D2073" s="75">
        <v>138261.212</v>
      </c>
      <c r="E2073" s="75">
        <v>81013.963000000003</v>
      </c>
      <c r="F2073" s="75">
        <v>81013.953899999993</v>
      </c>
      <c r="G2073" s="76">
        <f t="shared" ref="G2073:G2082" si="443">F2073-E2073</f>
        <v>-9.1000000102212653E-3</v>
      </c>
      <c r="H2073" s="96">
        <f t="shared" ref="H2073:H2082" si="444">F2073/E2073*100</f>
        <v>99.999988767368393</v>
      </c>
    </row>
    <row r="2074" spans="2:8" s="44" customFormat="1">
      <c r="B2074" s="90" t="s">
        <v>66</v>
      </c>
      <c r="C2074" s="107" t="s">
        <v>67</v>
      </c>
      <c r="D2074" s="49">
        <v>20458.684000000001</v>
      </c>
      <c r="E2074" s="49">
        <v>9976.1610000000001</v>
      </c>
      <c r="F2074" s="49">
        <v>9976.1513799999993</v>
      </c>
      <c r="G2074" s="50">
        <f t="shared" si="443"/>
        <v>-9.6200000007229391E-3</v>
      </c>
      <c r="H2074" s="91">
        <f t="shared" si="444"/>
        <v>99.999903570120807</v>
      </c>
    </row>
    <row r="2075" spans="2:8" s="44" customFormat="1">
      <c r="B2075" s="90" t="s">
        <v>68</v>
      </c>
      <c r="C2075" s="107" t="s">
        <v>69</v>
      </c>
      <c r="D2075" s="49">
        <v>1935.7</v>
      </c>
      <c r="E2075" s="49">
        <v>1057.27</v>
      </c>
      <c r="F2075" s="49">
        <v>1057.26521</v>
      </c>
      <c r="G2075" s="50">
        <f t="shared" si="443"/>
        <v>-4.7899999999572174E-3</v>
      </c>
      <c r="H2075" s="91">
        <f t="shared" si="444"/>
        <v>99.999546946380775</v>
      </c>
    </row>
    <row r="2076" spans="2:8" s="44" customFormat="1">
      <c r="B2076" s="90" t="s">
        <v>1050</v>
      </c>
      <c r="C2076" s="107" t="s">
        <v>787</v>
      </c>
      <c r="D2076" s="49">
        <v>365.7</v>
      </c>
      <c r="E2076" s="49">
        <v>180.9</v>
      </c>
      <c r="F2076" s="49">
        <v>180.892</v>
      </c>
      <c r="G2076" s="50">
        <f t="shared" si="443"/>
        <v>-8.0000000000097771E-3</v>
      </c>
      <c r="H2076" s="91">
        <f t="shared" si="444"/>
        <v>99.99557766721945</v>
      </c>
    </row>
    <row r="2077" spans="2:8" s="44" customFormat="1">
      <c r="B2077" s="90" t="s">
        <v>70</v>
      </c>
      <c r="C2077" s="107" t="s">
        <v>71</v>
      </c>
      <c r="D2077" s="49">
        <v>4068.2</v>
      </c>
      <c r="E2077" s="49">
        <v>3192.91</v>
      </c>
      <c r="F2077" s="49">
        <v>3192.9</v>
      </c>
      <c r="G2077" s="50">
        <f t="shared" si="443"/>
        <v>-9.9999999997635314E-3</v>
      </c>
      <c r="H2077" s="91">
        <f t="shared" si="444"/>
        <v>99.999686806079723</v>
      </c>
    </row>
    <row r="2078" spans="2:8" s="44" customFormat="1">
      <c r="B2078" s="90" t="s">
        <v>1056</v>
      </c>
      <c r="C2078" s="107" t="s">
        <v>794</v>
      </c>
      <c r="D2078" s="49">
        <v>430</v>
      </c>
      <c r="E2078" s="49">
        <v>0</v>
      </c>
      <c r="F2078" s="49">
        <v>0</v>
      </c>
      <c r="G2078" s="50">
        <f t="shared" si="443"/>
        <v>0</v>
      </c>
      <c r="H2078" s="91">
        <v>0</v>
      </c>
    </row>
    <row r="2079" spans="2:8" s="44" customFormat="1">
      <c r="B2079" s="88" t="s">
        <v>5</v>
      </c>
      <c r="C2079" s="1" t="s">
        <v>0</v>
      </c>
      <c r="D2079" s="51">
        <v>165519.49600000001</v>
      </c>
      <c r="E2079" s="51">
        <v>95421.203999999998</v>
      </c>
      <c r="F2079" s="51">
        <v>95421.162490000002</v>
      </c>
      <c r="G2079" s="50">
        <f t="shared" si="443"/>
        <v>-4.1509999995469116E-2</v>
      </c>
      <c r="H2079" s="91">
        <f t="shared" si="444"/>
        <v>99.999956498138516</v>
      </c>
    </row>
    <row r="2080" spans="2:8" s="44" customFormat="1">
      <c r="B2080" s="88" t="s">
        <v>6</v>
      </c>
      <c r="C2080" s="1" t="s">
        <v>0</v>
      </c>
      <c r="D2080" s="51">
        <v>165519.49600000001</v>
      </c>
      <c r="E2080" s="51">
        <v>95421.203999999998</v>
      </c>
      <c r="F2080" s="51">
        <v>95421.162490000002</v>
      </c>
      <c r="G2080" s="50">
        <f t="shared" si="443"/>
        <v>-4.1509999995469116E-2</v>
      </c>
      <c r="H2080" s="91">
        <f t="shared" si="444"/>
        <v>99.999956498138516</v>
      </c>
    </row>
    <row r="2081" spans="2:8" s="44" customFormat="1">
      <c r="B2081" s="88" t="s">
        <v>8</v>
      </c>
      <c r="C2081" s="1" t="s">
        <v>0</v>
      </c>
      <c r="D2081" s="51">
        <v>347328.5</v>
      </c>
      <c r="E2081" s="51">
        <v>189834.03034999999</v>
      </c>
      <c r="F2081" s="51">
        <v>189834.00875000001</v>
      </c>
      <c r="G2081" s="50">
        <f t="shared" si="443"/>
        <v>-2.1599999978207052E-2</v>
      </c>
      <c r="H2081" s="91">
        <f t="shared" si="444"/>
        <v>99.999988621639673</v>
      </c>
    </row>
    <row r="2082" spans="2:8" s="44" customFormat="1">
      <c r="B2082" s="88" t="s">
        <v>7</v>
      </c>
      <c r="C2082" s="1" t="s">
        <v>0</v>
      </c>
      <c r="D2082" s="51">
        <v>512847.99599999998</v>
      </c>
      <c r="E2082" s="51">
        <v>285255.23434999998</v>
      </c>
      <c r="F2082" s="51">
        <v>285255.17124</v>
      </c>
      <c r="G2082" s="50">
        <f t="shared" si="443"/>
        <v>-6.3109999988228083E-2</v>
      </c>
      <c r="H2082" s="91">
        <f t="shared" si="444"/>
        <v>99.999977875953746</v>
      </c>
    </row>
    <row r="2083" spans="2:8" s="44" customFormat="1" ht="21">
      <c r="B2083" s="92" t="s">
        <v>55</v>
      </c>
      <c r="C2083" s="1" t="s">
        <v>57</v>
      </c>
      <c r="D2083" s="73" t="s">
        <v>1</v>
      </c>
      <c r="E2083" s="73" t="s">
        <v>2</v>
      </c>
      <c r="F2083" s="73" t="s">
        <v>3</v>
      </c>
      <c r="G2083" s="74" t="s">
        <v>4</v>
      </c>
      <c r="H2083" s="95" t="s">
        <v>58</v>
      </c>
    </row>
    <row r="2084" spans="2:8" s="44" customFormat="1" ht="31.5">
      <c r="B2084" s="88" t="s">
        <v>1245</v>
      </c>
      <c r="C2084" s="108" t="s">
        <v>977</v>
      </c>
      <c r="D2084" s="77"/>
      <c r="E2084" s="78"/>
      <c r="F2084" s="78"/>
      <c r="G2084" s="78"/>
      <c r="H2084" s="79"/>
    </row>
    <row r="2085" spans="2:8" s="44" customFormat="1">
      <c r="B2085" s="90" t="s">
        <v>64</v>
      </c>
      <c r="C2085" s="107" t="s">
        <v>65</v>
      </c>
      <c r="D2085" s="75">
        <v>38500</v>
      </c>
      <c r="E2085" s="75">
        <v>27501.3</v>
      </c>
      <c r="F2085" s="75">
        <v>27501.29997</v>
      </c>
      <c r="G2085" s="76">
        <f t="shared" ref="G2085:G2093" si="445">F2085-E2085</f>
        <v>-2.9999999242136255E-5</v>
      </c>
      <c r="H2085" s="96">
        <f t="shared" ref="H2085:H2093" si="446">F2085/E2085*100</f>
        <v>99.999999890914253</v>
      </c>
    </row>
    <row r="2086" spans="2:8" s="44" customFormat="1">
      <c r="B2086" s="90" t="s">
        <v>66</v>
      </c>
      <c r="C2086" s="107" t="s">
        <v>67</v>
      </c>
      <c r="D2086" s="49">
        <v>5326</v>
      </c>
      <c r="E2086" s="49">
        <v>3776.3</v>
      </c>
      <c r="F2086" s="49">
        <v>3776.3</v>
      </c>
      <c r="G2086" s="50">
        <f t="shared" si="445"/>
        <v>0</v>
      </c>
      <c r="H2086" s="91">
        <f t="shared" si="446"/>
        <v>100</v>
      </c>
    </row>
    <row r="2087" spans="2:8" s="44" customFormat="1">
      <c r="B2087" s="90" t="s">
        <v>68</v>
      </c>
      <c r="C2087" s="107" t="s">
        <v>69</v>
      </c>
      <c r="D2087" s="49">
        <v>1487.6</v>
      </c>
      <c r="E2087" s="49">
        <v>749.2</v>
      </c>
      <c r="F2087" s="49">
        <v>749.19989999999996</v>
      </c>
      <c r="G2087" s="50">
        <f t="shared" si="445"/>
        <v>-1.0000000008858478E-4</v>
      </c>
      <c r="H2087" s="91">
        <f t="shared" si="446"/>
        <v>99.999986652429257</v>
      </c>
    </row>
    <row r="2088" spans="2:8" s="44" customFormat="1">
      <c r="B2088" s="90" t="s">
        <v>1050</v>
      </c>
      <c r="C2088" s="107" t="s">
        <v>787</v>
      </c>
      <c r="D2088" s="49">
        <v>1931.4</v>
      </c>
      <c r="E2088" s="49">
        <v>1393.59</v>
      </c>
      <c r="F2088" s="49">
        <v>1393.59</v>
      </c>
      <c r="G2088" s="50">
        <f t="shared" si="445"/>
        <v>0</v>
      </c>
      <c r="H2088" s="91">
        <f t="shared" si="446"/>
        <v>100</v>
      </c>
    </row>
    <row r="2089" spans="2:8" s="44" customFormat="1">
      <c r="B2089" s="90" t="s">
        <v>70</v>
      </c>
      <c r="C2089" s="107" t="s">
        <v>71</v>
      </c>
      <c r="D2089" s="49">
        <v>1560</v>
      </c>
      <c r="E2089" s="49">
        <v>412.1</v>
      </c>
      <c r="F2089" s="49">
        <v>412.1</v>
      </c>
      <c r="G2089" s="50">
        <f t="shared" si="445"/>
        <v>0</v>
      </c>
      <c r="H2089" s="91">
        <f t="shared" si="446"/>
        <v>100</v>
      </c>
    </row>
    <row r="2090" spans="2:8" s="44" customFormat="1">
      <c r="B2090" s="88" t="s">
        <v>5</v>
      </c>
      <c r="C2090" s="1" t="s">
        <v>0</v>
      </c>
      <c r="D2090" s="51">
        <v>48805</v>
      </c>
      <c r="E2090" s="51">
        <v>33832.49</v>
      </c>
      <c r="F2090" s="51">
        <v>33832.489869999998</v>
      </c>
      <c r="G2090" s="50">
        <f t="shared" si="445"/>
        <v>-1.3000000035390258E-4</v>
      </c>
      <c r="H2090" s="91">
        <f t="shared" si="446"/>
        <v>99.999999615753964</v>
      </c>
    </row>
    <row r="2091" spans="2:8" s="44" customFormat="1">
      <c r="B2091" s="88" t="s">
        <v>6</v>
      </c>
      <c r="C2091" s="1" t="s">
        <v>0</v>
      </c>
      <c r="D2091" s="51">
        <v>48805</v>
      </c>
      <c r="E2091" s="51">
        <v>33832.49</v>
      </c>
      <c r="F2091" s="51">
        <v>33832.489869999998</v>
      </c>
      <c r="G2091" s="50">
        <f t="shared" si="445"/>
        <v>-1.3000000035390258E-4</v>
      </c>
      <c r="H2091" s="91">
        <f t="shared" si="446"/>
        <v>99.999999615753964</v>
      </c>
    </row>
    <row r="2092" spans="2:8" s="44" customFormat="1">
      <c r="B2092" s="88" t="s">
        <v>8</v>
      </c>
      <c r="C2092" s="1" t="s">
        <v>0</v>
      </c>
      <c r="D2092" s="51">
        <v>3001</v>
      </c>
      <c r="E2092" s="51">
        <v>1627.9849999999999</v>
      </c>
      <c r="F2092" s="51">
        <v>1627.98263</v>
      </c>
      <c r="G2092" s="50">
        <f t="shared" si="445"/>
        <v>-2.3699999999280408E-3</v>
      </c>
      <c r="H2092" s="91">
        <f t="shared" si="446"/>
        <v>99.999854421263095</v>
      </c>
    </row>
    <row r="2093" spans="2:8" s="44" customFormat="1">
      <c r="B2093" s="88" t="s">
        <v>7</v>
      </c>
      <c r="C2093" s="1" t="s">
        <v>0</v>
      </c>
      <c r="D2093" s="51">
        <v>51806</v>
      </c>
      <c r="E2093" s="51">
        <v>35460.474999999999</v>
      </c>
      <c r="F2093" s="51">
        <v>35460.472500000003</v>
      </c>
      <c r="G2093" s="50">
        <f t="shared" si="445"/>
        <v>-2.4999999950523488E-3</v>
      </c>
      <c r="H2093" s="91">
        <f t="shared" si="446"/>
        <v>99.999992949897049</v>
      </c>
    </row>
    <row r="2094" spans="2:8" s="44" customFormat="1" ht="21">
      <c r="B2094" s="92" t="s">
        <v>55</v>
      </c>
      <c r="C2094" s="1" t="s">
        <v>57</v>
      </c>
      <c r="D2094" s="73" t="s">
        <v>1</v>
      </c>
      <c r="E2094" s="73" t="s">
        <v>2</v>
      </c>
      <c r="F2094" s="73" t="s">
        <v>3</v>
      </c>
      <c r="G2094" s="74" t="s">
        <v>4</v>
      </c>
      <c r="H2094" s="95" t="s">
        <v>58</v>
      </c>
    </row>
    <row r="2095" spans="2:8" s="44" customFormat="1" ht="42">
      <c r="B2095" s="88" t="s">
        <v>1246</v>
      </c>
      <c r="C2095" s="108" t="s">
        <v>978</v>
      </c>
      <c r="D2095" s="77"/>
      <c r="E2095" s="78"/>
      <c r="F2095" s="78"/>
      <c r="G2095" s="78"/>
      <c r="H2095" s="79"/>
    </row>
    <row r="2096" spans="2:8" s="44" customFormat="1">
      <c r="B2096" s="90" t="s">
        <v>64</v>
      </c>
      <c r="C2096" s="107" t="s">
        <v>65</v>
      </c>
      <c r="D2096" s="75">
        <v>118037</v>
      </c>
      <c r="E2096" s="75">
        <v>72799.703999999998</v>
      </c>
      <c r="F2096" s="75">
        <v>72799.694959999993</v>
      </c>
      <c r="G2096" s="76">
        <f t="shared" ref="G2096:G2104" si="447">F2096-E2096</f>
        <v>-9.0400000044610351E-3</v>
      </c>
      <c r="H2096" s="96">
        <f t="shared" ref="H2096:H2104" si="448">F2096/E2096*100</f>
        <v>99.999987582367083</v>
      </c>
    </row>
    <row r="2097" spans="2:8" s="44" customFormat="1">
      <c r="B2097" s="90" t="s">
        <v>66</v>
      </c>
      <c r="C2097" s="107" t="s">
        <v>67</v>
      </c>
      <c r="D2097" s="49">
        <v>16508</v>
      </c>
      <c r="E2097" s="49">
        <v>12333.411</v>
      </c>
      <c r="F2097" s="49">
        <v>12333.406999999999</v>
      </c>
      <c r="G2097" s="50">
        <f t="shared" si="447"/>
        <v>-4.0000000008149073E-3</v>
      </c>
      <c r="H2097" s="91">
        <f t="shared" si="448"/>
        <v>99.99996756777179</v>
      </c>
    </row>
    <row r="2098" spans="2:8" s="44" customFormat="1">
      <c r="B2098" s="90" t="s">
        <v>68</v>
      </c>
      <c r="C2098" s="107" t="s">
        <v>69</v>
      </c>
      <c r="D2098" s="49">
        <v>2987.4</v>
      </c>
      <c r="E2098" s="49">
        <v>2119.5700000000002</v>
      </c>
      <c r="F2098" s="49">
        <v>2119.569</v>
      </c>
      <c r="G2098" s="50">
        <f t="shared" si="447"/>
        <v>-1.0000000002037268E-3</v>
      </c>
      <c r="H2098" s="91">
        <f t="shared" si="448"/>
        <v>99.999952820619271</v>
      </c>
    </row>
    <row r="2099" spans="2:8" s="44" customFormat="1">
      <c r="B2099" s="90" t="s">
        <v>1050</v>
      </c>
      <c r="C2099" s="107" t="s">
        <v>787</v>
      </c>
      <c r="D2099" s="49">
        <v>7249.4</v>
      </c>
      <c r="E2099" s="49">
        <v>2270.0100000000002</v>
      </c>
      <c r="F2099" s="49">
        <v>2270.0079999999998</v>
      </c>
      <c r="G2099" s="50">
        <f t="shared" si="447"/>
        <v>-2.0000000004074536E-3</v>
      </c>
      <c r="H2099" s="91">
        <f t="shared" si="448"/>
        <v>99.999911894661238</v>
      </c>
    </row>
    <row r="2100" spans="2:8" s="44" customFormat="1">
      <c r="B2100" s="90" t="s">
        <v>70</v>
      </c>
      <c r="C2100" s="107" t="s">
        <v>71</v>
      </c>
      <c r="D2100" s="49">
        <v>5213.8</v>
      </c>
      <c r="E2100" s="49">
        <v>3021.43</v>
      </c>
      <c r="F2100" s="49">
        <v>3021.4279999999999</v>
      </c>
      <c r="G2100" s="50">
        <f t="shared" si="447"/>
        <v>-1.9999999999527063E-3</v>
      </c>
      <c r="H2100" s="91">
        <f t="shared" si="448"/>
        <v>99.999933806177879</v>
      </c>
    </row>
    <row r="2101" spans="2:8" s="44" customFormat="1">
      <c r="B2101" s="88" t="s">
        <v>5</v>
      </c>
      <c r="C2101" s="1" t="s">
        <v>0</v>
      </c>
      <c r="D2101" s="51">
        <v>149995.6</v>
      </c>
      <c r="E2101" s="51">
        <v>92544.125</v>
      </c>
      <c r="F2101" s="51">
        <v>92544.106960000005</v>
      </c>
      <c r="G2101" s="50">
        <f t="shared" si="447"/>
        <v>-1.803999999538064E-2</v>
      </c>
      <c r="H2101" s="91">
        <f t="shared" si="448"/>
        <v>99.999980506596188</v>
      </c>
    </row>
    <row r="2102" spans="2:8" s="44" customFormat="1">
      <c r="B2102" s="88" t="s">
        <v>6</v>
      </c>
      <c r="C2102" s="1" t="s">
        <v>0</v>
      </c>
      <c r="D2102" s="51">
        <v>149995.6</v>
      </c>
      <c r="E2102" s="51">
        <v>92544.125</v>
      </c>
      <c r="F2102" s="51">
        <v>92544.106960000005</v>
      </c>
      <c r="G2102" s="50">
        <f t="shared" si="447"/>
        <v>-1.803999999538064E-2</v>
      </c>
      <c r="H2102" s="91">
        <f t="shared" si="448"/>
        <v>99.999980506596188</v>
      </c>
    </row>
    <row r="2103" spans="2:8" s="44" customFormat="1">
      <c r="B2103" s="88" t="s">
        <v>8</v>
      </c>
      <c r="C2103" s="1" t="s">
        <v>0</v>
      </c>
      <c r="D2103" s="51">
        <v>27397</v>
      </c>
      <c r="E2103" s="51">
        <v>13620.338</v>
      </c>
      <c r="F2103" s="51">
        <v>13620.3331</v>
      </c>
      <c r="G2103" s="50">
        <f t="shared" si="447"/>
        <v>-4.8999999999068677E-3</v>
      </c>
      <c r="H2103" s="91">
        <f t="shared" si="448"/>
        <v>99.999964024387651</v>
      </c>
    </row>
    <row r="2104" spans="2:8" s="44" customFormat="1">
      <c r="B2104" s="88" t="s">
        <v>7</v>
      </c>
      <c r="C2104" s="1" t="s">
        <v>0</v>
      </c>
      <c r="D2104" s="51">
        <v>177392.6</v>
      </c>
      <c r="E2104" s="51">
        <v>106164.463</v>
      </c>
      <c r="F2104" s="51">
        <v>106164.44005999999</v>
      </c>
      <c r="G2104" s="50">
        <f t="shared" si="447"/>
        <v>-2.2940000009839423E-2</v>
      </c>
      <c r="H2104" s="91">
        <f t="shared" si="448"/>
        <v>99.99997839201616</v>
      </c>
    </row>
    <row r="2105" spans="2:8" s="44" customFormat="1" ht="21">
      <c r="B2105" s="92" t="s">
        <v>55</v>
      </c>
      <c r="C2105" s="1" t="s">
        <v>57</v>
      </c>
      <c r="D2105" s="73" t="s">
        <v>1</v>
      </c>
      <c r="E2105" s="73" t="s">
        <v>2</v>
      </c>
      <c r="F2105" s="73" t="s">
        <v>3</v>
      </c>
      <c r="G2105" s="74" t="s">
        <v>4</v>
      </c>
      <c r="H2105" s="95" t="s">
        <v>58</v>
      </c>
    </row>
    <row r="2106" spans="2:8" s="44" customFormat="1" ht="31.5">
      <c r="B2106" s="88" t="s">
        <v>46</v>
      </c>
      <c r="C2106" s="108">
        <v>53920</v>
      </c>
      <c r="D2106" s="77"/>
      <c r="E2106" s="78"/>
      <c r="F2106" s="78"/>
      <c r="G2106" s="78"/>
      <c r="H2106" s="79"/>
    </row>
    <row r="2107" spans="2:8" s="44" customFormat="1">
      <c r="B2107" s="90" t="s">
        <v>37</v>
      </c>
      <c r="C2107" s="107">
        <v>311</v>
      </c>
      <c r="D2107" s="75">
        <f>29325</f>
        <v>29325</v>
      </c>
      <c r="E2107" s="75">
        <v>32600</v>
      </c>
      <c r="F2107" s="75">
        <v>32599.29</v>
      </c>
      <c r="G2107" s="76">
        <f t="shared" ref="G2107:G2109" si="449">F2107-E2107</f>
        <v>-0.70999999999912689</v>
      </c>
      <c r="H2107" s="96">
        <f t="shared" ref="H2107:H2109" si="450">F2107/E2107*100</f>
        <v>99.997822085889581</v>
      </c>
    </row>
    <row r="2108" spans="2:8" s="44" customFormat="1">
      <c r="B2108" s="88" t="s">
        <v>6</v>
      </c>
      <c r="C2108" s="1" t="s">
        <v>0</v>
      </c>
      <c r="D2108" s="51">
        <f t="shared" ref="D2108:F2109" si="451">D2107</f>
        <v>29325</v>
      </c>
      <c r="E2108" s="51">
        <f t="shared" si="451"/>
        <v>32600</v>
      </c>
      <c r="F2108" s="51">
        <f t="shared" si="451"/>
        <v>32599.29</v>
      </c>
      <c r="G2108" s="50">
        <f t="shared" si="449"/>
        <v>-0.70999999999912689</v>
      </c>
      <c r="H2108" s="91">
        <f t="shared" si="450"/>
        <v>99.997822085889581</v>
      </c>
    </row>
    <row r="2109" spans="2:8" s="44" customFormat="1">
      <c r="B2109" s="88" t="s">
        <v>7</v>
      </c>
      <c r="C2109" s="1" t="s">
        <v>0</v>
      </c>
      <c r="D2109" s="51">
        <f t="shared" si="451"/>
        <v>29325</v>
      </c>
      <c r="E2109" s="51">
        <f t="shared" si="451"/>
        <v>32600</v>
      </c>
      <c r="F2109" s="51">
        <f t="shared" si="451"/>
        <v>32599.29</v>
      </c>
      <c r="G2109" s="50">
        <f t="shared" si="449"/>
        <v>-0.70999999999912689</v>
      </c>
      <c r="H2109" s="91">
        <f t="shared" si="450"/>
        <v>99.997822085889581</v>
      </c>
    </row>
    <row r="2110" spans="2:8" s="44" customFormat="1" ht="21">
      <c r="B2110" s="92" t="s">
        <v>55</v>
      </c>
      <c r="C2110" s="1" t="s">
        <v>57</v>
      </c>
      <c r="D2110" s="73" t="s">
        <v>1</v>
      </c>
      <c r="E2110" s="73" t="s">
        <v>2</v>
      </c>
      <c r="F2110" s="73" t="s">
        <v>3</v>
      </c>
      <c r="G2110" s="74" t="s">
        <v>4</v>
      </c>
      <c r="H2110" s="95" t="s">
        <v>58</v>
      </c>
    </row>
    <row r="2111" spans="2:8" s="44" customFormat="1" ht="31.5">
      <c r="B2111" s="88" t="s">
        <v>47</v>
      </c>
      <c r="C2111" s="108">
        <v>53930</v>
      </c>
      <c r="D2111" s="77"/>
      <c r="E2111" s="78"/>
      <c r="F2111" s="78"/>
      <c r="G2111" s="78"/>
      <c r="H2111" s="79"/>
    </row>
    <row r="2112" spans="2:8" s="44" customFormat="1">
      <c r="B2112" s="90" t="s">
        <v>17</v>
      </c>
      <c r="C2112" s="107">
        <v>321</v>
      </c>
      <c r="D2112" s="75">
        <f>45900</f>
        <v>45900</v>
      </c>
      <c r="E2112" s="75">
        <v>100471.5</v>
      </c>
      <c r="F2112" s="75">
        <f>100471.24</f>
        <v>100471.24</v>
      </c>
      <c r="G2112" s="76">
        <f t="shared" ref="G2112:G2114" si="452">F2112-E2112</f>
        <v>-0.25999999999476131</v>
      </c>
      <c r="H2112" s="96">
        <f t="shared" ref="H2112:H2114" si="453">F2112/E2112*100</f>
        <v>99.999741220147015</v>
      </c>
    </row>
    <row r="2113" spans="2:8" s="44" customFormat="1">
      <c r="B2113" s="88" t="s">
        <v>6</v>
      </c>
      <c r="C2113" s="1" t="s">
        <v>0</v>
      </c>
      <c r="D2113" s="51">
        <f t="shared" ref="D2113:F2114" si="454">D2112</f>
        <v>45900</v>
      </c>
      <c r="E2113" s="51">
        <f t="shared" si="454"/>
        <v>100471.5</v>
      </c>
      <c r="F2113" s="51">
        <f t="shared" si="454"/>
        <v>100471.24</v>
      </c>
      <c r="G2113" s="50">
        <f t="shared" si="452"/>
        <v>-0.25999999999476131</v>
      </c>
      <c r="H2113" s="91">
        <f t="shared" si="453"/>
        <v>99.999741220147015</v>
      </c>
    </row>
    <row r="2114" spans="2:8" s="44" customFormat="1">
      <c r="B2114" s="97" t="s">
        <v>7</v>
      </c>
      <c r="C2114" s="1" t="s">
        <v>0</v>
      </c>
      <c r="D2114" s="51">
        <f t="shared" si="454"/>
        <v>45900</v>
      </c>
      <c r="E2114" s="51">
        <f t="shared" si="454"/>
        <v>100471.5</v>
      </c>
      <c r="F2114" s="51">
        <f t="shared" si="454"/>
        <v>100471.24</v>
      </c>
      <c r="G2114" s="50">
        <f t="shared" si="452"/>
        <v>-0.25999999999476131</v>
      </c>
      <c r="H2114" s="91">
        <f t="shared" si="453"/>
        <v>99.999741220147015</v>
      </c>
    </row>
    <row r="2115" spans="2:8" s="44" customFormat="1" ht="21">
      <c r="B2115" s="92" t="s">
        <v>55</v>
      </c>
      <c r="C2115" s="1" t="s">
        <v>57</v>
      </c>
      <c r="D2115" s="73" t="s">
        <v>1</v>
      </c>
      <c r="E2115" s="73" t="s">
        <v>2</v>
      </c>
      <c r="F2115" s="73" t="s">
        <v>3</v>
      </c>
      <c r="G2115" s="74" t="s">
        <v>4</v>
      </c>
      <c r="H2115" s="95" t="s">
        <v>58</v>
      </c>
    </row>
    <row r="2116" spans="2:8" s="44" customFormat="1" ht="31.5">
      <c r="B2116" s="88" t="s">
        <v>1247</v>
      </c>
      <c r="C2116" s="108" t="s">
        <v>979</v>
      </c>
      <c r="D2116" s="77"/>
      <c r="E2116" s="78"/>
      <c r="F2116" s="78"/>
      <c r="G2116" s="78"/>
      <c r="H2116" s="79"/>
    </row>
    <row r="2117" spans="2:8" s="44" customFormat="1">
      <c r="B2117" s="90" t="s">
        <v>64</v>
      </c>
      <c r="C2117" s="107" t="s">
        <v>65</v>
      </c>
      <c r="D2117" s="75">
        <v>51791.7</v>
      </c>
      <c r="E2117" s="75">
        <v>28838.400000000001</v>
      </c>
      <c r="F2117" s="75">
        <v>28838.396779999999</v>
      </c>
      <c r="G2117" s="76">
        <f t="shared" ref="G2117:G2125" si="455">F2117-E2117</f>
        <v>-3.2200000023294706E-3</v>
      </c>
      <c r="H2117" s="96">
        <f t="shared" ref="H2117:H2125" si="456">F2117/E2117*100</f>
        <v>99.999988834332001</v>
      </c>
    </row>
    <row r="2118" spans="2:8" s="44" customFormat="1">
      <c r="B2118" s="90" t="s">
        <v>66</v>
      </c>
      <c r="C2118" s="107" t="s">
        <v>67</v>
      </c>
      <c r="D2118" s="49">
        <v>7724.5</v>
      </c>
      <c r="E2118" s="49">
        <v>4486.5</v>
      </c>
      <c r="F2118" s="49">
        <v>4486.4980299999997</v>
      </c>
      <c r="G2118" s="50">
        <f t="shared" si="455"/>
        <v>-1.9700000002558227E-3</v>
      </c>
      <c r="H2118" s="91">
        <f t="shared" si="456"/>
        <v>99.999956090493697</v>
      </c>
    </row>
    <row r="2119" spans="2:8" s="44" customFormat="1">
      <c r="B2119" s="90" t="s">
        <v>68</v>
      </c>
      <c r="C2119" s="107" t="s">
        <v>69</v>
      </c>
      <c r="D2119" s="49">
        <v>9792.2999999999993</v>
      </c>
      <c r="E2119" s="49">
        <v>7505</v>
      </c>
      <c r="F2119" s="49">
        <v>7504.9939999999997</v>
      </c>
      <c r="G2119" s="50">
        <f t="shared" si="455"/>
        <v>-6.0000000003128662E-3</v>
      </c>
      <c r="H2119" s="91">
        <f t="shared" si="456"/>
        <v>99.999920053297799</v>
      </c>
    </row>
    <row r="2120" spans="2:8" s="44" customFormat="1">
      <c r="B2120" s="90" t="s">
        <v>1050</v>
      </c>
      <c r="C2120" s="107" t="s">
        <v>787</v>
      </c>
      <c r="D2120" s="49">
        <v>1044.2</v>
      </c>
      <c r="E2120" s="49">
        <v>528.5</v>
      </c>
      <c r="F2120" s="49">
        <v>528.49</v>
      </c>
      <c r="G2120" s="50">
        <f t="shared" si="455"/>
        <v>-9.9999999999909051E-3</v>
      </c>
      <c r="H2120" s="91">
        <f t="shared" si="456"/>
        <v>99.998107852412488</v>
      </c>
    </row>
    <row r="2121" spans="2:8" s="44" customFormat="1">
      <c r="B2121" s="90" t="s">
        <v>1056</v>
      </c>
      <c r="C2121" s="107" t="s">
        <v>794</v>
      </c>
      <c r="D2121" s="49">
        <v>400</v>
      </c>
      <c r="E2121" s="49">
        <v>31.736000000000001</v>
      </c>
      <c r="F2121" s="49">
        <v>31.735579999999999</v>
      </c>
      <c r="G2121" s="50">
        <f t="shared" si="455"/>
        <v>-4.2000000000186333E-4</v>
      </c>
      <c r="H2121" s="91">
        <f t="shared" si="456"/>
        <v>99.998676581799842</v>
      </c>
    </row>
    <row r="2122" spans="2:8" s="44" customFormat="1">
      <c r="B2122" s="88" t="s">
        <v>5</v>
      </c>
      <c r="C2122" s="1" t="s">
        <v>0</v>
      </c>
      <c r="D2122" s="51">
        <v>70752.7</v>
      </c>
      <c r="E2122" s="51">
        <v>41390.135999999999</v>
      </c>
      <c r="F2122" s="51">
        <v>41390.114390000002</v>
      </c>
      <c r="G2122" s="50">
        <f t="shared" si="455"/>
        <v>-2.1609999996144325E-2</v>
      </c>
      <c r="H2122" s="91">
        <f t="shared" si="456"/>
        <v>99.999947789492666</v>
      </c>
    </row>
    <row r="2123" spans="2:8" s="44" customFormat="1">
      <c r="B2123" s="90" t="s">
        <v>37</v>
      </c>
      <c r="C2123" s="107" t="s">
        <v>789</v>
      </c>
      <c r="D2123" s="49">
        <v>0</v>
      </c>
      <c r="E2123" s="49">
        <v>19.263999999999999</v>
      </c>
      <c r="F2123" s="49">
        <v>19.253</v>
      </c>
      <c r="G2123" s="50">
        <f t="shared" si="455"/>
        <v>-1.0999999999999233E-2</v>
      </c>
      <c r="H2123" s="91">
        <f t="shared" si="456"/>
        <v>99.942898671096344</v>
      </c>
    </row>
    <row r="2124" spans="2:8" s="44" customFormat="1">
      <c r="B2124" s="88" t="s">
        <v>6</v>
      </c>
      <c r="C2124" s="1" t="s">
        <v>0</v>
      </c>
      <c r="D2124" s="51">
        <v>70752.7</v>
      </c>
      <c r="E2124" s="51">
        <v>41409.4</v>
      </c>
      <c r="F2124" s="51">
        <v>41409.367389999999</v>
      </c>
      <c r="G2124" s="50">
        <f t="shared" si="455"/>
        <v>-3.2610000002023298E-2</v>
      </c>
      <c r="H2124" s="91">
        <f t="shared" si="456"/>
        <v>99.99992124976454</v>
      </c>
    </row>
    <row r="2125" spans="2:8" s="44" customFormat="1">
      <c r="B2125" s="88" t="s">
        <v>7</v>
      </c>
      <c r="C2125" s="1" t="s">
        <v>0</v>
      </c>
      <c r="D2125" s="51">
        <v>70752.7</v>
      </c>
      <c r="E2125" s="51">
        <v>41409.4</v>
      </c>
      <c r="F2125" s="51">
        <v>41409.367389999999</v>
      </c>
      <c r="G2125" s="50">
        <f t="shared" si="455"/>
        <v>-3.2610000002023298E-2</v>
      </c>
      <c r="H2125" s="91">
        <f t="shared" si="456"/>
        <v>99.99992124976454</v>
      </c>
    </row>
    <row r="2126" spans="2:8" s="44" customFormat="1" ht="21">
      <c r="B2126" s="92" t="s">
        <v>55</v>
      </c>
      <c r="C2126" s="1" t="s">
        <v>57</v>
      </c>
      <c r="D2126" s="73" t="s">
        <v>1</v>
      </c>
      <c r="E2126" s="73" t="s">
        <v>2</v>
      </c>
      <c r="F2126" s="73" t="s">
        <v>3</v>
      </c>
      <c r="G2126" s="74" t="s">
        <v>4</v>
      </c>
      <c r="H2126" s="95" t="s">
        <v>58</v>
      </c>
    </row>
    <row r="2127" spans="2:8" s="44" customFormat="1" ht="42">
      <c r="B2127" s="88" t="s">
        <v>1248</v>
      </c>
      <c r="C2127" s="108" t="s">
        <v>980</v>
      </c>
      <c r="D2127" s="77"/>
      <c r="E2127" s="78"/>
      <c r="F2127" s="78"/>
      <c r="G2127" s="78"/>
      <c r="H2127" s="79"/>
    </row>
    <row r="2128" spans="2:8" s="44" customFormat="1">
      <c r="B2128" s="90" t="s">
        <v>64</v>
      </c>
      <c r="C2128" s="107" t="s">
        <v>65</v>
      </c>
      <c r="D2128" s="75">
        <v>133861.5</v>
      </c>
      <c r="E2128" s="75">
        <v>75815.5</v>
      </c>
      <c r="F2128" s="75">
        <v>75815.491280000002</v>
      </c>
      <c r="G2128" s="76">
        <f t="shared" ref="G2128:G2136" si="457">F2128-E2128</f>
        <v>-8.7199999979929999E-3</v>
      </c>
      <c r="H2128" s="96">
        <f t="shared" ref="H2128:H2136" si="458">F2128/E2128*100</f>
        <v>99.999988498394131</v>
      </c>
    </row>
    <row r="2129" spans="2:8" s="44" customFormat="1">
      <c r="B2129" s="90" t="s">
        <v>66</v>
      </c>
      <c r="C2129" s="107" t="s">
        <v>67</v>
      </c>
      <c r="D2129" s="49">
        <v>20054.5</v>
      </c>
      <c r="E2129" s="49">
        <v>10199.200000000001</v>
      </c>
      <c r="F2129" s="49">
        <v>10199.01557</v>
      </c>
      <c r="G2129" s="50">
        <f t="shared" si="457"/>
        <v>-0.18443000000115717</v>
      </c>
      <c r="H2129" s="91">
        <f t="shared" si="458"/>
        <v>99.998191720919266</v>
      </c>
    </row>
    <row r="2130" spans="2:8" s="44" customFormat="1">
      <c r="B2130" s="90" t="s">
        <v>68</v>
      </c>
      <c r="C2130" s="107" t="s">
        <v>69</v>
      </c>
      <c r="D2130" s="49">
        <v>10901.1</v>
      </c>
      <c r="E2130" s="49">
        <v>11500.2</v>
      </c>
      <c r="F2130" s="49">
        <v>11499.275449999999</v>
      </c>
      <c r="G2130" s="50">
        <f t="shared" si="457"/>
        <v>-0.92455000000154541</v>
      </c>
      <c r="H2130" s="91">
        <f t="shared" si="458"/>
        <v>99.991960574598693</v>
      </c>
    </row>
    <row r="2131" spans="2:8" s="44" customFormat="1">
      <c r="B2131" s="90" t="s">
        <v>1050</v>
      </c>
      <c r="C2131" s="107" t="s">
        <v>787</v>
      </c>
      <c r="D2131" s="49">
        <v>2715.2</v>
      </c>
      <c r="E2131" s="49">
        <v>833.5</v>
      </c>
      <c r="F2131" s="49">
        <v>833.42547000000002</v>
      </c>
      <c r="G2131" s="50">
        <f t="shared" si="457"/>
        <v>-7.4529999999981555E-2</v>
      </c>
      <c r="H2131" s="91">
        <f t="shared" si="458"/>
        <v>99.991058188362331</v>
      </c>
    </row>
    <row r="2132" spans="2:8" s="44" customFormat="1">
      <c r="B2132" s="90" t="s">
        <v>70</v>
      </c>
      <c r="C2132" s="107" t="s">
        <v>71</v>
      </c>
      <c r="D2132" s="49">
        <v>1767.9</v>
      </c>
      <c r="E2132" s="49">
        <v>911.3</v>
      </c>
      <c r="F2132" s="49">
        <v>911.23859000000004</v>
      </c>
      <c r="G2132" s="50">
        <f t="shared" si="457"/>
        <v>-6.1409999999909815E-2</v>
      </c>
      <c r="H2132" s="91">
        <f t="shared" si="458"/>
        <v>99.993261275101503</v>
      </c>
    </row>
    <row r="2133" spans="2:8" s="44" customFormat="1">
      <c r="B2133" s="90" t="s">
        <v>1051</v>
      </c>
      <c r="C2133" s="107" t="s">
        <v>788</v>
      </c>
      <c r="D2133" s="49">
        <v>0</v>
      </c>
      <c r="E2133" s="49">
        <v>93.9</v>
      </c>
      <c r="F2133" s="49">
        <v>93.9</v>
      </c>
      <c r="G2133" s="50">
        <f t="shared" si="457"/>
        <v>0</v>
      </c>
      <c r="H2133" s="91">
        <f t="shared" si="458"/>
        <v>100</v>
      </c>
    </row>
    <row r="2134" spans="2:8" s="44" customFormat="1">
      <c r="B2134" s="88" t="s">
        <v>5</v>
      </c>
      <c r="C2134" s="1" t="s">
        <v>0</v>
      </c>
      <c r="D2134" s="51">
        <v>169300.2</v>
      </c>
      <c r="E2134" s="51">
        <v>99353.600000000006</v>
      </c>
      <c r="F2134" s="51">
        <v>99352.346359999996</v>
      </c>
      <c r="G2134" s="50">
        <f t="shared" si="457"/>
        <v>-1.2536400000099093</v>
      </c>
      <c r="H2134" s="91">
        <f t="shared" si="458"/>
        <v>99.998738203749028</v>
      </c>
    </row>
    <row r="2135" spans="2:8" s="44" customFormat="1">
      <c r="B2135" s="88" t="s">
        <v>6</v>
      </c>
      <c r="C2135" s="1" t="s">
        <v>0</v>
      </c>
      <c r="D2135" s="51">
        <v>169300.2</v>
      </c>
      <c r="E2135" s="51">
        <v>99353.600000000006</v>
      </c>
      <c r="F2135" s="51">
        <v>99352.346359999996</v>
      </c>
      <c r="G2135" s="50">
        <f t="shared" si="457"/>
        <v>-1.2536400000099093</v>
      </c>
      <c r="H2135" s="91">
        <f t="shared" si="458"/>
        <v>99.998738203749028</v>
      </c>
    </row>
    <row r="2136" spans="2:8" s="44" customFormat="1">
      <c r="B2136" s="88" t="s">
        <v>7</v>
      </c>
      <c r="C2136" s="1" t="s">
        <v>0</v>
      </c>
      <c r="D2136" s="51">
        <v>169300.2</v>
      </c>
      <c r="E2136" s="51">
        <v>99353.600000000006</v>
      </c>
      <c r="F2136" s="51">
        <v>99352.346359999996</v>
      </c>
      <c r="G2136" s="50">
        <f t="shared" si="457"/>
        <v>-1.2536400000099093</v>
      </c>
      <c r="H2136" s="91">
        <f t="shared" si="458"/>
        <v>99.998738203749028</v>
      </c>
    </row>
    <row r="2137" spans="2:8" s="44" customFormat="1" ht="21">
      <c r="B2137" s="92" t="s">
        <v>55</v>
      </c>
      <c r="C2137" s="1" t="s">
        <v>57</v>
      </c>
      <c r="D2137" s="73" t="s">
        <v>1</v>
      </c>
      <c r="E2137" s="73" t="s">
        <v>2</v>
      </c>
      <c r="F2137" s="73" t="s">
        <v>3</v>
      </c>
      <c r="G2137" s="74" t="s">
        <v>4</v>
      </c>
      <c r="H2137" s="95" t="s">
        <v>58</v>
      </c>
    </row>
    <row r="2138" spans="2:8" s="44" customFormat="1" ht="21">
      <c r="B2138" s="88" t="s">
        <v>1249</v>
      </c>
      <c r="C2138" s="108" t="s">
        <v>981</v>
      </c>
      <c r="D2138" s="77"/>
      <c r="E2138" s="78"/>
      <c r="F2138" s="78"/>
      <c r="G2138" s="78"/>
      <c r="H2138" s="79"/>
    </row>
    <row r="2139" spans="2:8" s="44" customFormat="1">
      <c r="B2139" s="90" t="s">
        <v>64</v>
      </c>
      <c r="C2139" s="107" t="s">
        <v>65</v>
      </c>
      <c r="D2139" s="75">
        <v>47000</v>
      </c>
      <c r="E2139" s="75">
        <v>36907.5</v>
      </c>
      <c r="F2139" s="75">
        <v>36907.5</v>
      </c>
      <c r="G2139" s="76">
        <f t="shared" ref="G2139:G2147" si="459">F2139-E2139</f>
        <v>0</v>
      </c>
      <c r="H2139" s="96">
        <f t="shared" ref="H2139:H2147" si="460">F2139/E2139*100</f>
        <v>100</v>
      </c>
    </row>
    <row r="2140" spans="2:8" s="44" customFormat="1">
      <c r="B2140" s="90" t="s">
        <v>66</v>
      </c>
      <c r="C2140" s="107" t="s">
        <v>67</v>
      </c>
      <c r="D2140" s="49">
        <v>6950</v>
      </c>
      <c r="E2140" s="49">
        <v>5396.5</v>
      </c>
      <c r="F2140" s="49">
        <v>5293.3040700000001</v>
      </c>
      <c r="G2140" s="50">
        <f t="shared" si="459"/>
        <v>-103.19592999999986</v>
      </c>
      <c r="H2140" s="91">
        <f t="shared" si="460"/>
        <v>98.087724821643661</v>
      </c>
    </row>
    <row r="2141" spans="2:8" s="44" customFormat="1">
      <c r="B2141" s="90" t="s">
        <v>68</v>
      </c>
      <c r="C2141" s="107" t="s">
        <v>69</v>
      </c>
      <c r="D2141" s="49">
        <v>43942.1</v>
      </c>
      <c r="E2141" s="49">
        <v>14427.5</v>
      </c>
      <c r="F2141" s="49">
        <v>13933.424000000001</v>
      </c>
      <c r="G2141" s="50">
        <f t="shared" si="459"/>
        <v>-494.07599999999911</v>
      </c>
      <c r="H2141" s="91">
        <f t="shared" si="460"/>
        <v>96.575456593311387</v>
      </c>
    </row>
    <row r="2142" spans="2:8" s="44" customFormat="1">
      <c r="B2142" s="90" t="s">
        <v>1050</v>
      </c>
      <c r="C2142" s="107" t="s">
        <v>787</v>
      </c>
      <c r="D2142" s="49">
        <v>1500</v>
      </c>
      <c r="E2142" s="49">
        <v>1208</v>
      </c>
      <c r="F2142" s="49">
        <v>989.6</v>
      </c>
      <c r="G2142" s="50">
        <f t="shared" si="459"/>
        <v>-218.39999999999998</v>
      </c>
      <c r="H2142" s="91">
        <f t="shared" si="460"/>
        <v>81.920529801324506</v>
      </c>
    </row>
    <row r="2143" spans="2:8" s="44" customFormat="1">
      <c r="B2143" s="90" t="s">
        <v>1078</v>
      </c>
      <c r="C2143" s="107" t="s">
        <v>805</v>
      </c>
      <c r="D2143" s="49">
        <v>50</v>
      </c>
      <c r="E2143" s="49">
        <v>62</v>
      </c>
      <c r="F2143" s="49">
        <v>58.744320000000002</v>
      </c>
      <c r="G2143" s="50">
        <f t="shared" si="459"/>
        <v>-3.2556799999999981</v>
      </c>
      <c r="H2143" s="91">
        <f t="shared" si="460"/>
        <v>94.748903225806458</v>
      </c>
    </row>
    <row r="2144" spans="2:8" s="44" customFormat="1">
      <c r="B2144" s="88" t="s">
        <v>5</v>
      </c>
      <c r="C2144" s="1" t="s">
        <v>0</v>
      </c>
      <c r="D2144" s="51">
        <v>99442.1</v>
      </c>
      <c r="E2144" s="51">
        <v>58001.5</v>
      </c>
      <c r="F2144" s="51">
        <v>57182.572390000001</v>
      </c>
      <c r="G2144" s="50">
        <f t="shared" si="459"/>
        <v>-818.92760999999882</v>
      </c>
      <c r="H2144" s="91">
        <f t="shared" si="460"/>
        <v>98.58809235968036</v>
      </c>
    </row>
    <row r="2145" spans="2:8" s="44" customFormat="1">
      <c r="B2145" s="88" t="s">
        <v>6</v>
      </c>
      <c r="C2145" s="1" t="s">
        <v>0</v>
      </c>
      <c r="D2145" s="51">
        <v>99442.1</v>
      </c>
      <c r="E2145" s="51">
        <v>58001.5</v>
      </c>
      <c r="F2145" s="51">
        <v>57182.572390000001</v>
      </c>
      <c r="G2145" s="50">
        <f t="shared" si="459"/>
        <v>-818.92760999999882</v>
      </c>
      <c r="H2145" s="91">
        <f t="shared" si="460"/>
        <v>98.58809235968036</v>
      </c>
    </row>
    <row r="2146" spans="2:8" s="44" customFormat="1">
      <c r="B2146" s="88" t="s">
        <v>8</v>
      </c>
      <c r="C2146" s="1" t="s">
        <v>0</v>
      </c>
      <c r="D2146" s="51">
        <v>8100</v>
      </c>
      <c r="E2146" s="51">
        <v>7812.6809999999996</v>
      </c>
      <c r="F2146" s="51">
        <v>4139.5083000000004</v>
      </c>
      <c r="G2146" s="50">
        <f t="shared" si="459"/>
        <v>-3673.1726999999992</v>
      </c>
      <c r="H2146" s="91">
        <f t="shared" si="460"/>
        <v>52.984478695597595</v>
      </c>
    </row>
    <row r="2147" spans="2:8" s="44" customFormat="1">
      <c r="B2147" s="88" t="s">
        <v>7</v>
      </c>
      <c r="C2147" s="1" t="s">
        <v>0</v>
      </c>
      <c r="D2147" s="51">
        <v>107542.1</v>
      </c>
      <c r="E2147" s="51">
        <v>65814.180999999997</v>
      </c>
      <c r="F2147" s="51">
        <v>61322.080690000003</v>
      </c>
      <c r="G2147" s="50">
        <f t="shared" si="459"/>
        <v>-4492.1003099999944</v>
      </c>
      <c r="H2147" s="91">
        <f t="shared" si="460"/>
        <v>93.174570826916465</v>
      </c>
    </row>
    <row r="2148" spans="2:8" s="44" customFormat="1" ht="21">
      <c r="B2148" s="92" t="s">
        <v>55</v>
      </c>
      <c r="C2148" s="1" t="s">
        <v>57</v>
      </c>
      <c r="D2148" s="73" t="s">
        <v>1</v>
      </c>
      <c r="E2148" s="73" t="s">
        <v>2</v>
      </c>
      <c r="F2148" s="73" t="s">
        <v>3</v>
      </c>
      <c r="G2148" s="74" t="s">
        <v>4</v>
      </c>
      <c r="H2148" s="95" t="s">
        <v>58</v>
      </c>
    </row>
    <row r="2149" spans="2:8" s="44" customFormat="1" ht="31.5">
      <c r="B2149" s="88" t="s">
        <v>1250</v>
      </c>
      <c r="C2149" s="108" t="s">
        <v>982</v>
      </c>
      <c r="D2149" s="77"/>
      <c r="E2149" s="78"/>
      <c r="F2149" s="78"/>
      <c r="G2149" s="78"/>
      <c r="H2149" s="79"/>
    </row>
    <row r="2150" spans="2:8" s="44" customFormat="1">
      <c r="B2150" s="90" t="s">
        <v>64</v>
      </c>
      <c r="C2150" s="107" t="s">
        <v>65</v>
      </c>
      <c r="D2150" s="75">
        <v>7740</v>
      </c>
      <c r="E2150" s="75">
        <v>7740</v>
      </c>
      <c r="F2150" s="75">
        <v>7740</v>
      </c>
      <c r="G2150" s="76">
        <f t="shared" ref="G2150:G2159" si="461">F2150-E2150</f>
        <v>0</v>
      </c>
      <c r="H2150" s="96">
        <f t="shared" ref="H2150:H2159" si="462">F2150/E2150*100</f>
        <v>100</v>
      </c>
    </row>
    <row r="2151" spans="2:8" s="44" customFormat="1">
      <c r="B2151" s="90" t="s">
        <v>66</v>
      </c>
      <c r="C2151" s="107" t="s">
        <v>67</v>
      </c>
      <c r="D2151" s="49">
        <v>1200</v>
      </c>
      <c r="E2151" s="49">
        <v>1200</v>
      </c>
      <c r="F2151" s="49">
        <v>1200</v>
      </c>
      <c r="G2151" s="50">
        <f t="shared" si="461"/>
        <v>0</v>
      </c>
      <c r="H2151" s="91">
        <f t="shared" si="462"/>
        <v>100</v>
      </c>
    </row>
    <row r="2152" spans="2:8" s="44" customFormat="1">
      <c r="B2152" s="90" t="s">
        <v>68</v>
      </c>
      <c r="C2152" s="107" t="s">
        <v>69</v>
      </c>
      <c r="D2152" s="49">
        <v>2455</v>
      </c>
      <c r="E2152" s="49">
        <v>2186.1</v>
      </c>
      <c r="F2152" s="49">
        <v>2186.0970000000002</v>
      </c>
      <c r="G2152" s="50">
        <f t="shared" si="461"/>
        <v>-2.9999999997016857E-3</v>
      </c>
      <c r="H2152" s="91">
        <f t="shared" si="462"/>
        <v>99.999862769315229</v>
      </c>
    </row>
    <row r="2153" spans="2:8" s="44" customFormat="1">
      <c r="B2153" s="90" t="s">
        <v>1050</v>
      </c>
      <c r="C2153" s="107" t="s">
        <v>787</v>
      </c>
      <c r="D2153" s="49">
        <v>580.79999999999995</v>
      </c>
      <c r="E2153" s="49">
        <v>650.79999999999995</v>
      </c>
      <c r="F2153" s="49">
        <v>646.79899999999998</v>
      </c>
      <c r="G2153" s="50">
        <f t="shared" si="461"/>
        <v>-4.0009999999999764</v>
      </c>
      <c r="H2153" s="91">
        <f t="shared" si="462"/>
        <v>99.385218192993236</v>
      </c>
    </row>
    <row r="2154" spans="2:8" s="44" customFormat="1">
      <c r="B2154" s="90" t="s">
        <v>70</v>
      </c>
      <c r="C2154" s="107" t="s">
        <v>71</v>
      </c>
      <c r="D2154" s="49">
        <v>651.4</v>
      </c>
      <c r="E2154" s="49">
        <v>651.4</v>
      </c>
      <c r="F2154" s="49">
        <v>651.4</v>
      </c>
      <c r="G2154" s="50">
        <f t="shared" si="461"/>
        <v>0</v>
      </c>
      <c r="H2154" s="91">
        <f t="shared" si="462"/>
        <v>100</v>
      </c>
    </row>
    <row r="2155" spans="2:8" s="44" customFormat="1">
      <c r="B2155" s="90" t="s">
        <v>1121</v>
      </c>
      <c r="C2155" s="107" t="s">
        <v>851</v>
      </c>
      <c r="D2155" s="49">
        <v>1195513.3</v>
      </c>
      <c r="E2155" s="49">
        <v>1316913.3</v>
      </c>
      <c r="F2155" s="49">
        <v>1316850.3</v>
      </c>
      <c r="G2155" s="50">
        <f t="shared" si="461"/>
        <v>-63</v>
      </c>
      <c r="H2155" s="91">
        <f t="shared" si="462"/>
        <v>99.995216085979237</v>
      </c>
    </row>
    <row r="2156" spans="2:8" s="44" customFormat="1">
      <c r="B2156" s="88" t="s">
        <v>5</v>
      </c>
      <c r="C2156" s="1" t="s">
        <v>0</v>
      </c>
      <c r="D2156" s="51">
        <v>1208140.5</v>
      </c>
      <c r="E2156" s="51">
        <v>1329341.6000000001</v>
      </c>
      <c r="F2156" s="51">
        <v>1329274.5959999999</v>
      </c>
      <c r="G2156" s="50">
        <f t="shared" si="461"/>
        <v>-67.00400000018999</v>
      </c>
      <c r="H2156" s="91">
        <f t="shared" si="462"/>
        <v>99.994959610080642</v>
      </c>
    </row>
    <row r="2157" spans="2:8" s="44" customFormat="1">
      <c r="B2157" s="88" t="s">
        <v>6</v>
      </c>
      <c r="C2157" s="1" t="s">
        <v>0</v>
      </c>
      <c r="D2157" s="51">
        <v>1208140.5</v>
      </c>
      <c r="E2157" s="51">
        <v>1329341.6000000001</v>
      </c>
      <c r="F2157" s="51">
        <v>1329274.5959999999</v>
      </c>
      <c r="G2157" s="50">
        <f t="shared" si="461"/>
        <v>-67.00400000018999</v>
      </c>
      <c r="H2157" s="91">
        <f t="shared" si="462"/>
        <v>99.994959610080642</v>
      </c>
    </row>
    <row r="2158" spans="2:8" s="44" customFormat="1">
      <c r="B2158" s="88" t="s">
        <v>8</v>
      </c>
      <c r="C2158" s="1" t="s">
        <v>0</v>
      </c>
      <c r="D2158" s="51">
        <v>0</v>
      </c>
      <c r="E2158" s="51">
        <v>162.35499999999999</v>
      </c>
      <c r="F2158" s="51">
        <v>0</v>
      </c>
      <c r="G2158" s="50">
        <f t="shared" si="461"/>
        <v>-162.35499999999999</v>
      </c>
      <c r="H2158" s="91">
        <f t="shared" si="462"/>
        <v>0</v>
      </c>
    </row>
    <row r="2159" spans="2:8" s="44" customFormat="1">
      <c r="B2159" s="88" t="s">
        <v>7</v>
      </c>
      <c r="C2159" s="1" t="s">
        <v>0</v>
      </c>
      <c r="D2159" s="51">
        <v>1208140.5</v>
      </c>
      <c r="E2159" s="51">
        <v>1329503.9550000001</v>
      </c>
      <c r="F2159" s="51">
        <v>1329274.5959999999</v>
      </c>
      <c r="G2159" s="50">
        <f t="shared" si="461"/>
        <v>-229.35900000017136</v>
      </c>
      <c r="H2159" s="91">
        <f t="shared" si="462"/>
        <v>99.982748528190712</v>
      </c>
    </row>
    <row r="2160" spans="2:8" s="44" customFormat="1" ht="21">
      <c r="B2160" s="92" t="s">
        <v>55</v>
      </c>
      <c r="C2160" s="1" t="s">
        <v>57</v>
      </c>
      <c r="D2160" s="73" t="s">
        <v>1</v>
      </c>
      <c r="E2160" s="73" t="s">
        <v>2</v>
      </c>
      <c r="F2160" s="73" t="s">
        <v>3</v>
      </c>
      <c r="G2160" s="74" t="s">
        <v>4</v>
      </c>
      <c r="H2160" s="95" t="s">
        <v>58</v>
      </c>
    </row>
    <row r="2161" spans="2:8" s="44" customFormat="1" ht="31.5">
      <c r="B2161" s="88" t="s">
        <v>1251</v>
      </c>
      <c r="C2161" s="108" t="s">
        <v>983</v>
      </c>
      <c r="D2161" s="77"/>
      <c r="E2161" s="78"/>
      <c r="F2161" s="78"/>
      <c r="G2161" s="78"/>
      <c r="H2161" s="79"/>
    </row>
    <row r="2162" spans="2:8" s="44" customFormat="1">
      <c r="B2162" s="90" t="s">
        <v>64</v>
      </c>
      <c r="C2162" s="107" t="s">
        <v>65</v>
      </c>
      <c r="D2162" s="75">
        <v>2413.9</v>
      </c>
      <c r="E2162" s="75">
        <v>2523.9</v>
      </c>
      <c r="F2162" s="75">
        <v>2506.9123599999998</v>
      </c>
      <c r="G2162" s="76">
        <f t="shared" ref="G2162:G2168" si="463">F2162-E2162</f>
        <v>-16.987640000000283</v>
      </c>
      <c r="H2162" s="96">
        <f t="shared" ref="H2162:H2168" si="464">F2162/E2162*100</f>
        <v>99.326928959150507</v>
      </c>
    </row>
    <row r="2163" spans="2:8" s="44" customFormat="1">
      <c r="B2163" s="90" t="s">
        <v>66</v>
      </c>
      <c r="C2163" s="107" t="s">
        <v>67</v>
      </c>
      <c r="D2163" s="49">
        <v>416.2</v>
      </c>
      <c r="E2163" s="49">
        <v>435.2</v>
      </c>
      <c r="F2163" s="49">
        <v>424.32562000000001</v>
      </c>
      <c r="G2163" s="50">
        <f t="shared" si="463"/>
        <v>-10.874379999999974</v>
      </c>
      <c r="H2163" s="91">
        <f t="shared" si="464"/>
        <v>97.501291360294132</v>
      </c>
    </row>
    <row r="2164" spans="2:8" s="44" customFormat="1">
      <c r="B2164" s="90" t="s">
        <v>68</v>
      </c>
      <c r="C2164" s="107" t="s">
        <v>69</v>
      </c>
      <c r="D2164" s="49">
        <v>2902.3</v>
      </c>
      <c r="E2164" s="49">
        <v>2773.3</v>
      </c>
      <c r="F2164" s="49">
        <v>2754</v>
      </c>
      <c r="G2164" s="50">
        <f t="shared" si="463"/>
        <v>-19.300000000000182</v>
      </c>
      <c r="H2164" s="91">
        <f t="shared" si="464"/>
        <v>99.30407817401651</v>
      </c>
    </row>
    <row r="2165" spans="2:8" s="44" customFormat="1">
      <c r="B2165" s="90" t="s">
        <v>1050</v>
      </c>
      <c r="C2165" s="107" t="s">
        <v>787</v>
      </c>
      <c r="D2165" s="49">
        <v>36.4</v>
      </c>
      <c r="E2165" s="49">
        <v>36.4</v>
      </c>
      <c r="F2165" s="49">
        <v>0</v>
      </c>
      <c r="G2165" s="50">
        <f t="shared" si="463"/>
        <v>-36.4</v>
      </c>
      <c r="H2165" s="91">
        <f t="shared" si="464"/>
        <v>0</v>
      </c>
    </row>
    <row r="2166" spans="2:8" s="44" customFormat="1">
      <c r="B2166" s="88" t="s">
        <v>5</v>
      </c>
      <c r="C2166" s="1" t="s">
        <v>0</v>
      </c>
      <c r="D2166" s="51">
        <v>5768.8</v>
      </c>
      <c r="E2166" s="51">
        <v>5768.8</v>
      </c>
      <c r="F2166" s="51">
        <v>5685.2379799999999</v>
      </c>
      <c r="G2166" s="50">
        <f t="shared" si="463"/>
        <v>-83.562020000000302</v>
      </c>
      <c r="H2166" s="91">
        <f t="shared" si="464"/>
        <v>98.551483497434461</v>
      </c>
    </row>
    <row r="2167" spans="2:8" s="44" customFormat="1">
      <c r="B2167" s="88" t="s">
        <v>6</v>
      </c>
      <c r="C2167" s="1" t="s">
        <v>0</v>
      </c>
      <c r="D2167" s="51">
        <v>5768.8</v>
      </c>
      <c r="E2167" s="51">
        <v>5768.8</v>
      </c>
      <c r="F2167" s="51">
        <v>5685.2379799999999</v>
      </c>
      <c r="G2167" s="50">
        <f t="shared" si="463"/>
        <v>-83.562020000000302</v>
      </c>
      <c r="H2167" s="91">
        <f t="shared" si="464"/>
        <v>98.551483497434461</v>
      </c>
    </row>
    <row r="2168" spans="2:8" s="44" customFormat="1">
      <c r="B2168" s="88" t="s">
        <v>7</v>
      </c>
      <c r="C2168" s="1" t="s">
        <v>0</v>
      </c>
      <c r="D2168" s="51">
        <v>5768.8</v>
      </c>
      <c r="E2168" s="51">
        <v>5768.8</v>
      </c>
      <c r="F2168" s="51">
        <v>5685.2379799999999</v>
      </c>
      <c r="G2168" s="50">
        <f t="shared" si="463"/>
        <v>-83.562020000000302</v>
      </c>
      <c r="H2168" s="91">
        <f t="shared" si="464"/>
        <v>98.551483497434461</v>
      </c>
    </row>
    <row r="2169" spans="2:8" s="44" customFormat="1" ht="21">
      <c r="B2169" s="92" t="s">
        <v>55</v>
      </c>
      <c r="C2169" s="1" t="s">
        <v>57</v>
      </c>
      <c r="D2169" s="73" t="s">
        <v>1</v>
      </c>
      <c r="E2169" s="73" t="s">
        <v>2</v>
      </c>
      <c r="F2169" s="73" t="s">
        <v>3</v>
      </c>
      <c r="G2169" s="74" t="s">
        <v>4</v>
      </c>
      <c r="H2169" s="95" t="s">
        <v>58</v>
      </c>
    </row>
    <row r="2170" spans="2:8" s="44" customFormat="1" ht="42">
      <c r="B2170" s="88" t="s">
        <v>1252</v>
      </c>
      <c r="C2170" s="108" t="s">
        <v>984</v>
      </c>
      <c r="D2170" s="77"/>
      <c r="E2170" s="78"/>
      <c r="F2170" s="78"/>
      <c r="G2170" s="78"/>
      <c r="H2170" s="79"/>
    </row>
    <row r="2171" spans="2:8" s="44" customFormat="1">
      <c r="B2171" s="90" t="s">
        <v>64</v>
      </c>
      <c r="C2171" s="107" t="s">
        <v>65</v>
      </c>
      <c r="D2171" s="75">
        <v>0</v>
      </c>
      <c r="E2171" s="75">
        <v>10848.8</v>
      </c>
      <c r="F2171" s="75">
        <v>10475.637489999999</v>
      </c>
      <c r="G2171" s="76">
        <f t="shared" ref="G2171:G2178" si="465">F2171-E2171</f>
        <v>-373.16251000000011</v>
      </c>
      <c r="H2171" s="96">
        <f t="shared" ref="H2171:H2178" si="466">F2171/E2171*100</f>
        <v>96.560333769633516</v>
      </c>
    </row>
    <row r="2172" spans="2:8" s="44" customFormat="1">
      <c r="B2172" s="90" t="s">
        <v>66</v>
      </c>
      <c r="C2172" s="107" t="s">
        <v>67</v>
      </c>
      <c r="D2172" s="49">
        <v>0</v>
      </c>
      <c r="E2172" s="49">
        <v>1837.2</v>
      </c>
      <c r="F2172" s="49">
        <v>1653.8974000000001</v>
      </c>
      <c r="G2172" s="50">
        <f t="shared" si="465"/>
        <v>-183.30259999999998</v>
      </c>
      <c r="H2172" s="91">
        <f t="shared" si="466"/>
        <v>90.022719355541042</v>
      </c>
    </row>
    <row r="2173" spans="2:8" s="44" customFormat="1">
      <c r="B2173" s="90" t="s">
        <v>68</v>
      </c>
      <c r="C2173" s="107" t="s">
        <v>69</v>
      </c>
      <c r="D2173" s="49">
        <v>0</v>
      </c>
      <c r="E2173" s="49">
        <v>1727.7</v>
      </c>
      <c r="F2173" s="49">
        <v>1727.7</v>
      </c>
      <c r="G2173" s="50">
        <f t="shared" si="465"/>
        <v>0</v>
      </c>
      <c r="H2173" s="91">
        <f t="shared" si="466"/>
        <v>100</v>
      </c>
    </row>
    <row r="2174" spans="2:8" s="44" customFormat="1">
      <c r="B2174" s="90" t="s">
        <v>1050</v>
      </c>
      <c r="C2174" s="107" t="s">
        <v>787</v>
      </c>
      <c r="D2174" s="49">
        <v>0</v>
      </c>
      <c r="E2174" s="49">
        <v>55.2</v>
      </c>
      <c r="F2174" s="49">
        <v>55.11</v>
      </c>
      <c r="G2174" s="50">
        <f t="shared" si="465"/>
        <v>-9.0000000000003411E-2</v>
      </c>
      <c r="H2174" s="91">
        <f t="shared" si="466"/>
        <v>99.836956521739125</v>
      </c>
    </row>
    <row r="2175" spans="2:8" s="44" customFormat="1">
      <c r="B2175" s="88" t="s">
        <v>5</v>
      </c>
      <c r="C2175" s="1" t="s">
        <v>0</v>
      </c>
      <c r="D2175" s="51">
        <v>0</v>
      </c>
      <c r="E2175" s="51">
        <v>14468.9</v>
      </c>
      <c r="F2175" s="51">
        <v>13912.34489</v>
      </c>
      <c r="G2175" s="50">
        <f t="shared" si="465"/>
        <v>-556.55510999999933</v>
      </c>
      <c r="H2175" s="91">
        <f t="shared" si="466"/>
        <v>96.153438685732851</v>
      </c>
    </row>
    <row r="2176" spans="2:8" s="44" customFormat="1">
      <c r="B2176" s="90" t="s">
        <v>37</v>
      </c>
      <c r="C2176" s="107" t="s">
        <v>789</v>
      </c>
      <c r="D2176" s="49">
        <v>0</v>
      </c>
      <c r="E2176" s="49">
        <v>250</v>
      </c>
      <c r="F2176" s="49">
        <v>249.5</v>
      </c>
      <c r="G2176" s="50">
        <f t="shared" si="465"/>
        <v>-0.5</v>
      </c>
      <c r="H2176" s="91">
        <f t="shared" si="466"/>
        <v>99.8</v>
      </c>
    </row>
    <row r="2177" spans="2:8" s="44" customFormat="1">
      <c r="B2177" s="88" t="s">
        <v>6</v>
      </c>
      <c r="C2177" s="1" t="s">
        <v>0</v>
      </c>
      <c r="D2177" s="51">
        <v>0</v>
      </c>
      <c r="E2177" s="51">
        <v>14718.9</v>
      </c>
      <c r="F2177" s="51">
        <v>14161.84489</v>
      </c>
      <c r="G2177" s="50">
        <f t="shared" si="465"/>
        <v>-557.05510999999933</v>
      </c>
      <c r="H2177" s="91">
        <f t="shared" si="466"/>
        <v>96.21537540169443</v>
      </c>
    </row>
    <row r="2178" spans="2:8" s="44" customFormat="1">
      <c r="B2178" s="88" t="s">
        <v>7</v>
      </c>
      <c r="C2178" s="1" t="s">
        <v>0</v>
      </c>
      <c r="D2178" s="51">
        <v>0</v>
      </c>
      <c r="E2178" s="51">
        <v>14718.9</v>
      </c>
      <c r="F2178" s="51">
        <v>14161.84489</v>
      </c>
      <c r="G2178" s="50">
        <f t="shared" si="465"/>
        <v>-557.05510999999933</v>
      </c>
      <c r="H2178" s="91">
        <f t="shared" si="466"/>
        <v>96.21537540169443</v>
      </c>
    </row>
    <row r="2179" spans="2:8" s="44" customFormat="1" ht="21">
      <c r="B2179" s="92" t="s">
        <v>55</v>
      </c>
      <c r="C2179" s="1" t="s">
        <v>57</v>
      </c>
      <c r="D2179" s="73" t="s">
        <v>1</v>
      </c>
      <c r="E2179" s="73" t="s">
        <v>2</v>
      </c>
      <c r="F2179" s="73" t="s">
        <v>3</v>
      </c>
      <c r="G2179" s="74" t="s">
        <v>4</v>
      </c>
      <c r="H2179" s="95" t="s">
        <v>58</v>
      </c>
    </row>
    <row r="2180" spans="2:8" s="44" customFormat="1" ht="31.5">
      <c r="B2180" s="88" t="s">
        <v>1253</v>
      </c>
      <c r="C2180" s="108" t="s">
        <v>985</v>
      </c>
      <c r="D2180" s="77"/>
      <c r="E2180" s="78"/>
      <c r="F2180" s="78"/>
      <c r="G2180" s="78"/>
      <c r="H2180" s="79"/>
    </row>
    <row r="2181" spans="2:8" s="44" customFormat="1">
      <c r="B2181" s="90" t="s">
        <v>64</v>
      </c>
      <c r="C2181" s="107" t="s">
        <v>65</v>
      </c>
      <c r="D2181" s="75">
        <v>0</v>
      </c>
      <c r="E2181" s="75">
        <v>10092.5</v>
      </c>
      <c r="F2181" s="75">
        <v>10092.5</v>
      </c>
      <c r="G2181" s="76">
        <f t="shared" ref="G2181:G2188" si="467">F2181-E2181</f>
        <v>0</v>
      </c>
      <c r="H2181" s="96">
        <f t="shared" ref="H2181:H2188" si="468">F2181/E2181*100</f>
        <v>100</v>
      </c>
    </row>
    <row r="2182" spans="2:8" s="44" customFormat="1">
      <c r="B2182" s="90" t="s">
        <v>66</v>
      </c>
      <c r="C2182" s="107" t="s">
        <v>67</v>
      </c>
      <c r="D2182" s="49">
        <v>0</v>
      </c>
      <c r="E2182" s="49">
        <v>1553.5</v>
      </c>
      <c r="F2182" s="49">
        <v>1553.5</v>
      </c>
      <c r="G2182" s="50">
        <f t="shared" si="467"/>
        <v>0</v>
      </c>
      <c r="H2182" s="91">
        <f t="shared" si="468"/>
        <v>100</v>
      </c>
    </row>
    <row r="2183" spans="2:8" s="44" customFormat="1">
      <c r="B2183" s="90" t="s">
        <v>68</v>
      </c>
      <c r="C2183" s="107" t="s">
        <v>69</v>
      </c>
      <c r="D2183" s="49">
        <v>0</v>
      </c>
      <c r="E2183" s="49">
        <v>18853</v>
      </c>
      <c r="F2183" s="49">
        <v>15563.15796</v>
      </c>
      <c r="G2183" s="50">
        <f t="shared" si="467"/>
        <v>-3289.8420399999995</v>
      </c>
      <c r="H2183" s="91">
        <f t="shared" si="468"/>
        <v>82.550034265103704</v>
      </c>
    </row>
    <row r="2184" spans="2:8" s="44" customFormat="1">
      <c r="B2184" s="90" t="s">
        <v>1050</v>
      </c>
      <c r="C2184" s="107" t="s">
        <v>787</v>
      </c>
      <c r="D2184" s="49">
        <v>0</v>
      </c>
      <c r="E2184" s="49">
        <v>280</v>
      </c>
      <c r="F2184" s="49">
        <v>208.59299999999999</v>
      </c>
      <c r="G2184" s="50">
        <f t="shared" si="467"/>
        <v>-71.407000000000011</v>
      </c>
      <c r="H2184" s="91">
        <f t="shared" si="468"/>
        <v>74.497499999999988</v>
      </c>
    </row>
    <row r="2185" spans="2:8" s="44" customFormat="1">
      <c r="B2185" s="88" t="s">
        <v>5</v>
      </c>
      <c r="C2185" s="1" t="s">
        <v>0</v>
      </c>
      <c r="D2185" s="51">
        <v>0</v>
      </c>
      <c r="E2185" s="51">
        <v>30779</v>
      </c>
      <c r="F2185" s="51">
        <v>27417.750960000001</v>
      </c>
      <c r="G2185" s="50">
        <f t="shared" si="467"/>
        <v>-3361.2490399999988</v>
      </c>
      <c r="H2185" s="91">
        <f t="shared" si="468"/>
        <v>89.079407907989221</v>
      </c>
    </row>
    <row r="2186" spans="2:8" s="44" customFormat="1">
      <c r="B2186" s="88" t="s">
        <v>6</v>
      </c>
      <c r="C2186" s="1" t="s">
        <v>0</v>
      </c>
      <c r="D2186" s="51">
        <v>0</v>
      </c>
      <c r="E2186" s="51">
        <v>30779</v>
      </c>
      <c r="F2186" s="51">
        <v>27417.750960000001</v>
      </c>
      <c r="G2186" s="50">
        <f t="shared" si="467"/>
        <v>-3361.2490399999988</v>
      </c>
      <c r="H2186" s="91">
        <f t="shared" si="468"/>
        <v>89.079407907989221</v>
      </c>
    </row>
    <row r="2187" spans="2:8" s="44" customFormat="1">
      <c r="B2187" s="88" t="s">
        <v>8</v>
      </c>
      <c r="C2187" s="1" t="s">
        <v>0</v>
      </c>
      <c r="D2187" s="51">
        <v>0</v>
      </c>
      <c r="E2187" s="51">
        <v>46616</v>
      </c>
      <c r="F2187" s="51">
        <v>0</v>
      </c>
      <c r="G2187" s="50">
        <f t="shared" si="467"/>
        <v>-46616</v>
      </c>
      <c r="H2187" s="91">
        <f t="shared" si="468"/>
        <v>0</v>
      </c>
    </row>
    <row r="2188" spans="2:8" s="44" customFormat="1">
      <c r="B2188" s="88" t="s">
        <v>7</v>
      </c>
      <c r="C2188" s="1" t="s">
        <v>0</v>
      </c>
      <c r="D2188" s="51">
        <v>0</v>
      </c>
      <c r="E2188" s="51">
        <v>77395</v>
      </c>
      <c r="F2188" s="51">
        <v>27417.750960000001</v>
      </c>
      <c r="G2188" s="50">
        <f t="shared" si="467"/>
        <v>-49977.249039999995</v>
      </c>
      <c r="H2188" s="91">
        <f t="shared" si="468"/>
        <v>35.425739337166483</v>
      </c>
    </row>
    <row r="2189" spans="2:8" s="44" customFormat="1" ht="21">
      <c r="B2189" s="92" t="s">
        <v>55</v>
      </c>
      <c r="C2189" s="1" t="s">
        <v>57</v>
      </c>
      <c r="D2189" s="73" t="s">
        <v>1</v>
      </c>
      <c r="E2189" s="73" t="s">
        <v>2</v>
      </c>
      <c r="F2189" s="73" t="s">
        <v>3</v>
      </c>
      <c r="G2189" s="74" t="s">
        <v>4</v>
      </c>
      <c r="H2189" s="95" t="s">
        <v>58</v>
      </c>
    </row>
    <row r="2190" spans="2:8" s="44" customFormat="1" ht="42">
      <c r="B2190" s="88" t="s">
        <v>1254</v>
      </c>
      <c r="C2190" s="108" t="s">
        <v>986</v>
      </c>
      <c r="D2190" s="77"/>
      <c r="E2190" s="78"/>
      <c r="F2190" s="78"/>
      <c r="G2190" s="78"/>
      <c r="H2190" s="79"/>
    </row>
    <row r="2191" spans="2:8" s="44" customFormat="1">
      <c r="B2191" s="90" t="s">
        <v>64</v>
      </c>
      <c r="C2191" s="107" t="s">
        <v>65</v>
      </c>
      <c r="D2191" s="75">
        <v>0</v>
      </c>
      <c r="E2191" s="75">
        <v>21707.9</v>
      </c>
      <c r="F2191" s="75">
        <v>21707.9</v>
      </c>
      <c r="G2191" s="76">
        <f t="shared" ref="G2191:G2198" si="469">F2191-E2191</f>
        <v>0</v>
      </c>
      <c r="H2191" s="96">
        <f t="shared" ref="H2191:H2198" si="470">F2191/E2191*100</f>
        <v>100</v>
      </c>
    </row>
    <row r="2192" spans="2:8" s="44" customFormat="1">
      <c r="B2192" s="90" t="s">
        <v>66</v>
      </c>
      <c r="C2192" s="107" t="s">
        <v>67</v>
      </c>
      <c r="D2192" s="49">
        <v>0</v>
      </c>
      <c r="E2192" s="49">
        <v>3254.6</v>
      </c>
      <c r="F2192" s="49">
        <v>3254.5988000000002</v>
      </c>
      <c r="G2192" s="50">
        <f t="shared" si="469"/>
        <v>-1.1999999996987754E-3</v>
      </c>
      <c r="H2192" s="91">
        <f t="shared" si="470"/>
        <v>99.999963129109588</v>
      </c>
    </row>
    <row r="2193" spans="2:8" s="44" customFormat="1">
      <c r="B2193" s="90" t="s">
        <v>68</v>
      </c>
      <c r="C2193" s="107" t="s">
        <v>69</v>
      </c>
      <c r="D2193" s="49">
        <v>0</v>
      </c>
      <c r="E2193" s="49">
        <v>873.2</v>
      </c>
      <c r="F2193" s="49">
        <v>873.2</v>
      </c>
      <c r="G2193" s="50">
        <f t="shared" si="469"/>
        <v>0</v>
      </c>
      <c r="H2193" s="91">
        <f t="shared" si="470"/>
        <v>100</v>
      </c>
    </row>
    <row r="2194" spans="2:8" s="44" customFormat="1">
      <c r="B2194" s="90" t="s">
        <v>1050</v>
      </c>
      <c r="C2194" s="107" t="s">
        <v>787</v>
      </c>
      <c r="D2194" s="49">
        <v>0</v>
      </c>
      <c r="E2194" s="49">
        <v>240.7</v>
      </c>
      <c r="F2194" s="49">
        <v>240.69264999999999</v>
      </c>
      <c r="G2194" s="50">
        <f t="shared" si="469"/>
        <v>-7.3500000000024102E-3</v>
      </c>
      <c r="H2194" s="91">
        <f t="shared" si="470"/>
        <v>99.996946406314919</v>
      </c>
    </row>
    <row r="2195" spans="2:8" s="44" customFormat="1">
      <c r="B2195" s="90" t="s">
        <v>70</v>
      </c>
      <c r="C2195" s="107" t="s">
        <v>71</v>
      </c>
      <c r="D2195" s="49">
        <v>0</v>
      </c>
      <c r="E2195" s="49">
        <v>851.5</v>
      </c>
      <c r="F2195" s="49">
        <v>851.5</v>
      </c>
      <c r="G2195" s="50">
        <f t="shared" si="469"/>
        <v>0</v>
      </c>
      <c r="H2195" s="91">
        <f t="shared" si="470"/>
        <v>100</v>
      </c>
    </row>
    <row r="2196" spans="2:8" s="44" customFormat="1">
      <c r="B2196" s="88" t="s">
        <v>5</v>
      </c>
      <c r="C2196" s="1" t="s">
        <v>0</v>
      </c>
      <c r="D2196" s="51">
        <v>0</v>
      </c>
      <c r="E2196" s="51">
        <v>26927.9</v>
      </c>
      <c r="F2196" s="51">
        <v>26927.891449999999</v>
      </c>
      <c r="G2196" s="50">
        <f t="shared" si="469"/>
        <v>-8.5500000022875611E-3</v>
      </c>
      <c r="H2196" s="91">
        <f t="shared" si="470"/>
        <v>99.999968248545173</v>
      </c>
    </row>
    <row r="2197" spans="2:8" s="44" customFormat="1">
      <c r="B2197" s="88" t="s">
        <v>6</v>
      </c>
      <c r="C2197" s="1" t="s">
        <v>0</v>
      </c>
      <c r="D2197" s="51">
        <v>0</v>
      </c>
      <c r="E2197" s="51">
        <v>26927.9</v>
      </c>
      <c r="F2197" s="51">
        <v>26927.891449999999</v>
      </c>
      <c r="G2197" s="50">
        <f t="shared" si="469"/>
        <v>-8.5500000022875611E-3</v>
      </c>
      <c r="H2197" s="91">
        <f t="shared" si="470"/>
        <v>99.999968248545173</v>
      </c>
    </row>
    <row r="2198" spans="2:8" s="44" customFormat="1">
      <c r="B2198" s="88" t="s">
        <v>7</v>
      </c>
      <c r="C2198" s="1" t="s">
        <v>0</v>
      </c>
      <c r="D2198" s="51">
        <v>0</v>
      </c>
      <c r="E2198" s="51">
        <v>26927.9</v>
      </c>
      <c r="F2198" s="51">
        <v>26927.891449999999</v>
      </c>
      <c r="G2198" s="50">
        <f t="shared" si="469"/>
        <v>-8.5500000022875611E-3</v>
      </c>
      <c r="H2198" s="91">
        <f t="shared" si="470"/>
        <v>99.999968248545173</v>
      </c>
    </row>
    <row r="2199" spans="2:8" s="44" customFormat="1" ht="21">
      <c r="B2199" s="92" t="s">
        <v>55</v>
      </c>
      <c r="C2199" s="1" t="s">
        <v>57</v>
      </c>
      <c r="D2199" s="73" t="s">
        <v>1</v>
      </c>
      <c r="E2199" s="73" t="s">
        <v>2</v>
      </c>
      <c r="F2199" s="73" t="s">
        <v>3</v>
      </c>
      <c r="G2199" s="74" t="s">
        <v>4</v>
      </c>
      <c r="H2199" s="95" t="s">
        <v>58</v>
      </c>
    </row>
    <row r="2200" spans="2:8" s="44" customFormat="1" ht="21">
      <c r="B2200" s="88" t="s">
        <v>1255</v>
      </c>
      <c r="C2200" s="108" t="s">
        <v>987</v>
      </c>
      <c r="D2200" s="77"/>
      <c r="E2200" s="78"/>
      <c r="F2200" s="78"/>
      <c r="G2200" s="78"/>
      <c r="H2200" s="79"/>
    </row>
    <row r="2201" spans="2:8" s="44" customFormat="1">
      <c r="B2201" s="90" t="s">
        <v>37</v>
      </c>
      <c r="C2201" s="107" t="s">
        <v>789</v>
      </c>
      <c r="D2201" s="75">
        <v>23800</v>
      </c>
      <c r="E2201" s="75">
        <v>12484.5</v>
      </c>
      <c r="F2201" s="75">
        <v>9464.6888199999994</v>
      </c>
      <c r="G2201" s="76">
        <f t="shared" ref="G2201:G2203" si="471">F2201-E2201</f>
        <v>-3019.8111800000006</v>
      </c>
      <c r="H2201" s="96">
        <f t="shared" ref="H2201:H2203" si="472">F2201/E2201*100</f>
        <v>75.811516840882689</v>
      </c>
    </row>
    <row r="2202" spans="2:8" s="44" customFormat="1">
      <c r="B2202" s="88" t="s">
        <v>6</v>
      </c>
      <c r="C2202" s="1" t="s">
        <v>0</v>
      </c>
      <c r="D2202" s="51">
        <v>23800</v>
      </c>
      <c r="E2202" s="51">
        <v>12484.5</v>
      </c>
      <c r="F2202" s="51">
        <v>9464.6888199999994</v>
      </c>
      <c r="G2202" s="50">
        <f t="shared" si="471"/>
        <v>-3019.8111800000006</v>
      </c>
      <c r="H2202" s="91">
        <f t="shared" si="472"/>
        <v>75.811516840882689</v>
      </c>
    </row>
    <row r="2203" spans="2:8" s="44" customFormat="1">
      <c r="B2203" s="88" t="s">
        <v>7</v>
      </c>
      <c r="C2203" s="1" t="s">
        <v>0</v>
      </c>
      <c r="D2203" s="51">
        <v>23800</v>
      </c>
      <c r="E2203" s="51">
        <v>12484.5</v>
      </c>
      <c r="F2203" s="51">
        <v>9464.6888199999994</v>
      </c>
      <c r="G2203" s="50">
        <f t="shared" si="471"/>
        <v>-3019.8111800000006</v>
      </c>
      <c r="H2203" s="91">
        <f t="shared" si="472"/>
        <v>75.811516840882689</v>
      </c>
    </row>
    <row r="2204" spans="2:8" s="44" customFormat="1" ht="21">
      <c r="B2204" s="92" t="s">
        <v>55</v>
      </c>
      <c r="C2204" s="1" t="s">
        <v>57</v>
      </c>
      <c r="D2204" s="2" t="s">
        <v>1</v>
      </c>
      <c r="E2204" s="2" t="s">
        <v>2</v>
      </c>
      <c r="F2204" s="2" t="s">
        <v>3</v>
      </c>
      <c r="G2204" s="3" t="s">
        <v>4</v>
      </c>
      <c r="H2204" s="93" t="s">
        <v>58</v>
      </c>
    </row>
    <row r="2205" spans="2:8" s="44" customFormat="1" ht="21">
      <c r="B2205" s="88" t="s">
        <v>32</v>
      </c>
      <c r="C2205" s="1">
        <v>55920</v>
      </c>
      <c r="D2205" s="83"/>
      <c r="E2205" s="83"/>
      <c r="F2205" s="83"/>
      <c r="G2205" s="83"/>
      <c r="H2205" s="89"/>
    </row>
    <row r="2206" spans="2:8" s="44" customFormat="1">
      <c r="B2206" s="90" t="s">
        <v>37</v>
      </c>
      <c r="C2206" s="107" t="s">
        <v>789</v>
      </c>
      <c r="D2206" s="49">
        <f>309655+123998+297500+85000+26775+170000+113747+95922.5+814725+42500</f>
        <v>2079822.5</v>
      </c>
      <c r="E2206" s="49">
        <v>1991742.69</v>
      </c>
      <c r="F2206" s="49">
        <f>447082.47+47005.56+363563.28+52409.9+8563.32+132551.58+583221.8+149707.81</f>
        <v>1784105.7200000002</v>
      </c>
      <c r="G2206" s="50">
        <f t="shared" ref="G2206:G2209" si="473">F2206-E2206</f>
        <v>-207636.96999999974</v>
      </c>
      <c r="H2206" s="91">
        <f t="shared" ref="H2206:H2209" si="474">F2206/E2206*100</f>
        <v>89.575110728785972</v>
      </c>
    </row>
    <row r="2207" spans="2:8" s="44" customFormat="1">
      <c r="B2207" s="90" t="s">
        <v>17</v>
      </c>
      <c r="C2207" s="107">
        <v>321</v>
      </c>
      <c r="D2207" s="49">
        <f>425000</f>
        <v>425000</v>
      </c>
      <c r="E2207" s="49">
        <v>430500</v>
      </c>
      <c r="F2207" s="49">
        <f>130702.07</f>
        <v>130702.07</v>
      </c>
      <c r="G2207" s="50">
        <f t="shared" si="473"/>
        <v>-299797.93</v>
      </c>
      <c r="H2207" s="91">
        <f t="shared" si="474"/>
        <v>30.36052729384437</v>
      </c>
    </row>
    <row r="2208" spans="2:8" s="44" customFormat="1">
      <c r="B2208" s="88" t="s">
        <v>6</v>
      </c>
      <c r="C2208" s="1" t="s">
        <v>0</v>
      </c>
      <c r="D2208" s="51">
        <f>D2206+D2207</f>
        <v>2504822.5</v>
      </c>
      <c r="E2208" s="51">
        <f>E2206+E2207</f>
        <v>2422242.69</v>
      </c>
      <c r="F2208" s="51">
        <f>F2206+F2207</f>
        <v>1914807.7900000003</v>
      </c>
      <c r="G2208" s="50">
        <f t="shared" si="473"/>
        <v>-507434.89999999967</v>
      </c>
      <c r="H2208" s="91">
        <f t="shared" si="474"/>
        <v>79.051029771092033</v>
      </c>
    </row>
    <row r="2209" spans="2:8" s="44" customFormat="1">
      <c r="B2209" s="88" t="s">
        <v>7</v>
      </c>
      <c r="C2209" s="1" t="s">
        <v>0</v>
      </c>
      <c r="D2209" s="51">
        <f>D2208</f>
        <v>2504822.5</v>
      </c>
      <c r="E2209" s="51">
        <f>E2208</f>
        <v>2422242.69</v>
      </c>
      <c r="F2209" s="51">
        <f>F2208</f>
        <v>1914807.7900000003</v>
      </c>
      <c r="G2209" s="50">
        <f t="shared" si="473"/>
        <v>-507434.89999999967</v>
      </c>
      <c r="H2209" s="91">
        <f t="shared" si="474"/>
        <v>79.051029771092033</v>
      </c>
    </row>
    <row r="2210" spans="2:8" s="44" customFormat="1" ht="21">
      <c r="B2210" s="92" t="s">
        <v>55</v>
      </c>
      <c r="C2210" s="1" t="s">
        <v>57</v>
      </c>
      <c r="D2210" s="73" t="s">
        <v>1</v>
      </c>
      <c r="E2210" s="73" t="s">
        <v>2</v>
      </c>
      <c r="F2210" s="73" t="s">
        <v>3</v>
      </c>
      <c r="G2210" s="74" t="s">
        <v>4</v>
      </c>
      <c r="H2210" s="95" t="s">
        <v>58</v>
      </c>
    </row>
    <row r="2211" spans="2:8" s="44" customFormat="1" ht="21">
      <c r="B2211" s="88" t="s">
        <v>33</v>
      </c>
      <c r="C2211" s="108">
        <v>55930</v>
      </c>
      <c r="D2211" s="77"/>
      <c r="E2211" s="78"/>
      <c r="F2211" s="78"/>
      <c r="G2211" s="78"/>
      <c r="H2211" s="79"/>
    </row>
    <row r="2212" spans="2:8" s="44" customFormat="1">
      <c r="B2212" s="90" t="s">
        <v>37</v>
      </c>
      <c r="C2212" s="107" t="s">
        <v>789</v>
      </c>
      <c r="D2212" s="75">
        <f>111681.5+85000</f>
        <v>196681.5</v>
      </c>
      <c r="E2212" s="75">
        <v>153774.6</v>
      </c>
      <c r="F2212" s="75">
        <f>123675.13</f>
        <v>123675.13</v>
      </c>
      <c r="G2212" s="76">
        <f t="shared" ref="G2212:G2215" si="475">F2212-E2212</f>
        <v>-30099.47</v>
      </c>
      <c r="H2212" s="96">
        <f t="shared" ref="H2212:H2215" si="476">F2212/E2212*100</f>
        <v>80.426240744570293</v>
      </c>
    </row>
    <row r="2213" spans="2:8" s="44" customFormat="1">
      <c r="B2213" s="90" t="s">
        <v>17</v>
      </c>
      <c r="C2213" s="107">
        <v>321</v>
      </c>
      <c r="D2213" s="49">
        <f>1275000+1955000+1275000+189380+40800+947750+462068.5+15818.5+250750+403223+354909.85+824330</f>
        <v>7994029.8499999996</v>
      </c>
      <c r="E2213" s="49">
        <v>7131809.3700000001</v>
      </c>
      <c r="F2213" s="49">
        <f>505529.32+1907878.5+1107658.48+241467.66+31818.45+1033520.35+518719.81+7521.7+27242.34+19934.9+784292.32</f>
        <v>6185583.8300000001</v>
      </c>
      <c r="G2213" s="50">
        <f t="shared" si="475"/>
        <v>-946225.54</v>
      </c>
      <c r="H2213" s="91">
        <f t="shared" si="476"/>
        <v>86.732321478188922</v>
      </c>
    </row>
    <row r="2214" spans="2:8" s="44" customFormat="1">
      <c r="B2214" s="88" t="s">
        <v>6</v>
      </c>
      <c r="C2214" s="1" t="s">
        <v>0</v>
      </c>
      <c r="D2214" s="51">
        <f>D2213+D2212</f>
        <v>8190711.3499999996</v>
      </c>
      <c r="E2214" s="51">
        <f>E2212+E2213</f>
        <v>7285583.9699999997</v>
      </c>
      <c r="F2214" s="51">
        <f>F2212+F2213</f>
        <v>6309258.96</v>
      </c>
      <c r="G2214" s="50">
        <f t="shared" si="475"/>
        <v>-976325.00999999978</v>
      </c>
      <c r="H2214" s="91">
        <f t="shared" si="476"/>
        <v>86.59922095441857</v>
      </c>
    </row>
    <row r="2215" spans="2:8" s="44" customFormat="1">
      <c r="B2215" s="88" t="s">
        <v>7</v>
      </c>
      <c r="C2215" s="1" t="s">
        <v>0</v>
      </c>
      <c r="D2215" s="51">
        <f>D2214</f>
        <v>8190711.3499999996</v>
      </c>
      <c r="E2215" s="51">
        <f>E2214</f>
        <v>7285583.9699999997</v>
      </c>
      <c r="F2215" s="51">
        <f>F2214</f>
        <v>6309258.96</v>
      </c>
      <c r="G2215" s="50">
        <f t="shared" si="475"/>
        <v>-976325.00999999978</v>
      </c>
      <c r="H2215" s="91">
        <f t="shared" si="476"/>
        <v>86.59922095441857</v>
      </c>
    </row>
    <row r="2216" spans="2:8" s="44" customFormat="1" ht="21">
      <c r="B2216" s="92" t="s">
        <v>55</v>
      </c>
      <c r="C2216" s="1" t="s">
        <v>57</v>
      </c>
      <c r="D2216" s="73" t="s">
        <v>1</v>
      </c>
      <c r="E2216" s="73" t="s">
        <v>2</v>
      </c>
      <c r="F2216" s="73" t="s">
        <v>3</v>
      </c>
      <c r="G2216" s="74" t="s">
        <v>4</v>
      </c>
      <c r="H2216" s="95" t="s">
        <v>58</v>
      </c>
    </row>
    <row r="2217" spans="2:8" s="44" customFormat="1" ht="31.5">
      <c r="B2217" s="88" t="s">
        <v>1256</v>
      </c>
      <c r="C2217" s="108" t="s">
        <v>988</v>
      </c>
      <c r="D2217" s="77"/>
      <c r="E2217" s="78"/>
      <c r="F2217" s="78"/>
      <c r="G2217" s="78"/>
      <c r="H2217" s="79"/>
    </row>
    <row r="2218" spans="2:8" s="44" customFormat="1">
      <c r="B2218" s="90" t="s">
        <v>64</v>
      </c>
      <c r="C2218" s="107" t="s">
        <v>65</v>
      </c>
      <c r="D2218" s="75">
        <v>25000</v>
      </c>
      <c r="E2218" s="75">
        <v>15128.064</v>
      </c>
      <c r="F2218" s="75">
        <v>15128.064</v>
      </c>
      <c r="G2218" s="76">
        <f t="shared" ref="G2218:G2225" si="477">F2218-E2218</f>
        <v>0</v>
      </c>
      <c r="H2218" s="96">
        <f t="shared" ref="H2218:H2225" si="478">F2218/E2218*100</f>
        <v>100</v>
      </c>
    </row>
    <row r="2219" spans="2:8" s="44" customFormat="1">
      <c r="B2219" s="90" t="s">
        <v>66</v>
      </c>
      <c r="C2219" s="107" t="s">
        <v>67</v>
      </c>
      <c r="D2219" s="49">
        <v>4312.5</v>
      </c>
      <c r="E2219" s="49">
        <v>2169.7620000000002</v>
      </c>
      <c r="F2219" s="49">
        <v>2169.7620000000002</v>
      </c>
      <c r="G2219" s="50">
        <f t="shared" si="477"/>
        <v>0</v>
      </c>
      <c r="H2219" s="91">
        <f t="shared" si="478"/>
        <v>100</v>
      </c>
    </row>
    <row r="2220" spans="2:8" s="44" customFormat="1">
      <c r="B2220" s="90" t="s">
        <v>68</v>
      </c>
      <c r="C2220" s="107" t="s">
        <v>69</v>
      </c>
      <c r="D2220" s="49">
        <v>5558</v>
      </c>
      <c r="E2220" s="49">
        <v>1225.585</v>
      </c>
      <c r="F2220" s="49">
        <v>1225.55477</v>
      </c>
      <c r="G2220" s="50">
        <f t="shared" si="477"/>
        <v>-3.0230000000074142E-2</v>
      </c>
      <c r="H2220" s="91">
        <f t="shared" si="478"/>
        <v>99.997533422814399</v>
      </c>
    </row>
    <row r="2221" spans="2:8" s="44" customFormat="1">
      <c r="B2221" s="90" t="s">
        <v>1050</v>
      </c>
      <c r="C2221" s="107" t="s">
        <v>787</v>
      </c>
      <c r="D2221" s="49">
        <v>1680</v>
      </c>
      <c r="E2221" s="49">
        <v>777.06</v>
      </c>
      <c r="F2221" s="49">
        <v>777.06</v>
      </c>
      <c r="G2221" s="50">
        <f t="shared" si="477"/>
        <v>0</v>
      </c>
      <c r="H2221" s="91">
        <f t="shared" si="478"/>
        <v>100</v>
      </c>
    </row>
    <row r="2222" spans="2:8" s="44" customFormat="1">
      <c r="B2222" s="90" t="s">
        <v>70</v>
      </c>
      <c r="C2222" s="107" t="s">
        <v>71</v>
      </c>
      <c r="D2222" s="49">
        <v>50</v>
      </c>
      <c r="E2222" s="49">
        <v>39</v>
      </c>
      <c r="F2222" s="49">
        <v>38.954210000000003</v>
      </c>
      <c r="G2222" s="50">
        <f t="shared" si="477"/>
        <v>-4.5789999999996667E-2</v>
      </c>
      <c r="H2222" s="91">
        <f t="shared" si="478"/>
        <v>99.882589743589762</v>
      </c>
    </row>
    <row r="2223" spans="2:8" s="44" customFormat="1">
      <c r="B2223" s="88" t="s">
        <v>5</v>
      </c>
      <c r="C2223" s="1" t="s">
        <v>0</v>
      </c>
      <c r="D2223" s="51">
        <v>36600.5</v>
      </c>
      <c r="E2223" s="51">
        <v>19339.471000000001</v>
      </c>
      <c r="F2223" s="51">
        <v>19339.394980000001</v>
      </c>
      <c r="G2223" s="50">
        <f t="shared" si="477"/>
        <v>-7.602000000042608E-2</v>
      </c>
      <c r="H2223" s="91">
        <f t="shared" si="478"/>
        <v>99.999606917893459</v>
      </c>
    </row>
    <row r="2224" spans="2:8" s="44" customFormat="1">
      <c r="B2224" s="88" t="s">
        <v>6</v>
      </c>
      <c r="C2224" s="1" t="s">
        <v>0</v>
      </c>
      <c r="D2224" s="51">
        <v>36600.5</v>
      </c>
      <c r="E2224" s="51">
        <v>19339.471000000001</v>
      </c>
      <c r="F2224" s="51">
        <v>19339.394980000001</v>
      </c>
      <c r="G2224" s="50">
        <f t="shared" si="477"/>
        <v>-7.602000000042608E-2</v>
      </c>
      <c r="H2224" s="91">
        <f t="shared" si="478"/>
        <v>99.999606917893459</v>
      </c>
    </row>
    <row r="2225" spans="2:8" s="44" customFormat="1">
      <c r="B2225" s="88" t="s">
        <v>7</v>
      </c>
      <c r="C2225" s="1" t="s">
        <v>0</v>
      </c>
      <c r="D2225" s="51">
        <v>36600.5</v>
      </c>
      <c r="E2225" s="51">
        <v>19339.471000000001</v>
      </c>
      <c r="F2225" s="51">
        <v>19339.394980000001</v>
      </c>
      <c r="G2225" s="50">
        <f t="shared" si="477"/>
        <v>-7.602000000042608E-2</v>
      </c>
      <c r="H2225" s="91">
        <f t="shared" si="478"/>
        <v>99.999606917893459</v>
      </c>
    </row>
    <row r="2226" spans="2:8" s="44" customFormat="1" ht="21">
      <c r="B2226" s="92" t="s">
        <v>55</v>
      </c>
      <c r="C2226" s="1" t="s">
        <v>57</v>
      </c>
      <c r="D2226" s="73" t="s">
        <v>1</v>
      </c>
      <c r="E2226" s="73" t="s">
        <v>2</v>
      </c>
      <c r="F2226" s="73" t="s">
        <v>3</v>
      </c>
      <c r="G2226" s="74" t="s">
        <v>4</v>
      </c>
      <c r="H2226" s="95" t="s">
        <v>58</v>
      </c>
    </row>
    <row r="2227" spans="2:8" s="44" customFormat="1" ht="42">
      <c r="B2227" s="88" t="s">
        <v>1257</v>
      </c>
      <c r="C2227" s="108" t="s">
        <v>989</v>
      </c>
      <c r="D2227" s="77"/>
      <c r="E2227" s="78"/>
      <c r="F2227" s="78"/>
      <c r="G2227" s="78"/>
      <c r="H2227" s="79"/>
    </row>
    <row r="2228" spans="2:8" s="44" customFormat="1">
      <c r="B2228" s="90" t="s">
        <v>64</v>
      </c>
      <c r="C2228" s="107" t="s">
        <v>65</v>
      </c>
      <c r="D2228" s="75">
        <v>410506.9</v>
      </c>
      <c r="E2228" s="75">
        <v>303844.00627999997</v>
      </c>
      <c r="F2228" s="75">
        <v>303840.94410999998</v>
      </c>
      <c r="G2228" s="76">
        <f t="shared" ref="G2228:G2238" si="479">F2228-E2228</f>
        <v>-3.0621699999901466</v>
      </c>
      <c r="H2228" s="96">
        <f t="shared" ref="H2228:H2238" si="480">F2228/E2228*100</f>
        <v>99.998992190092054</v>
      </c>
    </row>
    <row r="2229" spans="2:8" s="44" customFormat="1">
      <c r="B2229" s="90" t="s">
        <v>66</v>
      </c>
      <c r="C2229" s="107" t="s">
        <v>67</v>
      </c>
      <c r="D2229" s="49">
        <v>70841</v>
      </c>
      <c r="E2229" s="49">
        <v>51415.48659</v>
      </c>
      <c r="F2229" s="49">
        <v>51411.378949999998</v>
      </c>
      <c r="G2229" s="50">
        <f t="shared" si="479"/>
        <v>-4.107640000001993</v>
      </c>
      <c r="H2229" s="91">
        <f t="shared" si="480"/>
        <v>99.992010889573493</v>
      </c>
    </row>
    <row r="2230" spans="2:8" s="44" customFormat="1">
      <c r="B2230" s="90" t="s">
        <v>68</v>
      </c>
      <c r="C2230" s="107" t="s">
        <v>69</v>
      </c>
      <c r="D2230" s="49">
        <v>319330.8</v>
      </c>
      <c r="E2230" s="49">
        <v>228225.92600000001</v>
      </c>
      <c r="F2230" s="49">
        <v>228218.05386000001</v>
      </c>
      <c r="G2230" s="50">
        <f t="shared" si="479"/>
        <v>-7.8721399999922141</v>
      </c>
      <c r="H2230" s="91">
        <f t="shared" si="480"/>
        <v>99.996550724916332</v>
      </c>
    </row>
    <row r="2231" spans="2:8" s="44" customFormat="1">
      <c r="B2231" s="90" t="s">
        <v>1050</v>
      </c>
      <c r="C2231" s="107" t="s">
        <v>787</v>
      </c>
      <c r="D2231" s="49">
        <v>25838.7</v>
      </c>
      <c r="E2231" s="49">
        <v>20438.5</v>
      </c>
      <c r="F2231" s="49">
        <v>20425.740699999998</v>
      </c>
      <c r="G2231" s="50">
        <f t="shared" si="479"/>
        <v>-12.759300000001531</v>
      </c>
      <c r="H2231" s="91">
        <f t="shared" si="480"/>
        <v>99.937572228881749</v>
      </c>
    </row>
    <row r="2232" spans="2:8" s="44" customFormat="1">
      <c r="B2232" s="90" t="s">
        <v>70</v>
      </c>
      <c r="C2232" s="107" t="s">
        <v>71</v>
      </c>
      <c r="D2232" s="49">
        <v>22011.7</v>
      </c>
      <c r="E2232" s="49">
        <v>19979.174999999999</v>
      </c>
      <c r="F2232" s="49">
        <v>19948.93</v>
      </c>
      <c r="G2232" s="50">
        <f t="shared" si="479"/>
        <v>-30.244999999998981</v>
      </c>
      <c r="H2232" s="91">
        <f t="shared" si="480"/>
        <v>99.84861737283947</v>
      </c>
    </row>
    <row r="2233" spans="2:8" s="44" customFormat="1">
      <c r="B2233" s="90" t="s">
        <v>1056</v>
      </c>
      <c r="C2233" s="107" t="s">
        <v>794</v>
      </c>
      <c r="D2233" s="49">
        <v>32000</v>
      </c>
      <c r="E2233" s="49">
        <v>81868.3</v>
      </c>
      <c r="F2233" s="49">
        <v>81868.296000000002</v>
      </c>
      <c r="G2233" s="50">
        <f t="shared" si="479"/>
        <v>-4.0000000008149073E-3</v>
      </c>
      <c r="H2233" s="91">
        <f t="shared" si="480"/>
        <v>99.999995114103996</v>
      </c>
    </row>
    <row r="2234" spans="2:8" s="44" customFormat="1">
      <c r="B2234" s="88" t="s">
        <v>5</v>
      </c>
      <c r="C2234" s="1" t="s">
        <v>0</v>
      </c>
      <c r="D2234" s="51">
        <v>880529.1</v>
      </c>
      <c r="E2234" s="51">
        <v>705771.39387000003</v>
      </c>
      <c r="F2234" s="51">
        <v>705713.34362000006</v>
      </c>
      <c r="G2234" s="50">
        <f t="shared" si="479"/>
        <v>-58.050249999971129</v>
      </c>
      <c r="H2234" s="91">
        <f t="shared" si="480"/>
        <v>99.991774921666675</v>
      </c>
    </row>
    <row r="2235" spans="2:8" s="44" customFormat="1">
      <c r="B2235" s="90" t="s">
        <v>37</v>
      </c>
      <c r="C2235" s="107" t="s">
        <v>789</v>
      </c>
      <c r="D2235" s="49">
        <v>0</v>
      </c>
      <c r="E2235" s="49">
        <v>383.94200000000001</v>
      </c>
      <c r="F2235" s="49">
        <v>383.89400000000001</v>
      </c>
      <c r="G2235" s="50">
        <f t="shared" si="479"/>
        <v>-4.8000000000001819E-2</v>
      </c>
      <c r="H2235" s="91">
        <f t="shared" si="480"/>
        <v>99.987498111693952</v>
      </c>
    </row>
    <row r="2236" spans="2:8" s="44" customFormat="1">
      <c r="B2236" s="88" t="s">
        <v>6</v>
      </c>
      <c r="C2236" s="1" t="s">
        <v>0</v>
      </c>
      <c r="D2236" s="51">
        <v>880529.1</v>
      </c>
      <c r="E2236" s="51">
        <v>706155.33586999995</v>
      </c>
      <c r="F2236" s="51">
        <v>706097.23762000003</v>
      </c>
      <c r="G2236" s="50">
        <f t="shared" si="479"/>
        <v>-58.0982499999227</v>
      </c>
      <c r="H2236" s="91">
        <f t="shared" si="480"/>
        <v>99.991772596332737</v>
      </c>
    </row>
    <row r="2237" spans="2:8" s="44" customFormat="1">
      <c r="B2237" s="88" t="s">
        <v>8</v>
      </c>
      <c r="C2237" s="1" t="s">
        <v>0</v>
      </c>
      <c r="D2237" s="51">
        <v>16632.400000000001</v>
      </c>
      <c r="E2237" s="51">
        <v>4038.0990000000002</v>
      </c>
      <c r="F2237" s="51">
        <v>3775.98065</v>
      </c>
      <c r="G2237" s="50">
        <f t="shared" si="479"/>
        <v>-262.11835000000019</v>
      </c>
      <c r="H2237" s="91">
        <f t="shared" si="480"/>
        <v>93.508867662729415</v>
      </c>
    </row>
    <row r="2238" spans="2:8" s="44" customFormat="1">
      <c r="B2238" s="88" t="s">
        <v>7</v>
      </c>
      <c r="C2238" s="1" t="s">
        <v>0</v>
      </c>
      <c r="D2238" s="51">
        <v>897161.5</v>
      </c>
      <c r="E2238" s="51">
        <v>710193.43487</v>
      </c>
      <c r="F2238" s="51">
        <v>709873.21826999995</v>
      </c>
      <c r="G2238" s="50">
        <f t="shared" si="479"/>
        <v>-320.2166000000434</v>
      </c>
      <c r="H2238" s="91">
        <f t="shared" si="480"/>
        <v>99.954911354529969</v>
      </c>
    </row>
    <row r="2239" spans="2:8" s="44" customFormat="1" ht="21">
      <c r="B2239" s="92" t="s">
        <v>55</v>
      </c>
      <c r="C2239" s="1" t="s">
        <v>57</v>
      </c>
      <c r="D2239" s="73" t="s">
        <v>1</v>
      </c>
      <c r="E2239" s="73" t="s">
        <v>2</v>
      </c>
      <c r="F2239" s="73" t="s">
        <v>3</v>
      </c>
      <c r="G2239" s="74" t="s">
        <v>4</v>
      </c>
      <c r="H2239" s="95" t="s">
        <v>58</v>
      </c>
    </row>
    <row r="2240" spans="2:8" s="44" customFormat="1" ht="21">
      <c r="B2240" s="88" t="s">
        <v>1258</v>
      </c>
      <c r="C2240" s="108" t="s">
        <v>990</v>
      </c>
      <c r="D2240" s="77"/>
      <c r="E2240" s="78"/>
      <c r="F2240" s="78"/>
      <c r="G2240" s="78"/>
      <c r="H2240" s="79"/>
    </row>
    <row r="2241" spans="2:8" s="44" customFormat="1">
      <c r="B2241" s="90" t="s">
        <v>64</v>
      </c>
      <c r="C2241" s="107" t="s">
        <v>65</v>
      </c>
      <c r="D2241" s="75">
        <v>12675.5</v>
      </c>
      <c r="E2241" s="75">
        <v>22559.200000000001</v>
      </c>
      <c r="F2241" s="75">
        <v>19858.864450000001</v>
      </c>
      <c r="G2241" s="76">
        <f t="shared" ref="G2241:G2249" si="481">F2241-E2241</f>
        <v>-2700.3355499999998</v>
      </c>
      <c r="H2241" s="96">
        <f t="shared" ref="H2241:H2249" si="482">F2241/E2241*100</f>
        <v>88.030003058619101</v>
      </c>
    </row>
    <row r="2242" spans="2:8" s="44" customFormat="1">
      <c r="B2242" s="90" t="s">
        <v>66</v>
      </c>
      <c r="C2242" s="107" t="s">
        <v>67</v>
      </c>
      <c r="D2242" s="49">
        <v>1943.2</v>
      </c>
      <c r="E2242" s="49">
        <v>3501.3</v>
      </c>
      <c r="F2242" s="49">
        <v>2923.7640700000002</v>
      </c>
      <c r="G2242" s="50">
        <f t="shared" si="481"/>
        <v>-577.53593000000001</v>
      </c>
      <c r="H2242" s="91">
        <f t="shared" si="482"/>
        <v>83.505100105675041</v>
      </c>
    </row>
    <row r="2243" spans="2:8" s="44" customFormat="1">
      <c r="B2243" s="90" t="s">
        <v>68</v>
      </c>
      <c r="C2243" s="107" t="s">
        <v>69</v>
      </c>
      <c r="D2243" s="49">
        <v>746.5</v>
      </c>
      <c r="E2243" s="49">
        <v>12306.6</v>
      </c>
      <c r="F2243" s="49">
        <v>4444.6147799999999</v>
      </c>
      <c r="G2243" s="50">
        <f t="shared" si="481"/>
        <v>-7861.9852200000005</v>
      </c>
      <c r="H2243" s="91">
        <f t="shared" si="482"/>
        <v>36.115700355906583</v>
      </c>
    </row>
    <row r="2244" spans="2:8" s="44" customFormat="1">
      <c r="B2244" s="90" t="s">
        <v>1050</v>
      </c>
      <c r="C2244" s="107" t="s">
        <v>787</v>
      </c>
      <c r="D2244" s="49">
        <v>227</v>
      </c>
      <c r="E2244" s="49">
        <v>1784.8</v>
      </c>
      <c r="F2244" s="49">
        <v>85.230199999999996</v>
      </c>
      <c r="G2244" s="50">
        <f t="shared" si="481"/>
        <v>-1699.5698</v>
      </c>
      <c r="H2244" s="91">
        <f t="shared" si="482"/>
        <v>4.7753361721201255</v>
      </c>
    </row>
    <row r="2245" spans="2:8" s="44" customFormat="1">
      <c r="B2245" s="90" t="s">
        <v>70</v>
      </c>
      <c r="C2245" s="107" t="s">
        <v>71</v>
      </c>
      <c r="D2245" s="49">
        <v>808.2</v>
      </c>
      <c r="E2245" s="49">
        <v>1390.7</v>
      </c>
      <c r="F2245" s="49">
        <v>335.27994999999999</v>
      </c>
      <c r="G2245" s="50">
        <f t="shared" si="481"/>
        <v>-1055.4200500000002</v>
      </c>
      <c r="H2245" s="91">
        <f t="shared" si="482"/>
        <v>24.108718630905297</v>
      </c>
    </row>
    <row r="2246" spans="2:8" s="44" customFormat="1">
      <c r="B2246" s="88" t="s">
        <v>5</v>
      </c>
      <c r="C2246" s="1" t="s">
        <v>0</v>
      </c>
      <c r="D2246" s="51">
        <v>16400.400000000001</v>
      </c>
      <c r="E2246" s="51">
        <v>41542.6</v>
      </c>
      <c r="F2246" s="51">
        <v>27647.75345</v>
      </c>
      <c r="G2246" s="50">
        <f t="shared" si="481"/>
        <v>-13894.846549999998</v>
      </c>
      <c r="H2246" s="91">
        <f t="shared" si="482"/>
        <v>66.552775825297402</v>
      </c>
    </row>
    <row r="2247" spans="2:8" s="44" customFormat="1">
      <c r="B2247" s="90" t="s">
        <v>37</v>
      </c>
      <c r="C2247" s="107" t="s">
        <v>789</v>
      </c>
      <c r="D2247" s="49">
        <v>0</v>
      </c>
      <c r="E2247" s="49">
        <v>3050</v>
      </c>
      <c r="F2247" s="49">
        <v>0</v>
      </c>
      <c r="G2247" s="50">
        <f t="shared" si="481"/>
        <v>-3050</v>
      </c>
      <c r="H2247" s="91">
        <f t="shared" si="482"/>
        <v>0</v>
      </c>
    </row>
    <row r="2248" spans="2:8" s="44" customFormat="1">
      <c r="B2248" s="88" t="s">
        <v>6</v>
      </c>
      <c r="C2248" s="1" t="s">
        <v>0</v>
      </c>
      <c r="D2248" s="51">
        <v>16400.400000000001</v>
      </c>
      <c r="E2248" s="51">
        <v>44592.6</v>
      </c>
      <c r="F2248" s="51">
        <v>27647.75345</v>
      </c>
      <c r="G2248" s="50">
        <f t="shared" si="481"/>
        <v>-16944.846549999998</v>
      </c>
      <c r="H2248" s="91">
        <f t="shared" si="482"/>
        <v>62.000765710005702</v>
      </c>
    </row>
    <row r="2249" spans="2:8" s="44" customFormat="1">
      <c r="B2249" s="88" t="s">
        <v>7</v>
      </c>
      <c r="C2249" s="1" t="s">
        <v>0</v>
      </c>
      <c r="D2249" s="51">
        <v>16400.400000000001</v>
      </c>
      <c r="E2249" s="51">
        <v>44592.6</v>
      </c>
      <c r="F2249" s="51">
        <v>27647.75345</v>
      </c>
      <c r="G2249" s="50">
        <f t="shared" si="481"/>
        <v>-16944.846549999998</v>
      </c>
      <c r="H2249" s="91">
        <f t="shared" si="482"/>
        <v>62.000765710005702</v>
      </c>
    </row>
    <row r="2250" spans="2:8" s="44" customFormat="1" ht="21">
      <c r="B2250" s="92" t="s">
        <v>55</v>
      </c>
      <c r="C2250" s="1" t="s">
        <v>57</v>
      </c>
      <c r="D2250" s="73" t="s">
        <v>1</v>
      </c>
      <c r="E2250" s="73" t="s">
        <v>2</v>
      </c>
      <c r="F2250" s="73" t="s">
        <v>3</v>
      </c>
      <c r="G2250" s="74" t="s">
        <v>4</v>
      </c>
      <c r="H2250" s="95" t="s">
        <v>58</v>
      </c>
    </row>
    <row r="2251" spans="2:8" s="44" customFormat="1" ht="21">
      <c r="B2251" s="88" t="s">
        <v>1259</v>
      </c>
      <c r="C2251" s="108" t="s">
        <v>991</v>
      </c>
      <c r="D2251" s="77"/>
      <c r="E2251" s="78"/>
      <c r="F2251" s="78"/>
      <c r="G2251" s="78"/>
      <c r="H2251" s="79"/>
    </row>
    <row r="2252" spans="2:8" s="44" customFormat="1">
      <c r="B2252" s="90" t="s">
        <v>64</v>
      </c>
      <c r="C2252" s="107" t="s">
        <v>65</v>
      </c>
      <c r="D2252" s="75">
        <v>0</v>
      </c>
      <c r="E2252" s="75">
        <v>2385.3710000000001</v>
      </c>
      <c r="F2252" s="75">
        <v>1992.973</v>
      </c>
      <c r="G2252" s="76">
        <f t="shared" ref="G2252:G2260" si="483">F2252-E2252</f>
        <v>-392.39800000000014</v>
      </c>
      <c r="H2252" s="96">
        <f t="shared" ref="H2252:H2260" si="484">F2252/E2252*100</f>
        <v>83.549812586805146</v>
      </c>
    </row>
    <row r="2253" spans="2:8" s="44" customFormat="1">
      <c r="B2253" s="90" t="s">
        <v>66</v>
      </c>
      <c r="C2253" s="107" t="s">
        <v>67</v>
      </c>
      <c r="D2253" s="49">
        <v>0</v>
      </c>
      <c r="E2253" s="49">
        <v>441.76499999999999</v>
      </c>
      <c r="F2253" s="49">
        <v>327.596</v>
      </c>
      <c r="G2253" s="50">
        <f t="shared" si="483"/>
        <v>-114.16899999999998</v>
      </c>
      <c r="H2253" s="91">
        <f t="shared" si="484"/>
        <v>74.156169003882155</v>
      </c>
    </row>
    <row r="2254" spans="2:8" s="44" customFormat="1">
      <c r="B2254" s="90" t="s">
        <v>68</v>
      </c>
      <c r="C2254" s="107" t="s">
        <v>69</v>
      </c>
      <c r="D2254" s="49">
        <v>0</v>
      </c>
      <c r="E2254" s="49">
        <v>303.07799999999997</v>
      </c>
      <c r="F2254" s="49">
        <v>98.640060000000005</v>
      </c>
      <c r="G2254" s="50">
        <f t="shared" si="483"/>
        <v>-204.43793999999997</v>
      </c>
      <c r="H2254" s="91">
        <f t="shared" si="484"/>
        <v>32.546097044325229</v>
      </c>
    </row>
    <row r="2255" spans="2:8" s="44" customFormat="1">
      <c r="B2255" s="90" t="s">
        <v>1050</v>
      </c>
      <c r="C2255" s="107" t="s">
        <v>787</v>
      </c>
      <c r="D2255" s="49">
        <v>0</v>
      </c>
      <c r="E2255" s="49">
        <v>32.462000000000003</v>
      </c>
      <c r="F2255" s="49">
        <v>9.25</v>
      </c>
      <c r="G2255" s="50">
        <f t="shared" si="483"/>
        <v>-23.212000000000003</v>
      </c>
      <c r="H2255" s="91">
        <f t="shared" si="484"/>
        <v>28.49485552338118</v>
      </c>
    </row>
    <row r="2256" spans="2:8" s="44" customFormat="1">
      <c r="B2256" s="90" t="s">
        <v>70</v>
      </c>
      <c r="C2256" s="107" t="s">
        <v>71</v>
      </c>
      <c r="D2256" s="49">
        <v>0</v>
      </c>
      <c r="E2256" s="49">
        <v>170</v>
      </c>
      <c r="F2256" s="49">
        <v>0</v>
      </c>
      <c r="G2256" s="50">
        <f t="shared" si="483"/>
        <v>-170</v>
      </c>
      <c r="H2256" s="91">
        <f t="shared" si="484"/>
        <v>0</v>
      </c>
    </row>
    <row r="2257" spans="2:8" s="44" customFormat="1">
      <c r="B2257" s="88" t="s">
        <v>5</v>
      </c>
      <c r="C2257" s="1" t="s">
        <v>0</v>
      </c>
      <c r="D2257" s="51">
        <v>0</v>
      </c>
      <c r="E2257" s="51">
        <v>3332.6759999999999</v>
      </c>
      <c r="F2257" s="51">
        <v>2428.4590600000001</v>
      </c>
      <c r="G2257" s="50">
        <f t="shared" si="483"/>
        <v>-904.21693999999979</v>
      </c>
      <c r="H2257" s="91">
        <f t="shared" si="484"/>
        <v>72.868141397483583</v>
      </c>
    </row>
    <row r="2258" spans="2:8" s="44" customFormat="1">
      <c r="B2258" s="90" t="s">
        <v>37</v>
      </c>
      <c r="C2258" s="107" t="s">
        <v>789</v>
      </c>
      <c r="D2258" s="49">
        <v>0</v>
      </c>
      <c r="E2258" s="49">
        <v>270</v>
      </c>
      <c r="F2258" s="49">
        <v>129.30000000000001</v>
      </c>
      <c r="G2258" s="50">
        <f t="shared" si="483"/>
        <v>-140.69999999999999</v>
      </c>
      <c r="H2258" s="91">
        <f t="shared" si="484"/>
        <v>47.888888888888893</v>
      </c>
    </row>
    <row r="2259" spans="2:8" s="44" customFormat="1">
      <c r="B2259" s="88" t="s">
        <v>6</v>
      </c>
      <c r="C2259" s="1" t="s">
        <v>0</v>
      </c>
      <c r="D2259" s="51">
        <v>0</v>
      </c>
      <c r="E2259" s="51">
        <v>3602.6759999999999</v>
      </c>
      <c r="F2259" s="51">
        <v>2557.7590599999999</v>
      </c>
      <c r="G2259" s="50">
        <f t="shared" si="483"/>
        <v>-1044.9169400000001</v>
      </c>
      <c r="H2259" s="91">
        <f t="shared" si="484"/>
        <v>70.996089018274191</v>
      </c>
    </row>
    <row r="2260" spans="2:8" s="44" customFormat="1">
      <c r="B2260" s="88" t="s">
        <v>7</v>
      </c>
      <c r="C2260" s="1" t="s">
        <v>0</v>
      </c>
      <c r="D2260" s="51">
        <v>0</v>
      </c>
      <c r="E2260" s="51">
        <v>3602.6759999999999</v>
      </c>
      <c r="F2260" s="51">
        <v>2557.7590599999999</v>
      </c>
      <c r="G2260" s="50">
        <f t="shared" si="483"/>
        <v>-1044.9169400000001</v>
      </c>
      <c r="H2260" s="91">
        <f t="shared" si="484"/>
        <v>70.996089018274191</v>
      </c>
    </row>
    <row r="2261" spans="2:8" s="44" customFormat="1" ht="21">
      <c r="B2261" s="92" t="s">
        <v>55</v>
      </c>
      <c r="C2261" s="1" t="s">
        <v>57</v>
      </c>
      <c r="D2261" s="73" t="s">
        <v>1</v>
      </c>
      <c r="E2261" s="73" t="s">
        <v>2</v>
      </c>
      <c r="F2261" s="73" t="s">
        <v>3</v>
      </c>
      <c r="G2261" s="74" t="s">
        <v>4</v>
      </c>
      <c r="H2261" s="95" t="s">
        <v>58</v>
      </c>
    </row>
    <row r="2262" spans="2:8" s="44" customFormat="1" ht="31.5">
      <c r="B2262" s="88" t="s">
        <v>54</v>
      </c>
      <c r="C2262" s="108" t="s">
        <v>992</v>
      </c>
      <c r="D2262" s="77"/>
      <c r="E2262" s="78"/>
      <c r="F2262" s="78"/>
      <c r="G2262" s="78"/>
      <c r="H2262" s="79"/>
    </row>
    <row r="2263" spans="2:8" s="44" customFormat="1">
      <c r="B2263" s="90" t="s">
        <v>64</v>
      </c>
      <c r="C2263" s="107" t="s">
        <v>65</v>
      </c>
      <c r="D2263" s="75">
        <v>0</v>
      </c>
      <c r="E2263" s="75">
        <v>2986.2649999999999</v>
      </c>
      <c r="F2263" s="75">
        <v>2979.5888199999999</v>
      </c>
      <c r="G2263" s="76">
        <f t="shared" ref="G2263:G2270" si="485">F2263-E2263</f>
        <v>-6.6761799999999312</v>
      </c>
      <c r="H2263" s="96">
        <f t="shared" ref="H2263:H2270" si="486">F2263/E2263*100</f>
        <v>99.776437121286961</v>
      </c>
    </row>
    <row r="2264" spans="2:8" s="44" customFormat="1">
      <c r="B2264" s="90" t="s">
        <v>66</v>
      </c>
      <c r="C2264" s="107" t="s">
        <v>67</v>
      </c>
      <c r="D2264" s="49">
        <v>0</v>
      </c>
      <c r="E2264" s="49">
        <v>701.70699999999999</v>
      </c>
      <c r="F2264" s="49">
        <v>483.03143999999998</v>
      </c>
      <c r="G2264" s="50">
        <f t="shared" si="485"/>
        <v>-218.67556000000002</v>
      </c>
      <c r="H2264" s="91">
        <f t="shared" si="486"/>
        <v>68.836628393332262</v>
      </c>
    </row>
    <row r="2265" spans="2:8" s="44" customFormat="1">
      <c r="B2265" s="90" t="s">
        <v>68</v>
      </c>
      <c r="C2265" s="107" t="s">
        <v>69</v>
      </c>
      <c r="D2265" s="49">
        <v>0</v>
      </c>
      <c r="E2265" s="49">
        <v>189.68</v>
      </c>
      <c r="F2265" s="49">
        <v>187.51982000000001</v>
      </c>
      <c r="G2265" s="50">
        <f t="shared" si="485"/>
        <v>-2.1601799999999969</v>
      </c>
      <c r="H2265" s="91">
        <f t="shared" si="486"/>
        <v>98.861145086461406</v>
      </c>
    </row>
    <row r="2266" spans="2:8" s="44" customFormat="1">
      <c r="B2266" s="90" t="s">
        <v>70</v>
      </c>
      <c r="C2266" s="107" t="s">
        <v>71</v>
      </c>
      <c r="D2266" s="49">
        <v>0</v>
      </c>
      <c r="E2266" s="49">
        <v>43.316000000000003</v>
      </c>
      <c r="F2266" s="49">
        <v>43.3</v>
      </c>
      <c r="G2266" s="50">
        <f t="shared" si="485"/>
        <v>-1.6000000000005343E-2</v>
      </c>
      <c r="H2266" s="91">
        <f t="shared" si="486"/>
        <v>99.963062147936085</v>
      </c>
    </row>
    <row r="2267" spans="2:8" s="44" customFormat="1">
      <c r="B2267" s="88" t="s">
        <v>5</v>
      </c>
      <c r="C2267" s="1" t="s">
        <v>0</v>
      </c>
      <c r="D2267" s="51">
        <v>0</v>
      </c>
      <c r="E2267" s="51">
        <v>3920.9679999999998</v>
      </c>
      <c r="F2267" s="51">
        <v>3693.4400799999999</v>
      </c>
      <c r="G2267" s="50">
        <f t="shared" si="485"/>
        <v>-227.52791999999999</v>
      </c>
      <c r="H2267" s="91">
        <f t="shared" si="486"/>
        <v>94.197149275383012</v>
      </c>
    </row>
    <row r="2268" spans="2:8" s="44" customFormat="1">
      <c r="B2268" s="90" t="s">
        <v>37</v>
      </c>
      <c r="C2268" s="107" t="s">
        <v>789</v>
      </c>
      <c r="D2268" s="49">
        <v>0</v>
      </c>
      <c r="E2268" s="49">
        <v>1.4</v>
      </c>
      <c r="F2268" s="49">
        <v>0</v>
      </c>
      <c r="G2268" s="50">
        <f t="shared" si="485"/>
        <v>-1.4</v>
      </c>
      <c r="H2268" s="91">
        <f t="shared" si="486"/>
        <v>0</v>
      </c>
    </row>
    <row r="2269" spans="2:8" s="44" customFormat="1">
      <c r="B2269" s="88" t="s">
        <v>6</v>
      </c>
      <c r="C2269" s="1" t="s">
        <v>0</v>
      </c>
      <c r="D2269" s="51">
        <v>0</v>
      </c>
      <c r="E2269" s="51">
        <v>3922.3679999999999</v>
      </c>
      <c r="F2269" s="51">
        <v>3693.4400799999999</v>
      </c>
      <c r="G2269" s="50">
        <f t="shared" si="485"/>
        <v>-228.92792000000009</v>
      </c>
      <c r="H2269" s="91">
        <f t="shared" si="486"/>
        <v>94.163527746504144</v>
      </c>
    </row>
    <row r="2270" spans="2:8" s="44" customFormat="1">
      <c r="B2270" s="88" t="s">
        <v>7</v>
      </c>
      <c r="C2270" s="1" t="s">
        <v>0</v>
      </c>
      <c r="D2270" s="51">
        <v>0</v>
      </c>
      <c r="E2270" s="51">
        <v>3922.3679999999999</v>
      </c>
      <c r="F2270" s="51">
        <v>3693.4400799999999</v>
      </c>
      <c r="G2270" s="50">
        <f t="shared" si="485"/>
        <v>-228.92792000000009</v>
      </c>
      <c r="H2270" s="91">
        <f t="shared" si="486"/>
        <v>94.163527746504144</v>
      </c>
    </row>
    <row r="2271" spans="2:8" s="44" customFormat="1" ht="21">
      <c r="B2271" s="92" t="s">
        <v>55</v>
      </c>
      <c r="C2271" s="1" t="s">
        <v>57</v>
      </c>
      <c r="D2271" s="2" t="s">
        <v>1</v>
      </c>
      <c r="E2271" s="2" t="s">
        <v>2</v>
      </c>
      <c r="F2271" s="2" t="s">
        <v>3</v>
      </c>
      <c r="G2271" s="3" t="s">
        <v>4</v>
      </c>
      <c r="H2271" s="93" t="s">
        <v>58</v>
      </c>
    </row>
    <row r="2272" spans="2:8" s="44" customFormat="1" ht="31.5">
      <c r="B2272" s="88" t="s">
        <v>1260</v>
      </c>
      <c r="C2272" s="1" t="s">
        <v>993</v>
      </c>
      <c r="D2272" s="83"/>
      <c r="E2272" s="83"/>
      <c r="F2272" s="83"/>
      <c r="G2272" s="83"/>
      <c r="H2272" s="89"/>
    </row>
    <row r="2273" spans="2:8" s="44" customFormat="1">
      <c r="B2273" s="90" t="s">
        <v>64</v>
      </c>
      <c r="C2273" s="107" t="s">
        <v>65</v>
      </c>
      <c r="D2273" s="49">
        <v>0</v>
      </c>
      <c r="E2273" s="49">
        <v>13054.393</v>
      </c>
      <c r="F2273" s="49">
        <v>13049.161</v>
      </c>
      <c r="G2273" s="50">
        <f t="shared" ref="G2273:G2281" si="487">F2273-E2273</f>
        <v>-5.2319999999999709</v>
      </c>
      <c r="H2273" s="91">
        <f t="shared" ref="H2273:H2281" si="488">F2273/E2273*100</f>
        <v>99.959921537523812</v>
      </c>
    </row>
    <row r="2274" spans="2:8" s="44" customFormat="1">
      <c r="B2274" s="90" t="s">
        <v>66</v>
      </c>
      <c r="C2274" s="107" t="s">
        <v>67</v>
      </c>
      <c r="D2274" s="49">
        <v>0</v>
      </c>
      <c r="E2274" s="49">
        <v>2273.7139999999999</v>
      </c>
      <c r="F2274" s="49">
        <v>2221.4180000000001</v>
      </c>
      <c r="G2274" s="50">
        <f t="shared" si="487"/>
        <v>-52.295999999999822</v>
      </c>
      <c r="H2274" s="91">
        <f t="shared" si="488"/>
        <v>97.699974579036777</v>
      </c>
    </row>
    <row r="2275" spans="2:8" s="44" customFormat="1">
      <c r="B2275" s="90" t="s">
        <v>68</v>
      </c>
      <c r="C2275" s="107" t="s">
        <v>69</v>
      </c>
      <c r="D2275" s="49">
        <v>0</v>
      </c>
      <c r="E2275" s="49">
        <v>22041.078000000001</v>
      </c>
      <c r="F2275" s="49">
        <v>8298.4521600000007</v>
      </c>
      <c r="G2275" s="50">
        <f t="shared" si="487"/>
        <v>-13742.625840000001</v>
      </c>
      <c r="H2275" s="91">
        <f t="shared" si="488"/>
        <v>37.649937811571647</v>
      </c>
    </row>
    <row r="2276" spans="2:8" s="44" customFormat="1">
      <c r="B2276" s="90" t="s">
        <v>1050</v>
      </c>
      <c r="C2276" s="107" t="s">
        <v>787</v>
      </c>
      <c r="D2276" s="49">
        <v>0</v>
      </c>
      <c r="E2276" s="49">
        <v>532.15899999999999</v>
      </c>
      <c r="F2276" s="49">
        <v>169.99700000000001</v>
      </c>
      <c r="G2276" s="50">
        <f t="shared" si="487"/>
        <v>-362.16199999999998</v>
      </c>
      <c r="H2276" s="91">
        <f t="shared" si="488"/>
        <v>31.944775903442395</v>
      </c>
    </row>
    <row r="2277" spans="2:8" s="44" customFormat="1">
      <c r="B2277" s="90" t="s">
        <v>70</v>
      </c>
      <c r="C2277" s="107" t="s">
        <v>71</v>
      </c>
      <c r="D2277" s="49">
        <v>0</v>
      </c>
      <c r="E2277" s="49">
        <v>1398.4690000000001</v>
      </c>
      <c r="F2277" s="49">
        <v>1398.3154400000001</v>
      </c>
      <c r="G2277" s="50">
        <f t="shared" si="487"/>
        <v>-0.15355999999997039</v>
      </c>
      <c r="H2277" s="91">
        <f t="shared" si="488"/>
        <v>99.989019420523448</v>
      </c>
    </row>
    <row r="2278" spans="2:8" s="44" customFormat="1">
      <c r="B2278" s="90" t="s">
        <v>1056</v>
      </c>
      <c r="C2278" s="107" t="s">
        <v>794</v>
      </c>
      <c r="D2278" s="49">
        <v>0</v>
      </c>
      <c r="E2278" s="49">
        <v>16767.107</v>
      </c>
      <c r="F2278" s="49">
        <v>16767.099999999999</v>
      </c>
      <c r="G2278" s="50">
        <f t="shared" si="487"/>
        <v>-7.0000000014260877E-3</v>
      </c>
      <c r="H2278" s="91">
        <f t="shared" si="488"/>
        <v>99.999958251593426</v>
      </c>
    </row>
    <row r="2279" spans="2:8" s="44" customFormat="1">
      <c r="B2279" s="88" t="s">
        <v>5</v>
      </c>
      <c r="C2279" s="1" t="s">
        <v>0</v>
      </c>
      <c r="D2279" s="51">
        <v>0</v>
      </c>
      <c r="E2279" s="51">
        <v>56066.92</v>
      </c>
      <c r="F2279" s="51">
        <v>41904.443599999999</v>
      </c>
      <c r="G2279" s="50">
        <f t="shared" si="487"/>
        <v>-14162.4764</v>
      </c>
      <c r="H2279" s="91">
        <f t="shared" si="488"/>
        <v>74.740049212619482</v>
      </c>
    </row>
    <row r="2280" spans="2:8" s="44" customFormat="1">
      <c r="B2280" s="88" t="s">
        <v>6</v>
      </c>
      <c r="C2280" s="1" t="s">
        <v>0</v>
      </c>
      <c r="D2280" s="51">
        <v>0</v>
      </c>
      <c r="E2280" s="51">
        <v>56066.92</v>
      </c>
      <c r="F2280" s="51">
        <v>41904.443599999999</v>
      </c>
      <c r="G2280" s="50">
        <f t="shared" si="487"/>
        <v>-14162.4764</v>
      </c>
      <c r="H2280" s="91">
        <f t="shared" si="488"/>
        <v>74.740049212619482</v>
      </c>
    </row>
    <row r="2281" spans="2:8" s="44" customFormat="1">
      <c r="B2281" s="88" t="s">
        <v>7</v>
      </c>
      <c r="C2281" s="1" t="s">
        <v>0</v>
      </c>
      <c r="D2281" s="51">
        <v>0</v>
      </c>
      <c r="E2281" s="51">
        <v>56066.92</v>
      </c>
      <c r="F2281" s="51">
        <v>41904.443599999999</v>
      </c>
      <c r="G2281" s="50">
        <f t="shared" si="487"/>
        <v>-14162.4764</v>
      </c>
      <c r="H2281" s="91">
        <f t="shared" si="488"/>
        <v>74.740049212619482</v>
      </c>
    </row>
    <row r="2282" spans="2:8" s="44" customFormat="1" ht="21">
      <c r="B2282" s="92" t="s">
        <v>55</v>
      </c>
      <c r="C2282" s="1" t="s">
        <v>57</v>
      </c>
      <c r="D2282" s="2" t="s">
        <v>1</v>
      </c>
      <c r="E2282" s="2" t="s">
        <v>2</v>
      </c>
      <c r="F2282" s="2" t="s">
        <v>3</v>
      </c>
      <c r="G2282" s="3" t="s">
        <v>4</v>
      </c>
      <c r="H2282" s="93" t="s">
        <v>58</v>
      </c>
    </row>
    <row r="2283" spans="2:8" s="44" customFormat="1" ht="42">
      <c r="B2283" s="88" t="s">
        <v>1261</v>
      </c>
      <c r="C2283" s="1" t="s">
        <v>994</v>
      </c>
      <c r="D2283" s="83"/>
      <c r="E2283" s="83"/>
      <c r="F2283" s="83"/>
      <c r="G2283" s="83"/>
      <c r="H2283" s="89"/>
    </row>
    <row r="2284" spans="2:8" s="44" customFormat="1">
      <c r="B2284" s="90" t="s">
        <v>64</v>
      </c>
      <c r="C2284" s="107" t="s">
        <v>65</v>
      </c>
      <c r="D2284" s="49">
        <v>0</v>
      </c>
      <c r="E2284" s="49">
        <v>1436.6</v>
      </c>
      <c r="F2284" s="49">
        <v>1436.5004200000001</v>
      </c>
      <c r="G2284" s="50">
        <f t="shared" ref="G2284:G2291" si="489">F2284-E2284</f>
        <v>-9.957999999983258E-2</v>
      </c>
      <c r="H2284" s="91">
        <f t="shared" ref="H2284:H2291" si="490">F2284/E2284*100</f>
        <v>99.993068355840194</v>
      </c>
    </row>
    <row r="2285" spans="2:8" s="44" customFormat="1">
      <c r="B2285" s="90" t="s">
        <v>66</v>
      </c>
      <c r="C2285" s="107" t="s">
        <v>67</v>
      </c>
      <c r="D2285" s="49">
        <v>0</v>
      </c>
      <c r="E2285" s="49">
        <v>131.30000000000001</v>
      </c>
      <c r="F2285" s="49">
        <v>131.30000000000001</v>
      </c>
      <c r="G2285" s="50">
        <f t="shared" si="489"/>
        <v>0</v>
      </c>
      <c r="H2285" s="91">
        <f t="shared" si="490"/>
        <v>100</v>
      </c>
    </row>
    <row r="2286" spans="2:8" s="44" customFormat="1">
      <c r="B2286" s="90" t="s">
        <v>68</v>
      </c>
      <c r="C2286" s="107" t="s">
        <v>69</v>
      </c>
      <c r="D2286" s="49">
        <v>0</v>
      </c>
      <c r="E2286" s="49">
        <v>10.97</v>
      </c>
      <c r="F2286" s="49">
        <v>10.846</v>
      </c>
      <c r="G2286" s="50">
        <f t="shared" si="489"/>
        <v>-0.12400000000000055</v>
      </c>
      <c r="H2286" s="91">
        <f t="shared" si="490"/>
        <v>98.869644484958968</v>
      </c>
    </row>
    <row r="2287" spans="2:8" s="44" customFormat="1">
      <c r="B2287" s="90" t="s">
        <v>1050</v>
      </c>
      <c r="C2287" s="107" t="s">
        <v>787</v>
      </c>
      <c r="D2287" s="49">
        <v>0</v>
      </c>
      <c r="E2287" s="49">
        <v>58.055</v>
      </c>
      <c r="F2287" s="49">
        <v>55.898000000000003</v>
      </c>
      <c r="G2287" s="50">
        <f t="shared" si="489"/>
        <v>-2.1569999999999965</v>
      </c>
      <c r="H2287" s="91">
        <f t="shared" si="490"/>
        <v>96.284557746964097</v>
      </c>
    </row>
    <row r="2288" spans="2:8" s="44" customFormat="1">
      <c r="B2288" s="90" t="s">
        <v>70</v>
      </c>
      <c r="C2288" s="107" t="s">
        <v>71</v>
      </c>
      <c r="D2288" s="49">
        <v>0</v>
      </c>
      <c r="E2288" s="49">
        <v>165.34</v>
      </c>
      <c r="F2288" s="49">
        <v>0</v>
      </c>
      <c r="G2288" s="50">
        <f t="shared" si="489"/>
        <v>-165.34</v>
      </c>
      <c r="H2288" s="91">
        <f t="shared" si="490"/>
        <v>0</v>
      </c>
    </row>
    <row r="2289" spans="2:8" s="44" customFormat="1">
      <c r="B2289" s="88" t="s">
        <v>5</v>
      </c>
      <c r="C2289" s="1" t="s">
        <v>0</v>
      </c>
      <c r="D2289" s="51">
        <v>0</v>
      </c>
      <c r="E2289" s="51">
        <v>1802.2650000000001</v>
      </c>
      <c r="F2289" s="51">
        <v>1634.5444199999999</v>
      </c>
      <c r="G2289" s="50">
        <f t="shared" si="489"/>
        <v>-167.72058000000015</v>
      </c>
      <c r="H2289" s="91">
        <f t="shared" si="490"/>
        <v>90.693900175612342</v>
      </c>
    </row>
    <row r="2290" spans="2:8" s="44" customFormat="1">
      <c r="B2290" s="88" t="s">
        <v>6</v>
      </c>
      <c r="C2290" s="1" t="s">
        <v>0</v>
      </c>
      <c r="D2290" s="51">
        <v>0</v>
      </c>
      <c r="E2290" s="51">
        <v>1802.2650000000001</v>
      </c>
      <c r="F2290" s="51">
        <v>1634.5444199999999</v>
      </c>
      <c r="G2290" s="50">
        <f t="shared" si="489"/>
        <v>-167.72058000000015</v>
      </c>
      <c r="H2290" s="91">
        <f t="shared" si="490"/>
        <v>90.693900175612342</v>
      </c>
    </row>
    <row r="2291" spans="2:8" s="44" customFormat="1">
      <c r="B2291" s="88" t="s">
        <v>7</v>
      </c>
      <c r="C2291" s="1" t="s">
        <v>0</v>
      </c>
      <c r="D2291" s="51">
        <v>0</v>
      </c>
      <c r="E2291" s="51">
        <v>1802.2650000000001</v>
      </c>
      <c r="F2291" s="51">
        <v>1634.5444199999999</v>
      </c>
      <c r="G2291" s="50">
        <f t="shared" si="489"/>
        <v>-167.72058000000015</v>
      </c>
      <c r="H2291" s="91">
        <f t="shared" si="490"/>
        <v>90.693900175612342</v>
      </c>
    </row>
    <row r="2292" spans="2:8" s="44" customFormat="1" ht="21">
      <c r="B2292" s="92" t="s">
        <v>55</v>
      </c>
      <c r="C2292" s="1" t="s">
        <v>57</v>
      </c>
      <c r="D2292" s="2" t="s">
        <v>1</v>
      </c>
      <c r="E2292" s="2" t="s">
        <v>2</v>
      </c>
      <c r="F2292" s="2" t="s">
        <v>3</v>
      </c>
      <c r="G2292" s="3" t="s">
        <v>4</v>
      </c>
      <c r="H2292" s="93" t="s">
        <v>58</v>
      </c>
    </row>
    <row r="2293" spans="2:8" s="44" customFormat="1" ht="21">
      <c r="B2293" s="88" t="s">
        <v>1262</v>
      </c>
      <c r="C2293" s="1" t="s">
        <v>995</v>
      </c>
      <c r="D2293" s="83"/>
      <c r="E2293" s="83"/>
      <c r="F2293" s="83"/>
      <c r="G2293" s="83"/>
      <c r="H2293" s="89"/>
    </row>
    <row r="2294" spans="2:8" s="44" customFormat="1">
      <c r="B2294" s="90" t="s">
        <v>37</v>
      </c>
      <c r="C2294" s="107" t="s">
        <v>789</v>
      </c>
      <c r="D2294" s="49">
        <v>0</v>
      </c>
      <c r="E2294" s="49">
        <v>190.28</v>
      </c>
      <c r="F2294" s="49">
        <v>190.28</v>
      </c>
      <c r="G2294" s="50">
        <f t="shared" ref="G2294:G2296" si="491">F2294-E2294</f>
        <v>0</v>
      </c>
      <c r="H2294" s="91">
        <f t="shared" ref="H2294:H2296" si="492">F2294/E2294*100</f>
        <v>100</v>
      </c>
    </row>
    <row r="2295" spans="2:8" s="44" customFormat="1">
      <c r="B2295" s="88" t="s">
        <v>6</v>
      </c>
      <c r="C2295" s="1" t="s">
        <v>0</v>
      </c>
      <c r="D2295" s="51">
        <v>0</v>
      </c>
      <c r="E2295" s="51">
        <v>190.28</v>
      </c>
      <c r="F2295" s="51">
        <v>190.28</v>
      </c>
      <c r="G2295" s="50">
        <f t="shared" si="491"/>
        <v>0</v>
      </c>
      <c r="H2295" s="91">
        <f t="shared" si="492"/>
        <v>100</v>
      </c>
    </row>
    <row r="2296" spans="2:8" s="44" customFormat="1">
      <c r="B2296" s="88" t="s">
        <v>7</v>
      </c>
      <c r="C2296" s="1" t="s">
        <v>0</v>
      </c>
      <c r="D2296" s="51">
        <v>0</v>
      </c>
      <c r="E2296" s="51">
        <v>190.28</v>
      </c>
      <c r="F2296" s="51">
        <v>190.28</v>
      </c>
      <c r="G2296" s="50">
        <f t="shared" si="491"/>
        <v>0</v>
      </c>
      <c r="H2296" s="91">
        <f t="shared" si="492"/>
        <v>100</v>
      </c>
    </row>
    <row r="2297" spans="2:8" s="44" customFormat="1" ht="21">
      <c r="B2297" s="92" t="s">
        <v>55</v>
      </c>
      <c r="C2297" s="1" t="s">
        <v>57</v>
      </c>
      <c r="D2297" s="2" t="s">
        <v>1</v>
      </c>
      <c r="E2297" s="2" t="s">
        <v>2</v>
      </c>
      <c r="F2297" s="2" t="s">
        <v>3</v>
      </c>
      <c r="G2297" s="3" t="s">
        <v>4</v>
      </c>
      <c r="H2297" s="93" t="s">
        <v>58</v>
      </c>
    </row>
    <row r="2298" spans="2:8" s="44" customFormat="1" ht="21">
      <c r="B2298" s="88" t="s">
        <v>48</v>
      </c>
      <c r="C2298" s="1">
        <v>57920</v>
      </c>
      <c r="D2298" s="83"/>
      <c r="E2298" s="83"/>
      <c r="F2298" s="83"/>
      <c r="G2298" s="83"/>
      <c r="H2298" s="89"/>
    </row>
    <row r="2299" spans="2:8" s="44" customFormat="1">
      <c r="B2299" s="90" t="s">
        <v>37</v>
      </c>
      <c r="C2299" s="107" t="s">
        <v>789</v>
      </c>
      <c r="D2299" s="49">
        <v>0</v>
      </c>
      <c r="E2299" s="49">
        <v>10073.700000000001</v>
      </c>
      <c r="F2299" s="49">
        <f>9903.64</f>
        <v>9903.64</v>
      </c>
      <c r="G2299" s="50">
        <f t="shared" ref="G2299:G2301" si="493">F2299-E2299</f>
        <v>-170.06000000000131</v>
      </c>
      <c r="H2299" s="91">
        <f t="shared" ref="H2299:H2301" si="494">F2299/E2299*100</f>
        <v>98.311841726475862</v>
      </c>
    </row>
    <row r="2300" spans="2:8" s="44" customFormat="1">
      <c r="B2300" s="88" t="s">
        <v>6</v>
      </c>
      <c r="C2300" s="1" t="s">
        <v>0</v>
      </c>
      <c r="D2300" s="51">
        <v>0</v>
      </c>
      <c r="E2300" s="51">
        <f>E2299</f>
        <v>10073.700000000001</v>
      </c>
      <c r="F2300" s="51">
        <f>F2299</f>
        <v>9903.64</v>
      </c>
      <c r="G2300" s="50">
        <f t="shared" si="493"/>
        <v>-170.06000000000131</v>
      </c>
      <c r="H2300" s="91">
        <f t="shared" si="494"/>
        <v>98.311841726475862</v>
      </c>
    </row>
    <row r="2301" spans="2:8" s="44" customFormat="1">
      <c r="B2301" s="88" t="s">
        <v>7</v>
      </c>
      <c r="C2301" s="1" t="s">
        <v>0</v>
      </c>
      <c r="D2301" s="51">
        <v>0</v>
      </c>
      <c r="E2301" s="51">
        <f>E2300</f>
        <v>10073.700000000001</v>
      </c>
      <c r="F2301" s="51">
        <f>F2300</f>
        <v>9903.64</v>
      </c>
      <c r="G2301" s="50">
        <f t="shared" si="493"/>
        <v>-170.06000000000131</v>
      </c>
      <c r="H2301" s="91">
        <f t="shared" si="494"/>
        <v>98.311841726475862</v>
      </c>
    </row>
    <row r="2302" spans="2:8" s="44" customFormat="1" ht="21">
      <c r="B2302" s="92" t="s">
        <v>55</v>
      </c>
      <c r="C2302" s="1" t="s">
        <v>57</v>
      </c>
      <c r="D2302" s="2" t="s">
        <v>1</v>
      </c>
      <c r="E2302" s="2" t="s">
        <v>2</v>
      </c>
      <c r="F2302" s="2" t="s">
        <v>3</v>
      </c>
      <c r="G2302" s="3" t="s">
        <v>4</v>
      </c>
      <c r="H2302" s="93" t="s">
        <v>58</v>
      </c>
    </row>
    <row r="2303" spans="2:8" s="44" customFormat="1" ht="31.5">
      <c r="B2303" s="88" t="s">
        <v>1263</v>
      </c>
      <c r="C2303" s="1" t="s">
        <v>996</v>
      </c>
      <c r="D2303" s="83"/>
      <c r="E2303" s="83"/>
      <c r="F2303" s="83"/>
      <c r="G2303" s="83"/>
      <c r="H2303" s="89"/>
    </row>
    <row r="2304" spans="2:8" s="44" customFormat="1">
      <c r="B2304" s="90" t="s">
        <v>64</v>
      </c>
      <c r="C2304" s="107" t="s">
        <v>65</v>
      </c>
      <c r="D2304" s="49">
        <v>13615</v>
      </c>
      <c r="E2304" s="49">
        <v>9123.7000000000007</v>
      </c>
      <c r="F2304" s="49">
        <v>9123.7000000000007</v>
      </c>
      <c r="G2304" s="50">
        <f t="shared" ref="G2304:G2310" si="495">F2304-E2304</f>
        <v>0</v>
      </c>
      <c r="H2304" s="91">
        <f t="shared" ref="H2304:H2310" si="496">F2304/E2304*100</f>
        <v>100</v>
      </c>
    </row>
    <row r="2305" spans="2:8" s="44" customFormat="1">
      <c r="B2305" s="90" t="s">
        <v>66</v>
      </c>
      <c r="C2305" s="107" t="s">
        <v>67</v>
      </c>
      <c r="D2305" s="49">
        <v>2045.1</v>
      </c>
      <c r="E2305" s="49">
        <v>1235.5999999999999</v>
      </c>
      <c r="F2305" s="49">
        <v>1235.5999999999999</v>
      </c>
      <c r="G2305" s="50">
        <f t="shared" si="495"/>
        <v>0</v>
      </c>
      <c r="H2305" s="91">
        <f t="shared" si="496"/>
        <v>100</v>
      </c>
    </row>
    <row r="2306" spans="2:8" s="44" customFormat="1">
      <c r="B2306" s="90" t="s">
        <v>68</v>
      </c>
      <c r="C2306" s="107" t="s">
        <v>69</v>
      </c>
      <c r="D2306" s="49">
        <v>3885.3</v>
      </c>
      <c r="E2306" s="49">
        <v>2943.9</v>
      </c>
      <c r="F2306" s="49">
        <v>2943.9</v>
      </c>
      <c r="G2306" s="50">
        <f t="shared" si="495"/>
        <v>0</v>
      </c>
      <c r="H2306" s="91">
        <f t="shared" si="496"/>
        <v>100</v>
      </c>
    </row>
    <row r="2307" spans="2:8" s="44" customFormat="1">
      <c r="B2307" s="90" t="s">
        <v>1050</v>
      </c>
      <c r="C2307" s="107" t="s">
        <v>787</v>
      </c>
      <c r="D2307" s="49">
        <v>241</v>
      </c>
      <c r="E2307" s="49">
        <v>167.2</v>
      </c>
      <c r="F2307" s="49">
        <v>167.2</v>
      </c>
      <c r="G2307" s="50">
        <f t="shared" si="495"/>
        <v>0</v>
      </c>
      <c r="H2307" s="91">
        <f t="shared" si="496"/>
        <v>100</v>
      </c>
    </row>
    <row r="2308" spans="2:8" s="44" customFormat="1">
      <c r="B2308" s="88" t="s">
        <v>5</v>
      </c>
      <c r="C2308" s="1" t="s">
        <v>0</v>
      </c>
      <c r="D2308" s="51">
        <v>19786.400000000001</v>
      </c>
      <c r="E2308" s="51">
        <v>13470.4</v>
      </c>
      <c r="F2308" s="51">
        <v>13470.4</v>
      </c>
      <c r="G2308" s="50">
        <f t="shared" si="495"/>
        <v>0</v>
      </c>
      <c r="H2308" s="91">
        <f t="shared" si="496"/>
        <v>100</v>
      </c>
    </row>
    <row r="2309" spans="2:8" s="44" customFormat="1">
      <c r="B2309" s="88" t="s">
        <v>6</v>
      </c>
      <c r="C2309" s="1" t="s">
        <v>0</v>
      </c>
      <c r="D2309" s="51">
        <v>19786.400000000001</v>
      </c>
      <c r="E2309" s="51">
        <v>13470.4</v>
      </c>
      <c r="F2309" s="51">
        <v>13470.4</v>
      </c>
      <c r="G2309" s="50">
        <f t="shared" si="495"/>
        <v>0</v>
      </c>
      <c r="H2309" s="91">
        <f t="shared" si="496"/>
        <v>100</v>
      </c>
    </row>
    <row r="2310" spans="2:8" s="44" customFormat="1">
      <c r="B2310" s="88" t="s">
        <v>7</v>
      </c>
      <c r="C2310" s="1" t="s">
        <v>0</v>
      </c>
      <c r="D2310" s="51">
        <v>19786.400000000001</v>
      </c>
      <c r="E2310" s="51">
        <v>13470.4</v>
      </c>
      <c r="F2310" s="51">
        <v>13470.4</v>
      </c>
      <c r="G2310" s="50">
        <f t="shared" si="495"/>
        <v>0</v>
      </c>
      <c r="H2310" s="91">
        <f t="shared" si="496"/>
        <v>100</v>
      </c>
    </row>
    <row r="2311" spans="2:8" s="44" customFormat="1" ht="21">
      <c r="B2311" s="92" t="s">
        <v>55</v>
      </c>
      <c r="C2311" s="1" t="s">
        <v>57</v>
      </c>
      <c r="D2311" s="2" t="s">
        <v>1</v>
      </c>
      <c r="E2311" s="2" t="s">
        <v>2</v>
      </c>
      <c r="F2311" s="2" t="s">
        <v>3</v>
      </c>
      <c r="G2311" s="3" t="s">
        <v>4</v>
      </c>
      <c r="H2311" s="93" t="s">
        <v>58</v>
      </c>
    </row>
    <row r="2312" spans="2:8" s="44" customFormat="1" ht="42">
      <c r="B2312" s="88" t="s">
        <v>1264</v>
      </c>
      <c r="C2312" s="1" t="s">
        <v>997</v>
      </c>
      <c r="D2312" s="83"/>
      <c r="E2312" s="83"/>
      <c r="F2312" s="83"/>
      <c r="G2312" s="83"/>
      <c r="H2312" s="89"/>
    </row>
    <row r="2313" spans="2:8" s="44" customFormat="1">
      <c r="B2313" s="90" t="s">
        <v>64</v>
      </c>
      <c r="C2313" s="107" t="s">
        <v>65</v>
      </c>
      <c r="D2313" s="49">
        <v>2016.1</v>
      </c>
      <c r="E2313" s="49">
        <v>1332.7</v>
      </c>
      <c r="F2313" s="49">
        <v>1332.7</v>
      </c>
      <c r="G2313" s="50">
        <f t="shared" ref="G2313:G2320" si="497">F2313-E2313</f>
        <v>0</v>
      </c>
      <c r="H2313" s="91">
        <f t="shared" ref="H2313:H2320" si="498">F2313/E2313*100</f>
        <v>100</v>
      </c>
    </row>
    <row r="2314" spans="2:8" s="44" customFormat="1">
      <c r="B2314" s="90" t="s">
        <v>66</v>
      </c>
      <c r="C2314" s="107" t="s">
        <v>67</v>
      </c>
      <c r="D2314" s="49">
        <v>302.3</v>
      </c>
      <c r="E2314" s="49">
        <v>191.6</v>
      </c>
      <c r="F2314" s="49">
        <v>191.6</v>
      </c>
      <c r="G2314" s="50">
        <f t="shared" si="497"/>
        <v>0</v>
      </c>
      <c r="H2314" s="91">
        <f t="shared" si="498"/>
        <v>100</v>
      </c>
    </row>
    <row r="2315" spans="2:8" s="44" customFormat="1">
      <c r="B2315" s="90" t="s">
        <v>68</v>
      </c>
      <c r="C2315" s="107" t="s">
        <v>69</v>
      </c>
      <c r="D2315" s="49">
        <v>411.3</v>
      </c>
      <c r="E2315" s="49">
        <v>169.02199999999999</v>
      </c>
      <c r="F2315" s="49">
        <v>169.02199999999999</v>
      </c>
      <c r="G2315" s="50">
        <f t="shared" si="497"/>
        <v>0</v>
      </c>
      <c r="H2315" s="91">
        <f t="shared" si="498"/>
        <v>100</v>
      </c>
    </row>
    <row r="2316" spans="2:8" s="44" customFormat="1">
      <c r="B2316" s="90" t="s">
        <v>1050</v>
      </c>
      <c r="C2316" s="107" t="s">
        <v>787</v>
      </c>
      <c r="D2316" s="49">
        <v>59</v>
      </c>
      <c r="E2316" s="49">
        <v>53.6</v>
      </c>
      <c r="F2316" s="49">
        <v>53.6</v>
      </c>
      <c r="G2316" s="50">
        <f t="shared" si="497"/>
        <v>0</v>
      </c>
      <c r="H2316" s="91">
        <f t="shared" si="498"/>
        <v>100</v>
      </c>
    </row>
    <row r="2317" spans="2:8" s="44" customFormat="1">
      <c r="B2317" s="90" t="s">
        <v>70</v>
      </c>
      <c r="C2317" s="107" t="s">
        <v>71</v>
      </c>
      <c r="D2317" s="49">
        <v>60.9</v>
      </c>
      <c r="E2317" s="49">
        <v>36.200000000000003</v>
      </c>
      <c r="F2317" s="49">
        <v>36.200000000000003</v>
      </c>
      <c r="G2317" s="50">
        <f t="shared" si="497"/>
        <v>0</v>
      </c>
      <c r="H2317" s="91">
        <f t="shared" si="498"/>
        <v>100</v>
      </c>
    </row>
    <row r="2318" spans="2:8" s="44" customFormat="1">
      <c r="B2318" s="88" t="s">
        <v>5</v>
      </c>
      <c r="C2318" s="1" t="s">
        <v>0</v>
      </c>
      <c r="D2318" s="51">
        <v>2849.6</v>
      </c>
      <c r="E2318" s="51">
        <v>1783.1220000000001</v>
      </c>
      <c r="F2318" s="51">
        <v>1783.1220000000001</v>
      </c>
      <c r="G2318" s="50">
        <f t="shared" si="497"/>
        <v>0</v>
      </c>
      <c r="H2318" s="91">
        <f t="shared" si="498"/>
        <v>100</v>
      </c>
    </row>
    <row r="2319" spans="2:8" s="44" customFormat="1">
      <c r="B2319" s="88" t="s">
        <v>6</v>
      </c>
      <c r="C2319" s="1" t="s">
        <v>0</v>
      </c>
      <c r="D2319" s="51">
        <v>2849.6</v>
      </c>
      <c r="E2319" s="51">
        <v>1783.1220000000001</v>
      </c>
      <c r="F2319" s="51">
        <v>1783.1220000000001</v>
      </c>
      <c r="G2319" s="50">
        <f t="shared" si="497"/>
        <v>0</v>
      </c>
      <c r="H2319" s="91">
        <f t="shared" si="498"/>
        <v>100</v>
      </c>
    </row>
    <row r="2320" spans="2:8" s="44" customFormat="1">
      <c r="B2320" s="88" t="s">
        <v>7</v>
      </c>
      <c r="C2320" s="1" t="s">
        <v>0</v>
      </c>
      <c r="D2320" s="51">
        <v>2849.6</v>
      </c>
      <c r="E2320" s="51">
        <v>1783.1220000000001</v>
      </c>
      <c r="F2320" s="51">
        <v>1783.1220000000001</v>
      </c>
      <c r="G2320" s="50">
        <f t="shared" si="497"/>
        <v>0</v>
      </c>
      <c r="H2320" s="91">
        <f t="shared" si="498"/>
        <v>100</v>
      </c>
    </row>
    <row r="2321" spans="2:8" s="44" customFormat="1" ht="21">
      <c r="B2321" s="92" t="s">
        <v>55</v>
      </c>
      <c r="C2321" s="1" t="s">
        <v>57</v>
      </c>
      <c r="D2321" s="2" t="s">
        <v>1</v>
      </c>
      <c r="E2321" s="2" t="s">
        <v>2</v>
      </c>
      <c r="F2321" s="2" t="s">
        <v>3</v>
      </c>
      <c r="G2321" s="3" t="s">
        <v>4</v>
      </c>
      <c r="H2321" s="93" t="s">
        <v>58</v>
      </c>
    </row>
    <row r="2322" spans="2:8" s="44" customFormat="1" ht="21">
      <c r="B2322" s="88" t="s">
        <v>1265</v>
      </c>
      <c r="C2322" s="1" t="s">
        <v>998</v>
      </c>
      <c r="D2322" s="83"/>
      <c r="E2322" s="83"/>
      <c r="F2322" s="83"/>
      <c r="G2322" s="83"/>
      <c r="H2322" s="89"/>
    </row>
    <row r="2323" spans="2:8" s="44" customFormat="1">
      <c r="B2323" s="90" t="s">
        <v>64</v>
      </c>
      <c r="C2323" s="107" t="s">
        <v>65</v>
      </c>
      <c r="D2323" s="49">
        <v>30050.5</v>
      </c>
      <c r="E2323" s="49">
        <v>30050.5</v>
      </c>
      <c r="F2323" s="49">
        <v>30050.5</v>
      </c>
      <c r="G2323" s="50">
        <f t="shared" ref="G2323:G2331" si="499">F2323-E2323</f>
        <v>0</v>
      </c>
      <c r="H2323" s="91">
        <f t="shared" ref="H2323:H2331" si="500">F2323/E2323*100</f>
        <v>100</v>
      </c>
    </row>
    <row r="2324" spans="2:8" s="44" customFormat="1">
      <c r="B2324" s="90" t="s">
        <v>66</v>
      </c>
      <c r="C2324" s="107" t="s">
        <v>67</v>
      </c>
      <c r="D2324" s="49">
        <v>4600.2</v>
      </c>
      <c r="E2324" s="49">
        <v>4600.2</v>
      </c>
      <c r="F2324" s="49">
        <v>4600.2</v>
      </c>
      <c r="G2324" s="50">
        <f t="shared" si="499"/>
        <v>0</v>
      </c>
      <c r="H2324" s="91">
        <f t="shared" si="500"/>
        <v>100</v>
      </c>
    </row>
    <row r="2325" spans="2:8" s="44" customFormat="1">
      <c r="B2325" s="90" t="s">
        <v>68</v>
      </c>
      <c r="C2325" s="107" t="s">
        <v>69</v>
      </c>
      <c r="D2325" s="49">
        <v>5167.5</v>
      </c>
      <c r="E2325" s="49">
        <v>6033.1</v>
      </c>
      <c r="F2325" s="49">
        <v>5886.8842599999998</v>
      </c>
      <c r="G2325" s="50">
        <f t="shared" si="499"/>
        <v>-146.21574000000055</v>
      </c>
      <c r="H2325" s="91">
        <f t="shared" si="500"/>
        <v>97.576440967330228</v>
      </c>
    </row>
    <row r="2326" spans="2:8" s="44" customFormat="1">
      <c r="B2326" s="90" t="s">
        <v>1050</v>
      </c>
      <c r="C2326" s="107" t="s">
        <v>787</v>
      </c>
      <c r="D2326" s="49">
        <v>670</v>
      </c>
      <c r="E2326" s="49">
        <v>410</v>
      </c>
      <c r="F2326" s="49">
        <v>339.62490000000003</v>
      </c>
      <c r="G2326" s="50">
        <f t="shared" si="499"/>
        <v>-70.375099999999975</v>
      </c>
      <c r="H2326" s="91">
        <f t="shared" si="500"/>
        <v>82.835341463414636</v>
      </c>
    </row>
    <row r="2327" spans="2:8" s="44" customFormat="1">
      <c r="B2327" s="90" t="s">
        <v>70</v>
      </c>
      <c r="C2327" s="107" t="s">
        <v>71</v>
      </c>
      <c r="D2327" s="49">
        <v>2514</v>
      </c>
      <c r="E2327" s="49">
        <v>3717.3</v>
      </c>
      <c r="F2327" s="49">
        <v>3717.2208000000001</v>
      </c>
      <c r="G2327" s="50">
        <f t="shared" si="499"/>
        <v>-7.9200000000128057E-2</v>
      </c>
      <c r="H2327" s="91">
        <f t="shared" si="500"/>
        <v>99.997869421354196</v>
      </c>
    </row>
    <row r="2328" spans="2:8" s="44" customFormat="1">
      <c r="B2328" s="88" t="s">
        <v>5</v>
      </c>
      <c r="C2328" s="1" t="s">
        <v>0</v>
      </c>
      <c r="D2328" s="51">
        <v>43002.2</v>
      </c>
      <c r="E2328" s="51">
        <v>44811.1</v>
      </c>
      <c r="F2328" s="51">
        <v>44594.429960000001</v>
      </c>
      <c r="G2328" s="50">
        <f t="shared" si="499"/>
        <v>-216.67003999999724</v>
      </c>
      <c r="H2328" s="91">
        <f t="shared" si="500"/>
        <v>99.516481318244814</v>
      </c>
    </row>
    <row r="2329" spans="2:8" s="44" customFormat="1">
      <c r="B2329" s="90" t="s">
        <v>37</v>
      </c>
      <c r="C2329" s="107" t="s">
        <v>789</v>
      </c>
      <c r="D2329" s="49">
        <v>0</v>
      </c>
      <c r="E2329" s="49">
        <v>1570.8</v>
      </c>
      <c r="F2329" s="49">
        <v>1565.874</v>
      </c>
      <c r="G2329" s="50">
        <f t="shared" si="499"/>
        <v>-4.9259999999999309</v>
      </c>
      <c r="H2329" s="91">
        <f t="shared" si="500"/>
        <v>99.686401833460664</v>
      </c>
    </row>
    <row r="2330" spans="2:8" s="44" customFormat="1">
      <c r="B2330" s="88" t="s">
        <v>6</v>
      </c>
      <c r="C2330" s="1" t="s">
        <v>0</v>
      </c>
      <c r="D2330" s="51">
        <v>43002.2</v>
      </c>
      <c r="E2330" s="51">
        <v>46381.9</v>
      </c>
      <c r="F2330" s="51">
        <v>46160.303959999997</v>
      </c>
      <c r="G2330" s="50">
        <f t="shared" si="499"/>
        <v>-221.596040000004</v>
      </c>
      <c r="H2330" s="91">
        <f t="shared" si="500"/>
        <v>99.522235958423437</v>
      </c>
    </row>
    <row r="2331" spans="2:8" s="44" customFormat="1">
      <c r="B2331" s="88" t="s">
        <v>7</v>
      </c>
      <c r="C2331" s="1" t="s">
        <v>0</v>
      </c>
      <c r="D2331" s="51">
        <v>43002.2</v>
      </c>
      <c r="E2331" s="51">
        <v>46381.9</v>
      </c>
      <c r="F2331" s="51">
        <v>46160.303959999997</v>
      </c>
      <c r="G2331" s="50">
        <f t="shared" si="499"/>
        <v>-221.596040000004</v>
      </c>
      <c r="H2331" s="91">
        <f t="shared" si="500"/>
        <v>99.522235958423437</v>
      </c>
    </row>
    <row r="2332" spans="2:8" s="44" customFormat="1" ht="21">
      <c r="B2332" s="92" t="s">
        <v>55</v>
      </c>
      <c r="C2332" s="1" t="s">
        <v>57</v>
      </c>
      <c r="D2332" s="2" t="s">
        <v>1</v>
      </c>
      <c r="E2332" s="2" t="s">
        <v>2</v>
      </c>
      <c r="F2332" s="2" t="s">
        <v>3</v>
      </c>
      <c r="G2332" s="3" t="s">
        <v>4</v>
      </c>
      <c r="H2332" s="93" t="s">
        <v>58</v>
      </c>
    </row>
    <row r="2333" spans="2:8" s="44" customFormat="1" ht="21">
      <c r="B2333" s="88" t="s">
        <v>51</v>
      </c>
      <c r="C2333" s="1" t="s">
        <v>999</v>
      </c>
      <c r="D2333" s="83"/>
      <c r="E2333" s="83"/>
      <c r="F2333" s="83"/>
      <c r="G2333" s="83"/>
      <c r="H2333" s="89"/>
    </row>
    <row r="2334" spans="2:8" s="44" customFormat="1">
      <c r="B2334" s="90" t="s">
        <v>64</v>
      </c>
      <c r="C2334" s="107" t="s">
        <v>65</v>
      </c>
      <c r="D2334" s="49">
        <v>18218.8</v>
      </c>
      <c r="E2334" s="49">
        <v>18218.8</v>
      </c>
      <c r="F2334" s="49">
        <v>18048.856169999999</v>
      </c>
      <c r="G2334" s="50">
        <f t="shared" ref="G2334:G2342" si="501">F2334-E2334</f>
        <v>-169.94383000000016</v>
      </c>
      <c r="H2334" s="91">
        <f t="shared" ref="H2334:H2342" si="502">F2334/E2334*100</f>
        <v>99.067206237512892</v>
      </c>
    </row>
    <row r="2335" spans="2:8" s="44" customFormat="1">
      <c r="B2335" s="90" t="s">
        <v>66</v>
      </c>
      <c r="C2335" s="107" t="s">
        <v>67</v>
      </c>
      <c r="D2335" s="49">
        <v>2825.7</v>
      </c>
      <c r="E2335" s="49">
        <v>2776.9</v>
      </c>
      <c r="F2335" s="49">
        <v>2757.5165200000001</v>
      </c>
      <c r="G2335" s="50">
        <f t="shared" si="501"/>
        <v>-19.383479999999963</v>
      </c>
      <c r="H2335" s="91">
        <f t="shared" si="502"/>
        <v>99.301974143829455</v>
      </c>
    </row>
    <row r="2336" spans="2:8" s="44" customFormat="1">
      <c r="B2336" s="90" t="s">
        <v>68</v>
      </c>
      <c r="C2336" s="107" t="s">
        <v>69</v>
      </c>
      <c r="D2336" s="49">
        <v>2562.3000000000002</v>
      </c>
      <c r="E2336" s="49">
        <v>1954.1</v>
      </c>
      <c r="F2336" s="49">
        <v>1794.6539299999999</v>
      </c>
      <c r="G2336" s="50">
        <f t="shared" si="501"/>
        <v>-159.44606999999996</v>
      </c>
      <c r="H2336" s="91">
        <f t="shared" si="502"/>
        <v>91.840434471112019</v>
      </c>
    </row>
    <row r="2337" spans="2:8" s="44" customFormat="1">
      <c r="B2337" s="90" t="s">
        <v>1050</v>
      </c>
      <c r="C2337" s="107" t="s">
        <v>787</v>
      </c>
      <c r="D2337" s="49">
        <v>945.2</v>
      </c>
      <c r="E2337" s="49">
        <v>791.3</v>
      </c>
      <c r="F2337" s="49">
        <v>515.4</v>
      </c>
      <c r="G2337" s="50">
        <f t="shared" si="501"/>
        <v>-275.89999999999998</v>
      </c>
      <c r="H2337" s="91">
        <f t="shared" si="502"/>
        <v>65.133324908378626</v>
      </c>
    </row>
    <row r="2338" spans="2:8" s="44" customFormat="1">
      <c r="B2338" s="90" t="s">
        <v>70</v>
      </c>
      <c r="C2338" s="107" t="s">
        <v>71</v>
      </c>
      <c r="D2338" s="49">
        <v>668.4</v>
      </c>
      <c r="E2338" s="49">
        <v>632.29999999999995</v>
      </c>
      <c r="F2338" s="49">
        <v>601.67768000000001</v>
      </c>
      <c r="G2338" s="50">
        <f t="shared" si="501"/>
        <v>-30.622319999999945</v>
      </c>
      <c r="H2338" s="91">
        <f t="shared" si="502"/>
        <v>95.156995097263959</v>
      </c>
    </row>
    <row r="2339" spans="2:8" s="44" customFormat="1">
      <c r="B2339" s="88" t="s">
        <v>5</v>
      </c>
      <c r="C2339" s="1" t="s">
        <v>0</v>
      </c>
      <c r="D2339" s="51">
        <v>25220.400000000001</v>
      </c>
      <c r="E2339" s="51">
        <v>24373.4</v>
      </c>
      <c r="F2339" s="51">
        <v>23718.104299999999</v>
      </c>
      <c r="G2339" s="50">
        <f t="shared" si="501"/>
        <v>-655.2957000000024</v>
      </c>
      <c r="H2339" s="91">
        <f t="shared" si="502"/>
        <v>97.311430904182416</v>
      </c>
    </row>
    <row r="2340" spans="2:8" s="44" customFormat="1">
      <c r="B2340" s="90" t="s">
        <v>37</v>
      </c>
      <c r="C2340" s="107" t="s">
        <v>789</v>
      </c>
      <c r="D2340" s="49">
        <v>0</v>
      </c>
      <c r="E2340" s="49">
        <v>709.9</v>
      </c>
      <c r="F2340" s="49">
        <v>674.81899999999996</v>
      </c>
      <c r="G2340" s="50">
        <f t="shared" si="501"/>
        <v>-35.081000000000017</v>
      </c>
      <c r="H2340" s="91">
        <f t="shared" si="502"/>
        <v>95.058318072968021</v>
      </c>
    </row>
    <row r="2341" spans="2:8" s="44" customFormat="1">
      <c r="B2341" s="88" t="s">
        <v>6</v>
      </c>
      <c r="C2341" s="1" t="s">
        <v>0</v>
      </c>
      <c r="D2341" s="51">
        <v>25220.400000000001</v>
      </c>
      <c r="E2341" s="51">
        <v>25083.3</v>
      </c>
      <c r="F2341" s="51">
        <v>24392.923299999999</v>
      </c>
      <c r="G2341" s="50">
        <f t="shared" si="501"/>
        <v>-690.37670000000071</v>
      </c>
      <c r="H2341" s="91">
        <f t="shared" si="502"/>
        <v>97.247663983606628</v>
      </c>
    </row>
    <row r="2342" spans="2:8" s="44" customFormat="1">
      <c r="B2342" s="88" t="s">
        <v>7</v>
      </c>
      <c r="C2342" s="1" t="s">
        <v>0</v>
      </c>
      <c r="D2342" s="51">
        <v>25220.400000000001</v>
      </c>
      <c r="E2342" s="51">
        <v>25083.3</v>
      </c>
      <c r="F2342" s="51">
        <v>24392.923299999999</v>
      </c>
      <c r="G2342" s="50">
        <f t="shared" si="501"/>
        <v>-690.37670000000071</v>
      </c>
      <c r="H2342" s="91">
        <f t="shared" si="502"/>
        <v>97.247663983606628</v>
      </c>
    </row>
    <row r="2343" spans="2:8" s="44" customFormat="1" ht="21">
      <c r="B2343" s="92" t="s">
        <v>55</v>
      </c>
      <c r="C2343" s="1" t="s">
        <v>57</v>
      </c>
      <c r="D2343" s="2" t="s">
        <v>1</v>
      </c>
      <c r="E2343" s="2" t="s">
        <v>2</v>
      </c>
      <c r="F2343" s="2" t="s">
        <v>3</v>
      </c>
      <c r="G2343" s="3" t="s">
        <v>4</v>
      </c>
      <c r="H2343" s="93" t="s">
        <v>58</v>
      </c>
    </row>
    <row r="2344" spans="2:8" s="44" customFormat="1" ht="42">
      <c r="B2344" s="88" t="s">
        <v>1266</v>
      </c>
      <c r="C2344" s="1" t="s">
        <v>1000</v>
      </c>
      <c r="D2344" s="83"/>
      <c r="E2344" s="83"/>
      <c r="F2344" s="83"/>
      <c r="G2344" s="83"/>
      <c r="H2344" s="89"/>
    </row>
    <row r="2345" spans="2:8" s="44" customFormat="1">
      <c r="B2345" s="90" t="s">
        <v>64</v>
      </c>
      <c r="C2345" s="107" t="s">
        <v>65</v>
      </c>
      <c r="D2345" s="49">
        <v>13406.8</v>
      </c>
      <c r="E2345" s="49">
        <v>26597.8</v>
      </c>
      <c r="F2345" s="49">
        <v>26597.8</v>
      </c>
      <c r="G2345" s="50">
        <f t="shared" ref="G2345:G2355" si="503">F2345-E2345</f>
        <v>0</v>
      </c>
      <c r="H2345" s="91">
        <f t="shared" ref="H2345:H2355" si="504">F2345/E2345*100</f>
        <v>100</v>
      </c>
    </row>
    <row r="2346" spans="2:8" s="44" customFormat="1">
      <c r="B2346" s="90" t="s">
        <v>66</v>
      </c>
      <c r="C2346" s="107" t="s">
        <v>67</v>
      </c>
      <c r="D2346" s="49">
        <v>1982.3</v>
      </c>
      <c r="E2346" s="49">
        <v>3955.7</v>
      </c>
      <c r="F2346" s="49">
        <v>3955.7</v>
      </c>
      <c r="G2346" s="50">
        <f t="shared" si="503"/>
        <v>0</v>
      </c>
      <c r="H2346" s="91">
        <f t="shared" si="504"/>
        <v>100</v>
      </c>
    </row>
    <row r="2347" spans="2:8" s="44" customFormat="1">
      <c r="B2347" s="90" t="s">
        <v>68</v>
      </c>
      <c r="C2347" s="107" t="s">
        <v>69</v>
      </c>
      <c r="D2347" s="49">
        <v>1400.1</v>
      </c>
      <c r="E2347" s="49">
        <v>10985.8</v>
      </c>
      <c r="F2347" s="49">
        <v>10985.7991</v>
      </c>
      <c r="G2347" s="50">
        <f t="shared" si="503"/>
        <v>-8.9999999909196049E-4</v>
      </c>
      <c r="H2347" s="91">
        <f t="shared" si="504"/>
        <v>99.999991807606193</v>
      </c>
    </row>
    <row r="2348" spans="2:8" s="44" customFormat="1">
      <c r="B2348" s="90" t="s">
        <v>1050</v>
      </c>
      <c r="C2348" s="107" t="s">
        <v>787</v>
      </c>
      <c r="D2348" s="49">
        <v>470</v>
      </c>
      <c r="E2348" s="49">
        <v>626.1</v>
      </c>
      <c r="F2348" s="49">
        <v>601.41999999999996</v>
      </c>
      <c r="G2348" s="50">
        <f t="shared" si="503"/>
        <v>-24.680000000000064</v>
      </c>
      <c r="H2348" s="91">
        <f t="shared" si="504"/>
        <v>96.058137677687256</v>
      </c>
    </row>
    <row r="2349" spans="2:8" s="44" customFormat="1">
      <c r="B2349" s="90" t="s">
        <v>70</v>
      </c>
      <c r="C2349" s="107" t="s">
        <v>71</v>
      </c>
      <c r="D2349" s="49">
        <v>0</v>
      </c>
      <c r="E2349" s="49">
        <v>106.5</v>
      </c>
      <c r="F2349" s="49">
        <v>105.49935000000001</v>
      </c>
      <c r="G2349" s="50">
        <f t="shared" si="503"/>
        <v>-1.0006499999999932</v>
      </c>
      <c r="H2349" s="91">
        <f t="shared" si="504"/>
        <v>99.060422535211273</v>
      </c>
    </row>
    <row r="2350" spans="2:8" s="44" customFormat="1">
      <c r="B2350" s="90" t="s">
        <v>1056</v>
      </c>
      <c r="C2350" s="107" t="s">
        <v>794</v>
      </c>
      <c r="D2350" s="49">
        <v>0</v>
      </c>
      <c r="E2350" s="49">
        <v>53.2</v>
      </c>
      <c r="F2350" s="49">
        <v>49.7</v>
      </c>
      <c r="G2350" s="50">
        <f t="shared" si="503"/>
        <v>-3.5</v>
      </c>
      <c r="H2350" s="91">
        <f t="shared" si="504"/>
        <v>93.421052631578945</v>
      </c>
    </row>
    <row r="2351" spans="2:8" s="44" customFormat="1">
      <c r="B2351" s="88" t="s">
        <v>5</v>
      </c>
      <c r="C2351" s="1" t="s">
        <v>0</v>
      </c>
      <c r="D2351" s="51">
        <v>17259.2</v>
      </c>
      <c r="E2351" s="51">
        <v>42325.1</v>
      </c>
      <c r="F2351" s="51">
        <v>42295.918449999997</v>
      </c>
      <c r="G2351" s="50">
        <f t="shared" si="503"/>
        <v>-29.181550000001153</v>
      </c>
      <c r="H2351" s="91">
        <f t="shared" si="504"/>
        <v>99.931053795501953</v>
      </c>
    </row>
    <row r="2352" spans="2:8" s="44" customFormat="1">
      <c r="B2352" s="90" t="s">
        <v>37</v>
      </c>
      <c r="C2352" s="107" t="s">
        <v>789</v>
      </c>
      <c r="D2352" s="49">
        <v>0</v>
      </c>
      <c r="E2352" s="49">
        <v>523.70000000000005</v>
      </c>
      <c r="F2352" s="49">
        <v>523.68799999999999</v>
      </c>
      <c r="G2352" s="50">
        <f t="shared" si="503"/>
        <v>-1.2000000000057298E-2</v>
      </c>
      <c r="H2352" s="91">
        <f t="shared" si="504"/>
        <v>99.997708611800647</v>
      </c>
    </row>
    <row r="2353" spans="2:8" s="44" customFormat="1">
      <c r="B2353" s="88" t="s">
        <v>6</v>
      </c>
      <c r="C2353" s="1" t="s">
        <v>0</v>
      </c>
      <c r="D2353" s="51">
        <v>17259.2</v>
      </c>
      <c r="E2353" s="51">
        <v>42848.800000000003</v>
      </c>
      <c r="F2353" s="51">
        <v>42819.606449999999</v>
      </c>
      <c r="G2353" s="50">
        <f t="shared" si="503"/>
        <v>-29.193550000003597</v>
      </c>
      <c r="H2353" s="91">
        <f t="shared" si="504"/>
        <v>99.931868453725642</v>
      </c>
    </row>
    <row r="2354" spans="2:8" s="44" customFormat="1">
      <c r="B2354" s="88" t="s">
        <v>8</v>
      </c>
      <c r="C2354" s="1" t="s">
        <v>0</v>
      </c>
      <c r="D2354" s="51">
        <v>0</v>
      </c>
      <c r="E2354" s="51">
        <v>5360.71</v>
      </c>
      <c r="F2354" s="51">
        <v>3268.2044599999999</v>
      </c>
      <c r="G2354" s="50">
        <f t="shared" si="503"/>
        <v>-2092.5055400000001</v>
      </c>
      <c r="H2354" s="91">
        <f t="shared" si="504"/>
        <v>60.965888100643383</v>
      </c>
    </row>
    <row r="2355" spans="2:8" s="44" customFormat="1">
      <c r="B2355" s="88" t="s">
        <v>7</v>
      </c>
      <c r="C2355" s="1" t="s">
        <v>0</v>
      </c>
      <c r="D2355" s="51">
        <v>17259.2</v>
      </c>
      <c r="E2355" s="51">
        <v>48209.51</v>
      </c>
      <c r="F2355" s="51">
        <v>46087.81091</v>
      </c>
      <c r="G2355" s="50">
        <f t="shared" si="503"/>
        <v>-2121.6990900000019</v>
      </c>
      <c r="H2355" s="91">
        <f t="shared" si="504"/>
        <v>95.599002997541348</v>
      </c>
    </row>
    <row r="2356" spans="2:8" s="44" customFormat="1" ht="21">
      <c r="B2356" s="92" t="s">
        <v>55</v>
      </c>
      <c r="C2356" s="1" t="s">
        <v>57</v>
      </c>
      <c r="D2356" s="2" t="s">
        <v>1</v>
      </c>
      <c r="E2356" s="2" t="s">
        <v>2</v>
      </c>
      <c r="F2356" s="2" t="s">
        <v>3</v>
      </c>
      <c r="G2356" s="3" t="s">
        <v>4</v>
      </c>
      <c r="H2356" s="93" t="s">
        <v>58</v>
      </c>
    </row>
    <row r="2357" spans="2:8" s="44" customFormat="1" ht="42">
      <c r="B2357" s="88" t="s">
        <v>1267</v>
      </c>
      <c r="C2357" s="1" t="s">
        <v>1001</v>
      </c>
      <c r="D2357" s="83"/>
      <c r="E2357" s="83"/>
      <c r="F2357" s="83"/>
      <c r="G2357" s="83"/>
      <c r="H2357" s="89"/>
    </row>
    <row r="2358" spans="2:8" s="44" customFormat="1">
      <c r="B2358" s="90" t="s">
        <v>64</v>
      </c>
      <c r="C2358" s="107" t="s">
        <v>65</v>
      </c>
      <c r="D2358" s="49">
        <v>0</v>
      </c>
      <c r="E2358" s="49">
        <v>2775.4</v>
      </c>
      <c r="F2358" s="49">
        <v>2775.3996000000002</v>
      </c>
      <c r="G2358" s="50">
        <f t="shared" ref="G2358:G2365" si="505">F2358-E2358</f>
        <v>-3.9999999989959178E-4</v>
      </c>
      <c r="H2358" s="91">
        <f t="shared" ref="H2358:H2365" si="506">F2358/E2358*100</f>
        <v>99.999985587663048</v>
      </c>
    </row>
    <row r="2359" spans="2:8" s="44" customFormat="1">
      <c r="B2359" s="90" t="s">
        <v>66</v>
      </c>
      <c r="C2359" s="107" t="s">
        <v>67</v>
      </c>
      <c r="D2359" s="49">
        <v>0</v>
      </c>
      <c r="E2359" s="49">
        <v>410.3</v>
      </c>
      <c r="F2359" s="49">
        <v>410.3</v>
      </c>
      <c r="G2359" s="50">
        <f t="shared" si="505"/>
        <v>0</v>
      </c>
      <c r="H2359" s="91">
        <f t="shared" si="506"/>
        <v>100</v>
      </c>
    </row>
    <row r="2360" spans="2:8" s="44" customFormat="1">
      <c r="B2360" s="90" t="s">
        <v>68</v>
      </c>
      <c r="C2360" s="107" t="s">
        <v>69</v>
      </c>
      <c r="D2360" s="49">
        <v>4200</v>
      </c>
      <c r="E2360" s="49">
        <v>13808.924000000001</v>
      </c>
      <c r="F2360" s="49">
        <v>13808.896000000001</v>
      </c>
      <c r="G2360" s="50">
        <f t="shared" si="505"/>
        <v>-2.8000000000247383E-2</v>
      </c>
      <c r="H2360" s="91">
        <f t="shared" si="506"/>
        <v>99.999797232572206</v>
      </c>
    </row>
    <row r="2361" spans="2:8" s="44" customFormat="1">
      <c r="B2361" s="90" t="s">
        <v>1050</v>
      </c>
      <c r="C2361" s="107" t="s">
        <v>787</v>
      </c>
      <c r="D2361" s="49">
        <v>0</v>
      </c>
      <c r="E2361" s="49">
        <v>113.5</v>
      </c>
      <c r="F2361" s="49">
        <v>113.5</v>
      </c>
      <c r="G2361" s="50">
        <f t="shared" si="505"/>
        <v>0</v>
      </c>
      <c r="H2361" s="91">
        <f t="shared" si="506"/>
        <v>100</v>
      </c>
    </row>
    <row r="2362" spans="2:8" s="44" customFormat="1">
      <c r="B2362" s="88" t="s">
        <v>5</v>
      </c>
      <c r="C2362" s="1" t="s">
        <v>0</v>
      </c>
      <c r="D2362" s="51">
        <v>4200</v>
      </c>
      <c r="E2362" s="51">
        <v>17108.124</v>
      </c>
      <c r="F2362" s="51">
        <v>17108.095600000001</v>
      </c>
      <c r="G2362" s="50">
        <f t="shared" si="505"/>
        <v>-2.839999999923748E-2</v>
      </c>
      <c r="H2362" s="91">
        <f t="shared" si="506"/>
        <v>99.999833996994653</v>
      </c>
    </row>
    <row r="2363" spans="2:8" s="44" customFormat="1">
      <c r="B2363" s="90" t="s">
        <v>37</v>
      </c>
      <c r="C2363" s="107" t="s">
        <v>789</v>
      </c>
      <c r="D2363" s="49">
        <v>0</v>
      </c>
      <c r="E2363" s="49">
        <v>125.6</v>
      </c>
      <c r="F2363" s="49">
        <v>125.6</v>
      </c>
      <c r="G2363" s="50">
        <f t="shared" si="505"/>
        <v>0</v>
      </c>
      <c r="H2363" s="91">
        <f t="shared" si="506"/>
        <v>100</v>
      </c>
    </row>
    <row r="2364" spans="2:8" s="44" customFormat="1">
      <c r="B2364" s="88" t="s">
        <v>6</v>
      </c>
      <c r="C2364" s="1" t="s">
        <v>0</v>
      </c>
      <c r="D2364" s="51">
        <v>4200</v>
      </c>
      <c r="E2364" s="51">
        <v>17233.723999999998</v>
      </c>
      <c r="F2364" s="51">
        <v>17233.695599999999</v>
      </c>
      <c r="G2364" s="50">
        <f t="shared" si="505"/>
        <v>-2.839999999923748E-2</v>
      </c>
      <c r="H2364" s="91">
        <f t="shared" si="506"/>
        <v>99.999835206830525</v>
      </c>
    </row>
    <row r="2365" spans="2:8" s="44" customFormat="1">
      <c r="B2365" s="88" t="s">
        <v>7</v>
      </c>
      <c r="C2365" s="1" t="s">
        <v>0</v>
      </c>
      <c r="D2365" s="51">
        <v>4200</v>
      </c>
      <c r="E2365" s="51">
        <v>17233.723999999998</v>
      </c>
      <c r="F2365" s="51">
        <v>17233.695599999999</v>
      </c>
      <c r="G2365" s="50">
        <f t="shared" si="505"/>
        <v>-2.839999999923748E-2</v>
      </c>
      <c r="H2365" s="91">
        <f t="shared" si="506"/>
        <v>99.999835206830525</v>
      </c>
    </row>
    <row r="2366" spans="2:8" s="44" customFormat="1" ht="21">
      <c r="B2366" s="92" t="s">
        <v>55</v>
      </c>
      <c r="C2366" s="1" t="s">
        <v>57</v>
      </c>
      <c r="D2366" s="2" t="s">
        <v>1</v>
      </c>
      <c r="E2366" s="2" t="s">
        <v>2</v>
      </c>
      <c r="F2366" s="2" t="s">
        <v>3</v>
      </c>
      <c r="G2366" s="3" t="s">
        <v>4</v>
      </c>
      <c r="H2366" s="93" t="s">
        <v>58</v>
      </c>
    </row>
    <row r="2367" spans="2:8" s="44" customFormat="1" ht="42">
      <c r="B2367" s="88" t="s">
        <v>1268</v>
      </c>
      <c r="C2367" s="1" t="s">
        <v>1002</v>
      </c>
      <c r="D2367" s="83"/>
      <c r="E2367" s="83"/>
      <c r="F2367" s="83"/>
      <c r="G2367" s="83"/>
      <c r="H2367" s="89"/>
    </row>
    <row r="2368" spans="2:8" s="44" customFormat="1">
      <c r="B2368" s="90" t="s">
        <v>37</v>
      </c>
      <c r="C2368" s="107" t="s">
        <v>789</v>
      </c>
      <c r="D2368" s="49">
        <v>4760</v>
      </c>
      <c r="E2368" s="49">
        <v>68310.83</v>
      </c>
      <c r="F2368" s="49">
        <v>22177.999960000001</v>
      </c>
      <c r="G2368" s="50">
        <f t="shared" ref="G2368:G2370" si="507">F2368-E2368</f>
        <v>-46132.830040000001</v>
      </c>
      <c r="H2368" s="91">
        <f t="shared" ref="H2368:H2370" si="508">F2368/E2368*100</f>
        <v>32.466301404916322</v>
      </c>
    </row>
    <row r="2369" spans="2:8" s="44" customFormat="1">
      <c r="B2369" s="88" t="s">
        <v>6</v>
      </c>
      <c r="C2369" s="1" t="s">
        <v>0</v>
      </c>
      <c r="D2369" s="51">
        <v>4760</v>
      </c>
      <c r="E2369" s="51">
        <v>68310.83</v>
      </c>
      <c r="F2369" s="51">
        <v>22177.999960000001</v>
      </c>
      <c r="G2369" s="50">
        <f t="shared" si="507"/>
        <v>-46132.830040000001</v>
      </c>
      <c r="H2369" s="91">
        <f t="shared" si="508"/>
        <v>32.466301404916322</v>
      </c>
    </row>
    <row r="2370" spans="2:8" s="44" customFormat="1">
      <c r="B2370" s="88" t="s">
        <v>7</v>
      </c>
      <c r="C2370" s="1" t="s">
        <v>0</v>
      </c>
      <c r="D2370" s="51">
        <v>4760</v>
      </c>
      <c r="E2370" s="51">
        <v>68310.83</v>
      </c>
      <c r="F2370" s="51">
        <v>22177.999960000001</v>
      </c>
      <c r="G2370" s="50">
        <f t="shared" si="507"/>
        <v>-46132.830040000001</v>
      </c>
      <c r="H2370" s="91">
        <f t="shared" si="508"/>
        <v>32.466301404916322</v>
      </c>
    </row>
    <row r="2371" spans="2:8" s="44" customFormat="1" ht="21">
      <c r="B2371" s="92" t="s">
        <v>55</v>
      </c>
      <c r="C2371" s="1" t="s">
        <v>57</v>
      </c>
      <c r="D2371" s="2" t="s">
        <v>1</v>
      </c>
      <c r="E2371" s="2" t="s">
        <v>2</v>
      </c>
      <c r="F2371" s="2" t="s">
        <v>3</v>
      </c>
      <c r="G2371" s="3" t="s">
        <v>4</v>
      </c>
      <c r="H2371" s="93" t="s">
        <v>58</v>
      </c>
    </row>
    <row r="2372" spans="2:8" s="44" customFormat="1" ht="42">
      <c r="B2372" s="88" t="s">
        <v>34</v>
      </c>
      <c r="C2372" s="1">
        <v>60920</v>
      </c>
      <c r="D2372" s="83"/>
      <c r="E2372" s="83"/>
      <c r="F2372" s="83"/>
      <c r="G2372" s="83"/>
      <c r="H2372" s="89"/>
    </row>
    <row r="2373" spans="2:8" s="44" customFormat="1">
      <c r="B2373" s="90" t="s">
        <v>37</v>
      </c>
      <c r="C2373" s="107" t="s">
        <v>789</v>
      </c>
      <c r="D2373" s="49">
        <f>187850+170000</f>
        <v>357850</v>
      </c>
      <c r="E2373" s="49">
        <v>913224.88</v>
      </c>
      <c r="F2373" s="49">
        <f>4874.58+33600.99+30081.83+14232.07+4593.82+17546.22+93216.11+10970.79+23078.68+19768.83+42566.4+17808+15139.81+42869.92+78255+17311.19+10174.03</f>
        <v>476088.27</v>
      </c>
      <c r="G2373" s="50">
        <f t="shared" ref="G2373:G2375" si="509">F2373-E2373</f>
        <v>-437136.61</v>
      </c>
      <c r="H2373" s="91">
        <f t="shared" ref="H2373:H2375" si="510">F2373/E2373*100</f>
        <v>52.132643385712399</v>
      </c>
    </row>
    <row r="2374" spans="2:8" s="44" customFormat="1">
      <c r="B2374" s="88" t="s">
        <v>6</v>
      </c>
      <c r="C2374" s="1" t="s">
        <v>0</v>
      </c>
      <c r="D2374" s="51">
        <f t="shared" ref="D2374:F2375" si="511">D2373</f>
        <v>357850</v>
      </c>
      <c r="E2374" s="51">
        <f t="shared" si="511"/>
        <v>913224.88</v>
      </c>
      <c r="F2374" s="51">
        <f t="shared" si="511"/>
        <v>476088.27</v>
      </c>
      <c r="G2374" s="50">
        <f t="shared" si="509"/>
        <v>-437136.61</v>
      </c>
      <c r="H2374" s="91">
        <f t="shared" si="510"/>
        <v>52.132643385712399</v>
      </c>
    </row>
    <row r="2375" spans="2:8" s="44" customFormat="1">
      <c r="B2375" s="88" t="s">
        <v>7</v>
      </c>
      <c r="C2375" s="1" t="s">
        <v>0</v>
      </c>
      <c r="D2375" s="51">
        <f t="shared" si="511"/>
        <v>357850</v>
      </c>
      <c r="E2375" s="51">
        <f t="shared" si="511"/>
        <v>913224.88</v>
      </c>
      <c r="F2375" s="51">
        <f t="shared" si="511"/>
        <v>476088.27</v>
      </c>
      <c r="G2375" s="50">
        <f t="shared" si="509"/>
        <v>-437136.61</v>
      </c>
      <c r="H2375" s="91">
        <f t="shared" si="510"/>
        <v>52.132643385712399</v>
      </c>
    </row>
    <row r="2376" spans="2:8" s="44" customFormat="1" ht="21">
      <c r="B2376" s="92" t="s">
        <v>55</v>
      </c>
      <c r="C2376" s="1" t="s">
        <v>57</v>
      </c>
      <c r="D2376" s="2" t="s">
        <v>1</v>
      </c>
      <c r="E2376" s="2" t="s">
        <v>2</v>
      </c>
      <c r="F2376" s="2" t="s">
        <v>3</v>
      </c>
      <c r="G2376" s="3" t="s">
        <v>4</v>
      </c>
      <c r="H2376" s="93" t="s">
        <v>58</v>
      </c>
    </row>
    <row r="2377" spans="2:8" s="44" customFormat="1" ht="42">
      <c r="B2377" s="88" t="s">
        <v>35</v>
      </c>
      <c r="C2377" s="1">
        <v>60930</v>
      </c>
      <c r="D2377" s="83"/>
      <c r="E2377" s="83"/>
      <c r="F2377" s="83"/>
      <c r="G2377" s="83"/>
      <c r="H2377" s="89"/>
    </row>
    <row r="2378" spans="2:8" s="44" customFormat="1">
      <c r="B2378" s="90" t="s">
        <v>37</v>
      </c>
      <c r="C2378" s="107" t="s">
        <v>789</v>
      </c>
      <c r="D2378" s="49">
        <f>595000</f>
        <v>595000</v>
      </c>
      <c r="E2378" s="49">
        <v>1847391</v>
      </c>
      <c r="F2378" s="49">
        <f>24592+453280+42350+4818.75+84700+814865.79</f>
        <v>1424606.54</v>
      </c>
      <c r="G2378" s="50">
        <f t="shared" ref="G2378:G2381" si="512">F2378-E2378</f>
        <v>-422784.45999999996</v>
      </c>
      <c r="H2378" s="91">
        <f t="shared" ref="H2378:H2381" si="513">F2378/E2378*100</f>
        <v>77.114511221501019</v>
      </c>
    </row>
    <row r="2379" spans="2:8" s="44" customFormat="1">
      <c r="B2379" s="90" t="s">
        <v>17</v>
      </c>
      <c r="C2379" s="107">
        <v>321</v>
      </c>
      <c r="D2379" s="49">
        <f>187850+255000</f>
        <v>442850</v>
      </c>
      <c r="E2379" s="49">
        <v>639300.04</v>
      </c>
      <c r="F2379" s="49">
        <f>72693.51+6592.67+35644.96+802.89+2307.33+14134.35+10329.64+17423.56+1896.41+58921.66</f>
        <v>220746.97999999998</v>
      </c>
      <c r="G2379" s="50">
        <f t="shared" si="512"/>
        <v>-418553.06000000006</v>
      </c>
      <c r="H2379" s="91">
        <f t="shared" si="513"/>
        <v>34.529480085751281</v>
      </c>
    </row>
    <row r="2380" spans="2:8" s="44" customFormat="1">
      <c r="B2380" s="88" t="s">
        <v>6</v>
      </c>
      <c r="C2380" s="1" t="s">
        <v>0</v>
      </c>
      <c r="D2380" s="51">
        <f>D2379+D2378</f>
        <v>1037850</v>
      </c>
      <c r="E2380" s="51">
        <f>E2378+E2379</f>
        <v>2486691.04</v>
      </c>
      <c r="F2380" s="51">
        <f>F2379+F2378</f>
        <v>1645353.52</v>
      </c>
      <c r="G2380" s="50">
        <f t="shared" si="512"/>
        <v>-841337.52</v>
      </c>
      <c r="H2380" s="91">
        <f t="shared" si="513"/>
        <v>66.166383098400516</v>
      </c>
    </row>
    <row r="2381" spans="2:8" s="44" customFormat="1">
      <c r="B2381" s="88" t="s">
        <v>7</v>
      </c>
      <c r="C2381" s="1" t="s">
        <v>0</v>
      </c>
      <c r="D2381" s="51">
        <f>D2380</f>
        <v>1037850</v>
      </c>
      <c r="E2381" s="51">
        <f>E2380</f>
        <v>2486691.04</v>
      </c>
      <c r="F2381" s="51">
        <f>F2380</f>
        <v>1645353.52</v>
      </c>
      <c r="G2381" s="50">
        <f t="shared" si="512"/>
        <v>-841337.52</v>
      </c>
      <c r="H2381" s="91">
        <f t="shared" si="513"/>
        <v>66.166383098400516</v>
      </c>
    </row>
    <row r="2382" spans="2:8" s="44" customFormat="1" ht="21">
      <c r="B2382" s="92" t="s">
        <v>55</v>
      </c>
      <c r="C2382" s="1" t="s">
        <v>57</v>
      </c>
      <c r="D2382" s="2" t="s">
        <v>1</v>
      </c>
      <c r="E2382" s="2" t="s">
        <v>2</v>
      </c>
      <c r="F2382" s="2" t="s">
        <v>3</v>
      </c>
      <c r="G2382" s="3" t="s">
        <v>4</v>
      </c>
      <c r="H2382" s="93" t="s">
        <v>58</v>
      </c>
    </row>
    <row r="2383" spans="2:8" s="44" customFormat="1" ht="31.5">
      <c r="B2383" s="88" t="s">
        <v>1269</v>
      </c>
      <c r="C2383" s="1" t="s">
        <v>1003</v>
      </c>
      <c r="D2383" s="83"/>
      <c r="E2383" s="83"/>
      <c r="F2383" s="83"/>
      <c r="G2383" s="83"/>
      <c r="H2383" s="89"/>
    </row>
    <row r="2384" spans="2:8" s="44" customFormat="1">
      <c r="B2384" s="90" t="s">
        <v>64</v>
      </c>
      <c r="C2384" s="107" t="s">
        <v>65</v>
      </c>
      <c r="D2384" s="49">
        <v>143037.79999999999</v>
      </c>
      <c r="E2384" s="49">
        <v>149454.79999999999</v>
      </c>
      <c r="F2384" s="49">
        <v>144734.31399</v>
      </c>
      <c r="G2384" s="50">
        <f t="shared" ref="G2384:G2392" si="514">F2384-E2384</f>
        <v>-4720.4860099999933</v>
      </c>
      <c r="H2384" s="91">
        <f t="shared" ref="H2384:H2392" si="515">F2384/E2384*100</f>
        <v>96.841529338636164</v>
      </c>
    </row>
    <row r="2385" spans="2:8" s="44" customFormat="1">
      <c r="B2385" s="90" t="s">
        <v>66</v>
      </c>
      <c r="C2385" s="107" t="s">
        <v>67</v>
      </c>
      <c r="D2385" s="49">
        <v>2000</v>
      </c>
      <c r="E2385" s="49">
        <v>3775</v>
      </c>
      <c r="F2385" s="49">
        <v>3300.4712800000002</v>
      </c>
      <c r="G2385" s="50">
        <f t="shared" si="514"/>
        <v>-474.52871999999979</v>
      </c>
      <c r="H2385" s="91">
        <f t="shared" si="515"/>
        <v>87.429702781456967</v>
      </c>
    </row>
    <row r="2386" spans="2:8" s="44" customFormat="1">
      <c r="B2386" s="90" t="s">
        <v>68</v>
      </c>
      <c r="C2386" s="107" t="s">
        <v>69</v>
      </c>
      <c r="D2386" s="49">
        <v>14900</v>
      </c>
      <c r="E2386" s="49">
        <v>6878.8</v>
      </c>
      <c r="F2386" s="49">
        <v>6487.3417799999997</v>
      </c>
      <c r="G2386" s="50">
        <f t="shared" si="514"/>
        <v>-391.45822000000044</v>
      </c>
      <c r="H2386" s="91">
        <f t="shared" si="515"/>
        <v>94.3092077106472</v>
      </c>
    </row>
    <row r="2387" spans="2:8" s="44" customFormat="1">
      <c r="B2387" s="90" t="s">
        <v>1050</v>
      </c>
      <c r="C2387" s="107" t="s">
        <v>787</v>
      </c>
      <c r="D2387" s="49">
        <v>500</v>
      </c>
      <c r="E2387" s="49">
        <v>300</v>
      </c>
      <c r="F2387" s="49">
        <v>265.13024000000001</v>
      </c>
      <c r="G2387" s="50">
        <f t="shared" si="514"/>
        <v>-34.869759999999985</v>
      </c>
      <c r="H2387" s="91">
        <f t="shared" si="515"/>
        <v>88.376746666666676</v>
      </c>
    </row>
    <row r="2388" spans="2:8" s="44" customFormat="1">
      <c r="B2388" s="90" t="s">
        <v>70</v>
      </c>
      <c r="C2388" s="107" t="s">
        <v>71</v>
      </c>
      <c r="D2388" s="49">
        <v>4853.6000000000004</v>
      </c>
      <c r="E2388" s="49">
        <v>4853.6000000000004</v>
      </c>
      <c r="F2388" s="49">
        <v>965.62279000000001</v>
      </c>
      <c r="G2388" s="50">
        <f t="shared" si="514"/>
        <v>-3887.9772100000005</v>
      </c>
      <c r="H2388" s="91">
        <f t="shared" si="515"/>
        <v>19.894980838964891</v>
      </c>
    </row>
    <row r="2389" spans="2:8" s="44" customFormat="1">
      <c r="B2389" s="90" t="s">
        <v>1056</v>
      </c>
      <c r="C2389" s="107" t="s">
        <v>794</v>
      </c>
      <c r="D2389" s="49">
        <v>0</v>
      </c>
      <c r="E2389" s="49">
        <v>29.2</v>
      </c>
      <c r="F2389" s="49">
        <v>29.138249999999999</v>
      </c>
      <c r="G2389" s="50">
        <f t="shared" si="514"/>
        <v>-6.1749999999999972E-2</v>
      </c>
      <c r="H2389" s="91">
        <f t="shared" si="515"/>
        <v>99.788527397260268</v>
      </c>
    </row>
    <row r="2390" spans="2:8" s="44" customFormat="1">
      <c r="B2390" s="88" t="s">
        <v>5</v>
      </c>
      <c r="C2390" s="1" t="s">
        <v>0</v>
      </c>
      <c r="D2390" s="51">
        <v>165291.4</v>
      </c>
      <c r="E2390" s="51">
        <v>165291.4</v>
      </c>
      <c r="F2390" s="51">
        <v>155782.01832999999</v>
      </c>
      <c r="G2390" s="50">
        <f t="shared" si="514"/>
        <v>-9509.3816700000025</v>
      </c>
      <c r="H2390" s="91">
        <f t="shared" si="515"/>
        <v>94.246898707373759</v>
      </c>
    </row>
    <row r="2391" spans="2:8" s="44" customFormat="1">
      <c r="B2391" s="88" t="s">
        <v>6</v>
      </c>
      <c r="C2391" s="1" t="s">
        <v>0</v>
      </c>
      <c r="D2391" s="51">
        <v>165291.4</v>
      </c>
      <c r="E2391" s="51">
        <v>165291.4</v>
      </c>
      <c r="F2391" s="51">
        <v>155782.01832999999</v>
      </c>
      <c r="G2391" s="50">
        <f t="shared" si="514"/>
        <v>-9509.3816700000025</v>
      </c>
      <c r="H2391" s="91">
        <f t="shared" si="515"/>
        <v>94.246898707373759</v>
      </c>
    </row>
    <row r="2392" spans="2:8" s="44" customFormat="1">
      <c r="B2392" s="88" t="s">
        <v>7</v>
      </c>
      <c r="C2392" s="1" t="s">
        <v>0</v>
      </c>
      <c r="D2392" s="51">
        <v>165291.4</v>
      </c>
      <c r="E2392" s="51">
        <v>165291.4</v>
      </c>
      <c r="F2392" s="51">
        <v>155782.01832999999</v>
      </c>
      <c r="G2392" s="50">
        <f t="shared" si="514"/>
        <v>-9509.3816700000025</v>
      </c>
      <c r="H2392" s="91">
        <f t="shared" si="515"/>
        <v>94.246898707373759</v>
      </c>
    </row>
    <row r="2393" spans="2:8" s="44" customFormat="1" ht="21">
      <c r="B2393" s="92" t="s">
        <v>55</v>
      </c>
      <c r="C2393" s="1" t="s">
        <v>57</v>
      </c>
      <c r="D2393" s="2" t="s">
        <v>1</v>
      </c>
      <c r="E2393" s="2" t="s">
        <v>2</v>
      </c>
      <c r="F2393" s="2" t="s">
        <v>3</v>
      </c>
      <c r="G2393" s="3" t="s">
        <v>4</v>
      </c>
      <c r="H2393" s="93" t="s">
        <v>58</v>
      </c>
    </row>
    <row r="2394" spans="2:8" s="44" customFormat="1" ht="31.5">
      <c r="B2394" s="88" t="s">
        <v>1270</v>
      </c>
      <c r="C2394" s="1" t="s">
        <v>1004</v>
      </c>
      <c r="D2394" s="83"/>
      <c r="E2394" s="83"/>
      <c r="F2394" s="83"/>
      <c r="G2394" s="83"/>
      <c r="H2394" s="89"/>
    </row>
    <row r="2395" spans="2:8" s="44" customFormat="1">
      <c r="B2395" s="90" t="s">
        <v>64</v>
      </c>
      <c r="C2395" s="107" t="s">
        <v>65</v>
      </c>
      <c r="D2395" s="49">
        <v>26965.905999999999</v>
      </c>
      <c r="E2395" s="49">
        <v>20380.306</v>
      </c>
      <c r="F2395" s="49">
        <v>20380.205999999998</v>
      </c>
      <c r="G2395" s="50">
        <f t="shared" ref="G2395:G2403" si="516">F2395-E2395</f>
        <v>-0.10000000000218279</v>
      </c>
      <c r="H2395" s="91">
        <f t="shared" ref="H2395:H2403" si="517">F2395/E2395*100</f>
        <v>99.999509330232812</v>
      </c>
    </row>
    <row r="2396" spans="2:8" s="44" customFormat="1">
      <c r="B2396" s="90" t="s">
        <v>66</v>
      </c>
      <c r="C2396" s="107" t="s">
        <v>67</v>
      </c>
      <c r="D2396" s="49">
        <v>4555.6400000000003</v>
      </c>
      <c r="E2396" s="49">
        <v>3026.04</v>
      </c>
      <c r="F2396" s="49">
        <v>3025.98227</v>
      </c>
      <c r="G2396" s="50">
        <f t="shared" si="516"/>
        <v>-5.7729999999992287E-2</v>
      </c>
      <c r="H2396" s="91">
        <f t="shared" si="517"/>
        <v>99.99809222614374</v>
      </c>
    </row>
    <row r="2397" spans="2:8" s="44" customFormat="1">
      <c r="B2397" s="90" t="s">
        <v>68</v>
      </c>
      <c r="C2397" s="107" t="s">
        <v>69</v>
      </c>
      <c r="D2397" s="49">
        <v>3989.1</v>
      </c>
      <c r="E2397" s="49">
        <v>4291.5</v>
      </c>
      <c r="F2397" s="49">
        <v>3591.5</v>
      </c>
      <c r="G2397" s="50">
        <f t="shared" si="516"/>
        <v>-700</v>
      </c>
      <c r="H2397" s="91">
        <f t="shared" si="517"/>
        <v>83.68868693929862</v>
      </c>
    </row>
    <row r="2398" spans="2:8" s="44" customFormat="1">
      <c r="B2398" s="90" t="s">
        <v>1050</v>
      </c>
      <c r="C2398" s="107" t="s">
        <v>787</v>
      </c>
      <c r="D2398" s="49">
        <v>1325.4</v>
      </c>
      <c r="E2398" s="49">
        <v>464.1</v>
      </c>
      <c r="F2398" s="49">
        <v>463.08499999999998</v>
      </c>
      <c r="G2398" s="50">
        <f t="shared" si="516"/>
        <v>-1.0150000000000432</v>
      </c>
      <c r="H2398" s="91">
        <f t="shared" si="517"/>
        <v>99.781297134238301</v>
      </c>
    </row>
    <row r="2399" spans="2:8" s="44" customFormat="1">
      <c r="B2399" s="90" t="s">
        <v>70</v>
      </c>
      <c r="C2399" s="107" t="s">
        <v>71</v>
      </c>
      <c r="D2399" s="49">
        <v>1200</v>
      </c>
      <c r="E2399" s="49">
        <v>1015.1</v>
      </c>
      <c r="F2399" s="49">
        <v>1015.09574</v>
      </c>
      <c r="G2399" s="50">
        <f t="shared" si="516"/>
        <v>-4.2600000000447835E-3</v>
      </c>
      <c r="H2399" s="91">
        <f t="shared" si="517"/>
        <v>99.999580336912615</v>
      </c>
    </row>
    <row r="2400" spans="2:8" s="44" customFormat="1">
      <c r="B2400" s="90" t="s">
        <v>1054</v>
      </c>
      <c r="C2400" s="107" t="s">
        <v>792</v>
      </c>
      <c r="D2400" s="49">
        <v>195.2</v>
      </c>
      <c r="E2400" s="49">
        <v>74.3</v>
      </c>
      <c r="F2400" s="49">
        <v>74.241190000000003</v>
      </c>
      <c r="G2400" s="50">
        <f t="shared" si="516"/>
        <v>-5.8809999999994034E-2</v>
      </c>
      <c r="H2400" s="91">
        <f t="shared" si="517"/>
        <v>99.92084791386273</v>
      </c>
    </row>
    <row r="2401" spans="2:8" s="44" customFormat="1">
      <c r="B2401" s="88" t="s">
        <v>5</v>
      </c>
      <c r="C2401" s="1" t="s">
        <v>0</v>
      </c>
      <c r="D2401" s="51">
        <v>38231.245999999999</v>
      </c>
      <c r="E2401" s="51">
        <v>29251.346000000001</v>
      </c>
      <c r="F2401" s="51">
        <v>28550.110199999999</v>
      </c>
      <c r="G2401" s="50">
        <f t="shared" si="516"/>
        <v>-701.2358000000022</v>
      </c>
      <c r="H2401" s="91">
        <f t="shared" si="517"/>
        <v>97.602722965295328</v>
      </c>
    </row>
    <row r="2402" spans="2:8" s="44" customFormat="1">
      <c r="B2402" s="88" t="s">
        <v>6</v>
      </c>
      <c r="C2402" s="1" t="s">
        <v>0</v>
      </c>
      <c r="D2402" s="51">
        <v>38231.245999999999</v>
      </c>
      <c r="E2402" s="51">
        <v>29251.346000000001</v>
      </c>
      <c r="F2402" s="51">
        <v>28550.110199999999</v>
      </c>
      <c r="G2402" s="50">
        <f t="shared" si="516"/>
        <v>-701.2358000000022</v>
      </c>
      <c r="H2402" s="91">
        <f t="shared" si="517"/>
        <v>97.602722965295328</v>
      </c>
    </row>
    <row r="2403" spans="2:8" s="44" customFormat="1">
      <c r="B2403" s="88" t="s">
        <v>7</v>
      </c>
      <c r="C2403" s="1" t="s">
        <v>0</v>
      </c>
      <c r="D2403" s="51">
        <v>38231.245999999999</v>
      </c>
      <c r="E2403" s="51">
        <v>29251.346000000001</v>
      </c>
      <c r="F2403" s="51">
        <v>28550.110199999999</v>
      </c>
      <c r="G2403" s="50">
        <f t="shared" si="516"/>
        <v>-701.2358000000022</v>
      </c>
      <c r="H2403" s="91">
        <f t="shared" si="517"/>
        <v>97.602722965295328</v>
      </c>
    </row>
    <row r="2404" spans="2:8" s="44" customFormat="1" ht="21">
      <c r="B2404" s="92" t="s">
        <v>55</v>
      </c>
      <c r="C2404" s="1" t="s">
        <v>57</v>
      </c>
      <c r="D2404" s="2" t="s">
        <v>1</v>
      </c>
      <c r="E2404" s="2" t="s">
        <v>2</v>
      </c>
      <c r="F2404" s="2" t="s">
        <v>3</v>
      </c>
      <c r="G2404" s="3" t="s">
        <v>4</v>
      </c>
      <c r="H2404" s="93" t="s">
        <v>58</v>
      </c>
    </row>
    <row r="2405" spans="2:8" s="44" customFormat="1" ht="42">
      <c r="B2405" s="88" t="s">
        <v>1271</v>
      </c>
      <c r="C2405" s="1" t="s">
        <v>1005</v>
      </c>
      <c r="D2405" s="83"/>
      <c r="E2405" s="83"/>
      <c r="F2405" s="83"/>
      <c r="G2405" s="83"/>
      <c r="H2405" s="89"/>
    </row>
    <row r="2406" spans="2:8" s="44" customFormat="1">
      <c r="B2406" s="90" t="s">
        <v>64</v>
      </c>
      <c r="C2406" s="107" t="s">
        <v>65</v>
      </c>
      <c r="D2406" s="49">
        <v>285109.8</v>
      </c>
      <c r="E2406" s="49">
        <v>209650.7</v>
      </c>
      <c r="F2406" s="49">
        <v>209649.76676999999</v>
      </c>
      <c r="G2406" s="50">
        <f t="shared" ref="G2406:G2416" si="518">F2406-E2406</f>
        <v>-0.93323000002419576</v>
      </c>
      <c r="H2406" s="91">
        <f t="shared" ref="H2406:H2416" si="519">F2406/E2406*100</f>
        <v>99.99955486435293</v>
      </c>
    </row>
    <row r="2407" spans="2:8" s="44" customFormat="1">
      <c r="B2407" s="90" t="s">
        <v>66</v>
      </c>
      <c r="C2407" s="107" t="s">
        <v>67</v>
      </c>
      <c r="D2407" s="49">
        <v>42889.4</v>
      </c>
      <c r="E2407" s="49">
        <v>29897</v>
      </c>
      <c r="F2407" s="49">
        <v>29896.460579999999</v>
      </c>
      <c r="G2407" s="50">
        <f t="shared" si="518"/>
        <v>-0.53942000000097323</v>
      </c>
      <c r="H2407" s="91">
        <f t="shared" si="519"/>
        <v>99.998195738702876</v>
      </c>
    </row>
    <row r="2408" spans="2:8" s="44" customFormat="1">
      <c r="B2408" s="90" t="s">
        <v>68</v>
      </c>
      <c r="C2408" s="107" t="s">
        <v>69</v>
      </c>
      <c r="D2408" s="49">
        <v>116698.8</v>
      </c>
      <c r="E2408" s="49">
        <v>76659.3</v>
      </c>
      <c r="F2408" s="49">
        <v>76653.022889999993</v>
      </c>
      <c r="G2408" s="50">
        <f t="shared" si="518"/>
        <v>-6.2771100000099977</v>
      </c>
      <c r="H2408" s="91">
        <f t="shared" si="519"/>
        <v>99.991811678426473</v>
      </c>
    </row>
    <row r="2409" spans="2:8" s="44" customFormat="1">
      <c r="B2409" s="90" t="s">
        <v>1050</v>
      </c>
      <c r="C2409" s="107" t="s">
        <v>787</v>
      </c>
      <c r="D2409" s="49">
        <v>7791.7</v>
      </c>
      <c r="E2409" s="49">
        <v>2927.8</v>
      </c>
      <c r="F2409" s="49">
        <v>2924.0146100000002</v>
      </c>
      <c r="G2409" s="50">
        <f t="shared" si="518"/>
        <v>-3.7853900000000067</v>
      </c>
      <c r="H2409" s="91">
        <f t="shared" si="519"/>
        <v>99.870708723273452</v>
      </c>
    </row>
    <row r="2410" spans="2:8" s="44" customFormat="1">
      <c r="B2410" s="90" t="s">
        <v>70</v>
      </c>
      <c r="C2410" s="107" t="s">
        <v>71</v>
      </c>
      <c r="D2410" s="49">
        <v>5127.6000000000004</v>
      </c>
      <c r="E2410" s="49">
        <v>4691.5</v>
      </c>
      <c r="F2410" s="49">
        <v>4691.2024600000004</v>
      </c>
      <c r="G2410" s="50">
        <f t="shared" si="518"/>
        <v>-0.29753999999957159</v>
      </c>
      <c r="H2410" s="91">
        <f t="shared" si="519"/>
        <v>99.99365789193223</v>
      </c>
    </row>
    <row r="2411" spans="2:8" s="44" customFormat="1">
      <c r="B2411" s="90" t="s">
        <v>1054</v>
      </c>
      <c r="C2411" s="107" t="s">
        <v>792</v>
      </c>
      <c r="D2411" s="49">
        <v>758.8</v>
      </c>
      <c r="E2411" s="49">
        <v>558.5</v>
      </c>
      <c r="F2411" s="49">
        <v>558.41300000000001</v>
      </c>
      <c r="G2411" s="50">
        <f t="shared" si="518"/>
        <v>-8.6999999999989086E-2</v>
      </c>
      <c r="H2411" s="91">
        <f t="shared" si="519"/>
        <v>99.984422560429721</v>
      </c>
    </row>
    <row r="2412" spans="2:8" s="44" customFormat="1">
      <c r="B2412" s="88" t="s">
        <v>5</v>
      </c>
      <c r="C2412" s="1" t="s">
        <v>0</v>
      </c>
      <c r="D2412" s="51">
        <v>458376.1</v>
      </c>
      <c r="E2412" s="51">
        <v>324384.8</v>
      </c>
      <c r="F2412" s="51">
        <v>324372.88030999998</v>
      </c>
      <c r="G2412" s="50">
        <f t="shared" si="518"/>
        <v>-11.919690000009723</v>
      </c>
      <c r="H2412" s="91">
        <f t="shared" si="519"/>
        <v>99.996325447431573</v>
      </c>
    </row>
    <row r="2413" spans="2:8" s="44" customFormat="1">
      <c r="B2413" s="90" t="s">
        <v>37</v>
      </c>
      <c r="C2413" s="107" t="s">
        <v>789</v>
      </c>
      <c r="D2413" s="49">
        <v>10000</v>
      </c>
      <c r="E2413" s="49">
        <v>290</v>
      </c>
      <c r="F2413" s="49">
        <v>175</v>
      </c>
      <c r="G2413" s="50">
        <f t="shared" si="518"/>
        <v>-115</v>
      </c>
      <c r="H2413" s="91">
        <f t="shared" si="519"/>
        <v>60.344827586206897</v>
      </c>
    </row>
    <row r="2414" spans="2:8" s="44" customFormat="1">
      <c r="B2414" s="88" t="s">
        <v>6</v>
      </c>
      <c r="C2414" s="1" t="s">
        <v>0</v>
      </c>
      <c r="D2414" s="51">
        <v>468376.1</v>
      </c>
      <c r="E2414" s="51">
        <v>324674.8</v>
      </c>
      <c r="F2414" s="51">
        <v>324547.88030999998</v>
      </c>
      <c r="G2414" s="50">
        <f t="shared" si="518"/>
        <v>-126.91969000000972</v>
      </c>
      <c r="H2414" s="91">
        <f t="shared" si="519"/>
        <v>99.960908672308406</v>
      </c>
    </row>
    <row r="2415" spans="2:8" s="44" customFormat="1">
      <c r="B2415" s="88" t="s">
        <v>8</v>
      </c>
      <c r="C2415" s="1" t="s">
        <v>0</v>
      </c>
      <c r="D2415" s="51">
        <v>4500</v>
      </c>
      <c r="E2415" s="51">
        <v>2465.5709999999999</v>
      </c>
      <c r="F2415" s="51">
        <v>2465.4468099999999</v>
      </c>
      <c r="G2415" s="50">
        <f t="shared" si="518"/>
        <v>-0.12418999999999869</v>
      </c>
      <c r="H2415" s="91">
        <f t="shared" si="519"/>
        <v>99.994963032903939</v>
      </c>
    </row>
    <row r="2416" spans="2:8" s="44" customFormat="1">
      <c r="B2416" s="88" t="s">
        <v>7</v>
      </c>
      <c r="C2416" s="1" t="s">
        <v>0</v>
      </c>
      <c r="D2416" s="51">
        <v>472876.1</v>
      </c>
      <c r="E2416" s="51">
        <v>327140.37099999998</v>
      </c>
      <c r="F2416" s="51">
        <v>327013.32711999997</v>
      </c>
      <c r="G2416" s="50">
        <f t="shared" si="518"/>
        <v>-127.043880000012</v>
      </c>
      <c r="H2416" s="91">
        <f t="shared" si="519"/>
        <v>99.961165331074341</v>
      </c>
    </row>
    <row r="2417" spans="2:8" s="44" customFormat="1" ht="21">
      <c r="B2417" s="92" t="s">
        <v>55</v>
      </c>
      <c r="C2417" s="1" t="s">
        <v>57</v>
      </c>
      <c r="D2417" s="2" t="s">
        <v>1</v>
      </c>
      <c r="E2417" s="2" t="s">
        <v>2</v>
      </c>
      <c r="F2417" s="2" t="s">
        <v>3</v>
      </c>
      <c r="G2417" s="3" t="s">
        <v>4</v>
      </c>
      <c r="H2417" s="93" t="s">
        <v>58</v>
      </c>
    </row>
    <row r="2418" spans="2:8" s="44" customFormat="1" ht="31.5">
      <c r="B2418" s="88" t="s">
        <v>1272</v>
      </c>
      <c r="C2418" s="1" t="s">
        <v>1006</v>
      </c>
      <c r="D2418" s="83"/>
      <c r="E2418" s="83"/>
      <c r="F2418" s="83"/>
      <c r="G2418" s="83"/>
      <c r="H2418" s="89"/>
    </row>
    <row r="2419" spans="2:8" s="44" customFormat="1">
      <c r="B2419" s="90" t="s">
        <v>64</v>
      </c>
      <c r="C2419" s="107" t="s">
        <v>65</v>
      </c>
      <c r="D2419" s="49">
        <v>34811.9</v>
      </c>
      <c r="E2419" s="49">
        <v>16472.099999999999</v>
      </c>
      <c r="F2419" s="49">
        <v>16471.931530000002</v>
      </c>
      <c r="G2419" s="50">
        <f t="shared" ref="G2419:G2427" si="520">F2419-E2419</f>
        <v>-0.16846999999688705</v>
      </c>
      <c r="H2419" s="91">
        <f t="shared" ref="H2419:H2427" si="521">F2419/E2419*100</f>
        <v>99.998977240303319</v>
      </c>
    </row>
    <row r="2420" spans="2:8" s="44" customFormat="1">
      <c r="B2420" s="90" t="s">
        <v>66</v>
      </c>
      <c r="C2420" s="107" t="s">
        <v>67</v>
      </c>
      <c r="D2420" s="49">
        <v>5336.5</v>
      </c>
      <c r="E2420" s="49">
        <v>2409</v>
      </c>
      <c r="F2420" s="49">
        <v>2408.85185</v>
      </c>
      <c r="G2420" s="50">
        <f t="shared" si="520"/>
        <v>-0.1481499999999869</v>
      </c>
      <c r="H2420" s="91">
        <f t="shared" si="521"/>
        <v>99.993850145288505</v>
      </c>
    </row>
    <row r="2421" spans="2:8" s="44" customFormat="1">
      <c r="B2421" s="90" t="s">
        <v>68</v>
      </c>
      <c r="C2421" s="107" t="s">
        <v>69</v>
      </c>
      <c r="D2421" s="49">
        <v>38006.300000000003</v>
      </c>
      <c r="E2421" s="49">
        <v>197294.72</v>
      </c>
      <c r="F2421" s="49">
        <v>197294.63013000001</v>
      </c>
      <c r="G2421" s="50">
        <f t="shared" si="520"/>
        <v>-8.9869999996153638E-2</v>
      </c>
      <c r="H2421" s="91">
        <f t="shared" si="521"/>
        <v>99.999954448857025</v>
      </c>
    </row>
    <row r="2422" spans="2:8" s="44" customFormat="1">
      <c r="B2422" s="90" t="s">
        <v>1050</v>
      </c>
      <c r="C2422" s="107" t="s">
        <v>787</v>
      </c>
      <c r="D2422" s="49">
        <v>1160</v>
      </c>
      <c r="E2422" s="49">
        <v>410.8</v>
      </c>
      <c r="F2422" s="49">
        <v>410.72</v>
      </c>
      <c r="G2422" s="50">
        <f t="shared" si="520"/>
        <v>-7.9999999999984084E-2</v>
      </c>
      <c r="H2422" s="91">
        <f t="shared" si="521"/>
        <v>99.980525803310613</v>
      </c>
    </row>
    <row r="2423" spans="2:8" s="44" customFormat="1">
      <c r="B2423" s="90" t="s">
        <v>70</v>
      </c>
      <c r="C2423" s="107" t="s">
        <v>71</v>
      </c>
      <c r="D2423" s="49">
        <v>798.6</v>
      </c>
      <c r="E2423" s="49">
        <v>319.8</v>
      </c>
      <c r="F2423" s="49">
        <v>319.69254000000001</v>
      </c>
      <c r="G2423" s="50">
        <f t="shared" si="520"/>
        <v>-0.10746000000000322</v>
      </c>
      <c r="H2423" s="91">
        <f t="shared" si="521"/>
        <v>99.966397748592868</v>
      </c>
    </row>
    <row r="2424" spans="2:8" s="44" customFormat="1">
      <c r="B2424" s="90" t="s">
        <v>1121</v>
      </c>
      <c r="C2424" s="107" t="s">
        <v>851</v>
      </c>
      <c r="D2424" s="49">
        <v>14100</v>
      </c>
      <c r="E2424" s="49">
        <v>3759.3</v>
      </c>
      <c r="F2424" s="49">
        <v>3759.3</v>
      </c>
      <c r="G2424" s="50">
        <f t="shared" si="520"/>
        <v>0</v>
      </c>
      <c r="H2424" s="91">
        <f t="shared" si="521"/>
        <v>100</v>
      </c>
    </row>
    <row r="2425" spans="2:8" s="44" customFormat="1">
      <c r="B2425" s="88" t="s">
        <v>5</v>
      </c>
      <c r="C2425" s="1" t="s">
        <v>0</v>
      </c>
      <c r="D2425" s="51">
        <v>94213.3</v>
      </c>
      <c r="E2425" s="51">
        <v>220665.72</v>
      </c>
      <c r="F2425" s="51">
        <v>220665.12604999999</v>
      </c>
      <c r="G2425" s="50">
        <f t="shared" si="520"/>
        <v>-0.59395000000949949</v>
      </c>
      <c r="H2425" s="91">
        <f t="shared" si="521"/>
        <v>99.99973083721386</v>
      </c>
    </row>
    <row r="2426" spans="2:8" s="44" customFormat="1">
      <c r="B2426" s="88" t="s">
        <v>6</v>
      </c>
      <c r="C2426" s="1" t="s">
        <v>0</v>
      </c>
      <c r="D2426" s="51">
        <v>94213.3</v>
      </c>
      <c r="E2426" s="51">
        <v>220665.72</v>
      </c>
      <c r="F2426" s="51">
        <v>220665.12604999999</v>
      </c>
      <c r="G2426" s="50">
        <f t="shared" si="520"/>
        <v>-0.59395000000949949</v>
      </c>
      <c r="H2426" s="91">
        <f t="shared" si="521"/>
        <v>99.99973083721386</v>
      </c>
    </row>
    <row r="2427" spans="2:8" s="44" customFormat="1">
      <c r="B2427" s="88" t="s">
        <v>7</v>
      </c>
      <c r="C2427" s="1" t="s">
        <v>0</v>
      </c>
      <c r="D2427" s="51">
        <v>94213.3</v>
      </c>
      <c r="E2427" s="51">
        <v>220665.72</v>
      </c>
      <c r="F2427" s="51">
        <v>220665.12604999999</v>
      </c>
      <c r="G2427" s="50">
        <f t="shared" si="520"/>
        <v>-0.59395000000949949</v>
      </c>
      <c r="H2427" s="91">
        <f t="shared" si="521"/>
        <v>99.99973083721386</v>
      </c>
    </row>
    <row r="2428" spans="2:8" s="44" customFormat="1" ht="21">
      <c r="B2428" s="92" t="s">
        <v>55</v>
      </c>
      <c r="C2428" s="1" t="s">
        <v>57</v>
      </c>
      <c r="D2428" s="2" t="s">
        <v>1</v>
      </c>
      <c r="E2428" s="2" t="s">
        <v>2</v>
      </c>
      <c r="F2428" s="2" t="s">
        <v>3</v>
      </c>
      <c r="G2428" s="3" t="s">
        <v>4</v>
      </c>
      <c r="H2428" s="93" t="s">
        <v>58</v>
      </c>
    </row>
    <row r="2429" spans="2:8" s="44" customFormat="1" ht="31.5">
      <c r="B2429" s="88" t="s">
        <v>1273</v>
      </c>
      <c r="C2429" s="1" t="s">
        <v>1007</v>
      </c>
      <c r="D2429" s="83"/>
      <c r="E2429" s="83"/>
      <c r="F2429" s="83"/>
      <c r="G2429" s="83"/>
      <c r="H2429" s="89"/>
    </row>
    <row r="2430" spans="2:8" s="44" customFormat="1">
      <c r="B2430" s="90" t="s">
        <v>64</v>
      </c>
      <c r="C2430" s="107" t="s">
        <v>65</v>
      </c>
      <c r="D2430" s="49">
        <v>41600.199999999997</v>
      </c>
      <c r="E2430" s="49">
        <v>25055.07</v>
      </c>
      <c r="F2430" s="49">
        <v>25055.060119999998</v>
      </c>
      <c r="G2430" s="50">
        <f t="shared" ref="G2430:G2439" si="522">F2430-E2430</f>
        <v>-9.8800000014307443E-3</v>
      </c>
      <c r="H2430" s="91">
        <f t="shared" ref="H2430:H2439" si="523">F2430/E2430*100</f>
        <v>99.999960566863308</v>
      </c>
    </row>
    <row r="2431" spans="2:8" s="44" customFormat="1">
      <c r="B2431" s="90" t="s">
        <v>66</v>
      </c>
      <c r="C2431" s="107" t="s">
        <v>67</v>
      </c>
      <c r="D2431" s="49">
        <v>6381.7</v>
      </c>
      <c r="E2431" s="49">
        <v>3624.78</v>
      </c>
      <c r="F2431" s="49">
        <v>3624.77117</v>
      </c>
      <c r="G2431" s="50">
        <f t="shared" si="522"/>
        <v>-8.830000000216387E-3</v>
      </c>
      <c r="H2431" s="91">
        <f t="shared" si="523"/>
        <v>99.99975639900903</v>
      </c>
    </row>
    <row r="2432" spans="2:8" s="44" customFormat="1">
      <c r="B2432" s="90" t="s">
        <v>68</v>
      </c>
      <c r="C2432" s="107" t="s">
        <v>69</v>
      </c>
      <c r="D2432" s="49">
        <v>5060.5</v>
      </c>
      <c r="E2432" s="49">
        <v>1199.02</v>
      </c>
      <c r="F2432" s="49">
        <v>1188.45335</v>
      </c>
      <c r="G2432" s="50">
        <f t="shared" si="522"/>
        <v>-10.566649999999981</v>
      </c>
      <c r="H2432" s="91">
        <f t="shared" si="523"/>
        <v>99.118726126336512</v>
      </c>
    </row>
    <row r="2433" spans="2:8" s="44" customFormat="1">
      <c r="B2433" s="90" t="s">
        <v>1050</v>
      </c>
      <c r="C2433" s="107" t="s">
        <v>787</v>
      </c>
      <c r="D2433" s="49">
        <v>1100</v>
      </c>
      <c r="E2433" s="49">
        <v>484.64</v>
      </c>
      <c r="F2433" s="49">
        <v>484.64</v>
      </c>
      <c r="G2433" s="50">
        <f t="shared" si="522"/>
        <v>0</v>
      </c>
      <c r="H2433" s="91">
        <f t="shared" si="523"/>
        <v>100</v>
      </c>
    </row>
    <row r="2434" spans="2:8" s="44" customFormat="1">
      <c r="B2434" s="90" t="s">
        <v>70</v>
      </c>
      <c r="C2434" s="107" t="s">
        <v>71</v>
      </c>
      <c r="D2434" s="49">
        <v>750</v>
      </c>
      <c r="E2434" s="49">
        <v>318.67</v>
      </c>
      <c r="F2434" s="49">
        <v>318.66192999999998</v>
      </c>
      <c r="G2434" s="50">
        <f t="shared" si="522"/>
        <v>-8.070000000031996E-3</v>
      </c>
      <c r="H2434" s="91">
        <f t="shared" si="523"/>
        <v>99.997467599711285</v>
      </c>
    </row>
    <row r="2435" spans="2:8" s="44" customFormat="1">
      <c r="B2435" s="90" t="s">
        <v>1078</v>
      </c>
      <c r="C2435" s="107" t="s">
        <v>805</v>
      </c>
      <c r="D2435" s="49">
        <v>8800</v>
      </c>
      <c r="E2435" s="49">
        <v>8741.42</v>
      </c>
      <c r="F2435" s="49">
        <v>8741.4128199999996</v>
      </c>
      <c r="G2435" s="50">
        <f t="shared" si="522"/>
        <v>-7.180000000516884E-3</v>
      </c>
      <c r="H2435" s="91">
        <f t="shared" si="523"/>
        <v>99.999917862315272</v>
      </c>
    </row>
    <row r="2436" spans="2:8" s="44" customFormat="1">
      <c r="B2436" s="88" t="s">
        <v>5</v>
      </c>
      <c r="C2436" s="1" t="s">
        <v>0</v>
      </c>
      <c r="D2436" s="51">
        <v>63692.4</v>
      </c>
      <c r="E2436" s="51">
        <v>39423.599999999999</v>
      </c>
      <c r="F2436" s="51">
        <v>39412.999389999997</v>
      </c>
      <c r="G2436" s="50">
        <f t="shared" si="522"/>
        <v>-10.600610000001325</v>
      </c>
      <c r="H2436" s="91">
        <f t="shared" si="523"/>
        <v>99.973111004575927</v>
      </c>
    </row>
    <row r="2437" spans="2:8" s="44" customFormat="1">
      <c r="B2437" s="88" t="s">
        <v>6</v>
      </c>
      <c r="C2437" s="1" t="s">
        <v>0</v>
      </c>
      <c r="D2437" s="51">
        <v>63692.4</v>
      </c>
      <c r="E2437" s="51">
        <v>39423.599999999999</v>
      </c>
      <c r="F2437" s="51">
        <v>39412.999389999997</v>
      </c>
      <c r="G2437" s="50">
        <f t="shared" si="522"/>
        <v>-10.600610000001325</v>
      </c>
      <c r="H2437" s="91">
        <f t="shared" si="523"/>
        <v>99.973111004575927</v>
      </c>
    </row>
    <row r="2438" spans="2:8" s="44" customFormat="1">
      <c r="B2438" s="88" t="s">
        <v>8</v>
      </c>
      <c r="C2438" s="1" t="s">
        <v>0</v>
      </c>
      <c r="D2438" s="51">
        <v>76800</v>
      </c>
      <c r="E2438" s="51">
        <v>30996.67</v>
      </c>
      <c r="F2438" s="51">
        <v>30996.619859999999</v>
      </c>
      <c r="G2438" s="50">
        <f t="shared" si="522"/>
        <v>-5.0139999999373686E-2</v>
      </c>
      <c r="H2438" s="91">
        <f t="shared" si="523"/>
        <v>99.999838240688433</v>
      </c>
    </row>
    <row r="2439" spans="2:8" s="44" customFormat="1">
      <c r="B2439" s="88" t="s">
        <v>7</v>
      </c>
      <c r="C2439" s="1" t="s">
        <v>0</v>
      </c>
      <c r="D2439" s="51">
        <v>140492.4</v>
      </c>
      <c r="E2439" s="51">
        <v>70420.27</v>
      </c>
      <c r="F2439" s="51">
        <v>70409.619250000003</v>
      </c>
      <c r="G2439" s="50">
        <f t="shared" si="522"/>
        <v>-10.650750000000698</v>
      </c>
      <c r="H2439" s="91">
        <f t="shared" si="523"/>
        <v>99.984875448503672</v>
      </c>
    </row>
    <row r="2440" spans="2:8" s="44" customFormat="1" ht="21">
      <c r="B2440" s="92" t="s">
        <v>55</v>
      </c>
      <c r="C2440" s="1" t="s">
        <v>57</v>
      </c>
      <c r="D2440" s="2" t="s">
        <v>1</v>
      </c>
      <c r="E2440" s="2" t="s">
        <v>2</v>
      </c>
      <c r="F2440" s="2" t="s">
        <v>3</v>
      </c>
      <c r="G2440" s="3" t="s">
        <v>4</v>
      </c>
      <c r="H2440" s="93" t="s">
        <v>58</v>
      </c>
    </row>
    <row r="2441" spans="2:8" s="44" customFormat="1" ht="21">
      <c r="B2441" s="88" t="s">
        <v>60</v>
      </c>
      <c r="C2441" s="1">
        <v>63920</v>
      </c>
      <c r="D2441" s="83"/>
      <c r="E2441" s="83"/>
      <c r="F2441" s="83"/>
      <c r="G2441" s="83"/>
      <c r="H2441" s="89"/>
    </row>
    <row r="2442" spans="2:8" s="44" customFormat="1">
      <c r="B2442" s="90" t="s">
        <v>37</v>
      </c>
      <c r="C2442" s="107" t="s">
        <v>789</v>
      </c>
      <c r="D2442" s="49">
        <f>425000</f>
        <v>425000</v>
      </c>
      <c r="E2442" s="51"/>
      <c r="F2442" s="51"/>
      <c r="G2442" s="50">
        <f t="shared" ref="G2442:G2444" si="524">F2442-E2442</f>
        <v>0</v>
      </c>
      <c r="H2442" s="91">
        <v>0</v>
      </c>
    </row>
    <row r="2443" spans="2:8" s="44" customFormat="1">
      <c r="B2443" s="88" t="s">
        <v>6</v>
      </c>
      <c r="C2443" s="1" t="s">
        <v>0</v>
      </c>
      <c r="D2443" s="51">
        <f>D2442</f>
        <v>425000</v>
      </c>
      <c r="E2443" s="51"/>
      <c r="F2443" s="51"/>
      <c r="G2443" s="50">
        <f t="shared" si="524"/>
        <v>0</v>
      </c>
      <c r="H2443" s="91">
        <v>0</v>
      </c>
    </row>
    <row r="2444" spans="2:8" s="44" customFormat="1">
      <c r="B2444" s="88" t="s">
        <v>7</v>
      </c>
      <c r="C2444" s="1" t="s">
        <v>0</v>
      </c>
      <c r="D2444" s="51">
        <f>D2443</f>
        <v>425000</v>
      </c>
      <c r="E2444" s="51"/>
      <c r="F2444" s="51"/>
      <c r="G2444" s="50">
        <f t="shared" si="524"/>
        <v>0</v>
      </c>
      <c r="H2444" s="91">
        <v>0</v>
      </c>
    </row>
    <row r="2445" spans="2:8" s="44" customFormat="1" ht="21">
      <c r="B2445" s="92" t="s">
        <v>55</v>
      </c>
      <c r="C2445" s="1" t="s">
        <v>57</v>
      </c>
      <c r="D2445" s="2" t="s">
        <v>1</v>
      </c>
      <c r="E2445" s="2" t="s">
        <v>2</v>
      </c>
      <c r="F2445" s="2" t="s">
        <v>3</v>
      </c>
      <c r="G2445" s="3" t="s">
        <v>4</v>
      </c>
      <c r="H2445" s="93" t="s">
        <v>58</v>
      </c>
    </row>
    <row r="2446" spans="2:8" s="44" customFormat="1" ht="21">
      <c r="B2446" s="88" t="s">
        <v>61</v>
      </c>
      <c r="C2446" s="1">
        <v>63930</v>
      </c>
      <c r="D2446" s="83"/>
      <c r="E2446" s="83"/>
      <c r="F2446" s="83"/>
      <c r="G2446" s="83"/>
      <c r="H2446" s="89"/>
    </row>
    <row r="2447" spans="2:8" s="44" customFormat="1">
      <c r="B2447" s="90" t="s">
        <v>37</v>
      </c>
      <c r="C2447" s="107" t="s">
        <v>789</v>
      </c>
      <c r="D2447" s="49">
        <v>425000</v>
      </c>
      <c r="E2447" s="51"/>
      <c r="F2447" s="51"/>
      <c r="G2447" s="50">
        <f t="shared" ref="G2447:G2449" si="525">F2447-E2447</f>
        <v>0</v>
      </c>
      <c r="H2447" s="91">
        <v>0</v>
      </c>
    </row>
    <row r="2448" spans="2:8" s="44" customFormat="1">
      <c r="B2448" s="88" t="s">
        <v>6</v>
      </c>
      <c r="C2448" s="1" t="s">
        <v>0</v>
      </c>
      <c r="D2448" s="51">
        <f>D2447</f>
        <v>425000</v>
      </c>
      <c r="E2448" s="51"/>
      <c r="F2448" s="51"/>
      <c r="G2448" s="50">
        <f t="shared" si="525"/>
        <v>0</v>
      </c>
      <c r="H2448" s="91">
        <v>0</v>
      </c>
    </row>
    <row r="2449" spans="2:8" s="44" customFormat="1">
      <c r="B2449" s="88" t="s">
        <v>7</v>
      </c>
      <c r="C2449" s="1" t="s">
        <v>0</v>
      </c>
      <c r="D2449" s="51">
        <f>D2448</f>
        <v>425000</v>
      </c>
      <c r="E2449" s="51"/>
      <c r="F2449" s="51"/>
      <c r="G2449" s="50">
        <f t="shared" si="525"/>
        <v>0</v>
      </c>
      <c r="H2449" s="91">
        <v>0</v>
      </c>
    </row>
    <row r="2450" spans="2:8" s="44" customFormat="1" ht="21">
      <c r="B2450" s="92" t="s">
        <v>55</v>
      </c>
      <c r="C2450" s="1" t="s">
        <v>57</v>
      </c>
      <c r="D2450" s="2" t="s">
        <v>1</v>
      </c>
      <c r="E2450" s="2" t="s">
        <v>2</v>
      </c>
      <c r="F2450" s="2" t="s">
        <v>3</v>
      </c>
      <c r="G2450" s="3" t="s">
        <v>4</v>
      </c>
      <c r="H2450" s="93" t="s">
        <v>58</v>
      </c>
    </row>
    <row r="2451" spans="2:8" s="44" customFormat="1" ht="21">
      <c r="B2451" s="88" t="s">
        <v>1274</v>
      </c>
      <c r="C2451" s="1" t="s">
        <v>1008</v>
      </c>
      <c r="D2451" s="83"/>
      <c r="E2451" s="83"/>
      <c r="F2451" s="83"/>
      <c r="G2451" s="83"/>
      <c r="H2451" s="89"/>
    </row>
    <row r="2452" spans="2:8" s="44" customFormat="1">
      <c r="B2452" s="90" t="s">
        <v>64</v>
      </c>
      <c r="C2452" s="107" t="s">
        <v>65</v>
      </c>
      <c r="D2452" s="49">
        <v>14888</v>
      </c>
      <c r="E2452" s="49">
        <v>14043.7</v>
      </c>
      <c r="F2452" s="49">
        <v>14043.7</v>
      </c>
      <c r="G2452" s="50">
        <f t="shared" ref="G2452:G2459" si="526">F2452-E2452</f>
        <v>0</v>
      </c>
      <c r="H2452" s="91">
        <f t="shared" ref="H2452:H2459" si="527">F2452/E2452*100</f>
        <v>100</v>
      </c>
    </row>
    <row r="2453" spans="2:8" s="44" customFormat="1">
      <c r="B2453" s="90" t="s">
        <v>66</v>
      </c>
      <c r="C2453" s="107" t="s">
        <v>67</v>
      </c>
      <c r="D2453" s="49">
        <v>2110.1999999999998</v>
      </c>
      <c r="E2453" s="49">
        <v>2110.1999999999998</v>
      </c>
      <c r="F2453" s="49">
        <v>2110.1999999999998</v>
      </c>
      <c r="G2453" s="50">
        <f t="shared" si="526"/>
        <v>0</v>
      </c>
      <c r="H2453" s="91">
        <f t="shared" si="527"/>
        <v>100</v>
      </c>
    </row>
    <row r="2454" spans="2:8" s="44" customFormat="1">
      <c r="B2454" s="90" t="s">
        <v>68</v>
      </c>
      <c r="C2454" s="107" t="s">
        <v>69</v>
      </c>
      <c r="D2454" s="49">
        <v>579</v>
      </c>
      <c r="E2454" s="49">
        <v>2799.6</v>
      </c>
      <c r="F2454" s="49">
        <v>2756.9989999999998</v>
      </c>
      <c r="G2454" s="50">
        <f t="shared" si="526"/>
        <v>-42.601000000000113</v>
      </c>
      <c r="H2454" s="91">
        <f t="shared" si="527"/>
        <v>98.478318331190167</v>
      </c>
    </row>
    <row r="2455" spans="2:8" s="44" customFormat="1">
      <c r="B2455" s="90" t="s">
        <v>1050</v>
      </c>
      <c r="C2455" s="107" t="s">
        <v>787</v>
      </c>
      <c r="D2455" s="49">
        <v>68.2</v>
      </c>
      <c r="E2455" s="49">
        <v>212.3</v>
      </c>
      <c r="F2455" s="49">
        <v>204.8</v>
      </c>
      <c r="G2455" s="50">
        <f t="shared" si="526"/>
        <v>-7.5</v>
      </c>
      <c r="H2455" s="91">
        <f t="shared" si="527"/>
        <v>96.467263306641541</v>
      </c>
    </row>
    <row r="2456" spans="2:8" s="44" customFormat="1">
      <c r="B2456" s="90" t="s">
        <v>70</v>
      </c>
      <c r="C2456" s="107" t="s">
        <v>71</v>
      </c>
      <c r="D2456" s="49">
        <v>358.8</v>
      </c>
      <c r="E2456" s="49">
        <v>208.8</v>
      </c>
      <c r="F2456" s="49">
        <v>208.8</v>
      </c>
      <c r="G2456" s="50">
        <f t="shared" si="526"/>
        <v>0</v>
      </c>
      <c r="H2456" s="91">
        <f t="shared" si="527"/>
        <v>100</v>
      </c>
    </row>
    <row r="2457" spans="2:8" s="44" customFormat="1">
      <c r="B2457" s="88" t="s">
        <v>5</v>
      </c>
      <c r="C2457" s="1" t="s">
        <v>0</v>
      </c>
      <c r="D2457" s="51">
        <v>18004.2</v>
      </c>
      <c r="E2457" s="51">
        <v>19374.599999999999</v>
      </c>
      <c r="F2457" s="51">
        <v>19324.499</v>
      </c>
      <c r="G2457" s="50">
        <f t="shared" si="526"/>
        <v>-50.100999999998749</v>
      </c>
      <c r="H2457" s="91">
        <f t="shared" si="527"/>
        <v>99.741408854892498</v>
      </c>
    </row>
    <row r="2458" spans="2:8" s="44" customFormat="1">
      <c r="B2458" s="88" t="s">
        <v>6</v>
      </c>
      <c r="C2458" s="1" t="s">
        <v>0</v>
      </c>
      <c r="D2458" s="51">
        <v>18004.2</v>
      </c>
      <c r="E2458" s="51">
        <v>19374.599999999999</v>
      </c>
      <c r="F2458" s="51">
        <v>19324.499</v>
      </c>
      <c r="G2458" s="50">
        <f t="shared" si="526"/>
        <v>-50.100999999998749</v>
      </c>
      <c r="H2458" s="91">
        <f t="shared" si="527"/>
        <v>99.741408854892498</v>
      </c>
    </row>
    <row r="2459" spans="2:8" s="44" customFormat="1">
      <c r="B2459" s="88" t="s">
        <v>7</v>
      </c>
      <c r="C2459" s="1" t="s">
        <v>0</v>
      </c>
      <c r="D2459" s="51">
        <v>18004.2</v>
      </c>
      <c r="E2459" s="51">
        <v>19374.599999999999</v>
      </c>
      <c r="F2459" s="51">
        <v>19324.499</v>
      </c>
      <c r="G2459" s="50">
        <f t="shared" si="526"/>
        <v>-50.100999999998749</v>
      </c>
      <c r="H2459" s="91">
        <f t="shared" si="527"/>
        <v>99.741408854892498</v>
      </c>
    </row>
    <row r="2460" spans="2:8" s="44" customFormat="1" ht="21">
      <c r="B2460" s="92" t="s">
        <v>55</v>
      </c>
      <c r="C2460" s="1" t="s">
        <v>57</v>
      </c>
      <c r="D2460" s="2" t="s">
        <v>1</v>
      </c>
      <c r="E2460" s="2" t="s">
        <v>2</v>
      </c>
      <c r="F2460" s="2" t="s">
        <v>3</v>
      </c>
      <c r="G2460" s="3" t="s">
        <v>4</v>
      </c>
      <c r="H2460" s="93" t="s">
        <v>58</v>
      </c>
    </row>
    <row r="2461" spans="2:8" s="44" customFormat="1" ht="31.5">
      <c r="B2461" s="88" t="s">
        <v>1275</v>
      </c>
      <c r="C2461" s="1" t="s">
        <v>1009</v>
      </c>
      <c r="D2461" s="83"/>
      <c r="E2461" s="83"/>
      <c r="F2461" s="83"/>
      <c r="G2461" s="83"/>
      <c r="H2461" s="89"/>
    </row>
    <row r="2462" spans="2:8" s="44" customFormat="1">
      <c r="B2462" s="90" t="s">
        <v>64</v>
      </c>
      <c r="C2462" s="107" t="s">
        <v>65</v>
      </c>
      <c r="D2462" s="49">
        <v>2807.3</v>
      </c>
      <c r="E2462" s="49">
        <v>2807.3</v>
      </c>
      <c r="F2462" s="49">
        <v>2049.32179</v>
      </c>
      <c r="G2462" s="50">
        <f t="shared" ref="G2462:G2469" si="528">F2462-E2462</f>
        <v>-757.97821000000022</v>
      </c>
      <c r="H2462" s="91">
        <f t="shared" ref="H2462:H2469" si="529">F2462/E2462*100</f>
        <v>72.999743169593557</v>
      </c>
    </row>
    <row r="2463" spans="2:8" s="44" customFormat="1">
      <c r="B2463" s="90" t="s">
        <v>66</v>
      </c>
      <c r="C2463" s="107" t="s">
        <v>67</v>
      </c>
      <c r="D2463" s="49">
        <v>428.3</v>
      </c>
      <c r="E2463" s="49">
        <v>428.3</v>
      </c>
      <c r="F2463" s="49">
        <v>323</v>
      </c>
      <c r="G2463" s="50">
        <f t="shared" si="528"/>
        <v>-105.30000000000001</v>
      </c>
      <c r="H2463" s="91">
        <f t="shared" si="529"/>
        <v>75.414429138454352</v>
      </c>
    </row>
    <row r="2464" spans="2:8" s="44" customFormat="1">
      <c r="B2464" s="90" t="s">
        <v>68</v>
      </c>
      <c r="C2464" s="107" t="s">
        <v>69</v>
      </c>
      <c r="D2464" s="49">
        <v>161.5</v>
      </c>
      <c r="E2464" s="49">
        <v>708.7</v>
      </c>
      <c r="F2464" s="49">
        <v>549.50099999999998</v>
      </c>
      <c r="G2464" s="50">
        <f t="shared" si="528"/>
        <v>-159.19900000000007</v>
      </c>
      <c r="H2464" s="91">
        <f t="shared" si="529"/>
        <v>77.536475236348238</v>
      </c>
    </row>
    <row r="2465" spans="2:8" s="44" customFormat="1">
      <c r="B2465" s="90" t="s">
        <v>1050</v>
      </c>
      <c r="C2465" s="107" t="s">
        <v>787</v>
      </c>
      <c r="D2465" s="49">
        <v>23.5</v>
      </c>
      <c r="E2465" s="49">
        <v>74.099999999999994</v>
      </c>
      <c r="F2465" s="49">
        <v>0</v>
      </c>
      <c r="G2465" s="50">
        <f t="shared" si="528"/>
        <v>-74.099999999999994</v>
      </c>
      <c r="H2465" s="91">
        <f t="shared" si="529"/>
        <v>0</v>
      </c>
    </row>
    <row r="2466" spans="2:8" s="44" customFormat="1">
      <c r="B2466" s="88" t="s">
        <v>5</v>
      </c>
      <c r="C2466" s="1" t="s">
        <v>0</v>
      </c>
      <c r="D2466" s="51">
        <v>3420.6</v>
      </c>
      <c r="E2466" s="51">
        <v>4018.4</v>
      </c>
      <c r="F2466" s="51">
        <v>2921.8227900000002</v>
      </c>
      <c r="G2466" s="50">
        <f t="shared" si="528"/>
        <v>-1096.5772099999999</v>
      </c>
      <c r="H2466" s="91">
        <f t="shared" si="529"/>
        <v>72.711098695998416</v>
      </c>
    </row>
    <row r="2467" spans="2:8" s="44" customFormat="1">
      <c r="B2467" s="88" t="s">
        <v>6</v>
      </c>
      <c r="C2467" s="1" t="s">
        <v>0</v>
      </c>
      <c r="D2467" s="51">
        <v>3420.6</v>
      </c>
      <c r="E2467" s="51">
        <v>4018.4</v>
      </c>
      <c r="F2467" s="51">
        <v>2921.8227900000002</v>
      </c>
      <c r="G2467" s="50">
        <f t="shared" si="528"/>
        <v>-1096.5772099999999</v>
      </c>
      <c r="H2467" s="91">
        <f t="shared" si="529"/>
        <v>72.711098695998416</v>
      </c>
    </row>
    <row r="2468" spans="2:8" s="44" customFormat="1">
      <c r="B2468" s="88" t="s">
        <v>8</v>
      </c>
      <c r="C2468" s="1" t="s">
        <v>0</v>
      </c>
      <c r="D2468" s="51">
        <v>15300</v>
      </c>
      <c r="E2468" s="51">
        <v>15300.01</v>
      </c>
      <c r="F2468" s="51">
        <v>1409.46505</v>
      </c>
      <c r="G2468" s="50">
        <f t="shared" si="528"/>
        <v>-13890.54495</v>
      </c>
      <c r="H2468" s="91">
        <f t="shared" si="529"/>
        <v>9.21218384824585</v>
      </c>
    </row>
    <row r="2469" spans="2:8" s="44" customFormat="1">
      <c r="B2469" s="88" t="s">
        <v>7</v>
      </c>
      <c r="C2469" s="1" t="s">
        <v>0</v>
      </c>
      <c r="D2469" s="51">
        <v>18720.599999999999</v>
      </c>
      <c r="E2469" s="51">
        <v>19318.41</v>
      </c>
      <c r="F2469" s="51">
        <v>4331.28784</v>
      </c>
      <c r="G2469" s="50">
        <f t="shared" si="528"/>
        <v>-14987.122159999999</v>
      </c>
      <c r="H2469" s="91">
        <f t="shared" si="529"/>
        <v>22.420519287042776</v>
      </c>
    </row>
    <row r="2470" spans="2:8" s="44" customFormat="1" ht="21">
      <c r="B2470" s="92" t="s">
        <v>55</v>
      </c>
      <c r="C2470" s="1" t="s">
        <v>57</v>
      </c>
      <c r="D2470" s="2" t="s">
        <v>1</v>
      </c>
      <c r="E2470" s="2" t="s">
        <v>2</v>
      </c>
      <c r="F2470" s="2" t="s">
        <v>3</v>
      </c>
      <c r="G2470" s="3" t="s">
        <v>4</v>
      </c>
      <c r="H2470" s="93" t="s">
        <v>58</v>
      </c>
    </row>
    <row r="2471" spans="2:8" s="44" customFormat="1" ht="21">
      <c r="B2471" s="88" t="s">
        <v>1276</v>
      </c>
      <c r="C2471" s="1" t="s">
        <v>1010</v>
      </c>
      <c r="D2471" s="83"/>
      <c r="E2471" s="83"/>
      <c r="F2471" s="83"/>
      <c r="G2471" s="83"/>
      <c r="H2471" s="89"/>
    </row>
    <row r="2472" spans="2:8" s="44" customFormat="1">
      <c r="B2472" s="90" t="s">
        <v>64</v>
      </c>
      <c r="C2472" s="107" t="s">
        <v>65</v>
      </c>
      <c r="D2472" s="49">
        <v>0</v>
      </c>
      <c r="E2472" s="49">
        <v>15704.6</v>
      </c>
      <c r="F2472" s="49">
        <v>15704.599749999999</v>
      </c>
      <c r="G2472" s="50">
        <f t="shared" ref="G2472:G2481" si="530">F2472-E2472</f>
        <v>-2.5000000096042641E-4</v>
      </c>
      <c r="H2472" s="91">
        <f t="shared" ref="H2472:H2481" si="531">F2472/E2472*100</f>
        <v>99.999998408109718</v>
      </c>
    </row>
    <row r="2473" spans="2:8" s="44" customFormat="1">
      <c r="B2473" s="90" t="s">
        <v>66</v>
      </c>
      <c r="C2473" s="107" t="s">
        <v>67</v>
      </c>
      <c r="D2473" s="49">
        <v>0</v>
      </c>
      <c r="E2473" s="49">
        <v>2451.1999999999998</v>
      </c>
      <c r="F2473" s="49">
        <v>2451.1994599999998</v>
      </c>
      <c r="G2473" s="50">
        <f t="shared" si="530"/>
        <v>-5.4000000000087311E-4</v>
      </c>
      <c r="H2473" s="91">
        <f t="shared" si="531"/>
        <v>99.999977969973884</v>
      </c>
    </row>
    <row r="2474" spans="2:8" s="44" customFormat="1">
      <c r="B2474" s="90" t="s">
        <v>68</v>
      </c>
      <c r="C2474" s="107" t="s">
        <v>69</v>
      </c>
      <c r="D2474" s="49">
        <v>0</v>
      </c>
      <c r="E2474" s="49">
        <v>4234.1000000000004</v>
      </c>
      <c r="F2474" s="49">
        <v>4234.0996599999999</v>
      </c>
      <c r="G2474" s="50">
        <f t="shared" si="530"/>
        <v>-3.4000000050582457E-4</v>
      </c>
      <c r="H2474" s="91">
        <f t="shared" si="531"/>
        <v>99.999991969958174</v>
      </c>
    </row>
    <row r="2475" spans="2:8" s="44" customFormat="1">
      <c r="B2475" s="90" t="s">
        <v>1050</v>
      </c>
      <c r="C2475" s="107" t="s">
        <v>787</v>
      </c>
      <c r="D2475" s="49">
        <v>0</v>
      </c>
      <c r="E2475" s="49">
        <v>999.1</v>
      </c>
      <c r="F2475" s="49">
        <v>999.1</v>
      </c>
      <c r="G2475" s="50">
        <f t="shared" si="530"/>
        <v>0</v>
      </c>
      <c r="H2475" s="91">
        <f t="shared" si="531"/>
        <v>100</v>
      </c>
    </row>
    <row r="2476" spans="2:8" s="44" customFormat="1">
      <c r="B2476" s="90" t="s">
        <v>70</v>
      </c>
      <c r="C2476" s="107" t="s">
        <v>71</v>
      </c>
      <c r="D2476" s="49">
        <v>0</v>
      </c>
      <c r="E2476" s="49">
        <v>555.12300000000005</v>
      </c>
      <c r="F2476" s="49">
        <v>555.09925999999996</v>
      </c>
      <c r="G2476" s="50">
        <f t="shared" si="530"/>
        <v>-2.3740000000088912E-2</v>
      </c>
      <c r="H2476" s="91">
        <f t="shared" si="531"/>
        <v>99.995723470293953</v>
      </c>
    </row>
    <row r="2477" spans="2:8" s="44" customFormat="1">
      <c r="B2477" s="90" t="s">
        <v>1056</v>
      </c>
      <c r="C2477" s="107" t="s">
        <v>794</v>
      </c>
      <c r="D2477" s="49">
        <v>0</v>
      </c>
      <c r="E2477" s="49">
        <v>54</v>
      </c>
      <c r="F2477" s="49">
        <v>0</v>
      </c>
      <c r="G2477" s="50">
        <f t="shared" si="530"/>
        <v>-54</v>
      </c>
      <c r="H2477" s="91">
        <f t="shared" si="531"/>
        <v>0</v>
      </c>
    </row>
    <row r="2478" spans="2:8" s="44" customFormat="1">
      <c r="B2478" s="88" t="s">
        <v>5</v>
      </c>
      <c r="C2478" s="1" t="s">
        <v>0</v>
      </c>
      <c r="D2478" s="51">
        <v>0</v>
      </c>
      <c r="E2478" s="51">
        <v>23998.123</v>
      </c>
      <c r="F2478" s="51">
        <v>23944.098129999998</v>
      </c>
      <c r="G2478" s="50">
        <f t="shared" si="530"/>
        <v>-54.024870000001101</v>
      </c>
      <c r="H2478" s="91">
        <f t="shared" si="531"/>
        <v>99.774878768643688</v>
      </c>
    </row>
    <row r="2479" spans="2:8" s="44" customFormat="1">
      <c r="B2479" s="90" t="s">
        <v>37</v>
      </c>
      <c r="C2479" s="107" t="s">
        <v>789</v>
      </c>
      <c r="D2479" s="49">
        <v>0</v>
      </c>
      <c r="E2479" s="49">
        <v>1400</v>
      </c>
      <c r="F2479" s="49">
        <v>1383.5</v>
      </c>
      <c r="G2479" s="50">
        <f t="shared" si="530"/>
        <v>-16.5</v>
      </c>
      <c r="H2479" s="91">
        <f t="shared" si="531"/>
        <v>98.821428571428569</v>
      </c>
    </row>
    <row r="2480" spans="2:8" s="44" customFormat="1">
      <c r="B2480" s="88" t="s">
        <v>6</v>
      </c>
      <c r="C2480" s="1" t="s">
        <v>0</v>
      </c>
      <c r="D2480" s="51">
        <v>0</v>
      </c>
      <c r="E2480" s="51">
        <v>25398.123</v>
      </c>
      <c r="F2480" s="51">
        <v>25327.598129999998</v>
      </c>
      <c r="G2480" s="50">
        <f t="shared" si="530"/>
        <v>-70.524870000001101</v>
      </c>
      <c r="H2480" s="91">
        <f t="shared" si="531"/>
        <v>99.722322511785606</v>
      </c>
    </row>
    <row r="2481" spans="2:8" s="44" customFormat="1">
      <c r="B2481" s="88" t="s">
        <v>7</v>
      </c>
      <c r="C2481" s="1" t="s">
        <v>0</v>
      </c>
      <c r="D2481" s="51">
        <v>0</v>
      </c>
      <c r="E2481" s="51">
        <v>25398.123</v>
      </c>
      <c r="F2481" s="51">
        <v>25327.598129999998</v>
      </c>
      <c r="G2481" s="50">
        <f t="shared" si="530"/>
        <v>-70.524870000001101</v>
      </c>
      <c r="H2481" s="91">
        <f t="shared" si="531"/>
        <v>99.722322511785606</v>
      </c>
    </row>
    <row r="2482" spans="2:8" s="44" customFormat="1" ht="21">
      <c r="B2482" s="92" t="s">
        <v>55</v>
      </c>
      <c r="C2482" s="1" t="s">
        <v>57</v>
      </c>
      <c r="D2482" s="2" t="s">
        <v>1</v>
      </c>
      <c r="E2482" s="2" t="s">
        <v>2</v>
      </c>
      <c r="F2482" s="2" t="s">
        <v>3</v>
      </c>
      <c r="G2482" s="3" t="s">
        <v>4</v>
      </c>
      <c r="H2482" s="93" t="s">
        <v>58</v>
      </c>
    </row>
    <row r="2483" spans="2:8" s="44" customFormat="1" ht="31.5">
      <c r="B2483" s="88" t="s">
        <v>1277</v>
      </c>
      <c r="C2483" s="1" t="s">
        <v>1011</v>
      </c>
      <c r="D2483" s="83"/>
      <c r="E2483" s="83"/>
      <c r="F2483" s="83"/>
      <c r="G2483" s="83"/>
      <c r="H2483" s="89"/>
    </row>
    <row r="2484" spans="2:8" s="44" customFormat="1">
      <c r="B2484" s="90" t="s">
        <v>64</v>
      </c>
      <c r="C2484" s="107" t="s">
        <v>65</v>
      </c>
      <c r="D2484" s="49">
        <v>0</v>
      </c>
      <c r="E2484" s="49">
        <v>59004.059000000001</v>
      </c>
      <c r="F2484" s="49">
        <v>58219.906969999996</v>
      </c>
      <c r="G2484" s="50">
        <f t="shared" ref="G2484:G2493" si="532">F2484-E2484</f>
        <v>-784.15203000000474</v>
      </c>
      <c r="H2484" s="91">
        <f t="shared" ref="H2484:H2493" si="533">F2484/E2484*100</f>
        <v>98.671020192017636</v>
      </c>
    </row>
    <row r="2485" spans="2:8" s="44" customFormat="1">
      <c r="B2485" s="90" t="s">
        <v>66</v>
      </c>
      <c r="C2485" s="107" t="s">
        <v>67</v>
      </c>
      <c r="D2485" s="49">
        <v>0</v>
      </c>
      <c r="E2485" s="49">
        <v>8492.8850000000002</v>
      </c>
      <c r="F2485" s="49">
        <v>8315.8823799999991</v>
      </c>
      <c r="G2485" s="50">
        <f t="shared" si="532"/>
        <v>-177.00262000000112</v>
      </c>
      <c r="H2485" s="91">
        <f t="shared" si="533"/>
        <v>97.915871697308958</v>
      </c>
    </row>
    <row r="2486" spans="2:8" s="44" customFormat="1">
      <c r="B2486" s="90" t="s">
        <v>68</v>
      </c>
      <c r="C2486" s="107" t="s">
        <v>69</v>
      </c>
      <c r="D2486" s="49">
        <v>0</v>
      </c>
      <c r="E2486" s="49">
        <v>13525.67</v>
      </c>
      <c r="F2486" s="49">
        <v>12930.05428</v>
      </c>
      <c r="G2486" s="50">
        <f t="shared" si="532"/>
        <v>-595.61571999999978</v>
      </c>
      <c r="H2486" s="91">
        <f t="shared" si="533"/>
        <v>95.596405057937986</v>
      </c>
    </row>
    <row r="2487" spans="2:8" s="44" customFormat="1">
      <c r="B2487" s="90" t="s">
        <v>1050</v>
      </c>
      <c r="C2487" s="107" t="s">
        <v>787</v>
      </c>
      <c r="D2487" s="49">
        <v>0</v>
      </c>
      <c r="E2487" s="49">
        <v>4276.6400000000003</v>
      </c>
      <c r="F2487" s="49">
        <v>3799.4452000000001</v>
      </c>
      <c r="G2487" s="50">
        <f t="shared" si="532"/>
        <v>-477.19480000000021</v>
      </c>
      <c r="H2487" s="91">
        <f t="shared" si="533"/>
        <v>88.841829099479966</v>
      </c>
    </row>
    <row r="2488" spans="2:8" s="44" customFormat="1">
      <c r="B2488" s="90" t="s">
        <v>70</v>
      </c>
      <c r="C2488" s="107" t="s">
        <v>71</v>
      </c>
      <c r="D2488" s="49">
        <v>0</v>
      </c>
      <c r="E2488" s="49">
        <v>1434.81</v>
      </c>
      <c r="F2488" s="49">
        <v>1334.8879999999999</v>
      </c>
      <c r="G2488" s="50">
        <f t="shared" si="532"/>
        <v>-99.922000000000025</v>
      </c>
      <c r="H2488" s="91">
        <f t="shared" si="533"/>
        <v>93.03587234546734</v>
      </c>
    </row>
    <row r="2489" spans="2:8" s="44" customFormat="1">
      <c r="B2489" s="90" t="s">
        <v>1051</v>
      </c>
      <c r="C2489" s="107" t="s">
        <v>788</v>
      </c>
      <c r="D2489" s="49">
        <v>0</v>
      </c>
      <c r="E2489" s="49">
        <v>67</v>
      </c>
      <c r="F2489" s="49">
        <v>67</v>
      </c>
      <c r="G2489" s="50">
        <f t="shared" si="532"/>
        <v>0</v>
      </c>
      <c r="H2489" s="91">
        <f t="shared" si="533"/>
        <v>100</v>
      </c>
    </row>
    <row r="2490" spans="2:8" s="44" customFormat="1">
      <c r="B2490" s="88" t="s">
        <v>5</v>
      </c>
      <c r="C2490" s="1" t="s">
        <v>0</v>
      </c>
      <c r="D2490" s="51">
        <v>0</v>
      </c>
      <c r="E2490" s="51">
        <v>86801.063999999998</v>
      </c>
      <c r="F2490" s="51">
        <v>84667.176829999997</v>
      </c>
      <c r="G2490" s="50">
        <f t="shared" si="532"/>
        <v>-2133.8871700000018</v>
      </c>
      <c r="H2490" s="91">
        <f t="shared" si="533"/>
        <v>97.54163477765664</v>
      </c>
    </row>
    <row r="2491" spans="2:8" s="44" customFormat="1">
      <c r="B2491" s="88" t="s">
        <v>6</v>
      </c>
      <c r="C2491" s="1" t="s">
        <v>0</v>
      </c>
      <c r="D2491" s="51">
        <v>0</v>
      </c>
      <c r="E2491" s="51">
        <v>86801.063999999998</v>
      </c>
      <c r="F2491" s="51">
        <v>84667.176829999997</v>
      </c>
      <c r="G2491" s="50">
        <f t="shared" si="532"/>
        <v>-2133.8871700000018</v>
      </c>
      <c r="H2491" s="91">
        <f t="shared" si="533"/>
        <v>97.54163477765664</v>
      </c>
    </row>
    <row r="2492" spans="2:8" s="44" customFormat="1">
      <c r="B2492" s="88" t="s">
        <v>8</v>
      </c>
      <c r="C2492" s="1" t="s">
        <v>0</v>
      </c>
      <c r="D2492" s="51">
        <v>0</v>
      </c>
      <c r="E2492" s="51">
        <v>13351.536</v>
      </c>
      <c r="F2492" s="51">
        <v>4276.6587300000001</v>
      </c>
      <c r="G2492" s="50">
        <f t="shared" si="532"/>
        <v>-9074.8772700000009</v>
      </c>
      <c r="H2492" s="91">
        <f t="shared" si="533"/>
        <v>32.03121146510783</v>
      </c>
    </row>
    <row r="2493" spans="2:8" s="44" customFormat="1">
      <c r="B2493" s="88" t="s">
        <v>7</v>
      </c>
      <c r="C2493" s="1" t="s">
        <v>0</v>
      </c>
      <c r="D2493" s="51">
        <v>0</v>
      </c>
      <c r="E2493" s="51">
        <v>100152.6</v>
      </c>
      <c r="F2493" s="51">
        <v>88943.835560000007</v>
      </c>
      <c r="G2493" s="50">
        <f t="shared" si="532"/>
        <v>-11208.764439999999</v>
      </c>
      <c r="H2493" s="91">
        <f t="shared" si="533"/>
        <v>88.808314072725025</v>
      </c>
    </row>
    <row r="2494" spans="2:8" s="44" customFormat="1" ht="21">
      <c r="B2494" s="92" t="s">
        <v>55</v>
      </c>
      <c r="C2494" s="1" t="s">
        <v>57</v>
      </c>
      <c r="D2494" s="2" t="s">
        <v>1</v>
      </c>
      <c r="E2494" s="2" t="s">
        <v>2</v>
      </c>
      <c r="F2494" s="2" t="s">
        <v>3</v>
      </c>
      <c r="G2494" s="3" t="s">
        <v>4</v>
      </c>
      <c r="H2494" s="93" t="s">
        <v>58</v>
      </c>
    </row>
    <row r="2495" spans="2:8" s="44" customFormat="1" ht="31.5">
      <c r="B2495" s="88" t="s">
        <v>1278</v>
      </c>
      <c r="C2495" s="1" t="s">
        <v>1012</v>
      </c>
      <c r="D2495" s="83"/>
      <c r="E2495" s="83"/>
      <c r="F2495" s="83"/>
      <c r="G2495" s="83"/>
      <c r="H2495" s="89"/>
    </row>
    <row r="2496" spans="2:8" s="44" customFormat="1">
      <c r="B2496" s="90" t="s">
        <v>64</v>
      </c>
      <c r="C2496" s="107" t="s">
        <v>65</v>
      </c>
      <c r="D2496" s="49">
        <v>0</v>
      </c>
      <c r="E2496" s="49">
        <v>25743.703679999999</v>
      </c>
      <c r="F2496" s="49">
        <v>25743</v>
      </c>
      <c r="G2496" s="50">
        <f t="shared" ref="G2496:G2505" si="534">F2496-E2496</f>
        <v>-0.70367999999871245</v>
      </c>
      <c r="H2496" s="91">
        <f t="shared" ref="H2496:H2505" si="535">F2496/E2496*100</f>
        <v>99.99726659377086</v>
      </c>
    </row>
    <row r="2497" spans="2:8" s="44" customFormat="1">
      <c r="B2497" s="90" t="s">
        <v>66</v>
      </c>
      <c r="C2497" s="107" t="s">
        <v>67</v>
      </c>
      <c r="D2497" s="49">
        <v>0</v>
      </c>
      <c r="E2497" s="49">
        <v>4517.1400000000003</v>
      </c>
      <c r="F2497" s="49">
        <v>4517</v>
      </c>
      <c r="G2497" s="50">
        <f t="shared" si="534"/>
        <v>-0.14000000000032742</v>
      </c>
      <c r="H2497" s="91">
        <f t="shared" si="535"/>
        <v>99.99690069380182</v>
      </c>
    </row>
    <row r="2498" spans="2:8" s="44" customFormat="1">
      <c r="B2498" s="90" t="s">
        <v>68</v>
      </c>
      <c r="C2498" s="107" t="s">
        <v>69</v>
      </c>
      <c r="D2498" s="49">
        <v>0</v>
      </c>
      <c r="E2498" s="49">
        <v>2517.5439999999999</v>
      </c>
      <c r="F2498" s="49">
        <v>2516.9975800000002</v>
      </c>
      <c r="G2498" s="50">
        <f t="shared" si="534"/>
        <v>-0.54641999999967084</v>
      </c>
      <c r="H2498" s="91">
        <f t="shared" si="535"/>
        <v>99.978295513405143</v>
      </c>
    </row>
    <row r="2499" spans="2:8" s="44" customFormat="1">
      <c r="B2499" s="90" t="s">
        <v>1050</v>
      </c>
      <c r="C2499" s="107" t="s">
        <v>787</v>
      </c>
      <c r="D2499" s="49">
        <v>0</v>
      </c>
      <c r="E2499" s="49">
        <v>550.17399999999998</v>
      </c>
      <c r="F2499" s="49">
        <v>550.01800000000003</v>
      </c>
      <c r="G2499" s="50">
        <f t="shared" si="534"/>
        <v>-0.15599999999994907</v>
      </c>
      <c r="H2499" s="91">
        <f t="shared" si="535"/>
        <v>99.971645334021602</v>
      </c>
    </row>
    <row r="2500" spans="2:8" s="44" customFormat="1">
      <c r="B2500" s="90" t="s">
        <v>70</v>
      </c>
      <c r="C2500" s="107" t="s">
        <v>71</v>
      </c>
      <c r="D2500" s="49">
        <v>0</v>
      </c>
      <c r="E2500" s="49">
        <v>500</v>
      </c>
      <c r="F2500" s="49">
        <v>500</v>
      </c>
      <c r="G2500" s="50">
        <f t="shared" si="534"/>
        <v>0</v>
      </c>
      <c r="H2500" s="91">
        <f t="shared" si="535"/>
        <v>100</v>
      </c>
    </row>
    <row r="2501" spans="2:8" s="44" customFormat="1">
      <c r="B2501" s="88" t="s">
        <v>5</v>
      </c>
      <c r="C2501" s="1" t="s">
        <v>0</v>
      </c>
      <c r="D2501" s="51">
        <v>0</v>
      </c>
      <c r="E2501" s="51">
        <v>33828.561679999999</v>
      </c>
      <c r="F2501" s="51">
        <v>33827.015579999999</v>
      </c>
      <c r="G2501" s="50">
        <f t="shared" si="534"/>
        <v>-1.5460999999995693</v>
      </c>
      <c r="H2501" s="91">
        <f t="shared" si="535"/>
        <v>99.995429601723458</v>
      </c>
    </row>
    <row r="2502" spans="2:8" s="44" customFormat="1">
      <c r="B2502" s="90" t="s">
        <v>37</v>
      </c>
      <c r="C2502" s="107" t="s">
        <v>789</v>
      </c>
      <c r="D2502" s="49">
        <v>0</v>
      </c>
      <c r="E2502" s="49">
        <v>1978.45</v>
      </c>
      <c r="F2502" s="49">
        <v>1976.799</v>
      </c>
      <c r="G2502" s="50">
        <f t="shared" si="534"/>
        <v>-1.6510000000000673</v>
      </c>
      <c r="H2502" s="91">
        <f t="shared" si="535"/>
        <v>99.916550835249822</v>
      </c>
    </row>
    <row r="2503" spans="2:8" s="44" customFormat="1">
      <c r="B2503" s="88" t="s">
        <v>6</v>
      </c>
      <c r="C2503" s="1" t="s">
        <v>0</v>
      </c>
      <c r="D2503" s="51">
        <v>0</v>
      </c>
      <c r="E2503" s="51">
        <v>35807.011680000003</v>
      </c>
      <c r="F2503" s="51">
        <v>35803.814579999998</v>
      </c>
      <c r="G2503" s="50">
        <f t="shared" si="534"/>
        <v>-3.1971000000048662</v>
      </c>
      <c r="H2503" s="91">
        <f t="shared" si="535"/>
        <v>99.991071301820497</v>
      </c>
    </row>
    <row r="2504" spans="2:8" s="44" customFormat="1">
      <c r="B2504" s="88" t="s">
        <v>8</v>
      </c>
      <c r="C2504" s="1" t="s">
        <v>0</v>
      </c>
      <c r="D2504" s="51">
        <v>0</v>
      </c>
      <c r="E2504" s="51">
        <v>1527.421</v>
      </c>
      <c r="F2504" s="51">
        <v>1107.2940000000001</v>
      </c>
      <c r="G2504" s="50">
        <f t="shared" si="534"/>
        <v>-420.12699999999995</v>
      </c>
      <c r="H2504" s="91">
        <f t="shared" si="535"/>
        <v>72.494354863524862</v>
      </c>
    </row>
    <row r="2505" spans="2:8" s="44" customFormat="1">
      <c r="B2505" s="88" t="s">
        <v>7</v>
      </c>
      <c r="C2505" s="1" t="s">
        <v>0</v>
      </c>
      <c r="D2505" s="51">
        <v>0</v>
      </c>
      <c r="E2505" s="51">
        <v>37334.432679999998</v>
      </c>
      <c r="F2505" s="51">
        <v>36911.10858</v>
      </c>
      <c r="G2505" s="50">
        <f t="shared" si="534"/>
        <v>-423.324099999998</v>
      </c>
      <c r="H2505" s="91">
        <f t="shared" si="535"/>
        <v>98.866129549554472</v>
      </c>
    </row>
    <row r="2506" spans="2:8" s="44" customFormat="1" ht="21">
      <c r="B2506" s="92" t="s">
        <v>55</v>
      </c>
      <c r="C2506" s="1" t="s">
        <v>57</v>
      </c>
      <c r="D2506" s="2" t="s">
        <v>1</v>
      </c>
      <c r="E2506" s="2" t="s">
        <v>2</v>
      </c>
      <c r="F2506" s="2" t="s">
        <v>3</v>
      </c>
      <c r="G2506" s="3" t="s">
        <v>4</v>
      </c>
      <c r="H2506" s="93" t="s">
        <v>58</v>
      </c>
    </row>
    <row r="2507" spans="2:8" s="44" customFormat="1" ht="21">
      <c r="B2507" s="88" t="s">
        <v>30</v>
      </c>
      <c r="C2507" s="1">
        <v>65920</v>
      </c>
      <c r="D2507" s="83"/>
      <c r="E2507" s="83"/>
      <c r="F2507" s="83"/>
      <c r="G2507" s="83"/>
      <c r="H2507" s="89"/>
    </row>
    <row r="2508" spans="2:8" s="44" customFormat="1">
      <c r="B2508" s="90" t="s">
        <v>37</v>
      </c>
      <c r="C2508" s="107" t="s">
        <v>789</v>
      </c>
      <c r="D2508" s="49">
        <v>0</v>
      </c>
      <c r="E2508" s="49">
        <v>46990.91</v>
      </c>
      <c r="F2508" s="49">
        <f>15458.3</f>
        <v>15458.3</v>
      </c>
      <c r="G2508" s="50">
        <f t="shared" ref="G2508:G2510" si="536">F2508-E2508</f>
        <v>-31532.610000000004</v>
      </c>
      <c r="H2508" s="91">
        <f t="shared" ref="H2508:H2510" si="537">F2508/E2508*100</f>
        <v>32.896362296452651</v>
      </c>
    </row>
    <row r="2509" spans="2:8" s="44" customFormat="1">
      <c r="B2509" s="88" t="s">
        <v>6</v>
      </c>
      <c r="C2509" s="1" t="s">
        <v>0</v>
      </c>
      <c r="D2509" s="51">
        <v>0</v>
      </c>
      <c r="E2509" s="51">
        <f>E2508</f>
        <v>46990.91</v>
      </c>
      <c r="F2509" s="51">
        <f>F2508</f>
        <v>15458.3</v>
      </c>
      <c r="G2509" s="50">
        <f t="shared" si="536"/>
        <v>-31532.610000000004</v>
      </c>
      <c r="H2509" s="91">
        <f t="shared" si="537"/>
        <v>32.896362296452651</v>
      </c>
    </row>
    <row r="2510" spans="2:8" s="44" customFormat="1">
      <c r="B2510" s="88" t="s">
        <v>7</v>
      </c>
      <c r="C2510" s="1" t="s">
        <v>0</v>
      </c>
      <c r="D2510" s="51">
        <v>0</v>
      </c>
      <c r="E2510" s="51">
        <f>E2509</f>
        <v>46990.91</v>
      </c>
      <c r="F2510" s="51">
        <f>F2509</f>
        <v>15458.3</v>
      </c>
      <c r="G2510" s="50">
        <f t="shared" si="536"/>
        <v>-31532.610000000004</v>
      </c>
      <c r="H2510" s="91">
        <f t="shared" si="537"/>
        <v>32.896362296452651</v>
      </c>
    </row>
    <row r="2511" spans="2:8" s="44" customFormat="1" ht="21">
      <c r="B2511" s="92" t="s">
        <v>55</v>
      </c>
      <c r="C2511" s="1" t="s">
        <v>57</v>
      </c>
      <c r="D2511" s="2" t="s">
        <v>1</v>
      </c>
      <c r="E2511" s="2" t="s">
        <v>2</v>
      </c>
      <c r="F2511" s="2" t="s">
        <v>3</v>
      </c>
      <c r="G2511" s="3" t="s">
        <v>4</v>
      </c>
      <c r="H2511" s="93" t="s">
        <v>58</v>
      </c>
    </row>
    <row r="2512" spans="2:8" s="44" customFormat="1" ht="21">
      <c r="B2512" s="88" t="s">
        <v>31</v>
      </c>
      <c r="C2512" s="1">
        <v>65930</v>
      </c>
      <c r="D2512" s="83"/>
      <c r="E2512" s="83"/>
      <c r="F2512" s="83"/>
      <c r="G2512" s="83"/>
      <c r="H2512" s="89"/>
    </row>
    <row r="2513" spans="2:8" s="44" customFormat="1">
      <c r="B2513" s="90" t="s">
        <v>37</v>
      </c>
      <c r="C2513" s="107" t="s">
        <v>789</v>
      </c>
      <c r="D2513" s="49">
        <v>0</v>
      </c>
      <c r="E2513" s="49">
        <v>46990.91</v>
      </c>
      <c r="F2513" s="49">
        <f>15458.39</f>
        <v>15458.39</v>
      </c>
      <c r="G2513" s="50">
        <f t="shared" ref="G2513:G2515" si="538">F2513-E2513</f>
        <v>-31532.520000000004</v>
      </c>
      <c r="H2513" s="91">
        <f t="shared" ref="H2513:H2515" si="539">F2513/E2513*100</f>
        <v>32.896553822856376</v>
      </c>
    </row>
    <row r="2514" spans="2:8" s="44" customFormat="1">
      <c r="B2514" s="88" t="s">
        <v>6</v>
      </c>
      <c r="C2514" s="1" t="s">
        <v>0</v>
      </c>
      <c r="D2514" s="51">
        <v>0</v>
      </c>
      <c r="E2514" s="51">
        <f>E2513</f>
        <v>46990.91</v>
      </c>
      <c r="F2514" s="51">
        <f>F2513</f>
        <v>15458.39</v>
      </c>
      <c r="G2514" s="50">
        <f t="shared" si="538"/>
        <v>-31532.520000000004</v>
      </c>
      <c r="H2514" s="91">
        <f t="shared" si="539"/>
        <v>32.896553822856376</v>
      </c>
    </row>
    <row r="2515" spans="2:8" s="44" customFormat="1">
      <c r="B2515" s="88" t="s">
        <v>7</v>
      </c>
      <c r="C2515" s="1" t="s">
        <v>0</v>
      </c>
      <c r="D2515" s="51">
        <v>0</v>
      </c>
      <c r="E2515" s="51">
        <f>E2514</f>
        <v>46990.91</v>
      </c>
      <c r="F2515" s="51">
        <f>F2514</f>
        <v>15458.39</v>
      </c>
      <c r="G2515" s="50">
        <f t="shared" si="538"/>
        <v>-31532.520000000004</v>
      </c>
      <c r="H2515" s="91">
        <f t="shared" si="539"/>
        <v>32.896553822856376</v>
      </c>
    </row>
    <row r="2516" spans="2:8" s="44" customFormat="1" ht="21">
      <c r="B2516" s="92" t="s">
        <v>55</v>
      </c>
      <c r="C2516" s="1" t="s">
        <v>57</v>
      </c>
      <c r="D2516" s="2" t="s">
        <v>1</v>
      </c>
      <c r="E2516" s="2" t="s">
        <v>2</v>
      </c>
      <c r="F2516" s="2" t="s">
        <v>3</v>
      </c>
      <c r="G2516" s="3" t="s">
        <v>4</v>
      </c>
      <c r="H2516" s="93" t="s">
        <v>58</v>
      </c>
    </row>
    <row r="2517" spans="2:8" s="44" customFormat="1" ht="21">
      <c r="B2517" s="88" t="s">
        <v>1279</v>
      </c>
      <c r="C2517" s="1" t="s">
        <v>1013</v>
      </c>
      <c r="D2517" s="83"/>
      <c r="E2517" s="83"/>
      <c r="F2517" s="83"/>
      <c r="G2517" s="83"/>
      <c r="H2517" s="89"/>
    </row>
    <row r="2518" spans="2:8" s="44" customFormat="1">
      <c r="B2518" s="90" t="s">
        <v>64</v>
      </c>
      <c r="C2518" s="107" t="s">
        <v>65</v>
      </c>
      <c r="D2518" s="49">
        <v>7077.6</v>
      </c>
      <c r="E2518" s="49">
        <v>7077.6</v>
      </c>
      <c r="F2518" s="49">
        <v>7077.5974200000001</v>
      </c>
      <c r="G2518" s="50">
        <f t="shared" ref="G2518:G2525" si="540">F2518-E2518</f>
        <v>-2.5800000003073364E-3</v>
      </c>
      <c r="H2518" s="91">
        <f t="shared" ref="H2518:H2525" si="541">F2518/E2518*100</f>
        <v>99.999963546965063</v>
      </c>
    </row>
    <row r="2519" spans="2:8" s="44" customFormat="1">
      <c r="B2519" s="90" t="s">
        <v>66</v>
      </c>
      <c r="C2519" s="107" t="s">
        <v>67</v>
      </c>
      <c r="D2519" s="49">
        <v>1103.8</v>
      </c>
      <c r="E2519" s="49">
        <v>1103.8</v>
      </c>
      <c r="F2519" s="49">
        <v>1103.8</v>
      </c>
      <c r="G2519" s="50">
        <f t="shared" si="540"/>
        <v>0</v>
      </c>
      <c r="H2519" s="91">
        <f t="shared" si="541"/>
        <v>100</v>
      </c>
    </row>
    <row r="2520" spans="2:8" s="44" customFormat="1">
      <c r="B2520" s="90" t="s">
        <v>68</v>
      </c>
      <c r="C2520" s="107" t="s">
        <v>69</v>
      </c>
      <c r="D2520" s="49">
        <v>207.9</v>
      </c>
      <c r="E2520" s="49">
        <v>532.9</v>
      </c>
      <c r="F2520" s="49">
        <v>532.89936</v>
      </c>
      <c r="G2520" s="50">
        <f t="shared" si="540"/>
        <v>-6.3999999997577106E-4</v>
      </c>
      <c r="H2520" s="91">
        <f t="shared" si="541"/>
        <v>99.999879902420716</v>
      </c>
    </row>
    <row r="2521" spans="2:8" s="44" customFormat="1">
      <c r="B2521" s="90" t="s">
        <v>1050</v>
      </c>
      <c r="C2521" s="107" t="s">
        <v>787</v>
      </c>
      <c r="D2521" s="49">
        <v>50</v>
      </c>
      <c r="E2521" s="49">
        <v>85</v>
      </c>
      <c r="F2521" s="49">
        <v>84.999859999999998</v>
      </c>
      <c r="G2521" s="50">
        <f t="shared" si="540"/>
        <v>-1.4000000000180535E-4</v>
      </c>
      <c r="H2521" s="91">
        <f t="shared" si="541"/>
        <v>99.999835294117645</v>
      </c>
    </row>
    <row r="2522" spans="2:8" s="44" customFormat="1">
      <c r="B2522" s="88" t="s">
        <v>5</v>
      </c>
      <c r="C2522" s="1" t="s">
        <v>0</v>
      </c>
      <c r="D2522" s="51">
        <v>8439.2999999999993</v>
      </c>
      <c r="E2522" s="51">
        <v>8799.2999999999993</v>
      </c>
      <c r="F2522" s="51">
        <v>8799.2966400000005</v>
      </c>
      <c r="G2522" s="50">
        <f t="shared" si="540"/>
        <v>-3.3599999987927731E-3</v>
      </c>
      <c r="H2522" s="91">
        <f t="shared" si="541"/>
        <v>99.999961815144403</v>
      </c>
    </row>
    <row r="2523" spans="2:8" s="44" customFormat="1">
      <c r="B2523" s="88" t="s">
        <v>6</v>
      </c>
      <c r="C2523" s="1" t="s">
        <v>0</v>
      </c>
      <c r="D2523" s="51">
        <v>8439.2999999999993</v>
      </c>
      <c r="E2523" s="51">
        <v>8799.2999999999993</v>
      </c>
      <c r="F2523" s="51">
        <v>8799.2966400000005</v>
      </c>
      <c r="G2523" s="50">
        <f t="shared" si="540"/>
        <v>-3.3599999987927731E-3</v>
      </c>
      <c r="H2523" s="91">
        <f t="shared" si="541"/>
        <v>99.999961815144403</v>
      </c>
    </row>
    <row r="2524" spans="2:8" s="44" customFormat="1">
      <c r="B2524" s="88" t="s">
        <v>8</v>
      </c>
      <c r="C2524" s="1" t="s">
        <v>0</v>
      </c>
      <c r="D2524" s="51">
        <v>0</v>
      </c>
      <c r="E2524" s="51">
        <v>3.6999999999999998E-2</v>
      </c>
      <c r="F2524" s="51">
        <v>0</v>
      </c>
      <c r="G2524" s="50">
        <f t="shared" si="540"/>
        <v>-3.6999999999999998E-2</v>
      </c>
      <c r="H2524" s="91">
        <f t="shared" si="541"/>
        <v>0</v>
      </c>
    </row>
    <row r="2525" spans="2:8" s="44" customFormat="1">
      <c r="B2525" s="88" t="s">
        <v>7</v>
      </c>
      <c r="C2525" s="1" t="s">
        <v>0</v>
      </c>
      <c r="D2525" s="51">
        <v>8439.2999999999993</v>
      </c>
      <c r="E2525" s="51">
        <v>8799.3369999999995</v>
      </c>
      <c r="F2525" s="51">
        <v>8799.2966400000005</v>
      </c>
      <c r="G2525" s="50">
        <f t="shared" si="540"/>
        <v>-4.0359999999054708E-2</v>
      </c>
      <c r="H2525" s="91">
        <f t="shared" si="541"/>
        <v>99.99954132907969</v>
      </c>
    </row>
    <row r="2526" spans="2:8" s="44" customFormat="1" ht="21">
      <c r="B2526" s="92" t="s">
        <v>55</v>
      </c>
      <c r="C2526" s="1" t="s">
        <v>57</v>
      </c>
      <c r="D2526" s="2" t="s">
        <v>1</v>
      </c>
      <c r="E2526" s="2" t="s">
        <v>2</v>
      </c>
      <c r="F2526" s="2" t="s">
        <v>3</v>
      </c>
      <c r="G2526" s="3" t="s">
        <v>4</v>
      </c>
      <c r="H2526" s="93" t="s">
        <v>58</v>
      </c>
    </row>
    <row r="2527" spans="2:8" s="44" customFormat="1" ht="42">
      <c r="B2527" s="88" t="s">
        <v>1280</v>
      </c>
      <c r="C2527" s="1" t="s">
        <v>1014</v>
      </c>
      <c r="D2527" s="83"/>
      <c r="E2527" s="83"/>
      <c r="F2527" s="83"/>
      <c r="G2527" s="83"/>
      <c r="H2527" s="89"/>
    </row>
    <row r="2528" spans="2:8" s="44" customFormat="1">
      <c r="B2528" s="90" t="s">
        <v>68</v>
      </c>
      <c r="C2528" s="107" t="s">
        <v>69</v>
      </c>
      <c r="D2528" s="49">
        <v>160000</v>
      </c>
      <c r="E2528" s="49">
        <v>309500</v>
      </c>
      <c r="F2528" s="49">
        <v>309493.53918000002</v>
      </c>
      <c r="G2528" s="50">
        <f t="shared" ref="G2528:G2531" si="542">F2528-E2528</f>
        <v>-6.4608199999784119</v>
      </c>
      <c r="H2528" s="91">
        <f t="shared" ref="H2528:H2531" si="543">F2528/E2528*100</f>
        <v>99.997912497576749</v>
      </c>
    </row>
    <row r="2529" spans="2:8" s="44" customFormat="1">
      <c r="B2529" s="88" t="s">
        <v>5</v>
      </c>
      <c r="C2529" s="1" t="s">
        <v>0</v>
      </c>
      <c r="D2529" s="51">
        <v>160000</v>
      </c>
      <c r="E2529" s="51">
        <v>309500</v>
      </c>
      <c r="F2529" s="51">
        <v>309493.53918000002</v>
      </c>
      <c r="G2529" s="50">
        <f t="shared" si="542"/>
        <v>-6.4608199999784119</v>
      </c>
      <c r="H2529" s="91">
        <f t="shared" si="543"/>
        <v>99.997912497576749</v>
      </c>
    </row>
    <row r="2530" spans="2:8" s="44" customFormat="1">
      <c r="B2530" s="88" t="s">
        <v>6</v>
      </c>
      <c r="C2530" s="1" t="s">
        <v>0</v>
      </c>
      <c r="D2530" s="51">
        <v>160000</v>
      </c>
      <c r="E2530" s="51">
        <v>309500</v>
      </c>
      <c r="F2530" s="51">
        <v>309493.53918000002</v>
      </c>
      <c r="G2530" s="50">
        <f t="shared" si="542"/>
        <v>-6.4608199999784119</v>
      </c>
      <c r="H2530" s="91">
        <f t="shared" si="543"/>
        <v>99.997912497576749</v>
      </c>
    </row>
    <row r="2531" spans="2:8" s="44" customFormat="1">
      <c r="B2531" s="88" t="s">
        <v>7</v>
      </c>
      <c r="C2531" s="1" t="s">
        <v>0</v>
      </c>
      <c r="D2531" s="51">
        <v>160000</v>
      </c>
      <c r="E2531" s="51">
        <v>309500</v>
      </c>
      <c r="F2531" s="51">
        <v>309493.53918000002</v>
      </c>
      <c r="G2531" s="50">
        <f t="shared" si="542"/>
        <v>-6.4608199999784119</v>
      </c>
      <c r="H2531" s="91">
        <f t="shared" si="543"/>
        <v>99.997912497576749</v>
      </c>
    </row>
    <row r="2532" spans="2:8" s="44" customFormat="1" ht="21">
      <c r="B2532" s="92" t="s">
        <v>55</v>
      </c>
      <c r="C2532" s="1" t="s">
        <v>57</v>
      </c>
      <c r="D2532" s="2" t="s">
        <v>1</v>
      </c>
      <c r="E2532" s="2" t="s">
        <v>2</v>
      </c>
      <c r="F2532" s="2" t="s">
        <v>3</v>
      </c>
      <c r="G2532" s="3" t="s">
        <v>4</v>
      </c>
      <c r="H2532" s="93" t="s">
        <v>58</v>
      </c>
    </row>
    <row r="2533" spans="2:8" s="44" customFormat="1" ht="21">
      <c r="B2533" s="88" t="s">
        <v>1281</v>
      </c>
      <c r="C2533" s="1" t="s">
        <v>1015</v>
      </c>
      <c r="D2533" s="83"/>
      <c r="E2533" s="83"/>
      <c r="F2533" s="83"/>
      <c r="G2533" s="83"/>
      <c r="H2533" s="89"/>
    </row>
    <row r="2534" spans="2:8" s="44" customFormat="1">
      <c r="B2534" s="90" t="s">
        <v>64</v>
      </c>
      <c r="C2534" s="107" t="s">
        <v>65</v>
      </c>
      <c r="D2534" s="49">
        <v>2026.1</v>
      </c>
      <c r="E2534" s="49">
        <v>2026.1</v>
      </c>
      <c r="F2534" s="49">
        <v>1925.3127300000001</v>
      </c>
      <c r="G2534" s="50">
        <f t="shared" ref="G2534:G2540" si="544">F2534-E2534</f>
        <v>-100.78726999999981</v>
      </c>
      <c r="H2534" s="91">
        <f t="shared" ref="H2534:H2540" si="545">F2534/E2534*100</f>
        <v>95.025553032920399</v>
      </c>
    </row>
    <row r="2535" spans="2:8" s="44" customFormat="1">
      <c r="B2535" s="90" t="s">
        <v>66</v>
      </c>
      <c r="C2535" s="107" t="s">
        <v>67</v>
      </c>
      <c r="D2535" s="49">
        <v>303.5</v>
      </c>
      <c r="E2535" s="49">
        <v>303.5</v>
      </c>
      <c r="F2535" s="49">
        <v>286.22255999999999</v>
      </c>
      <c r="G2535" s="50">
        <f t="shared" si="544"/>
        <v>-17.277440000000013</v>
      </c>
      <c r="H2535" s="91">
        <f t="shared" si="545"/>
        <v>94.307268533772643</v>
      </c>
    </row>
    <row r="2536" spans="2:8" s="44" customFormat="1">
      <c r="B2536" s="90" t="s">
        <v>68</v>
      </c>
      <c r="C2536" s="107" t="s">
        <v>69</v>
      </c>
      <c r="D2536" s="49">
        <v>601</v>
      </c>
      <c r="E2536" s="49">
        <v>1101</v>
      </c>
      <c r="F2536" s="49">
        <v>1100.9999800000001</v>
      </c>
      <c r="G2536" s="50">
        <f t="shared" si="544"/>
        <v>-1.9999999949504854E-5</v>
      </c>
      <c r="H2536" s="91">
        <f t="shared" si="545"/>
        <v>99.999998183469572</v>
      </c>
    </row>
    <row r="2537" spans="2:8" s="44" customFormat="1">
      <c r="B2537" s="90" t="s">
        <v>1050</v>
      </c>
      <c r="C2537" s="107" t="s">
        <v>787</v>
      </c>
      <c r="D2537" s="49">
        <v>6.4</v>
      </c>
      <c r="E2537" s="49">
        <v>6.4</v>
      </c>
      <c r="F2537" s="49">
        <v>5.98</v>
      </c>
      <c r="G2537" s="50">
        <f t="shared" si="544"/>
        <v>-0.41999999999999993</v>
      </c>
      <c r="H2537" s="91">
        <f t="shared" si="545"/>
        <v>93.4375</v>
      </c>
    </row>
    <row r="2538" spans="2:8" s="44" customFormat="1">
      <c r="B2538" s="88" t="s">
        <v>5</v>
      </c>
      <c r="C2538" s="1" t="s">
        <v>0</v>
      </c>
      <c r="D2538" s="51">
        <v>2937</v>
      </c>
      <c r="E2538" s="51">
        <v>3437</v>
      </c>
      <c r="F2538" s="51">
        <v>3318.5152699999999</v>
      </c>
      <c r="G2538" s="50">
        <f t="shared" si="544"/>
        <v>-118.48473000000013</v>
      </c>
      <c r="H2538" s="91">
        <f t="shared" si="545"/>
        <v>96.552670061099789</v>
      </c>
    </row>
    <row r="2539" spans="2:8" s="44" customFormat="1">
      <c r="B2539" s="88" t="s">
        <v>6</v>
      </c>
      <c r="C2539" s="1" t="s">
        <v>0</v>
      </c>
      <c r="D2539" s="51">
        <v>2937</v>
      </c>
      <c r="E2539" s="51">
        <v>3437</v>
      </c>
      <c r="F2539" s="51">
        <v>3318.5152699999999</v>
      </c>
      <c r="G2539" s="50">
        <f t="shared" si="544"/>
        <v>-118.48473000000013</v>
      </c>
      <c r="H2539" s="91">
        <f t="shared" si="545"/>
        <v>96.552670061099789</v>
      </c>
    </row>
    <row r="2540" spans="2:8" s="44" customFormat="1">
      <c r="B2540" s="88" t="s">
        <v>7</v>
      </c>
      <c r="C2540" s="1" t="s">
        <v>0</v>
      </c>
      <c r="D2540" s="51">
        <v>2937</v>
      </c>
      <c r="E2540" s="51">
        <v>3437</v>
      </c>
      <c r="F2540" s="51">
        <v>3318.5152699999999</v>
      </c>
      <c r="G2540" s="50">
        <f t="shared" si="544"/>
        <v>-118.48473000000013</v>
      </c>
      <c r="H2540" s="91">
        <f t="shared" si="545"/>
        <v>96.552670061099789</v>
      </c>
    </row>
    <row r="2541" spans="2:8" s="44" customFormat="1" ht="21">
      <c r="B2541" s="92" t="s">
        <v>55</v>
      </c>
      <c r="C2541" s="1" t="s">
        <v>57</v>
      </c>
      <c r="D2541" s="2" t="s">
        <v>1</v>
      </c>
      <c r="E2541" s="2" t="s">
        <v>2</v>
      </c>
      <c r="F2541" s="2" t="s">
        <v>3</v>
      </c>
      <c r="G2541" s="3" t="s">
        <v>4</v>
      </c>
      <c r="H2541" s="93" t="s">
        <v>58</v>
      </c>
    </row>
    <row r="2542" spans="2:8" s="44" customFormat="1" ht="21">
      <c r="B2542" s="88" t="s">
        <v>1282</v>
      </c>
      <c r="C2542" s="1" t="s">
        <v>1016</v>
      </c>
      <c r="D2542" s="83"/>
      <c r="E2542" s="83"/>
      <c r="F2542" s="83"/>
      <c r="G2542" s="83"/>
      <c r="H2542" s="89"/>
    </row>
    <row r="2543" spans="2:8" s="44" customFormat="1">
      <c r="B2543" s="90" t="s">
        <v>64</v>
      </c>
      <c r="C2543" s="107" t="s">
        <v>65</v>
      </c>
      <c r="D2543" s="49">
        <v>0</v>
      </c>
      <c r="E2543" s="49">
        <v>34536.65</v>
      </c>
      <c r="F2543" s="49">
        <v>34522.759319999997</v>
      </c>
      <c r="G2543" s="50">
        <f t="shared" ref="G2543:G2553" si="546">F2543-E2543</f>
        <v>-13.890680000004068</v>
      </c>
      <c r="H2543" s="91">
        <f t="shared" ref="H2543:H2553" si="547">F2543/E2543*100</f>
        <v>99.959779886005137</v>
      </c>
    </row>
    <row r="2544" spans="2:8" s="44" customFormat="1">
      <c r="B2544" s="90" t="s">
        <v>66</v>
      </c>
      <c r="C2544" s="107" t="s">
        <v>67</v>
      </c>
      <c r="D2544" s="49">
        <v>0</v>
      </c>
      <c r="E2544" s="49">
        <v>5695.01</v>
      </c>
      <c r="F2544" s="49">
        <v>5398.1677300000001</v>
      </c>
      <c r="G2544" s="50">
        <f t="shared" si="546"/>
        <v>-296.8422700000001</v>
      </c>
      <c r="H2544" s="91">
        <f t="shared" si="547"/>
        <v>94.787677809169779</v>
      </c>
    </row>
    <row r="2545" spans="2:8" s="44" customFormat="1">
      <c r="B2545" s="90" t="s">
        <v>68</v>
      </c>
      <c r="C2545" s="107" t="s">
        <v>69</v>
      </c>
      <c r="D2545" s="49">
        <v>0</v>
      </c>
      <c r="E2545" s="49">
        <v>128790.401</v>
      </c>
      <c r="F2545" s="49">
        <v>123940.37828</v>
      </c>
      <c r="G2545" s="50">
        <f t="shared" si="546"/>
        <v>-4850.0227199999936</v>
      </c>
      <c r="H2545" s="91">
        <f t="shared" si="547"/>
        <v>96.234173756474291</v>
      </c>
    </row>
    <row r="2546" spans="2:8" s="44" customFormat="1">
      <c r="B2546" s="90" t="s">
        <v>1050</v>
      </c>
      <c r="C2546" s="107" t="s">
        <v>787</v>
      </c>
      <c r="D2546" s="49">
        <v>0</v>
      </c>
      <c r="E2546" s="49">
        <v>2057.5500000000002</v>
      </c>
      <c r="F2546" s="49">
        <v>1806.606</v>
      </c>
      <c r="G2546" s="50">
        <f t="shared" si="546"/>
        <v>-250.94400000000019</v>
      </c>
      <c r="H2546" s="91">
        <f t="shared" si="547"/>
        <v>87.803747175038254</v>
      </c>
    </row>
    <row r="2547" spans="2:8" s="44" customFormat="1">
      <c r="B2547" s="90" t="s">
        <v>70</v>
      </c>
      <c r="C2547" s="107" t="s">
        <v>71</v>
      </c>
      <c r="D2547" s="49">
        <v>0</v>
      </c>
      <c r="E2547" s="49">
        <v>993.2</v>
      </c>
      <c r="F2547" s="49">
        <v>990</v>
      </c>
      <c r="G2547" s="50">
        <f t="shared" si="546"/>
        <v>-3.2000000000000455</v>
      </c>
      <c r="H2547" s="91">
        <f t="shared" si="547"/>
        <v>99.677809101892862</v>
      </c>
    </row>
    <row r="2548" spans="2:8" s="44" customFormat="1">
      <c r="B2548" s="90" t="s">
        <v>1121</v>
      </c>
      <c r="C2548" s="107" t="s">
        <v>851</v>
      </c>
      <c r="D2548" s="49">
        <v>0</v>
      </c>
      <c r="E2548" s="49">
        <v>5403.8029999999999</v>
      </c>
      <c r="F2548" s="49">
        <v>5403.7780000000002</v>
      </c>
      <c r="G2548" s="50">
        <f t="shared" si="546"/>
        <v>-2.4999999999636202E-2</v>
      </c>
      <c r="H2548" s="91">
        <f t="shared" si="547"/>
        <v>99.999537362853545</v>
      </c>
    </row>
    <row r="2549" spans="2:8" s="44" customFormat="1">
      <c r="B2549" s="88" t="s">
        <v>5</v>
      </c>
      <c r="C2549" s="1" t="s">
        <v>0</v>
      </c>
      <c r="D2549" s="51">
        <v>0</v>
      </c>
      <c r="E2549" s="51">
        <v>177476.614</v>
      </c>
      <c r="F2549" s="51">
        <v>172061.68932999999</v>
      </c>
      <c r="G2549" s="50">
        <f t="shared" si="546"/>
        <v>-5414.9246700000076</v>
      </c>
      <c r="H2549" s="91">
        <f t="shared" si="547"/>
        <v>96.948936229986899</v>
      </c>
    </row>
    <row r="2550" spans="2:8" s="44" customFormat="1">
      <c r="B2550" s="90" t="s">
        <v>37</v>
      </c>
      <c r="C2550" s="107" t="s">
        <v>789</v>
      </c>
      <c r="D2550" s="49">
        <v>0</v>
      </c>
      <c r="E2550" s="49">
        <v>91507.55</v>
      </c>
      <c r="F2550" s="49">
        <v>25915.098290000002</v>
      </c>
      <c r="G2550" s="50">
        <f t="shared" si="546"/>
        <v>-65592.451709999994</v>
      </c>
      <c r="H2550" s="91">
        <f t="shared" si="547"/>
        <v>28.320174991025333</v>
      </c>
    </row>
    <row r="2551" spans="2:8" s="44" customFormat="1">
      <c r="B2551" s="88" t="s">
        <v>6</v>
      </c>
      <c r="C2551" s="1" t="s">
        <v>0</v>
      </c>
      <c r="D2551" s="51">
        <v>0</v>
      </c>
      <c r="E2551" s="51">
        <v>268984.16399999999</v>
      </c>
      <c r="F2551" s="51">
        <v>197976.78761999999</v>
      </c>
      <c r="G2551" s="50">
        <f t="shared" si="546"/>
        <v>-71007.376380000002</v>
      </c>
      <c r="H2551" s="91">
        <f t="shared" si="547"/>
        <v>73.601651738873372</v>
      </c>
    </row>
    <row r="2552" spans="2:8" s="44" customFormat="1">
      <c r="B2552" s="88" t="s">
        <v>8</v>
      </c>
      <c r="C2552" s="1" t="s">
        <v>0</v>
      </c>
      <c r="D2552" s="51">
        <v>0</v>
      </c>
      <c r="E2552" s="51">
        <v>206152.66949999999</v>
      </c>
      <c r="F2552" s="51">
        <v>206006.39043</v>
      </c>
      <c r="G2552" s="50">
        <f t="shared" si="546"/>
        <v>-146.27906999998959</v>
      </c>
      <c r="H2552" s="91">
        <f t="shared" si="547"/>
        <v>99.929043329705706</v>
      </c>
    </row>
    <row r="2553" spans="2:8" s="44" customFormat="1">
      <c r="B2553" s="88" t="s">
        <v>7</v>
      </c>
      <c r="C2553" s="1" t="s">
        <v>0</v>
      </c>
      <c r="D2553" s="51">
        <v>0</v>
      </c>
      <c r="E2553" s="51">
        <v>475136.83350000001</v>
      </c>
      <c r="F2553" s="51">
        <v>403983.17804999999</v>
      </c>
      <c r="G2553" s="50">
        <f t="shared" si="546"/>
        <v>-71153.65545000002</v>
      </c>
      <c r="H2553" s="91">
        <f t="shared" si="547"/>
        <v>85.024597035371713</v>
      </c>
    </row>
    <row r="2554" spans="2:8" s="44" customFormat="1" ht="21">
      <c r="B2554" s="92" t="s">
        <v>55</v>
      </c>
      <c r="C2554" s="1" t="s">
        <v>57</v>
      </c>
      <c r="D2554" s="2" t="s">
        <v>1</v>
      </c>
      <c r="E2554" s="2" t="s">
        <v>2</v>
      </c>
      <c r="F2554" s="2" t="s">
        <v>3</v>
      </c>
      <c r="G2554" s="3" t="s">
        <v>4</v>
      </c>
      <c r="H2554" s="93" t="s">
        <v>58</v>
      </c>
    </row>
    <row r="2555" spans="2:8" s="44" customFormat="1" ht="21">
      <c r="B2555" s="88" t="s">
        <v>1283</v>
      </c>
      <c r="C2555" s="1" t="s">
        <v>1017</v>
      </c>
      <c r="D2555" s="83"/>
      <c r="E2555" s="83"/>
      <c r="F2555" s="83"/>
      <c r="G2555" s="83"/>
      <c r="H2555" s="89"/>
    </row>
    <row r="2556" spans="2:8" s="44" customFormat="1">
      <c r="B2556" s="90" t="s">
        <v>64</v>
      </c>
      <c r="C2556" s="107" t="s">
        <v>65</v>
      </c>
      <c r="D2556" s="49">
        <v>0</v>
      </c>
      <c r="E2556" s="49">
        <v>83981.649000000005</v>
      </c>
      <c r="F2556" s="49">
        <v>83962.183059999996</v>
      </c>
      <c r="G2556" s="50">
        <f t="shared" ref="G2556:G2564" si="548">F2556-E2556</f>
        <v>-19.465940000009141</v>
      </c>
      <c r="H2556" s="91">
        <f t="shared" ref="H2556:H2564" si="549">F2556/E2556*100</f>
        <v>99.976821198164373</v>
      </c>
    </row>
    <row r="2557" spans="2:8" s="44" customFormat="1">
      <c r="B2557" s="90" t="s">
        <v>66</v>
      </c>
      <c r="C2557" s="107" t="s">
        <v>67</v>
      </c>
      <c r="D2557" s="49">
        <v>0</v>
      </c>
      <c r="E2557" s="49">
        <v>14971.522999999999</v>
      </c>
      <c r="F2557" s="49">
        <v>13775.715459999999</v>
      </c>
      <c r="G2557" s="50">
        <f t="shared" si="548"/>
        <v>-1195.8075399999998</v>
      </c>
      <c r="H2557" s="91">
        <f t="shared" si="549"/>
        <v>92.012786274315587</v>
      </c>
    </row>
    <row r="2558" spans="2:8" s="44" customFormat="1">
      <c r="B2558" s="90" t="s">
        <v>68</v>
      </c>
      <c r="C2558" s="107" t="s">
        <v>69</v>
      </c>
      <c r="D2558" s="49">
        <v>0</v>
      </c>
      <c r="E2558" s="49">
        <v>910.93</v>
      </c>
      <c r="F2558" s="49">
        <v>904.57330999999999</v>
      </c>
      <c r="G2558" s="50">
        <f t="shared" si="548"/>
        <v>-6.3566899999999578</v>
      </c>
      <c r="H2558" s="91">
        <f t="shared" si="549"/>
        <v>99.302175798359926</v>
      </c>
    </row>
    <row r="2559" spans="2:8" s="44" customFormat="1">
      <c r="B2559" s="90" t="s">
        <v>1050</v>
      </c>
      <c r="C2559" s="107" t="s">
        <v>787</v>
      </c>
      <c r="D2559" s="49">
        <v>0</v>
      </c>
      <c r="E2559" s="49">
        <v>184.8</v>
      </c>
      <c r="F2559" s="49">
        <v>182.83777000000001</v>
      </c>
      <c r="G2559" s="50">
        <f t="shared" si="548"/>
        <v>-1.9622300000000052</v>
      </c>
      <c r="H2559" s="91">
        <f t="shared" si="549"/>
        <v>98.938187229437219</v>
      </c>
    </row>
    <row r="2560" spans="2:8" s="44" customFormat="1">
      <c r="B2560" s="90" t="s">
        <v>70</v>
      </c>
      <c r="C2560" s="107" t="s">
        <v>71</v>
      </c>
      <c r="D2560" s="49">
        <v>0</v>
      </c>
      <c r="E2560" s="49">
        <v>875.29</v>
      </c>
      <c r="F2560" s="49">
        <v>650</v>
      </c>
      <c r="G2560" s="50">
        <f t="shared" si="548"/>
        <v>-225.28999999999996</v>
      </c>
      <c r="H2560" s="91">
        <f t="shared" si="549"/>
        <v>74.261102034754202</v>
      </c>
    </row>
    <row r="2561" spans="2:8" s="44" customFormat="1">
      <c r="B2561" s="88" t="s">
        <v>5</v>
      </c>
      <c r="C2561" s="1" t="s">
        <v>0</v>
      </c>
      <c r="D2561" s="51">
        <v>0</v>
      </c>
      <c r="E2561" s="51">
        <v>100924.192</v>
      </c>
      <c r="F2561" s="51">
        <v>99475.309599999993</v>
      </c>
      <c r="G2561" s="50">
        <f t="shared" si="548"/>
        <v>-1448.8824000000022</v>
      </c>
      <c r="H2561" s="91">
        <f t="shared" si="549"/>
        <v>98.564385434960926</v>
      </c>
    </row>
    <row r="2562" spans="2:8" s="44" customFormat="1">
      <c r="B2562" s="88" t="s">
        <v>6</v>
      </c>
      <c r="C2562" s="1" t="s">
        <v>0</v>
      </c>
      <c r="D2562" s="51">
        <v>0</v>
      </c>
      <c r="E2562" s="51">
        <v>100924.192</v>
      </c>
      <c r="F2562" s="51">
        <v>99475.309599999993</v>
      </c>
      <c r="G2562" s="50">
        <f t="shared" si="548"/>
        <v>-1448.8824000000022</v>
      </c>
      <c r="H2562" s="91">
        <f t="shared" si="549"/>
        <v>98.564385434960926</v>
      </c>
    </row>
    <row r="2563" spans="2:8" s="44" customFormat="1">
      <c r="B2563" s="88" t="s">
        <v>8</v>
      </c>
      <c r="C2563" s="1" t="s">
        <v>0</v>
      </c>
      <c r="D2563" s="51">
        <v>0</v>
      </c>
      <c r="E2563" s="51">
        <v>380465.435</v>
      </c>
      <c r="F2563" s="51">
        <v>222733.20879</v>
      </c>
      <c r="G2563" s="50">
        <f t="shared" si="548"/>
        <v>-157732.22620999999</v>
      </c>
      <c r="H2563" s="91">
        <f t="shared" si="549"/>
        <v>58.542298011907448</v>
      </c>
    </row>
    <row r="2564" spans="2:8" s="44" customFormat="1">
      <c r="B2564" s="88" t="s">
        <v>7</v>
      </c>
      <c r="C2564" s="1" t="s">
        <v>0</v>
      </c>
      <c r="D2564" s="51">
        <v>0</v>
      </c>
      <c r="E2564" s="51">
        <v>481389.62699999998</v>
      </c>
      <c r="F2564" s="51">
        <v>322208.51838999998</v>
      </c>
      <c r="G2564" s="50">
        <f t="shared" si="548"/>
        <v>-159181.10861</v>
      </c>
      <c r="H2564" s="91">
        <f t="shared" si="549"/>
        <v>66.932999864992937</v>
      </c>
    </row>
    <row r="2565" spans="2:8" s="44" customFormat="1" ht="21">
      <c r="B2565" s="92" t="s">
        <v>55</v>
      </c>
      <c r="C2565" s="1" t="s">
        <v>57</v>
      </c>
      <c r="D2565" s="2" t="s">
        <v>1</v>
      </c>
      <c r="E2565" s="2" t="s">
        <v>2</v>
      </c>
      <c r="F2565" s="2" t="s">
        <v>3</v>
      </c>
      <c r="G2565" s="3" t="s">
        <v>4</v>
      </c>
      <c r="H2565" s="93" t="s">
        <v>58</v>
      </c>
    </row>
    <row r="2566" spans="2:8" s="44" customFormat="1" ht="21">
      <c r="B2566" s="88" t="s">
        <v>1284</v>
      </c>
      <c r="C2566" s="1" t="s">
        <v>1018</v>
      </c>
      <c r="D2566" s="83"/>
      <c r="E2566" s="83"/>
      <c r="F2566" s="83"/>
      <c r="G2566" s="83"/>
      <c r="H2566" s="89"/>
    </row>
    <row r="2567" spans="2:8" s="44" customFormat="1">
      <c r="B2567" s="90" t="s">
        <v>64</v>
      </c>
      <c r="C2567" s="107" t="s">
        <v>65</v>
      </c>
      <c r="D2567" s="49">
        <v>0</v>
      </c>
      <c r="E2567" s="49">
        <v>19045.13</v>
      </c>
      <c r="F2567" s="49">
        <v>18020.94527</v>
      </c>
      <c r="G2567" s="50">
        <f t="shared" ref="G2567:G2576" si="550">F2567-E2567</f>
        <v>-1024.1847300000009</v>
      </c>
      <c r="H2567" s="91">
        <f t="shared" ref="H2567:H2576" si="551">F2567/E2567*100</f>
        <v>94.622327440138235</v>
      </c>
    </row>
    <row r="2568" spans="2:8" s="44" customFormat="1">
      <c r="B2568" s="90" t="s">
        <v>66</v>
      </c>
      <c r="C2568" s="107" t="s">
        <v>67</v>
      </c>
      <c r="D2568" s="49">
        <v>0</v>
      </c>
      <c r="E2568" s="49">
        <v>3188.12</v>
      </c>
      <c r="F2568" s="49">
        <v>2998.5812999999998</v>
      </c>
      <c r="G2568" s="50">
        <f t="shared" si="550"/>
        <v>-189.53870000000006</v>
      </c>
      <c r="H2568" s="91">
        <f t="shared" si="551"/>
        <v>94.05484423421953</v>
      </c>
    </row>
    <row r="2569" spans="2:8" s="44" customFormat="1">
      <c r="B2569" s="90" t="s">
        <v>68</v>
      </c>
      <c r="C2569" s="107" t="s">
        <v>69</v>
      </c>
      <c r="D2569" s="49">
        <v>0</v>
      </c>
      <c r="E2569" s="49">
        <v>841.28</v>
      </c>
      <c r="F2569" s="49">
        <v>314.28649999999999</v>
      </c>
      <c r="G2569" s="50">
        <f t="shared" si="550"/>
        <v>-526.99350000000004</v>
      </c>
      <c r="H2569" s="91">
        <f t="shared" si="551"/>
        <v>37.358132845188287</v>
      </c>
    </row>
    <row r="2570" spans="2:8" s="44" customFormat="1">
      <c r="B2570" s="90" t="s">
        <v>1050</v>
      </c>
      <c r="C2570" s="107" t="s">
        <v>787</v>
      </c>
      <c r="D2570" s="49">
        <v>0</v>
      </c>
      <c r="E2570" s="49">
        <v>255.36</v>
      </c>
      <c r="F2570" s="49">
        <v>74.921999999999997</v>
      </c>
      <c r="G2570" s="50">
        <f t="shared" si="550"/>
        <v>-180.43800000000002</v>
      </c>
      <c r="H2570" s="91">
        <f t="shared" si="551"/>
        <v>29.339755639097742</v>
      </c>
    </row>
    <row r="2571" spans="2:8" s="44" customFormat="1">
      <c r="B2571" s="90" t="s">
        <v>70</v>
      </c>
      <c r="C2571" s="107" t="s">
        <v>71</v>
      </c>
      <c r="D2571" s="49">
        <v>0</v>
      </c>
      <c r="E2571" s="49">
        <v>431.33</v>
      </c>
      <c r="F2571" s="49">
        <v>159.96664000000001</v>
      </c>
      <c r="G2571" s="50">
        <f t="shared" si="550"/>
        <v>-271.36335999999994</v>
      </c>
      <c r="H2571" s="91">
        <f t="shared" si="551"/>
        <v>37.086833746783213</v>
      </c>
    </row>
    <row r="2572" spans="2:8" s="44" customFormat="1">
      <c r="B2572" s="90" t="s">
        <v>1078</v>
      </c>
      <c r="C2572" s="107" t="s">
        <v>805</v>
      </c>
      <c r="D2572" s="49">
        <v>0</v>
      </c>
      <c r="E2572" s="49">
        <v>58.58</v>
      </c>
      <c r="F2572" s="49">
        <v>45.457859999999997</v>
      </c>
      <c r="G2572" s="50">
        <f t="shared" si="550"/>
        <v>-13.122140000000002</v>
      </c>
      <c r="H2572" s="91">
        <f t="shared" si="551"/>
        <v>77.599624445203148</v>
      </c>
    </row>
    <row r="2573" spans="2:8" s="44" customFormat="1">
      <c r="B2573" s="88" t="s">
        <v>5</v>
      </c>
      <c r="C2573" s="1" t="s">
        <v>0</v>
      </c>
      <c r="D2573" s="51">
        <v>0</v>
      </c>
      <c r="E2573" s="51">
        <v>23819.8</v>
      </c>
      <c r="F2573" s="51">
        <v>21614.15957</v>
      </c>
      <c r="G2573" s="50">
        <f t="shared" si="550"/>
        <v>-2205.6404299999995</v>
      </c>
      <c r="H2573" s="91">
        <f t="shared" si="551"/>
        <v>90.740306677637932</v>
      </c>
    </row>
    <row r="2574" spans="2:8" s="44" customFormat="1">
      <c r="B2574" s="88" t="s">
        <v>6</v>
      </c>
      <c r="C2574" s="1" t="s">
        <v>0</v>
      </c>
      <c r="D2574" s="51">
        <v>0</v>
      </c>
      <c r="E2574" s="51">
        <v>23819.8</v>
      </c>
      <c r="F2574" s="51">
        <v>21614.15957</v>
      </c>
      <c r="G2574" s="50">
        <f t="shared" si="550"/>
        <v>-2205.6404299999995</v>
      </c>
      <c r="H2574" s="91">
        <f t="shared" si="551"/>
        <v>90.740306677637932</v>
      </c>
    </row>
    <row r="2575" spans="2:8" s="44" customFormat="1">
      <c r="B2575" s="88" t="s">
        <v>8</v>
      </c>
      <c r="C2575" s="1" t="s">
        <v>0</v>
      </c>
      <c r="D2575" s="51">
        <v>0</v>
      </c>
      <c r="E2575" s="51">
        <v>115644.745</v>
      </c>
      <c r="F2575" s="51">
        <v>35907.915350000003</v>
      </c>
      <c r="G2575" s="50">
        <f t="shared" si="550"/>
        <v>-79736.82965</v>
      </c>
      <c r="H2575" s="91">
        <f t="shared" si="551"/>
        <v>31.050191990997948</v>
      </c>
    </row>
    <row r="2576" spans="2:8" s="44" customFormat="1">
      <c r="B2576" s="88" t="s">
        <v>7</v>
      </c>
      <c r="C2576" s="1" t="s">
        <v>0</v>
      </c>
      <c r="D2576" s="51">
        <v>0</v>
      </c>
      <c r="E2576" s="51">
        <v>139464.54500000001</v>
      </c>
      <c r="F2576" s="51">
        <v>57522.074919999999</v>
      </c>
      <c r="G2576" s="50">
        <f t="shared" si="550"/>
        <v>-81942.470080000014</v>
      </c>
      <c r="H2576" s="91">
        <f t="shared" si="551"/>
        <v>41.244945028860194</v>
      </c>
    </row>
    <row r="2577" spans="2:8" s="44" customFormat="1" ht="21">
      <c r="B2577" s="92" t="s">
        <v>55</v>
      </c>
      <c r="C2577" s="1" t="s">
        <v>57</v>
      </c>
      <c r="D2577" s="2" t="s">
        <v>1</v>
      </c>
      <c r="E2577" s="2" t="s">
        <v>2</v>
      </c>
      <c r="F2577" s="2" t="s">
        <v>3</v>
      </c>
      <c r="G2577" s="3" t="s">
        <v>4</v>
      </c>
      <c r="H2577" s="93" t="s">
        <v>58</v>
      </c>
    </row>
    <row r="2578" spans="2:8" s="44" customFormat="1" ht="31.5">
      <c r="B2578" s="88" t="s">
        <v>1285</v>
      </c>
      <c r="C2578" s="1" t="s">
        <v>1019</v>
      </c>
      <c r="D2578" s="83"/>
      <c r="E2578" s="83"/>
      <c r="F2578" s="83"/>
      <c r="G2578" s="83"/>
      <c r="H2578" s="89"/>
    </row>
    <row r="2579" spans="2:8" s="44" customFormat="1">
      <c r="B2579" s="90" t="s">
        <v>64</v>
      </c>
      <c r="C2579" s="107" t="s">
        <v>65</v>
      </c>
      <c r="D2579" s="49">
        <v>0</v>
      </c>
      <c r="E2579" s="49">
        <v>15292.651</v>
      </c>
      <c r="F2579" s="49">
        <v>14617.5</v>
      </c>
      <c r="G2579" s="50">
        <f t="shared" ref="G2579:G2586" si="552">F2579-E2579</f>
        <v>-675.15099999999984</v>
      </c>
      <c r="H2579" s="91">
        <f t="shared" ref="H2579:H2586" si="553">F2579/E2579*100</f>
        <v>95.585127784580976</v>
      </c>
    </row>
    <row r="2580" spans="2:8" s="44" customFormat="1">
      <c r="B2580" s="90" t="s">
        <v>66</v>
      </c>
      <c r="C2580" s="107" t="s">
        <v>67</v>
      </c>
      <c r="D2580" s="49">
        <v>0</v>
      </c>
      <c r="E2580" s="49">
        <v>2253.1889999999999</v>
      </c>
      <c r="F2580" s="49">
        <v>2253.1</v>
      </c>
      <c r="G2580" s="50">
        <f t="shared" si="552"/>
        <v>-8.8999999999941792E-2</v>
      </c>
      <c r="H2580" s="91">
        <f t="shared" si="553"/>
        <v>99.996050042850385</v>
      </c>
    </row>
    <row r="2581" spans="2:8" s="44" customFormat="1">
      <c r="B2581" s="90" t="s">
        <v>68</v>
      </c>
      <c r="C2581" s="107" t="s">
        <v>69</v>
      </c>
      <c r="D2581" s="49">
        <v>0</v>
      </c>
      <c r="E2581" s="49">
        <v>957.4</v>
      </c>
      <c r="F2581" s="49">
        <v>729.4</v>
      </c>
      <c r="G2581" s="50">
        <f t="shared" si="552"/>
        <v>-228</v>
      </c>
      <c r="H2581" s="91">
        <f t="shared" si="553"/>
        <v>76.185502402339665</v>
      </c>
    </row>
    <row r="2582" spans="2:8" s="44" customFormat="1">
      <c r="B2582" s="90" t="s">
        <v>1050</v>
      </c>
      <c r="C2582" s="107" t="s">
        <v>787</v>
      </c>
      <c r="D2582" s="49">
        <v>0</v>
      </c>
      <c r="E2582" s="49">
        <v>1157.8399999999999</v>
      </c>
      <c r="F2582" s="49">
        <v>817</v>
      </c>
      <c r="G2582" s="50">
        <f t="shared" si="552"/>
        <v>-340.83999999999992</v>
      </c>
      <c r="H2582" s="91">
        <f t="shared" si="553"/>
        <v>70.562426587438694</v>
      </c>
    </row>
    <row r="2583" spans="2:8" s="44" customFormat="1">
      <c r="B2583" s="90" t="s">
        <v>70</v>
      </c>
      <c r="C2583" s="107" t="s">
        <v>71</v>
      </c>
      <c r="D2583" s="49">
        <v>0</v>
      </c>
      <c r="E2583" s="49">
        <v>2210.1</v>
      </c>
      <c r="F2583" s="49">
        <v>535.79999999999995</v>
      </c>
      <c r="G2583" s="50">
        <f t="shared" si="552"/>
        <v>-1674.3</v>
      </c>
      <c r="H2583" s="91">
        <f t="shared" si="553"/>
        <v>24.243246911904436</v>
      </c>
    </row>
    <row r="2584" spans="2:8" s="44" customFormat="1">
      <c r="B2584" s="88" t="s">
        <v>5</v>
      </c>
      <c r="C2584" s="1" t="s">
        <v>0</v>
      </c>
      <c r="D2584" s="51">
        <v>0</v>
      </c>
      <c r="E2584" s="51">
        <v>21871.18</v>
      </c>
      <c r="F2584" s="51">
        <v>18952.8</v>
      </c>
      <c r="G2584" s="50">
        <f t="shared" si="552"/>
        <v>-2918.380000000001</v>
      </c>
      <c r="H2584" s="91">
        <f t="shared" si="553"/>
        <v>86.656504130092657</v>
      </c>
    </row>
    <row r="2585" spans="2:8" s="44" customFormat="1">
      <c r="B2585" s="88" t="s">
        <v>6</v>
      </c>
      <c r="C2585" s="1" t="s">
        <v>0</v>
      </c>
      <c r="D2585" s="51">
        <v>0</v>
      </c>
      <c r="E2585" s="51">
        <v>21871.18</v>
      </c>
      <c r="F2585" s="51">
        <v>18952.8</v>
      </c>
      <c r="G2585" s="50">
        <f t="shared" si="552"/>
        <v>-2918.380000000001</v>
      </c>
      <c r="H2585" s="91">
        <f t="shared" si="553"/>
        <v>86.656504130092657</v>
      </c>
    </row>
    <row r="2586" spans="2:8" s="44" customFormat="1">
      <c r="B2586" s="88" t="s">
        <v>8</v>
      </c>
      <c r="C2586" s="1" t="s">
        <v>0</v>
      </c>
      <c r="D2586" s="51">
        <v>0</v>
      </c>
      <c r="E2586" s="51">
        <v>3850.6869999999999</v>
      </c>
      <c r="F2586" s="51">
        <v>2874.0014500000002</v>
      </c>
      <c r="G2586" s="50">
        <f t="shared" si="552"/>
        <v>-976.68554999999969</v>
      </c>
      <c r="H2586" s="91">
        <f t="shared" si="553"/>
        <v>74.636070135017476</v>
      </c>
    </row>
    <row r="2587" spans="2:8" s="44" customFormat="1" ht="21">
      <c r="B2587" s="92" t="s">
        <v>55</v>
      </c>
      <c r="C2587" s="1" t="s">
        <v>57</v>
      </c>
      <c r="D2587" s="2" t="s">
        <v>1</v>
      </c>
      <c r="E2587" s="2" t="s">
        <v>2</v>
      </c>
      <c r="F2587" s="2" t="s">
        <v>3</v>
      </c>
      <c r="G2587" s="3" t="s">
        <v>4</v>
      </c>
      <c r="H2587" s="93" t="s">
        <v>58</v>
      </c>
    </row>
    <row r="2588" spans="2:8" s="44" customFormat="1" ht="31.5">
      <c r="B2588" s="88" t="s">
        <v>1286</v>
      </c>
      <c r="C2588" s="1" t="s">
        <v>1020</v>
      </c>
      <c r="D2588" s="83"/>
      <c r="E2588" s="83"/>
      <c r="F2588" s="83"/>
      <c r="G2588" s="83"/>
      <c r="H2588" s="89"/>
    </row>
    <row r="2589" spans="2:8" s="44" customFormat="1">
      <c r="B2589" s="90" t="s">
        <v>64</v>
      </c>
      <c r="C2589" s="107" t="s">
        <v>65</v>
      </c>
      <c r="D2589" s="49">
        <v>0</v>
      </c>
      <c r="E2589" s="49">
        <v>39405.644999999997</v>
      </c>
      <c r="F2589" s="49">
        <v>36058.284420000004</v>
      </c>
      <c r="G2589" s="50">
        <f t="shared" ref="G2589:G2597" si="554">F2589-E2589</f>
        <v>-3347.3605799999932</v>
      </c>
      <c r="H2589" s="91">
        <f t="shared" ref="H2589:H2597" si="555">F2589/E2589*100</f>
        <v>91.50537802388466</v>
      </c>
    </row>
    <row r="2590" spans="2:8" s="44" customFormat="1">
      <c r="B2590" s="90" t="s">
        <v>66</v>
      </c>
      <c r="C2590" s="107" t="s">
        <v>67</v>
      </c>
      <c r="D2590" s="49">
        <v>0</v>
      </c>
      <c r="E2590" s="49">
        <v>3041.4</v>
      </c>
      <c r="F2590" s="49">
        <v>3041.4</v>
      </c>
      <c r="G2590" s="50">
        <f t="shared" si="554"/>
        <v>0</v>
      </c>
      <c r="H2590" s="91">
        <f t="shared" si="555"/>
        <v>100</v>
      </c>
    </row>
    <row r="2591" spans="2:8" s="44" customFormat="1">
      <c r="B2591" s="90" t="s">
        <v>68</v>
      </c>
      <c r="C2591" s="107" t="s">
        <v>69</v>
      </c>
      <c r="D2591" s="49">
        <v>0</v>
      </c>
      <c r="E2591" s="49">
        <v>648.83000000000004</v>
      </c>
      <c r="F2591" s="49">
        <v>564.25314000000003</v>
      </c>
      <c r="G2591" s="50">
        <f t="shared" si="554"/>
        <v>-84.576860000000011</v>
      </c>
      <c r="H2591" s="91">
        <f t="shared" si="555"/>
        <v>86.964711865974138</v>
      </c>
    </row>
    <row r="2592" spans="2:8" s="44" customFormat="1">
      <c r="B2592" s="90" t="s">
        <v>1050</v>
      </c>
      <c r="C2592" s="107" t="s">
        <v>787</v>
      </c>
      <c r="D2592" s="49">
        <v>0</v>
      </c>
      <c r="E2592" s="49">
        <v>3892.06</v>
      </c>
      <c r="F2592" s="49">
        <v>2280.3009999999999</v>
      </c>
      <c r="G2592" s="50">
        <f t="shared" si="554"/>
        <v>-1611.759</v>
      </c>
      <c r="H2592" s="91">
        <f t="shared" si="555"/>
        <v>58.588536661819191</v>
      </c>
    </row>
    <row r="2593" spans="2:8" s="44" customFormat="1">
      <c r="B2593" s="90" t="s">
        <v>70</v>
      </c>
      <c r="C2593" s="107" t="s">
        <v>71</v>
      </c>
      <c r="D2593" s="49">
        <v>0</v>
      </c>
      <c r="E2593" s="49">
        <v>1130.17</v>
      </c>
      <c r="F2593" s="49">
        <v>998.48800000000006</v>
      </c>
      <c r="G2593" s="50">
        <f t="shared" si="554"/>
        <v>-131.68200000000002</v>
      </c>
      <c r="H2593" s="91">
        <f t="shared" si="555"/>
        <v>88.348478547475167</v>
      </c>
    </row>
    <row r="2594" spans="2:8" s="44" customFormat="1">
      <c r="B2594" s="88" t="s">
        <v>5</v>
      </c>
      <c r="C2594" s="1" t="s">
        <v>0</v>
      </c>
      <c r="D2594" s="51">
        <v>0</v>
      </c>
      <c r="E2594" s="51">
        <v>48118.105000000003</v>
      </c>
      <c r="F2594" s="51">
        <v>42942.726560000003</v>
      </c>
      <c r="G2594" s="50">
        <f t="shared" si="554"/>
        <v>-5175.3784400000004</v>
      </c>
      <c r="H2594" s="91">
        <f t="shared" si="555"/>
        <v>89.244425897487019</v>
      </c>
    </row>
    <row r="2595" spans="2:8" s="44" customFormat="1">
      <c r="B2595" s="88" t="s">
        <v>6</v>
      </c>
      <c r="C2595" s="1" t="s">
        <v>0</v>
      </c>
      <c r="D2595" s="51">
        <v>0</v>
      </c>
      <c r="E2595" s="51">
        <v>48118.105000000003</v>
      </c>
      <c r="F2595" s="51">
        <v>42942.726560000003</v>
      </c>
      <c r="G2595" s="50">
        <f t="shared" si="554"/>
        <v>-5175.3784400000004</v>
      </c>
      <c r="H2595" s="91">
        <f t="shared" si="555"/>
        <v>89.244425897487019</v>
      </c>
    </row>
    <row r="2596" spans="2:8" s="44" customFormat="1">
      <c r="B2596" s="88" t="s">
        <v>8</v>
      </c>
      <c r="C2596" s="1" t="s">
        <v>0</v>
      </c>
      <c r="D2596" s="51">
        <v>0</v>
      </c>
      <c r="E2596" s="51">
        <v>20234.922999999999</v>
      </c>
      <c r="F2596" s="51">
        <v>10637.778399999999</v>
      </c>
      <c r="G2596" s="50">
        <f t="shared" si="554"/>
        <v>-9597.1445999999996</v>
      </c>
      <c r="H2596" s="91">
        <f t="shared" si="555"/>
        <v>52.571380676862468</v>
      </c>
    </row>
    <row r="2597" spans="2:8" s="44" customFormat="1">
      <c r="B2597" s="88" t="s">
        <v>7</v>
      </c>
      <c r="C2597" s="1" t="s">
        <v>0</v>
      </c>
      <c r="D2597" s="51">
        <v>0</v>
      </c>
      <c r="E2597" s="51">
        <v>68353.028000000006</v>
      </c>
      <c r="F2597" s="51">
        <v>53580.504959999998</v>
      </c>
      <c r="G2597" s="50">
        <f t="shared" si="554"/>
        <v>-14772.523040000007</v>
      </c>
      <c r="H2597" s="91">
        <f t="shared" si="555"/>
        <v>78.387902522767533</v>
      </c>
    </row>
    <row r="2598" spans="2:8" s="44" customFormat="1" ht="21">
      <c r="B2598" s="92" t="s">
        <v>55</v>
      </c>
      <c r="C2598" s="1" t="s">
        <v>57</v>
      </c>
      <c r="D2598" s="2" t="s">
        <v>1</v>
      </c>
      <c r="E2598" s="2" t="s">
        <v>2</v>
      </c>
      <c r="F2598" s="2" t="s">
        <v>3</v>
      </c>
      <c r="G2598" s="3" t="s">
        <v>4</v>
      </c>
      <c r="H2598" s="93" t="s">
        <v>58</v>
      </c>
    </row>
    <row r="2599" spans="2:8" s="44" customFormat="1" ht="21">
      <c r="B2599" s="88" t="s">
        <v>36</v>
      </c>
      <c r="C2599" s="1">
        <v>69920</v>
      </c>
      <c r="D2599" s="83"/>
      <c r="E2599" s="83"/>
      <c r="F2599" s="83"/>
      <c r="G2599" s="83"/>
      <c r="H2599" s="89"/>
    </row>
    <row r="2600" spans="2:8" s="44" customFormat="1">
      <c r="B2600" s="90" t="s">
        <v>37</v>
      </c>
      <c r="C2600" s="1">
        <v>311</v>
      </c>
      <c r="D2600" s="51">
        <v>0</v>
      </c>
      <c r="E2600" s="51">
        <v>4431.6099999999997</v>
      </c>
      <c r="F2600" s="51"/>
      <c r="G2600" s="50">
        <f t="shared" ref="G2600:G2602" si="556">F2600-E2600</f>
        <v>-4431.6099999999997</v>
      </c>
      <c r="H2600" s="91">
        <f t="shared" ref="H2600:H2602" si="557">F2600/E2600*100</f>
        <v>0</v>
      </c>
    </row>
    <row r="2601" spans="2:8" s="44" customFormat="1">
      <c r="B2601" s="88" t="s">
        <v>6</v>
      </c>
      <c r="C2601" s="1" t="s">
        <v>0</v>
      </c>
      <c r="D2601" s="51">
        <v>0</v>
      </c>
      <c r="E2601" s="51">
        <f>E2600</f>
        <v>4431.6099999999997</v>
      </c>
      <c r="F2601" s="51"/>
      <c r="G2601" s="50">
        <f t="shared" si="556"/>
        <v>-4431.6099999999997</v>
      </c>
      <c r="H2601" s="91">
        <f t="shared" si="557"/>
        <v>0</v>
      </c>
    </row>
    <row r="2602" spans="2:8" s="44" customFormat="1">
      <c r="B2602" s="88" t="s">
        <v>7</v>
      </c>
      <c r="C2602" s="1" t="s">
        <v>0</v>
      </c>
      <c r="D2602" s="51">
        <v>0</v>
      </c>
      <c r="E2602" s="51">
        <f>E2601</f>
        <v>4431.6099999999997</v>
      </c>
      <c r="F2602" s="51"/>
      <c r="G2602" s="50">
        <f t="shared" si="556"/>
        <v>-4431.6099999999997</v>
      </c>
      <c r="H2602" s="91">
        <f t="shared" si="557"/>
        <v>0</v>
      </c>
    </row>
    <row r="2603" spans="2:8" s="44" customFormat="1" ht="21">
      <c r="B2603" s="92" t="s">
        <v>55</v>
      </c>
      <c r="C2603" s="1" t="s">
        <v>57</v>
      </c>
      <c r="D2603" s="2" t="s">
        <v>1</v>
      </c>
      <c r="E2603" s="2" t="s">
        <v>2</v>
      </c>
      <c r="F2603" s="2" t="s">
        <v>3</v>
      </c>
      <c r="G2603" s="3" t="s">
        <v>4</v>
      </c>
      <c r="H2603" s="93" t="s">
        <v>58</v>
      </c>
    </row>
    <row r="2604" spans="2:8" s="44" customFormat="1" ht="21">
      <c r="B2604" s="88" t="s">
        <v>38</v>
      </c>
      <c r="C2604" s="1">
        <v>69930</v>
      </c>
      <c r="D2604" s="83"/>
      <c r="E2604" s="83"/>
      <c r="F2604" s="83"/>
      <c r="G2604" s="83"/>
      <c r="H2604" s="89"/>
    </row>
    <row r="2605" spans="2:8" s="44" customFormat="1">
      <c r="B2605" s="90" t="s">
        <v>17</v>
      </c>
      <c r="C2605" s="1">
        <v>321</v>
      </c>
      <c r="D2605" s="51">
        <v>0</v>
      </c>
      <c r="E2605" s="51">
        <v>6180.57</v>
      </c>
      <c r="F2605" s="51"/>
      <c r="G2605" s="50">
        <f t="shared" ref="G2605:G2607" si="558">F2605-E2605</f>
        <v>-6180.57</v>
      </c>
      <c r="H2605" s="91">
        <f t="shared" ref="H2605:H2607" si="559">F2605/E2605*100</f>
        <v>0</v>
      </c>
    </row>
    <row r="2606" spans="2:8" s="44" customFormat="1">
      <c r="B2606" s="88" t="s">
        <v>6</v>
      </c>
      <c r="C2606" s="1" t="s">
        <v>0</v>
      </c>
      <c r="D2606" s="51">
        <v>0</v>
      </c>
      <c r="E2606" s="51">
        <f>E2605</f>
        <v>6180.57</v>
      </c>
      <c r="F2606" s="51"/>
      <c r="G2606" s="50">
        <f t="shared" si="558"/>
        <v>-6180.57</v>
      </c>
      <c r="H2606" s="91">
        <f t="shared" si="559"/>
        <v>0</v>
      </c>
    </row>
    <row r="2607" spans="2:8" s="44" customFormat="1">
      <c r="B2607" s="88" t="s">
        <v>7</v>
      </c>
      <c r="C2607" s="1" t="s">
        <v>0</v>
      </c>
      <c r="D2607" s="51">
        <v>0</v>
      </c>
      <c r="E2607" s="51">
        <f>E2606</f>
        <v>6180.57</v>
      </c>
      <c r="F2607" s="51"/>
      <c r="G2607" s="50">
        <f t="shared" si="558"/>
        <v>-6180.57</v>
      </c>
      <c r="H2607" s="91">
        <f t="shared" si="559"/>
        <v>0</v>
      </c>
    </row>
    <row r="2608" spans="2:8" s="44" customFormat="1" ht="21">
      <c r="B2608" s="92" t="s">
        <v>55</v>
      </c>
      <c r="C2608" s="1" t="s">
        <v>57</v>
      </c>
      <c r="D2608" s="2" t="s">
        <v>1</v>
      </c>
      <c r="E2608" s="2" t="s">
        <v>2</v>
      </c>
      <c r="F2608" s="2" t="s">
        <v>3</v>
      </c>
      <c r="G2608" s="3" t="s">
        <v>4</v>
      </c>
      <c r="H2608" s="93" t="s">
        <v>58</v>
      </c>
    </row>
    <row r="2609" spans="2:8" s="44" customFormat="1" ht="21">
      <c r="B2609" s="88" t="s">
        <v>1287</v>
      </c>
      <c r="C2609" s="1" t="s">
        <v>1021</v>
      </c>
      <c r="D2609" s="83"/>
      <c r="E2609" s="83"/>
      <c r="F2609" s="83"/>
      <c r="G2609" s="83"/>
      <c r="H2609" s="89"/>
    </row>
    <row r="2610" spans="2:8" s="44" customFormat="1">
      <c r="B2610" s="90" t="s">
        <v>64</v>
      </c>
      <c r="C2610" s="107" t="s">
        <v>65</v>
      </c>
      <c r="D2610" s="49">
        <v>10817.9</v>
      </c>
      <c r="E2610" s="49">
        <v>10817.9</v>
      </c>
      <c r="F2610" s="49">
        <v>10817.89961</v>
      </c>
      <c r="G2610" s="50">
        <f t="shared" ref="G2610:G2619" si="560">F2610-E2610</f>
        <v>-3.8999999924271833E-4</v>
      </c>
      <c r="H2610" s="91">
        <f t="shared" ref="H2610:H2619" si="561">F2610/E2610*100</f>
        <v>99.99999639486407</v>
      </c>
    </row>
    <row r="2611" spans="2:8" s="44" customFormat="1">
      <c r="B2611" s="90" t="s">
        <v>66</v>
      </c>
      <c r="C2611" s="107" t="s">
        <v>67</v>
      </c>
      <c r="D2611" s="49">
        <v>1620</v>
      </c>
      <c r="E2611" s="49">
        <v>1620</v>
      </c>
      <c r="F2611" s="49">
        <v>1620</v>
      </c>
      <c r="G2611" s="50">
        <f t="shared" si="560"/>
        <v>0</v>
      </c>
      <c r="H2611" s="91">
        <f t="shared" si="561"/>
        <v>100</v>
      </c>
    </row>
    <row r="2612" spans="2:8" s="44" customFormat="1">
      <c r="B2612" s="90" t="s">
        <v>68</v>
      </c>
      <c r="C2612" s="107" t="s">
        <v>69</v>
      </c>
      <c r="D2612" s="49">
        <v>1202.2</v>
      </c>
      <c r="E2612" s="49">
        <v>1202.2</v>
      </c>
      <c r="F2612" s="49">
        <v>626.13333999999998</v>
      </c>
      <c r="G2612" s="50">
        <f t="shared" si="560"/>
        <v>-576.06666000000007</v>
      </c>
      <c r="H2612" s="91">
        <f t="shared" si="561"/>
        <v>52.082294127433038</v>
      </c>
    </row>
    <row r="2613" spans="2:8" s="44" customFormat="1">
      <c r="B2613" s="90" t="s">
        <v>1050</v>
      </c>
      <c r="C2613" s="107" t="s">
        <v>787</v>
      </c>
      <c r="D2613" s="49">
        <v>150</v>
      </c>
      <c r="E2613" s="49">
        <v>150</v>
      </c>
      <c r="F2613" s="49">
        <v>85.075999999999993</v>
      </c>
      <c r="G2613" s="50">
        <f t="shared" si="560"/>
        <v>-64.924000000000007</v>
      </c>
      <c r="H2613" s="91">
        <f t="shared" si="561"/>
        <v>56.717333333333329</v>
      </c>
    </row>
    <row r="2614" spans="2:8" s="44" customFormat="1">
      <c r="B2614" s="90" t="s">
        <v>70</v>
      </c>
      <c r="C2614" s="107" t="s">
        <v>71</v>
      </c>
      <c r="D2614" s="49">
        <v>600</v>
      </c>
      <c r="E2614" s="49">
        <v>600</v>
      </c>
      <c r="F2614" s="49">
        <v>309.99970000000002</v>
      </c>
      <c r="G2614" s="50">
        <f t="shared" si="560"/>
        <v>-290.00029999999998</v>
      </c>
      <c r="H2614" s="91">
        <f t="shared" si="561"/>
        <v>51.666616666666663</v>
      </c>
    </row>
    <row r="2615" spans="2:8" s="44" customFormat="1">
      <c r="B2615" s="88" t="s">
        <v>5</v>
      </c>
      <c r="C2615" s="1" t="s">
        <v>0</v>
      </c>
      <c r="D2615" s="51">
        <v>14390.1</v>
      </c>
      <c r="E2615" s="51">
        <v>14390.1</v>
      </c>
      <c r="F2615" s="51">
        <v>13459.10865</v>
      </c>
      <c r="G2615" s="50">
        <f t="shared" si="560"/>
        <v>-930.99135000000024</v>
      </c>
      <c r="H2615" s="91">
        <f t="shared" si="561"/>
        <v>93.530334396564314</v>
      </c>
    </row>
    <row r="2616" spans="2:8" s="44" customFormat="1">
      <c r="B2616" s="90" t="s">
        <v>37</v>
      </c>
      <c r="C2616" s="107" t="s">
        <v>789</v>
      </c>
      <c r="D2616" s="49">
        <v>0</v>
      </c>
      <c r="E2616" s="49">
        <v>1094.9000000000001</v>
      </c>
      <c r="F2616" s="49">
        <v>1094.8620000000001</v>
      </c>
      <c r="G2616" s="50">
        <f t="shared" si="560"/>
        <v>-3.8000000000010914E-2</v>
      </c>
      <c r="H2616" s="91">
        <f t="shared" si="561"/>
        <v>99.996529363412179</v>
      </c>
    </row>
    <row r="2617" spans="2:8" s="44" customFormat="1">
      <c r="B2617" s="88" t="s">
        <v>6</v>
      </c>
      <c r="C2617" s="1" t="s">
        <v>0</v>
      </c>
      <c r="D2617" s="51">
        <v>14390.1</v>
      </c>
      <c r="E2617" s="51">
        <v>15485</v>
      </c>
      <c r="F2617" s="51">
        <v>14553.970649999999</v>
      </c>
      <c r="G2617" s="50">
        <f t="shared" si="560"/>
        <v>-931.0293500000007</v>
      </c>
      <c r="H2617" s="91">
        <f t="shared" si="561"/>
        <v>93.987540523086849</v>
      </c>
    </row>
    <row r="2618" spans="2:8" s="44" customFormat="1">
      <c r="B2618" s="88" t="s">
        <v>8</v>
      </c>
      <c r="C2618" s="1" t="s">
        <v>0</v>
      </c>
      <c r="D2618" s="51">
        <v>0</v>
      </c>
      <c r="E2618" s="51">
        <v>396.76400000000001</v>
      </c>
      <c r="F2618" s="51">
        <v>355.464</v>
      </c>
      <c r="G2618" s="50">
        <f t="shared" si="560"/>
        <v>-41.300000000000011</v>
      </c>
      <c r="H2618" s="91">
        <f t="shared" si="561"/>
        <v>89.590789486949419</v>
      </c>
    </row>
    <row r="2619" spans="2:8" s="44" customFormat="1">
      <c r="B2619" s="88" t="s">
        <v>7</v>
      </c>
      <c r="C2619" s="1" t="s">
        <v>0</v>
      </c>
      <c r="D2619" s="51">
        <v>14390.1</v>
      </c>
      <c r="E2619" s="51">
        <v>15881.763999999999</v>
      </c>
      <c r="F2619" s="51">
        <v>14909.434649999999</v>
      </c>
      <c r="G2619" s="50">
        <f t="shared" si="560"/>
        <v>-972.32934999999998</v>
      </c>
      <c r="H2619" s="91">
        <f t="shared" si="561"/>
        <v>93.877699290834443</v>
      </c>
    </row>
    <row r="2620" spans="2:8" s="44" customFormat="1" ht="21">
      <c r="B2620" s="92" t="s">
        <v>55</v>
      </c>
      <c r="C2620" s="1" t="s">
        <v>57</v>
      </c>
      <c r="D2620" s="2" t="s">
        <v>1</v>
      </c>
      <c r="E2620" s="2" t="s">
        <v>2</v>
      </c>
      <c r="F2620" s="2" t="s">
        <v>3</v>
      </c>
      <c r="G2620" s="3" t="s">
        <v>4</v>
      </c>
      <c r="H2620" s="93" t="s">
        <v>58</v>
      </c>
    </row>
    <row r="2621" spans="2:8" s="44" customFormat="1" ht="31.5">
      <c r="B2621" s="88" t="s">
        <v>1288</v>
      </c>
      <c r="C2621" s="1" t="s">
        <v>1022</v>
      </c>
      <c r="D2621" s="83"/>
      <c r="E2621" s="83"/>
      <c r="F2621" s="83"/>
      <c r="G2621" s="83"/>
      <c r="H2621" s="89"/>
    </row>
    <row r="2622" spans="2:8" s="44" customFormat="1">
      <c r="B2622" s="90" t="s">
        <v>64</v>
      </c>
      <c r="C2622" s="107" t="s">
        <v>65</v>
      </c>
      <c r="D2622" s="49">
        <v>25316.6</v>
      </c>
      <c r="E2622" s="49">
        <v>25316.6</v>
      </c>
      <c r="F2622" s="49">
        <v>21594.76944</v>
      </c>
      <c r="G2622" s="50">
        <f t="shared" ref="G2622:G2631" si="562">F2622-E2622</f>
        <v>-3721.8305599999985</v>
      </c>
      <c r="H2622" s="91">
        <f t="shared" ref="H2622:H2631" si="563">F2622/E2622*100</f>
        <v>85.298853084537413</v>
      </c>
    </row>
    <row r="2623" spans="2:8" s="44" customFormat="1">
      <c r="B2623" s="90" t="s">
        <v>66</v>
      </c>
      <c r="C2623" s="107" t="s">
        <v>67</v>
      </c>
      <c r="D2623" s="49">
        <v>3275.4</v>
      </c>
      <c r="E2623" s="49">
        <v>3275.4</v>
      </c>
      <c r="F2623" s="49">
        <v>3199.4998300000002</v>
      </c>
      <c r="G2623" s="50">
        <f t="shared" si="562"/>
        <v>-75.900169999999889</v>
      </c>
      <c r="H2623" s="91">
        <f t="shared" si="563"/>
        <v>97.682720583745493</v>
      </c>
    </row>
    <row r="2624" spans="2:8" s="44" customFormat="1">
      <c r="B2624" s="90" t="s">
        <v>68</v>
      </c>
      <c r="C2624" s="107" t="s">
        <v>69</v>
      </c>
      <c r="D2624" s="49">
        <v>4290.8</v>
      </c>
      <c r="E2624" s="49">
        <v>3899.6</v>
      </c>
      <c r="F2624" s="49">
        <v>2292.1692200000002</v>
      </c>
      <c r="G2624" s="50">
        <f t="shared" si="562"/>
        <v>-1607.4307799999997</v>
      </c>
      <c r="H2624" s="91">
        <f t="shared" si="563"/>
        <v>58.779598420350808</v>
      </c>
    </row>
    <row r="2625" spans="2:8" s="44" customFormat="1">
      <c r="B2625" s="90" t="s">
        <v>1050</v>
      </c>
      <c r="C2625" s="107" t="s">
        <v>787</v>
      </c>
      <c r="D2625" s="49">
        <v>1251.0999999999999</v>
      </c>
      <c r="E2625" s="49">
        <v>1495.3</v>
      </c>
      <c r="F2625" s="49">
        <v>1450.9800700000001</v>
      </c>
      <c r="G2625" s="50">
        <f t="shared" si="562"/>
        <v>-44.319929999999886</v>
      </c>
      <c r="H2625" s="91">
        <f t="shared" si="563"/>
        <v>97.036050959673645</v>
      </c>
    </row>
    <row r="2626" spans="2:8" s="44" customFormat="1">
      <c r="B2626" s="90" t="s">
        <v>70</v>
      </c>
      <c r="C2626" s="107" t="s">
        <v>71</v>
      </c>
      <c r="D2626" s="49">
        <v>600.1</v>
      </c>
      <c r="E2626" s="49">
        <v>600.1</v>
      </c>
      <c r="F2626" s="49">
        <v>600.1</v>
      </c>
      <c r="G2626" s="50">
        <f t="shared" si="562"/>
        <v>0</v>
      </c>
      <c r="H2626" s="91">
        <f t="shared" si="563"/>
        <v>100</v>
      </c>
    </row>
    <row r="2627" spans="2:8" s="44" customFormat="1">
      <c r="B2627" s="90" t="s">
        <v>1078</v>
      </c>
      <c r="C2627" s="107" t="s">
        <v>805</v>
      </c>
      <c r="D2627" s="49">
        <v>1350</v>
      </c>
      <c r="E2627" s="49">
        <v>1350</v>
      </c>
      <c r="F2627" s="49">
        <v>1307.09086</v>
      </c>
      <c r="G2627" s="50">
        <f t="shared" si="562"/>
        <v>-42.909139999999979</v>
      </c>
      <c r="H2627" s="91">
        <f t="shared" si="563"/>
        <v>96.821545185185187</v>
      </c>
    </row>
    <row r="2628" spans="2:8" s="44" customFormat="1">
      <c r="B2628" s="88" t="s">
        <v>5</v>
      </c>
      <c r="C2628" s="1" t="s">
        <v>0</v>
      </c>
      <c r="D2628" s="51">
        <v>36084</v>
      </c>
      <c r="E2628" s="51">
        <v>35937</v>
      </c>
      <c r="F2628" s="51">
        <v>30444.609420000001</v>
      </c>
      <c r="G2628" s="50">
        <f t="shared" si="562"/>
        <v>-5492.3905799999993</v>
      </c>
      <c r="H2628" s="91">
        <f t="shared" si="563"/>
        <v>84.716613573754074</v>
      </c>
    </row>
    <row r="2629" spans="2:8" s="44" customFormat="1">
      <c r="B2629" s="90" t="s">
        <v>37</v>
      </c>
      <c r="C2629" s="107" t="s">
        <v>789</v>
      </c>
      <c r="D2629" s="49">
        <v>0</v>
      </c>
      <c r="E2629" s="49">
        <v>80</v>
      </c>
      <c r="F2629" s="49">
        <v>40</v>
      </c>
      <c r="G2629" s="50">
        <f t="shared" si="562"/>
        <v>-40</v>
      </c>
      <c r="H2629" s="91">
        <f t="shared" si="563"/>
        <v>50</v>
      </c>
    </row>
    <row r="2630" spans="2:8" s="44" customFormat="1">
      <c r="B2630" s="88" t="s">
        <v>6</v>
      </c>
      <c r="C2630" s="1" t="s">
        <v>0</v>
      </c>
      <c r="D2630" s="51">
        <v>36084</v>
      </c>
      <c r="E2630" s="51">
        <v>36017</v>
      </c>
      <c r="F2630" s="51">
        <v>30484.609420000001</v>
      </c>
      <c r="G2630" s="50">
        <f t="shared" si="562"/>
        <v>-5532.3905799999993</v>
      </c>
      <c r="H2630" s="91">
        <f t="shared" si="563"/>
        <v>84.639501957408996</v>
      </c>
    </row>
    <row r="2631" spans="2:8" s="44" customFormat="1">
      <c r="B2631" s="88" t="s">
        <v>7</v>
      </c>
      <c r="C2631" s="1" t="s">
        <v>0</v>
      </c>
      <c r="D2631" s="51">
        <v>36084</v>
      </c>
      <c r="E2631" s="51">
        <v>36017</v>
      </c>
      <c r="F2631" s="51">
        <v>30484.609420000001</v>
      </c>
      <c r="G2631" s="50">
        <f t="shared" si="562"/>
        <v>-5532.3905799999993</v>
      </c>
      <c r="H2631" s="91">
        <f t="shared" si="563"/>
        <v>84.639501957408996</v>
      </c>
    </row>
    <row r="2632" spans="2:8" s="44" customFormat="1" ht="21">
      <c r="B2632" s="92" t="s">
        <v>55</v>
      </c>
      <c r="C2632" s="1" t="s">
        <v>57</v>
      </c>
      <c r="D2632" s="2" t="s">
        <v>1</v>
      </c>
      <c r="E2632" s="2" t="s">
        <v>2</v>
      </c>
      <c r="F2632" s="2" t="s">
        <v>3</v>
      </c>
      <c r="G2632" s="3" t="s">
        <v>4</v>
      </c>
      <c r="H2632" s="93" t="s">
        <v>58</v>
      </c>
    </row>
    <row r="2633" spans="2:8" s="44" customFormat="1" ht="31.5">
      <c r="B2633" s="88" t="s">
        <v>1289</v>
      </c>
      <c r="C2633" s="1" t="s">
        <v>1023</v>
      </c>
      <c r="D2633" s="83"/>
      <c r="E2633" s="83"/>
      <c r="F2633" s="83"/>
      <c r="G2633" s="83"/>
      <c r="H2633" s="89"/>
    </row>
    <row r="2634" spans="2:8" s="44" customFormat="1">
      <c r="B2634" s="90" t="s">
        <v>64</v>
      </c>
      <c r="C2634" s="107" t="s">
        <v>65</v>
      </c>
      <c r="D2634" s="49">
        <v>34184.300000000003</v>
      </c>
      <c r="E2634" s="49">
        <v>22446.799999999999</v>
      </c>
      <c r="F2634" s="49">
        <v>22446.798780000001</v>
      </c>
      <c r="G2634" s="50">
        <f t="shared" ref="G2634:G2642" si="564">F2634-E2634</f>
        <v>-1.2199999982840382E-3</v>
      </c>
      <c r="H2634" s="91">
        <f t="shared" ref="H2634:H2642" si="565">F2634/E2634*100</f>
        <v>99.999994564926851</v>
      </c>
    </row>
    <row r="2635" spans="2:8" s="44" customFormat="1">
      <c r="B2635" s="90" t="s">
        <v>66</v>
      </c>
      <c r="C2635" s="107" t="s">
        <v>67</v>
      </c>
      <c r="D2635" s="49">
        <v>5895.4</v>
      </c>
      <c r="E2635" s="49">
        <v>3603.4</v>
      </c>
      <c r="F2635" s="49">
        <v>3603.4</v>
      </c>
      <c r="G2635" s="50">
        <f t="shared" si="564"/>
        <v>0</v>
      </c>
      <c r="H2635" s="91">
        <f t="shared" si="565"/>
        <v>100</v>
      </c>
    </row>
    <row r="2636" spans="2:8" s="44" customFormat="1">
      <c r="B2636" s="90" t="s">
        <v>68</v>
      </c>
      <c r="C2636" s="107" t="s">
        <v>69</v>
      </c>
      <c r="D2636" s="49">
        <v>2168.3000000000002</v>
      </c>
      <c r="E2636" s="49">
        <v>2195.6210000000001</v>
      </c>
      <c r="F2636" s="49">
        <v>2195.6189800000002</v>
      </c>
      <c r="G2636" s="50">
        <f t="shared" si="564"/>
        <v>-2.0199999999022111E-3</v>
      </c>
      <c r="H2636" s="91">
        <f t="shared" si="565"/>
        <v>99.999907998693772</v>
      </c>
    </row>
    <row r="2637" spans="2:8" s="44" customFormat="1">
      <c r="B2637" s="90" t="s">
        <v>1050</v>
      </c>
      <c r="C2637" s="107" t="s">
        <v>787</v>
      </c>
      <c r="D2637" s="49">
        <v>1007.3</v>
      </c>
      <c r="E2637" s="49">
        <v>510.1</v>
      </c>
      <c r="F2637" s="49">
        <v>510.1</v>
      </c>
      <c r="G2637" s="50">
        <f t="shared" si="564"/>
        <v>0</v>
      </c>
      <c r="H2637" s="91">
        <f t="shared" si="565"/>
        <v>100</v>
      </c>
    </row>
    <row r="2638" spans="2:8" s="44" customFormat="1">
      <c r="B2638" s="90" t="s">
        <v>70</v>
      </c>
      <c r="C2638" s="107" t="s">
        <v>71</v>
      </c>
      <c r="D2638" s="49">
        <v>520</v>
      </c>
      <c r="E2638" s="49">
        <v>218.434</v>
      </c>
      <c r="F2638" s="49">
        <v>218.43348</v>
      </c>
      <c r="G2638" s="50">
        <f t="shared" si="564"/>
        <v>-5.1999999999452484E-4</v>
      </c>
      <c r="H2638" s="91">
        <f t="shared" si="565"/>
        <v>99.999761941822257</v>
      </c>
    </row>
    <row r="2639" spans="2:8" s="44" customFormat="1">
      <c r="B2639" s="88" t="s">
        <v>5</v>
      </c>
      <c r="C2639" s="1" t="s">
        <v>0</v>
      </c>
      <c r="D2639" s="51">
        <v>43775.3</v>
      </c>
      <c r="E2639" s="51">
        <v>28974.355</v>
      </c>
      <c r="F2639" s="51">
        <v>28974.35124</v>
      </c>
      <c r="G2639" s="50">
        <f t="shared" si="564"/>
        <v>-3.7599999996018596E-3</v>
      </c>
      <c r="H2639" s="91">
        <f t="shared" si="565"/>
        <v>99.99998702300708</v>
      </c>
    </row>
    <row r="2640" spans="2:8" s="44" customFormat="1">
      <c r="B2640" s="90" t="s">
        <v>37</v>
      </c>
      <c r="C2640" s="107" t="s">
        <v>789</v>
      </c>
      <c r="D2640" s="49">
        <v>779</v>
      </c>
      <c r="E2640" s="49">
        <v>0</v>
      </c>
      <c r="F2640" s="49">
        <v>0</v>
      </c>
      <c r="G2640" s="50">
        <f t="shared" si="564"/>
        <v>0</v>
      </c>
      <c r="H2640" s="91">
        <v>0</v>
      </c>
    </row>
    <row r="2641" spans="2:8" s="44" customFormat="1">
      <c r="B2641" s="88" t="s">
        <v>6</v>
      </c>
      <c r="C2641" s="1" t="s">
        <v>0</v>
      </c>
      <c r="D2641" s="51">
        <v>44554.3</v>
      </c>
      <c r="E2641" s="51">
        <v>28974.355</v>
      </c>
      <c r="F2641" s="51">
        <v>28974.35124</v>
      </c>
      <c r="G2641" s="50">
        <f t="shared" si="564"/>
        <v>-3.7599999996018596E-3</v>
      </c>
      <c r="H2641" s="91">
        <f t="shared" si="565"/>
        <v>99.99998702300708</v>
      </c>
    </row>
    <row r="2642" spans="2:8" s="44" customFormat="1">
      <c r="B2642" s="88" t="s">
        <v>7</v>
      </c>
      <c r="C2642" s="1" t="s">
        <v>0</v>
      </c>
      <c r="D2642" s="51">
        <v>44554.3</v>
      </c>
      <c r="E2642" s="51">
        <v>28974.355</v>
      </c>
      <c r="F2642" s="51">
        <v>28974.35124</v>
      </c>
      <c r="G2642" s="50">
        <f t="shared" si="564"/>
        <v>-3.7599999996018596E-3</v>
      </c>
      <c r="H2642" s="91">
        <f t="shared" si="565"/>
        <v>99.99998702300708</v>
      </c>
    </row>
    <row r="2643" spans="2:8" s="44" customFormat="1" ht="21">
      <c r="B2643" s="92" t="s">
        <v>55</v>
      </c>
      <c r="C2643" s="1" t="s">
        <v>57</v>
      </c>
      <c r="D2643" s="2" t="s">
        <v>1</v>
      </c>
      <c r="E2643" s="2" t="s">
        <v>2</v>
      </c>
      <c r="F2643" s="2" t="s">
        <v>3</v>
      </c>
      <c r="G2643" s="3" t="s">
        <v>4</v>
      </c>
      <c r="H2643" s="93" t="s">
        <v>58</v>
      </c>
    </row>
    <row r="2644" spans="2:8" s="44" customFormat="1" ht="31.5">
      <c r="B2644" s="88" t="s">
        <v>1290</v>
      </c>
      <c r="C2644" s="1" t="s">
        <v>1024</v>
      </c>
      <c r="D2644" s="83"/>
      <c r="E2644" s="83"/>
      <c r="F2644" s="83"/>
      <c r="G2644" s="83"/>
      <c r="H2644" s="89"/>
    </row>
    <row r="2645" spans="2:8" s="44" customFormat="1">
      <c r="B2645" s="90" t="s">
        <v>64</v>
      </c>
      <c r="C2645" s="107" t="s">
        <v>65</v>
      </c>
      <c r="D2645" s="49">
        <v>13166.6</v>
      </c>
      <c r="E2645" s="49">
        <v>7438.9</v>
      </c>
      <c r="F2645" s="49">
        <v>7438.8997799999997</v>
      </c>
      <c r="G2645" s="50">
        <f t="shared" ref="G2645:G2652" si="566">F2645-E2645</f>
        <v>-2.1999999989930075E-4</v>
      </c>
      <c r="H2645" s="91">
        <f t="shared" ref="H2645:H2652" si="567">F2645/E2645*100</f>
        <v>99.999997042573497</v>
      </c>
    </row>
    <row r="2646" spans="2:8" s="44" customFormat="1">
      <c r="B2646" s="90" t="s">
        <v>66</v>
      </c>
      <c r="C2646" s="107" t="s">
        <v>67</v>
      </c>
      <c r="D2646" s="49">
        <v>2267.6999999999998</v>
      </c>
      <c r="E2646" s="49">
        <v>1276.9000000000001</v>
      </c>
      <c r="F2646" s="49">
        <v>1276.9000000000001</v>
      </c>
      <c r="G2646" s="50">
        <f t="shared" si="566"/>
        <v>0</v>
      </c>
      <c r="H2646" s="91">
        <f t="shared" si="567"/>
        <v>100</v>
      </c>
    </row>
    <row r="2647" spans="2:8" s="44" customFormat="1">
      <c r="B2647" s="90" t="s">
        <v>68</v>
      </c>
      <c r="C2647" s="107" t="s">
        <v>69</v>
      </c>
      <c r="D2647" s="49">
        <v>400</v>
      </c>
      <c r="E2647" s="49">
        <v>600</v>
      </c>
      <c r="F2647" s="49">
        <v>600</v>
      </c>
      <c r="G2647" s="50">
        <f t="shared" si="566"/>
        <v>0</v>
      </c>
      <c r="H2647" s="91">
        <f t="shared" si="567"/>
        <v>100</v>
      </c>
    </row>
    <row r="2648" spans="2:8" s="44" customFormat="1">
      <c r="B2648" s="90" t="s">
        <v>1050</v>
      </c>
      <c r="C2648" s="107" t="s">
        <v>787</v>
      </c>
      <c r="D2648" s="49">
        <v>325</v>
      </c>
      <c r="E2648" s="49">
        <v>326.61</v>
      </c>
      <c r="F2648" s="49">
        <v>326.61</v>
      </c>
      <c r="G2648" s="50">
        <f t="shared" si="566"/>
        <v>0</v>
      </c>
      <c r="H2648" s="91">
        <f t="shared" si="567"/>
        <v>100</v>
      </c>
    </row>
    <row r="2649" spans="2:8" s="44" customFormat="1">
      <c r="B2649" s="90" t="s">
        <v>70</v>
      </c>
      <c r="C2649" s="107" t="s">
        <v>71</v>
      </c>
      <c r="D2649" s="49">
        <v>700</v>
      </c>
      <c r="E2649" s="49">
        <v>554.85299999999995</v>
      </c>
      <c r="F2649" s="49">
        <v>554.85235999999998</v>
      </c>
      <c r="G2649" s="50">
        <f t="shared" si="566"/>
        <v>-6.3999999997577106E-4</v>
      </c>
      <c r="H2649" s="91">
        <f t="shared" si="567"/>
        <v>99.999884654133623</v>
      </c>
    </row>
    <row r="2650" spans="2:8" s="44" customFormat="1">
      <c r="B2650" s="88" t="s">
        <v>5</v>
      </c>
      <c r="C2650" s="1" t="s">
        <v>0</v>
      </c>
      <c r="D2650" s="51">
        <v>16859.3</v>
      </c>
      <c r="E2650" s="51">
        <v>10197.263000000001</v>
      </c>
      <c r="F2650" s="51">
        <v>10197.262140000001</v>
      </c>
      <c r="G2650" s="50">
        <f t="shared" si="566"/>
        <v>-8.6000000010244548E-4</v>
      </c>
      <c r="H2650" s="91">
        <f t="shared" si="567"/>
        <v>99.999991566364415</v>
      </c>
    </row>
    <row r="2651" spans="2:8" s="44" customFormat="1">
      <c r="B2651" s="88" t="s">
        <v>6</v>
      </c>
      <c r="C2651" s="1" t="s">
        <v>0</v>
      </c>
      <c r="D2651" s="51">
        <v>16859.3</v>
      </c>
      <c r="E2651" s="51">
        <v>10197.263000000001</v>
      </c>
      <c r="F2651" s="51">
        <v>10197.262140000001</v>
      </c>
      <c r="G2651" s="50">
        <f t="shared" si="566"/>
        <v>-8.6000000010244548E-4</v>
      </c>
      <c r="H2651" s="91">
        <f t="shared" si="567"/>
        <v>99.999991566364415</v>
      </c>
    </row>
    <row r="2652" spans="2:8" s="44" customFormat="1">
      <c r="B2652" s="88" t="s">
        <v>7</v>
      </c>
      <c r="C2652" s="1" t="s">
        <v>0</v>
      </c>
      <c r="D2652" s="51">
        <v>16859.3</v>
      </c>
      <c r="E2652" s="51">
        <v>10197.263000000001</v>
      </c>
      <c r="F2652" s="51">
        <v>10197.262140000001</v>
      </c>
      <c r="G2652" s="50">
        <f t="shared" si="566"/>
        <v>-8.6000000010244548E-4</v>
      </c>
      <c r="H2652" s="91">
        <f t="shared" si="567"/>
        <v>99.999991566364415</v>
      </c>
    </row>
    <row r="2653" spans="2:8" s="44" customFormat="1" ht="21">
      <c r="B2653" s="92" t="s">
        <v>55</v>
      </c>
      <c r="C2653" s="1" t="s">
        <v>57</v>
      </c>
      <c r="D2653" s="2" t="s">
        <v>1</v>
      </c>
      <c r="E2653" s="2" t="s">
        <v>2</v>
      </c>
      <c r="F2653" s="2" t="s">
        <v>3</v>
      </c>
      <c r="G2653" s="3" t="s">
        <v>4</v>
      </c>
      <c r="H2653" s="93" t="s">
        <v>58</v>
      </c>
    </row>
    <row r="2654" spans="2:8" s="44" customFormat="1">
      <c r="B2654" s="168" t="s">
        <v>50</v>
      </c>
      <c r="C2654" s="170" t="s">
        <v>1025</v>
      </c>
      <c r="D2654" s="83"/>
      <c r="E2654" s="83"/>
      <c r="F2654" s="83"/>
      <c r="G2654" s="83"/>
      <c r="H2654" s="89"/>
    </row>
    <row r="2655" spans="2:8" s="44" customFormat="1">
      <c r="B2655" s="169"/>
      <c r="C2655" s="171"/>
      <c r="D2655" s="83"/>
      <c r="E2655" s="83"/>
      <c r="F2655" s="83"/>
      <c r="G2655" s="83"/>
      <c r="H2655" s="89"/>
    </row>
    <row r="2656" spans="2:8" s="44" customFormat="1">
      <c r="B2656" s="90" t="s">
        <v>64</v>
      </c>
      <c r="C2656" s="107" t="s">
        <v>65</v>
      </c>
      <c r="D2656" s="49">
        <v>15753.5</v>
      </c>
      <c r="E2656" s="49">
        <v>6548.9930000000004</v>
      </c>
      <c r="F2656" s="49">
        <v>6548.9927500000003</v>
      </c>
      <c r="G2656" s="50">
        <f t="shared" ref="G2656:G2664" si="568">F2656-E2656</f>
        <v>-2.500000000509317E-4</v>
      </c>
      <c r="H2656" s="91">
        <f t="shared" ref="H2656:H2664" si="569">F2656/E2656*100</f>
        <v>99.999996182619228</v>
      </c>
    </row>
    <row r="2657" spans="2:8" s="44" customFormat="1">
      <c r="B2657" s="90" t="s">
        <v>66</v>
      </c>
      <c r="C2657" s="107" t="s">
        <v>67</v>
      </c>
      <c r="D2657" s="49">
        <v>2329.6</v>
      </c>
      <c r="E2657" s="49">
        <v>944.798</v>
      </c>
      <c r="F2657" s="49">
        <v>944.798</v>
      </c>
      <c r="G2657" s="50">
        <f t="shared" si="568"/>
        <v>0</v>
      </c>
      <c r="H2657" s="91">
        <f t="shared" si="569"/>
        <v>100</v>
      </c>
    </row>
    <row r="2658" spans="2:8" s="44" customFormat="1">
      <c r="B2658" s="90" t="s">
        <v>68</v>
      </c>
      <c r="C2658" s="107" t="s">
        <v>69</v>
      </c>
      <c r="D2658" s="49">
        <v>8566.4</v>
      </c>
      <c r="E2658" s="49">
        <v>1092.2059999999999</v>
      </c>
      <c r="F2658" s="49">
        <v>1092.2055700000001</v>
      </c>
      <c r="G2658" s="50">
        <f t="shared" si="568"/>
        <v>-4.2999999982384907E-4</v>
      </c>
      <c r="H2658" s="91">
        <f t="shared" si="569"/>
        <v>99.999960630137551</v>
      </c>
    </row>
    <row r="2659" spans="2:8" s="44" customFormat="1">
      <c r="B2659" s="90" t="s">
        <v>1050</v>
      </c>
      <c r="C2659" s="107" t="s">
        <v>787</v>
      </c>
      <c r="D2659" s="49">
        <v>835</v>
      </c>
      <c r="E2659" s="49">
        <v>86.224999999999994</v>
      </c>
      <c r="F2659" s="49">
        <v>86.224999999999994</v>
      </c>
      <c r="G2659" s="50">
        <f t="shared" si="568"/>
        <v>0</v>
      </c>
      <c r="H2659" s="91">
        <f t="shared" si="569"/>
        <v>100</v>
      </c>
    </row>
    <row r="2660" spans="2:8" s="44" customFormat="1">
      <c r="B2660" s="90" t="s">
        <v>70</v>
      </c>
      <c r="C2660" s="107" t="s">
        <v>71</v>
      </c>
      <c r="D2660" s="49">
        <v>4600</v>
      </c>
      <c r="E2660" s="49">
        <v>2064.9029999999998</v>
      </c>
      <c r="F2660" s="49">
        <v>2064.9029099999998</v>
      </c>
      <c r="G2660" s="50">
        <f t="shared" si="568"/>
        <v>-9.0000000000145519E-5</v>
      </c>
      <c r="H2660" s="91">
        <f t="shared" si="569"/>
        <v>99.999995641441757</v>
      </c>
    </row>
    <row r="2661" spans="2:8" s="44" customFormat="1">
      <c r="B2661" s="88" t="s">
        <v>5</v>
      </c>
      <c r="C2661" s="1" t="s">
        <v>0</v>
      </c>
      <c r="D2661" s="51">
        <v>32084.5</v>
      </c>
      <c r="E2661" s="51">
        <v>10737.125</v>
      </c>
      <c r="F2661" s="51">
        <v>10737.124229999999</v>
      </c>
      <c r="G2661" s="50">
        <f t="shared" si="568"/>
        <v>-7.7000000055704731E-4</v>
      </c>
      <c r="H2661" s="91">
        <f t="shared" si="569"/>
        <v>99.999992828620321</v>
      </c>
    </row>
    <row r="2662" spans="2:8" s="44" customFormat="1">
      <c r="B2662" s="90" t="s">
        <v>37</v>
      </c>
      <c r="C2662" s="107" t="s">
        <v>789</v>
      </c>
      <c r="D2662" s="49">
        <v>10300</v>
      </c>
      <c r="E2662" s="49">
        <v>0</v>
      </c>
      <c r="F2662" s="49">
        <v>0</v>
      </c>
      <c r="G2662" s="50">
        <f t="shared" si="568"/>
        <v>0</v>
      </c>
      <c r="H2662" s="91">
        <v>0</v>
      </c>
    </row>
    <row r="2663" spans="2:8" s="44" customFormat="1">
      <c r="B2663" s="88" t="s">
        <v>6</v>
      </c>
      <c r="C2663" s="1" t="s">
        <v>0</v>
      </c>
      <c r="D2663" s="51">
        <v>42384.5</v>
      </c>
      <c r="E2663" s="51">
        <v>10737.125</v>
      </c>
      <c r="F2663" s="51">
        <v>10737.124229999999</v>
      </c>
      <c r="G2663" s="50">
        <f t="shared" si="568"/>
        <v>-7.7000000055704731E-4</v>
      </c>
      <c r="H2663" s="91">
        <f t="shared" si="569"/>
        <v>99.999992828620321</v>
      </c>
    </row>
    <row r="2664" spans="2:8" s="44" customFormat="1">
      <c r="B2664" s="88" t="s">
        <v>7</v>
      </c>
      <c r="C2664" s="1" t="s">
        <v>0</v>
      </c>
      <c r="D2664" s="51">
        <v>42384.5</v>
      </c>
      <c r="E2664" s="51">
        <v>10737.125</v>
      </c>
      <c r="F2664" s="51">
        <v>10737.124229999999</v>
      </c>
      <c r="G2664" s="50">
        <f t="shared" si="568"/>
        <v>-7.7000000055704731E-4</v>
      </c>
      <c r="H2664" s="91">
        <f t="shared" si="569"/>
        <v>99.999992828620321</v>
      </c>
    </row>
    <row r="2665" spans="2:8" s="44" customFormat="1" ht="21">
      <c r="B2665" s="92" t="s">
        <v>55</v>
      </c>
      <c r="C2665" s="1" t="s">
        <v>57</v>
      </c>
      <c r="D2665" s="2" t="s">
        <v>1</v>
      </c>
      <c r="E2665" s="2" t="s">
        <v>2</v>
      </c>
      <c r="F2665" s="2" t="s">
        <v>3</v>
      </c>
      <c r="G2665" s="3" t="s">
        <v>4</v>
      </c>
      <c r="H2665" s="93" t="s">
        <v>58</v>
      </c>
    </row>
    <row r="2666" spans="2:8" s="44" customFormat="1" ht="31.5">
      <c r="B2666" s="88" t="s">
        <v>1291</v>
      </c>
      <c r="C2666" s="1" t="s">
        <v>1026</v>
      </c>
      <c r="D2666" s="83"/>
      <c r="E2666" s="83"/>
      <c r="F2666" s="83"/>
      <c r="G2666" s="83"/>
      <c r="H2666" s="89"/>
    </row>
    <row r="2667" spans="2:8" s="44" customFormat="1">
      <c r="B2667" s="90" t="s">
        <v>64</v>
      </c>
      <c r="C2667" s="107" t="s">
        <v>65</v>
      </c>
      <c r="D2667" s="49">
        <v>16423.7</v>
      </c>
      <c r="E2667" s="49">
        <v>16423.7</v>
      </c>
      <c r="F2667" s="49">
        <v>10728.24971</v>
      </c>
      <c r="G2667" s="50">
        <f t="shared" ref="G2667:G2674" si="570">F2667-E2667</f>
        <v>-5695.4502900000007</v>
      </c>
      <c r="H2667" s="91">
        <f t="shared" ref="H2667:H2674" si="571">F2667/E2667*100</f>
        <v>65.321758860670855</v>
      </c>
    </row>
    <row r="2668" spans="2:8" s="44" customFormat="1">
      <c r="B2668" s="90" t="s">
        <v>66</v>
      </c>
      <c r="C2668" s="107" t="s">
        <v>67</v>
      </c>
      <c r="D2668" s="49">
        <v>478</v>
      </c>
      <c r="E2668" s="49">
        <v>478</v>
      </c>
      <c r="F2668" s="49">
        <v>214.5993</v>
      </c>
      <c r="G2668" s="50">
        <f t="shared" si="570"/>
        <v>-263.40070000000003</v>
      </c>
      <c r="H2668" s="91">
        <f t="shared" si="571"/>
        <v>44.895251046025102</v>
      </c>
    </row>
    <row r="2669" spans="2:8" s="44" customFormat="1">
      <c r="B2669" s="90" t="s">
        <v>68</v>
      </c>
      <c r="C2669" s="107" t="s">
        <v>69</v>
      </c>
      <c r="D2669" s="49">
        <v>13023.3</v>
      </c>
      <c r="E2669" s="49">
        <v>13023.3</v>
      </c>
      <c r="F2669" s="49">
        <v>7396.3969800000004</v>
      </c>
      <c r="G2669" s="50">
        <f t="shared" si="570"/>
        <v>-5626.9030199999988</v>
      </c>
      <c r="H2669" s="91">
        <f t="shared" si="571"/>
        <v>56.793569832530935</v>
      </c>
    </row>
    <row r="2670" spans="2:8" s="44" customFormat="1">
      <c r="B2670" s="90" t="s">
        <v>1050</v>
      </c>
      <c r="C2670" s="107" t="s">
        <v>787</v>
      </c>
      <c r="D2670" s="49">
        <v>100</v>
      </c>
      <c r="E2670" s="49">
        <v>100</v>
      </c>
      <c r="F2670" s="49">
        <v>29.3</v>
      </c>
      <c r="G2670" s="50">
        <f t="shared" si="570"/>
        <v>-70.7</v>
      </c>
      <c r="H2670" s="91">
        <f t="shared" si="571"/>
        <v>29.299999999999997</v>
      </c>
    </row>
    <row r="2671" spans="2:8" s="44" customFormat="1">
      <c r="B2671" s="88" t="s">
        <v>5</v>
      </c>
      <c r="C2671" s="1" t="s">
        <v>0</v>
      </c>
      <c r="D2671" s="51">
        <v>30025</v>
      </c>
      <c r="E2671" s="51">
        <v>30025</v>
      </c>
      <c r="F2671" s="51">
        <v>18368.545989999999</v>
      </c>
      <c r="G2671" s="50">
        <f t="shared" si="570"/>
        <v>-11656.454010000001</v>
      </c>
      <c r="H2671" s="91">
        <f t="shared" si="571"/>
        <v>61.177505378850952</v>
      </c>
    </row>
    <row r="2672" spans="2:8" s="44" customFormat="1">
      <c r="B2672" s="90" t="s">
        <v>37</v>
      </c>
      <c r="C2672" s="107" t="s">
        <v>789</v>
      </c>
      <c r="D2672" s="49">
        <v>150</v>
      </c>
      <c r="E2672" s="49">
        <v>150</v>
      </c>
      <c r="F2672" s="49">
        <v>0</v>
      </c>
      <c r="G2672" s="50">
        <f t="shared" si="570"/>
        <v>-150</v>
      </c>
      <c r="H2672" s="91">
        <f t="shared" si="571"/>
        <v>0</v>
      </c>
    </row>
    <row r="2673" spans="2:8" s="44" customFormat="1">
      <c r="B2673" s="88" t="s">
        <v>6</v>
      </c>
      <c r="C2673" s="1" t="s">
        <v>0</v>
      </c>
      <c r="D2673" s="51">
        <v>30175</v>
      </c>
      <c r="E2673" s="51">
        <v>30175</v>
      </c>
      <c r="F2673" s="51">
        <v>18368.545989999999</v>
      </c>
      <c r="G2673" s="50">
        <f t="shared" si="570"/>
        <v>-11806.454010000001</v>
      </c>
      <c r="H2673" s="91">
        <f t="shared" si="571"/>
        <v>60.873391847555922</v>
      </c>
    </row>
    <row r="2674" spans="2:8" s="44" customFormat="1">
      <c r="B2674" s="88" t="s">
        <v>7</v>
      </c>
      <c r="C2674" s="1" t="s">
        <v>0</v>
      </c>
      <c r="D2674" s="51">
        <v>30175</v>
      </c>
      <c r="E2674" s="51">
        <v>30175</v>
      </c>
      <c r="F2674" s="51">
        <v>18368.545989999999</v>
      </c>
      <c r="G2674" s="50">
        <f t="shared" si="570"/>
        <v>-11806.454010000001</v>
      </c>
      <c r="H2674" s="91">
        <f t="shared" si="571"/>
        <v>60.873391847555922</v>
      </c>
    </row>
    <row r="2675" spans="2:8" s="44" customFormat="1" ht="21">
      <c r="B2675" s="92" t="s">
        <v>55</v>
      </c>
      <c r="C2675" s="1" t="s">
        <v>57</v>
      </c>
      <c r="D2675" s="2" t="s">
        <v>1</v>
      </c>
      <c r="E2675" s="2" t="s">
        <v>2</v>
      </c>
      <c r="F2675" s="2" t="s">
        <v>3</v>
      </c>
      <c r="G2675" s="3" t="s">
        <v>4</v>
      </c>
      <c r="H2675" s="93" t="s">
        <v>58</v>
      </c>
    </row>
    <row r="2676" spans="2:8" s="44" customFormat="1" ht="31.5">
      <c r="B2676" s="88" t="s">
        <v>1292</v>
      </c>
      <c r="C2676" s="1" t="s">
        <v>1027</v>
      </c>
      <c r="D2676" s="83"/>
      <c r="E2676" s="83"/>
      <c r="F2676" s="83"/>
      <c r="G2676" s="83"/>
      <c r="H2676" s="89"/>
    </row>
    <row r="2677" spans="2:8" s="44" customFormat="1">
      <c r="B2677" s="90" t="s">
        <v>64</v>
      </c>
      <c r="C2677" s="107" t="s">
        <v>65</v>
      </c>
      <c r="D2677" s="49">
        <v>3150</v>
      </c>
      <c r="E2677" s="49">
        <v>1339.8652300000001</v>
      </c>
      <c r="F2677" s="49">
        <v>1339.8652300000001</v>
      </c>
      <c r="G2677" s="50">
        <f t="shared" ref="G2677:G2685" si="572">F2677-E2677</f>
        <v>0</v>
      </c>
      <c r="H2677" s="91">
        <f t="shared" ref="H2677:H2685" si="573">F2677/E2677*100</f>
        <v>100</v>
      </c>
    </row>
    <row r="2678" spans="2:8" s="44" customFormat="1">
      <c r="B2678" s="90" t="s">
        <v>66</v>
      </c>
      <c r="C2678" s="107" t="s">
        <v>67</v>
      </c>
      <c r="D2678" s="49">
        <v>472</v>
      </c>
      <c r="E2678" s="49">
        <v>252.53227999999999</v>
      </c>
      <c r="F2678" s="49">
        <v>252.53227999999999</v>
      </c>
      <c r="G2678" s="50">
        <f t="shared" si="572"/>
        <v>0</v>
      </c>
      <c r="H2678" s="91">
        <f t="shared" si="573"/>
        <v>100</v>
      </c>
    </row>
    <row r="2679" spans="2:8" s="44" customFormat="1">
      <c r="B2679" s="90" t="s">
        <v>68</v>
      </c>
      <c r="C2679" s="107" t="s">
        <v>69</v>
      </c>
      <c r="D2679" s="49">
        <v>14809.7</v>
      </c>
      <c r="E2679" s="49">
        <v>10782.495999999999</v>
      </c>
      <c r="F2679" s="49">
        <v>9999.7650200000007</v>
      </c>
      <c r="G2679" s="50">
        <f t="shared" si="572"/>
        <v>-782.73097999999845</v>
      </c>
      <c r="H2679" s="91">
        <f t="shared" si="573"/>
        <v>92.740725524034531</v>
      </c>
    </row>
    <row r="2680" spans="2:8" s="44" customFormat="1">
      <c r="B2680" s="90" t="s">
        <v>1050</v>
      </c>
      <c r="C2680" s="107" t="s">
        <v>787</v>
      </c>
      <c r="D2680" s="49">
        <v>250</v>
      </c>
      <c r="E2680" s="49">
        <v>69.932000000000002</v>
      </c>
      <c r="F2680" s="49">
        <v>24.931999999999999</v>
      </c>
      <c r="G2680" s="50">
        <f t="shared" si="572"/>
        <v>-45</v>
      </c>
      <c r="H2680" s="91">
        <f t="shared" si="573"/>
        <v>35.651776010982097</v>
      </c>
    </row>
    <row r="2681" spans="2:8" s="44" customFormat="1">
      <c r="B2681" s="88" t="s">
        <v>5</v>
      </c>
      <c r="C2681" s="1" t="s">
        <v>0</v>
      </c>
      <c r="D2681" s="51">
        <v>18681.7</v>
      </c>
      <c r="E2681" s="51">
        <v>12444.825510000001</v>
      </c>
      <c r="F2681" s="51">
        <v>11617.09453</v>
      </c>
      <c r="G2681" s="50">
        <f t="shared" si="572"/>
        <v>-827.73098000000027</v>
      </c>
      <c r="H2681" s="91">
        <f t="shared" si="573"/>
        <v>93.348794008121047</v>
      </c>
    </row>
    <row r="2682" spans="2:8" s="44" customFormat="1">
      <c r="B2682" s="90" t="s">
        <v>37</v>
      </c>
      <c r="C2682" s="107" t="s">
        <v>789</v>
      </c>
      <c r="D2682" s="49">
        <v>100</v>
      </c>
      <c r="E2682" s="49">
        <v>0</v>
      </c>
      <c r="F2682" s="49">
        <v>0</v>
      </c>
      <c r="G2682" s="50">
        <f t="shared" si="572"/>
        <v>0</v>
      </c>
      <c r="H2682" s="91">
        <v>0</v>
      </c>
    </row>
    <row r="2683" spans="2:8" s="44" customFormat="1">
      <c r="B2683" s="88" t="s">
        <v>6</v>
      </c>
      <c r="C2683" s="1" t="s">
        <v>0</v>
      </c>
      <c r="D2683" s="51">
        <v>18781.7</v>
      </c>
      <c r="E2683" s="51">
        <v>12444.825510000001</v>
      </c>
      <c r="F2683" s="51">
        <v>11617.09453</v>
      </c>
      <c r="G2683" s="50">
        <f t="shared" si="572"/>
        <v>-827.73098000000027</v>
      </c>
      <c r="H2683" s="91">
        <f t="shared" si="573"/>
        <v>93.348794008121047</v>
      </c>
    </row>
    <row r="2684" spans="2:8" s="44" customFormat="1">
      <c r="B2684" s="88" t="s">
        <v>8</v>
      </c>
      <c r="C2684" s="1" t="s">
        <v>0</v>
      </c>
      <c r="D2684" s="51">
        <v>1526.4</v>
      </c>
      <c r="E2684" s="51">
        <v>233.32965999999999</v>
      </c>
      <c r="F2684" s="51">
        <v>233.32965999999999</v>
      </c>
      <c r="G2684" s="50">
        <f t="shared" si="572"/>
        <v>0</v>
      </c>
      <c r="H2684" s="91">
        <f t="shared" si="573"/>
        <v>100</v>
      </c>
    </row>
    <row r="2685" spans="2:8" s="44" customFormat="1">
      <c r="B2685" s="88" t="s">
        <v>7</v>
      </c>
      <c r="C2685" s="1" t="s">
        <v>0</v>
      </c>
      <c r="D2685" s="51">
        <v>20308.099999999999</v>
      </c>
      <c r="E2685" s="51">
        <v>12678.15517</v>
      </c>
      <c r="F2685" s="51">
        <v>11850.42419</v>
      </c>
      <c r="G2685" s="50">
        <f t="shared" si="572"/>
        <v>-827.73098000000027</v>
      </c>
      <c r="H2685" s="91">
        <f t="shared" si="573"/>
        <v>93.471203271287933</v>
      </c>
    </row>
    <row r="2686" spans="2:8" s="44" customFormat="1" ht="21">
      <c r="B2686" s="92" t="s">
        <v>55</v>
      </c>
      <c r="C2686" s="1" t="s">
        <v>57</v>
      </c>
      <c r="D2686" s="2" t="s">
        <v>1</v>
      </c>
      <c r="E2686" s="2" t="s">
        <v>2</v>
      </c>
      <c r="F2686" s="2" t="s">
        <v>3</v>
      </c>
      <c r="G2686" s="3" t="s">
        <v>4</v>
      </c>
      <c r="H2686" s="93" t="s">
        <v>58</v>
      </c>
    </row>
    <row r="2687" spans="2:8" s="44" customFormat="1" ht="21">
      <c r="B2687" s="88" t="s">
        <v>1293</v>
      </c>
      <c r="C2687" s="1" t="s">
        <v>1028</v>
      </c>
      <c r="D2687" s="83"/>
      <c r="E2687" s="83"/>
      <c r="F2687" s="83"/>
      <c r="G2687" s="83"/>
      <c r="H2687" s="89"/>
    </row>
    <row r="2688" spans="2:8" s="44" customFormat="1">
      <c r="B2688" s="90" t="s">
        <v>64</v>
      </c>
      <c r="C2688" s="107" t="s">
        <v>65</v>
      </c>
      <c r="D2688" s="49">
        <v>41611.199999999997</v>
      </c>
      <c r="E2688" s="49">
        <v>41611.199999999997</v>
      </c>
      <c r="F2688" s="49">
        <v>41517.402099999999</v>
      </c>
      <c r="G2688" s="50">
        <f t="shared" ref="G2688:G2696" si="574">F2688-E2688</f>
        <v>-93.797899999997753</v>
      </c>
      <c r="H2688" s="91">
        <f t="shared" ref="H2688:H2696" si="575">F2688/E2688*100</f>
        <v>99.774584967508744</v>
      </c>
    </row>
    <row r="2689" spans="2:8" s="44" customFormat="1">
      <c r="B2689" s="90" t="s">
        <v>66</v>
      </c>
      <c r="C2689" s="107" t="s">
        <v>67</v>
      </c>
      <c r="D2689" s="49">
        <v>6247.6</v>
      </c>
      <c r="E2689" s="49">
        <v>6247.6</v>
      </c>
      <c r="F2689" s="49">
        <v>6144.0626199999997</v>
      </c>
      <c r="G2689" s="50">
        <f t="shared" si="574"/>
        <v>-103.53738000000067</v>
      </c>
      <c r="H2689" s="91">
        <f t="shared" si="575"/>
        <v>98.342765541968106</v>
      </c>
    </row>
    <row r="2690" spans="2:8" s="44" customFormat="1">
      <c r="B2690" s="90" t="s">
        <v>68</v>
      </c>
      <c r="C2690" s="107" t="s">
        <v>69</v>
      </c>
      <c r="D2690" s="49">
        <v>351.6</v>
      </c>
      <c r="E2690" s="49">
        <v>351.6</v>
      </c>
      <c r="F2690" s="49">
        <v>351.59924000000001</v>
      </c>
      <c r="G2690" s="50">
        <f t="shared" si="574"/>
        <v>-7.600000000138607E-4</v>
      </c>
      <c r="H2690" s="91">
        <f t="shared" si="575"/>
        <v>99.999783845278728</v>
      </c>
    </row>
    <row r="2691" spans="2:8" s="44" customFormat="1">
      <c r="B2691" s="90" t="s">
        <v>1050</v>
      </c>
      <c r="C2691" s="107" t="s">
        <v>787</v>
      </c>
      <c r="D2691" s="49">
        <v>164.2</v>
      </c>
      <c r="E2691" s="49">
        <v>164.2</v>
      </c>
      <c r="F2691" s="49">
        <v>160.16999999999999</v>
      </c>
      <c r="G2691" s="50">
        <f t="shared" si="574"/>
        <v>-4.0300000000000011</v>
      </c>
      <c r="H2691" s="91">
        <f t="shared" si="575"/>
        <v>97.545676004872107</v>
      </c>
    </row>
    <row r="2692" spans="2:8" s="44" customFormat="1">
      <c r="B2692" s="88" t="s">
        <v>5</v>
      </c>
      <c r="C2692" s="1" t="s">
        <v>0</v>
      </c>
      <c r="D2692" s="51">
        <v>48374.6</v>
      </c>
      <c r="E2692" s="51">
        <v>48374.6</v>
      </c>
      <c r="F2692" s="51">
        <v>48173.233959999998</v>
      </c>
      <c r="G2692" s="50">
        <f t="shared" si="574"/>
        <v>-201.36604000000079</v>
      </c>
      <c r="H2692" s="91">
        <f t="shared" si="575"/>
        <v>99.583736010220235</v>
      </c>
    </row>
    <row r="2693" spans="2:8" s="44" customFormat="1">
      <c r="B2693" s="90" t="s">
        <v>37</v>
      </c>
      <c r="C2693" s="107" t="s">
        <v>789</v>
      </c>
      <c r="D2693" s="49">
        <v>10000</v>
      </c>
      <c r="E2693" s="49">
        <v>9600</v>
      </c>
      <c r="F2693" s="49">
        <v>6126.48</v>
      </c>
      <c r="G2693" s="50">
        <f t="shared" si="574"/>
        <v>-3473.5200000000004</v>
      </c>
      <c r="H2693" s="91">
        <f t="shared" si="575"/>
        <v>63.817499999999995</v>
      </c>
    </row>
    <row r="2694" spans="2:8" s="44" customFormat="1">
      <c r="B2694" s="88" t="s">
        <v>6</v>
      </c>
      <c r="C2694" s="1" t="s">
        <v>0</v>
      </c>
      <c r="D2694" s="51">
        <v>58374.6</v>
      </c>
      <c r="E2694" s="51">
        <v>57974.6</v>
      </c>
      <c r="F2694" s="51">
        <v>54299.713960000001</v>
      </c>
      <c r="G2694" s="50">
        <f t="shared" si="574"/>
        <v>-3674.8860399999976</v>
      </c>
      <c r="H2694" s="91">
        <f t="shared" si="575"/>
        <v>93.661213634936686</v>
      </c>
    </row>
    <row r="2695" spans="2:8" s="44" customFormat="1">
      <c r="B2695" s="88" t="s">
        <v>8</v>
      </c>
      <c r="C2695" s="1" t="s">
        <v>0</v>
      </c>
      <c r="D2695" s="51">
        <v>21000</v>
      </c>
      <c r="E2695" s="51">
        <v>6187.5469999999996</v>
      </c>
      <c r="F2695" s="51">
        <v>3509.8517200000001</v>
      </c>
      <c r="G2695" s="50">
        <f t="shared" si="574"/>
        <v>-2677.6952799999995</v>
      </c>
      <c r="H2695" s="91">
        <f t="shared" si="575"/>
        <v>56.724445406232881</v>
      </c>
    </row>
    <row r="2696" spans="2:8" s="44" customFormat="1">
      <c r="B2696" s="88" t="s">
        <v>7</v>
      </c>
      <c r="C2696" s="1" t="s">
        <v>0</v>
      </c>
      <c r="D2696" s="51">
        <v>79374.600000000006</v>
      </c>
      <c r="E2696" s="51">
        <v>64162.146999999997</v>
      </c>
      <c r="F2696" s="51">
        <v>57809.56568</v>
      </c>
      <c r="G2696" s="50">
        <f t="shared" si="574"/>
        <v>-6352.5813199999975</v>
      </c>
      <c r="H2696" s="91">
        <f t="shared" si="575"/>
        <v>90.099175889485124</v>
      </c>
    </row>
    <row r="2697" spans="2:8" s="44" customFormat="1" ht="21">
      <c r="B2697" s="92" t="s">
        <v>55</v>
      </c>
      <c r="C2697" s="1" t="s">
        <v>57</v>
      </c>
      <c r="D2697" s="2" t="s">
        <v>1</v>
      </c>
      <c r="E2697" s="2" t="s">
        <v>2</v>
      </c>
      <c r="F2697" s="2" t="s">
        <v>3</v>
      </c>
      <c r="G2697" s="3" t="s">
        <v>4</v>
      </c>
      <c r="H2697" s="93" t="s">
        <v>58</v>
      </c>
    </row>
    <row r="2698" spans="2:8" s="44" customFormat="1" ht="21">
      <c r="B2698" s="88" t="s">
        <v>1294</v>
      </c>
      <c r="C2698" s="1" t="s">
        <v>1029</v>
      </c>
      <c r="D2698" s="83"/>
      <c r="E2698" s="83"/>
      <c r="F2698" s="83"/>
      <c r="G2698" s="83"/>
      <c r="H2698" s="89"/>
    </row>
    <row r="2699" spans="2:8" s="44" customFormat="1">
      <c r="B2699" s="90" t="s">
        <v>64</v>
      </c>
      <c r="C2699" s="107" t="s">
        <v>65</v>
      </c>
      <c r="D2699" s="49">
        <v>491666.4</v>
      </c>
      <c r="E2699" s="49">
        <v>238138.1</v>
      </c>
      <c r="F2699" s="49">
        <v>234352.57840999999</v>
      </c>
      <c r="G2699" s="50">
        <f t="shared" ref="G2699:G2708" si="576">F2699-E2699</f>
        <v>-3785.5215900000185</v>
      </c>
      <c r="H2699" s="91">
        <f t="shared" ref="H2699:H2708" si="577">F2699/E2699*100</f>
        <v>98.410367097915028</v>
      </c>
    </row>
    <row r="2700" spans="2:8" s="44" customFormat="1">
      <c r="B2700" s="90" t="s">
        <v>66</v>
      </c>
      <c r="C2700" s="107" t="s">
        <v>67</v>
      </c>
      <c r="D2700" s="49">
        <v>77578.8</v>
      </c>
      <c r="E2700" s="49">
        <v>34853.5</v>
      </c>
      <c r="F2700" s="49">
        <v>33233.771269999997</v>
      </c>
      <c r="G2700" s="50">
        <f t="shared" si="576"/>
        <v>-1619.7287300000025</v>
      </c>
      <c r="H2700" s="91">
        <f t="shared" si="577"/>
        <v>95.352751574447325</v>
      </c>
    </row>
    <row r="2701" spans="2:8" s="44" customFormat="1">
      <c r="B2701" s="90" t="s">
        <v>68</v>
      </c>
      <c r="C2701" s="107" t="s">
        <v>69</v>
      </c>
      <c r="D2701" s="49">
        <v>27286.7</v>
      </c>
      <c r="E2701" s="49">
        <v>17092.5</v>
      </c>
      <c r="F2701" s="49">
        <v>14887.62268</v>
      </c>
      <c r="G2701" s="50">
        <f t="shared" si="576"/>
        <v>-2204.8773199999996</v>
      </c>
      <c r="H2701" s="91">
        <f t="shared" si="577"/>
        <v>87.100322831651312</v>
      </c>
    </row>
    <row r="2702" spans="2:8" s="44" customFormat="1">
      <c r="B2702" s="90" t="s">
        <v>1050</v>
      </c>
      <c r="C2702" s="107" t="s">
        <v>787</v>
      </c>
      <c r="D2702" s="49">
        <v>3231.2</v>
      </c>
      <c r="E2702" s="49">
        <v>3255.2</v>
      </c>
      <c r="F2702" s="49">
        <v>2878.8612899999998</v>
      </c>
      <c r="G2702" s="50">
        <f t="shared" si="576"/>
        <v>-376.33870999999999</v>
      </c>
      <c r="H2702" s="91">
        <f t="shared" si="577"/>
        <v>88.438845232243793</v>
      </c>
    </row>
    <row r="2703" spans="2:8" s="44" customFormat="1">
      <c r="B2703" s="90" t="s">
        <v>70</v>
      </c>
      <c r="C2703" s="107" t="s">
        <v>71</v>
      </c>
      <c r="D2703" s="49">
        <v>6570.4</v>
      </c>
      <c r="E2703" s="49">
        <v>6546.4</v>
      </c>
      <c r="F2703" s="49">
        <v>6410.3967000000002</v>
      </c>
      <c r="G2703" s="50">
        <f t="shared" si="576"/>
        <v>-136.0032999999994</v>
      </c>
      <c r="H2703" s="91">
        <f t="shared" si="577"/>
        <v>97.922471892948806</v>
      </c>
    </row>
    <row r="2704" spans="2:8" s="44" customFormat="1">
      <c r="B2704" s="88" t="s">
        <v>5</v>
      </c>
      <c r="C2704" s="1" t="s">
        <v>0</v>
      </c>
      <c r="D2704" s="51">
        <v>606333.5</v>
      </c>
      <c r="E2704" s="51">
        <v>299885.7</v>
      </c>
      <c r="F2704" s="51">
        <v>291763.23035000003</v>
      </c>
      <c r="G2704" s="50">
        <f t="shared" si="576"/>
        <v>-8122.4696499999845</v>
      </c>
      <c r="H2704" s="91">
        <f t="shared" si="577"/>
        <v>97.291478169849384</v>
      </c>
    </row>
    <row r="2705" spans="2:8" s="44" customFormat="1">
      <c r="B2705" s="90" t="s">
        <v>37</v>
      </c>
      <c r="C2705" s="107" t="s">
        <v>789</v>
      </c>
      <c r="D2705" s="49">
        <v>849.6</v>
      </c>
      <c r="E2705" s="49">
        <v>1249.5999999999999</v>
      </c>
      <c r="F2705" s="49">
        <v>1210.2919999999999</v>
      </c>
      <c r="G2705" s="50">
        <f t="shared" si="576"/>
        <v>-39.307999999999993</v>
      </c>
      <c r="H2705" s="91">
        <f t="shared" si="577"/>
        <v>96.854353393085788</v>
      </c>
    </row>
    <row r="2706" spans="2:8" s="44" customFormat="1">
      <c r="B2706" s="88" t="s">
        <v>6</v>
      </c>
      <c r="C2706" s="1" t="s">
        <v>0</v>
      </c>
      <c r="D2706" s="51">
        <v>607183.1</v>
      </c>
      <c r="E2706" s="51">
        <v>301135.3</v>
      </c>
      <c r="F2706" s="51">
        <v>292973.52234999998</v>
      </c>
      <c r="G2706" s="50">
        <f t="shared" si="576"/>
        <v>-8161.7776500000036</v>
      </c>
      <c r="H2706" s="91">
        <f t="shared" si="577"/>
        <v>97.289664263870762</v>
      </c>
    </row>
    <row r="2707" spans="2:8" s="44" customFormat="1">
      <c r="B2707" s="88" t="s">
        <v>8</v>
      </c>
      <c r="C2707" s="1" t="s">
        <v>0</v>
      </c>
      <c r="D2707" s="51">
        <v>22000</v>
      </c>
      <c r="E2707" s="51">
        <v>6304.8209999999999</v>
      </c>
      <c r="F2707" s="51">
        <v>2570.4737100000002</v>
      </c>
      <c r="G2707" s="50">
        <f t="shared" si="576"/>
        <v>-3734.3472899999997</v>
      </c>
      <c r="H2707" s="91">
        <f t="shared" si="577"/>
        <v>40.769971264846383</v>
      </c>
    </row>
    <row r="2708" spans="2:8" s="44" customFormat="1">
      <c r="B2708" s="88" t="s">
        <v>7</v>
      </c>
      <c r="C2708" s="1" t="s">
        <v>0</v>
      </c>
      <c r="D2708" s="51">
        <v>629183.1</v>
      </c>
      <c r="E2708" s="51">
        <v>307440.12099999998</v>
      </c>
      <c r="F2708" s="51">
        <v>295543.99605999998</v>
      </c>
      <c r="G2708" s="50">
        <f t="shared" si="576"/>
        <v>-11896.124940000009</v>
      </c>
      <c r="H2708" s="91">
        <f t="shared" si="577"/>
        <v>96.130587998304875</v>
      </c>
    </row>
    <row r="2709" spans="2:8" s="44" customFormat="1" ht="21">
      <c r="B2709" s="92" t="s">
        <v>55</v>
      </c>
      <c r="C2709" s="1" t="s">
        <v>57</v>
      </c>
      <c r="D2709" s="2" t="s">
        <v>1</v>
      </c>
      <c r="E2709" s="2" t="s">
        <v>2</v>
      </c>
      <c r="F2709" s="2" t="s">
        <v>3</v>
      </c>
      <c r="G2709" s="3" t="s">
        <v>4</v>
      </c>
      <c r="H2709" s="93" t="s">
        <v>58</v>
      </c>
    </row>
    <row r="2710" spans="2:8" s="44" customFormat="1" ht="21">
      <c r="B2710" s="88" t="s">
        <v>45</v>
      </c>
      <c r="C2710" s="1">
        <v>74920</v>
      </c>
      <c r="D2710" s="83"/>
      <c r="E2710" s="83"/>
      <c r="F2710" s="83"/>
      <c r="G2710" s="83"/>
      <c r="H2710" s="89"/>
    </row>
    <row r="2711" spans="2:8" s="44" customFormat="1">
      <c r="B2711" s="90" t="s">
        <v>37</v>
      </c>
      <c r="C2711" s="107">
        <v>311</v>
      </c>
      <c r="D2711" s="49">
        <f>42500</f>
        <v>42500</v>
      </c>
      <c r="E2711" s="49">
        <v>15498</v>
      </c>
      <c r="F2711" s="49">
        <v>15263.99</v>
      </c>
      <c r="G2711" s="50">
        <f t="shared" ref="G2711:G2713" si="578">F2711-E2711</f>
        <v>-234.01000000000022</v>
      </c>
      <c r="H2711" s="91">
        <f t="shared" ref="H2711:H2713" si="579">F2711/E2711*100</f>
        <v>98.490063233965671</v>
      </c>
    </row>
    <row r="2712" spans="2:8" s="44" customFormat="1">
      <c r="B2712" s="88" t="s">
        <v>6</v>
      </c>
      <c r="C2712" s="1" t="s">
        <v>0</v>
      </c>
      <c r="D2712" s="51">
        <f t="shared" ref="D2712:F2713" si="580">D2711</f>
        <v>42500</v>
      </c>
      <c r="E2712" s="51">
        <f t="shared" si="580"/>
        <v>15498</v>
      </c>
      <c r="F2712" s="51">
        <f t="shared" si="580"/>
        <v>15263.99</v>
      </c>
      <c r="G2712" s="50">
        <f t="shared" si="578"/>
        <v>-234.01000000000022</v>
      </c>
      <c r="H2712" s="91">
        <f t="shared" si="579"/>
        <v>98.490063233965671</v>
      </c>
    </row>
    <row r="2713" spans="2:8" s="44" customFormat="1">
      <c r="B2713" s="88" t="s">
        <v>7</v>
      </c>
      <c r="C2713" s="1" t="s">
        <v>0</v>
      </c>
      <c r="D2713" s="51">
        <f t="shared" si="580"/>
        <v>42500</v>
      </c>
      <c r="E2713" s="51">
        <f t="shared" si="580"/>
        <v>15498</v>
      </c>
      <c r="F2713" s="51">
        <f t="shared" si="580"/>
        <v>15263.99</v>
      </c>
      <c r="G2713" s="50">
        <f t="shared" si="578"/>
        <v>-234.01000000000022</v>
      </c>
      <c r="H2713" s="91">
        <f t="shared" si="579"/>
        <v>98.490063233965671</v>
      </c>
    </row>
    <row r="2714" spans="2:8" s="44" customFormat="1" ht="21">
      <c r="B2714" s="92" t="s">
        <v>55</v>
      </c>
      <c r="C2714" s="1" t="s">
        <v>57</v>
      </c>
      <c r="D2714" s="2" t="s">
        <v>1</v>
      </c>
      <c r="E2714" s="2" t="s">
        <v>2</v>
      </c>
      <c r="F2714" s="2" t="s">
        <v>3</v>
      </c>
      <c r="G2714" s="3" t="s">
        <v>4</v>
      </c>
      <c r="H2714" s="93" t="s">
        <v>58</v>
      </c>
    </row>
    <row r="2715" spans="2:8" s="44" customFormat="1" ht="22.5" customHeight="1">
      <c r="B2715" s="88" t="s">
        <v>1295</v>
      </c>
      <c r="C2715" s="1" t="s">
        <v>1030</v>
      </c>
      <c r="D2715" s="83"/>
      <c r="E2715" s="83"/>
      <c r="F2715" s="83"/>
      <c r="G2715" s="83"/>
      <c r="H2715" s="89"/>
    </row>
    <row r="2716" spans="2:8" s="44" customFormat="1">
      <c r="B2716" s="90" t="s">
        <v>64</v>
      </c>
      <c r="C2716" s="107" t="s">
        <v>65</v>
      </c>
      <c r="D2716" s="49">
        <v>39668.699999999997</v>
      </c>
      <c r="E2716" s="49">
        <v>23889.607</v>
      </c>
      <c r="F2716" s="49">
        <v>23889.607</v>
      </c>
      <c r="G2716" s="50">
        <f t="shared" ref="G2716:G2724" si="581">F2716-E2716</f>
        <v>0</v>
      </c>
      <c r="H2716" s="91">
        <f t="shared" ref="H2716:H2724" si="582">F2716/E2716*100</f>
        <v>100</v>
      </c>
    </row>
    <row r="2717" spans="2:8" s="44" customFormat="1">
      <c r="B2717" s="90" t="s">
        <v>66</v>
      </c>
      <c r="C2717" s="107" t="s">
        <v>67</v>
      </c>
      <c r="D2717" s="49">
        <v>6158.5</v>
      </c>
      <c r="E2717" s="49">
        <v>3414.7860000000001</v>
      </c>
      <c r="F2717" s="49">
        <v>3414.7860000000001</v>
      </c>
      <c r="G2717" s="50">
        <f t="shared" si="581"/>
        <v>0</v>
      </c>
      <c r="H2717" s="91">
        <f t="shared" si="582"/>
        <v>100</v>
      </c>
    </row>
    <row r="2718" spans="2:8" s="44" customFormat="1">
      <c r="B2718" s="90" t="s">
        <v>68</v>
      </c>
      <c r="C2718" s="107" t="s">
        <v>69</v>
      </c>
      <c r="D2718" s="49">
        <v>7515.4</v>
      </c>
      <c r="E2718" s="49">
        <v>2293.7220000000002</v>
      </c>
      <c r="F2718" s="49">
        <v>2293.7218600000001</v>
      </c>
      <c r="G2718" s="50">
        <f t="shared" si="581"/>
        <v>-1.4000000010128133E-4</v>
      </c>
      <c r="H2718" s="91">
        <f t="shared" si="582"/>
        <v>99.999993896383259</v>
      </c>
    </row>
    <row r="2719" spans="2:8" s="44" customFormat="1">
      <c r="B2719" s="90" t="s">
        <v>1050</v>
      </c>
      <c r="C2719" s="107" t="s">
        <v>787</v>
      </c>
      <c r="D2719" s="49">
        <v>750</v>
      </c>
      <c r="E2719" s="49">
        <v>197.041</v>
      </c>
      <c r="F2719" s="49">
        <v>197.041</v>
      </c>
      <c r="G2719" s="50">
        <f t="shared" si="581"/>
        <v>0</v>
      </c>
      <c r="H2719" s="91">
        <f t="shared" si="582"/>
        <v>100</v>
      </c>
    </row>
    <row r="2720" spans="2:8" s="44" customFormat="1">
      <c r="B2720" s="90" t="s">
        <v>70</v>
      </c>
      <c r="C2720" s="107" t="s">
        <v>71</v>
      </c>
      <c r="D2720" s="49">
        <v>4195.1000000000004</v>
      </c>
      <c r="E2720" s="49">
        <v>2796.6309999999999</v>
      </c>
      <c r="F2720" s="49">
        <v>2796.6308800000002</v>
      </c>
      <c r="G2720" s="50">
        <f t="shared" si="581"/>
        <v>-1.1999999969702912E-4</v>
      </c>
      <c r="H2720" s="91">
        <f t="shared" si="582"/>
        <v>99.999995709122885</v>
      </c>
    </row>
    <row r="2721" spans="2:8" s="44" customFormat="1">
      <c r="B2721" s="88" t="s">
        <v>5</v>
      </c>
      <c r="C2721" s="1" t="s">
        <v>0</v>
      </c>
      <c r="D2721" s="51">
        <v>58287.7</v>
      </c>
      <c r="E2721" s="51">
        <v>32591.787</v>
      </c>
      <c r="F2721" s="51">
        <v>32591.78674</v>
      </c>
      <c r="G2721" s="50">
        <f t="shared" si="581"/>
        <v>-2.6000000070780516E-4</v>
      </c>
      <c r="H2721" s="91">
        <f t="shared" si="582"/>
        <v>99.999999202253008</v>
      </c>
    </row>
    <row r="2722" spans="2:8" s="44" customFormat="1">
      <c r="B2722" s="90" t="s">
        <v>37</v>
      </c>
      <c r="C2722" s="107" t="s">
        <v>789</v>
      </c>
      <c r="D2722" s="49">
        <v>100</v>
      </c>
      <c r="E2722" s="49">
        <v>0</v>
      </c>
      <c r="F2722" s="49">
        <v>0</v>
      </c>
      <c r="G2722" s="50">
        <f t="shared" si="581"/>
        <v>0</v>
      </c>
      <c r="H2722" s="91">
        <v>0</v>
      </c>
    </row>
    <row r="2723" spans="2:8" s="44" customFormat="1">
      <c r="B2723" s="88" t="s">
        <v>6</v>
      </c>
      <c r="C2723" s="1" t="s">
        <v>0</v>
      </c>
      <c r="D2723" s="51">
        <v>58387.7</v>
      </c>
      <c r="E2723" s="51">
        <v>32591.787</v>
      </c>
      <c r="F2723" s="51">
        <v>32591.78674</v>
      </c>
      <c r="G2723" s="50">
        <f t="shared" si="581"/>
        <v>-2.6000000070780516E-4</v>
      </c>
      <c r="H2723" s="91">
        <f t="shared" si="582"/>
        <v>99.999999202253008</v>
      </c>
    </row>
    <row r="2724" spans="2:8" s="44" customFormat="1">
      <c r="B2724" s="88" t="s">
        <v>7</v>
      </c>
      <c r="C2724" s="1" t="s">
        <v>0</v>
      </c>
      <c r="D2724" s="51">
        <v>58387.7</v>
      </c>
      <c r="E2724" s="51">
        <v>32591.787</v>
      </c>
      <c r="F2724" s="51">
        <v>32591.78674</v>
      </c>
      <c r="G2724" s="50">
        <f t="shared" si="581"/>
        <v>-2.6000000070780516E-4</v>
      </c>
      <c r="H2724" s="91">
        <f t="shared" si="582"/>
        <v>99.999999202253008</v>
      </c>
    </row>
    <row r="2725" spans="2:8" s="44" customFormat="1" ht="21">
      <c r="B2725" s="92" t="s">
        <v>55</v>
      </c>
      <c r="C2725" s="1" t="s">
        <v>57</v>
      </c>
      <c r="D2725" s="2" t="s">
        <v>1</v>
      </c>
      <c r="E2725" s="2" t="s">
        <v>2</v>
      </c>
      <c r="F2725" s="2" t="s">
        <v>3</v>
      </c>
      <c r="G2725" s="3" t="s">
        <v>4</v>
      </c>
      <c r="H2725" s="93" t="s">
        <v>58</v>
      </c>
    </row>
    <row r="2726" spans="2:8" s="44" customFormat="1" ht="42">
      <c r="B2726" s="88" t="s">
        <v>1296</v>
      </c>
      <c r="C2726" s="1" t="s">
        <v>1031</v>
      </c>
      <c r="D2726" s="83"/>
      <c r="E2726" s="83"/>
      <c r="F2726" s="83"/>
      <c r="G2726" s="83"/>
      <c r="H2726" s="89"/>
    </row>
    <row r="2727" spans="2:8" s="44" customFormat="1">
      <c r="B2727" s="90" t="s">
        <v>64</v>
      </c>
      <c r="C2727" s="107" t="s">
        <v>65</v>
      </c>
      <c r="D2727" s="49">
        <v>4075.2</v>
      </c>
      <c r="E2727" s="49">
        <v>2638.6</v>
      </c>
      <c r="F2727" s="49">
        <v>2638.6</v>
      </c>
      <c r="G2727" s="50">
        <f t="shared" ref="G2727:G2734" si="583">F2727-E2727</f>
        <v>0</v>
      </c>
      <c r="H2727" s="91">
        <f t="shared" ref="H2727:H2734" si="584">F2727/E2727*100</f>
        <v>100</v>
      </c>
    </row>
    <row r="2728" spans="2:8" s="44" customFormat="1">
      <c r="B2728" s="90" t="s">
        <v>66</v>
      </c>
      <c r="C2728" s="107" t="s">
        <v>67</v>
      </c>
      <c r="D2728" s="49">
        <v>624.79999999999995</v>
      </c>
      <c r="E2728" s="49">
        <v>493.5</v>
      </c>
      <c r="F2728" s="49">
        <v>493.49572999999998</v>
      </c>
      <c r="G2728" s="50">
        <f t="shared" si="583"/>
        <v>-4.2700000000195359E-3</v>
      </c>
      <c r="H2728" s="91">
        <f t="shared" si="584"/>
        <v>99.999134751773042</v>
      </c>
    </row>
    <row r="2729" spans="2:8" s="44" customFormat="1">
      <c r="B2729" s="90" t="s">
        <v>68</v>
      </c>
      <c r="C2729" s="107" t="s">
        <v>69</v>
      </c>
      <c r="D2729" s="49">
        <v>24</v>
      </c>
      <c r="E2729" s="49">
        <v>13.03</v>
      </c>
      <c r="F2729" s="49">
        <v>13.03</v>
      </c>
      <c r="G2729" s="50">
        <f t="shared" si="583"/>
        <v>0</v>
      </c>
      <c r="H2729" s="91">
        <f t="shared" si="584"/>
        <v>100</v>
      </c>
    </row>
    <row r="2730" spans="2:8" s="44" customFormat="1">
      <c r="B2730" s="90" t="s">
        <v>1050</v>
      </c>
      <c r="C2730" s="107" t="s">
        <v>787</v>
      </c>
      <c r="D2730" s="49">
        <v>76</v>
      </c>
      <c r="E2730" s="49">
        <v>17.945</v>
      </c>
      <c r="F2730" s="49">
        <v>17.945</v>
      </c>
      <c r="G2730" s="50">
        <f t="shared" si="583"/>
        <v>0</v>
      </c>
      <c r="H2730" s="91">
        <f t="shared" si="584"/>
        <v>100</v>
      </c>
    </row>
    <row r="2731" spans="2:8" s="44" customFormat="1">
      <c r="B2731" s="90" t="s">
        <v>70</v>
      </c>
      <c r="C2731" s="107" t="s">
        <v>71</v>
      </c>
      <c r="D2731" s="49">
        <v>200</v>
      </c>
      <c r="E2731" s="49">
        <v>34.659999999999997</v>
      </c>
      <c r="F2731" s="49">
        <v>34.656999999999996</v>
      </c>
      <c r="G2731" s="50">
        <f t="shared" si="583"/>
        <v>-3.0000000000001137E-3</v>
      </c>
      <c r="H2731" s="91">
        <f t="shared" si="584"/>
        <v>99.991344489324874</v>
      </c>
    </row>
    <row r="2732" spans="2:8" s="44" customFormat="1">
      <c r="B2732" s="88" t="s">
        <v>5</v>
      </c>
      <c r="C2732" s="1" t="s">
        <v>0</v>
      </c>
      <c r="D2732" s="51">
        <v>5000</v>
      </c>
      <c r="E2732" s="51">
        <v>3197.7350000000001</v>
      </c>
      <c r="F2732" s="51">
        <v>3197.7277300000001</v>
      </c>
      <c r="G2732" s="50">
        <f t="shared" si="583"/>
        <v>-7.2700000000622822E-3</v>
      </c>
      <c r="H2732" s="91">
        <f t="shared" si="584"/>
        <v>99.999772651579946</v>
      </c>
    </row>
    <row r="2733" spans="2:8" s="44" customFormat="1">
      <c r="B2733" s="88" t="s">
        <v>6</v>
      </c>
      <c r="C2733" s="1" t="s">
        <v>0</v>
      </c>
      <c r="D2733" s="51">
        <v>5000</v>
      </c>
      <c r="E2733" s="51">
        <v>3197.7350000000001</v>
      </c>
      <c r="F2733" s="51">
        <v>3197.7277300000001</v>
      </c>
      <c r="G2733" s="50">
        <f t="shared" si="583"/>
        <v>-7.2700000000622822E-3</v>
      </c>
      <c r="H2733" s="91">
        <f t="shared" si="584"/>
        <v>99.999772651579946</v>
      </c>
    </row>
    <row r="2734" spans="2:8" s="44" customFormat="1">
      <c r="B2734" s="88" t="s">
        <v>7</v>
      </c>
      <c r="C2734" s="1" t="s">
        <v>0</v>
      </c>
      <c r="D2734" s="51">
        <v>5000</v>
      </c>
      <c r="E2734" s="51">
        <v>3197.7350000000001</v>
      </c>
      <c r="F2734" s="51">
        <v>3197.7277300000001</v>
      </c>
      <c r="G2734" s="50">
        <f t="shared" si="583"/>
        <v>-7.2700000000622822E-3</v>
      </c>
      <c r="H2734" s="91">
        <f t="shared" si="584"/>
        <v>99.999772651579946</v>
      </c>
    </row>
    <row r="2735" spans="2:8" s="44" customFormat="1" ht="21">
      <c r="B2735" s="92" t="s">
        <v>55</v>
      </c>
      <c r="C2735" s="1" t="s">
        <v>57</v>
      </c>
      <c r="D2735" s="2" t="s">
        <v>1</v>
      </c>
      <c r="E2735" s="2" t="s">
        <v>2</v>
      </c>
      <c r="F2735" s="2" t="s">
        <v>3</v>
      </c>
      <c r="G2735" s="3" t="s">
        <v>4</v>
      </c>
      <c r="H2735" s="93" t="s">
        <v>58</v>
      </c>
    </row>
    <row r="2736" spans="2:8" s="44" customFormat="1" ht="21">
      <c r="B2736" s="88" t="s">
        <v>1297</v>
      </c>
      <c r="C2736" s="1" t="s">
        <v>1032</v>
      </c>
      <c r="D2736" s="83"/>
      <c r="E2736" s="83"/>
      <c r="F2736" s="83"/>
      <c r="G2736" s="83"/>
      <c r="H2736" s="89"/>
    </row>
    <row r="2737" spans="2:8" s="44" customFormat="1">
      <c r="B2737" s="90" t="s">
        <v>64</v>
      </c>
      <c r="C2737" s="107" t="s">
        <v>65</v>
      </c>
      <c r="D2737" s="49">
        <v>30285</v>
      </c>
      <c r="E2737" s="49">
        <v>20372.083999999999</v>
      </c>
      <c r="F2737" s="49">
        <v>20372.079580000001</v>
      </c>
      <c r="G2737" s="50">
        <f t="shared" ref="G2737:G2745" si="585">F2737-E2737</f>
        <v>-4.4199999974807724E-3</v>
      </c>
      <c r="H2737" s="91">
        <f t="shared" ref="H2737:H2745" si="586">F2737/E2737*100</f>
        <v>99.99997830364336</v>
      </c>
    </row>
    <row r="2738" spans="2:8" s="44" customFormat="1">
      <c r="B2738" s="90" t="s">
        <v>66</v>
      </c>
      <c r="C2738" s="107" t="s">
        <v>67</v>
      </c>
      <c r="D2738" s="49">
        <v>5224.2</v>
      </c>
      <c r="E2738" s="49">
        <v>3074.614</v>
      </c>
      <c r="F2738" s="49">
        <v>3074.6138999999998</v>
      </c>
      <c r="G2738" s="50">
        <f t="shared" si="585"/>
        <v>-1.0000000020227162E-4</v>
      </c>
      <c r="H2738" s="91">
        <f t="shared" si="586"/>
        <v>99.999996747559194</v>
      </c>
    </row>
    <row r="2739" spans="2:8" s="44" customFormat="1">
      <c r="B2739" s="90" t="s">
        <v>68</v>
      </c>
      <c r="C2739" s="107" t="s">
        <v>69</v>
      </c>
      <c r="D2739" s="49">
        <v>31944.799999999999</v>
      </c>
      <c r="E2739" s="49">
        <v>93144.741999999998</v>
      </c>
      <c r="F2739" s="49">
        <v>93144.739480000004</v>
      </c>
      <c r="G2739" s="50">
        <f t="shared" si="585"/>
        <v>-2.5199999945471063E-3</v>
      </c>
      <c r="H2739" s="91">
        <f t="shared" si="586"/>
        <v>99.999997294533287</v>
      </c>
    </row>
    <row r="2740" spans="2:8" s="44" customFormat="1">
      <c r="B2740" s="90" t="s">
        <v>1050</v>
      </c>
      <c r="C2740" s="107" t="s">
        <v>787</v>
      </c>
      <c r="D2740" s="49">
        <v>1650</v>
      </c>
      <c r="E2740" s="49">
        <v>550.05499999999995</v>
      </c>
      <c r="F2740" s="49">
        <v>550.05499999999995</v>
      </c>
      <c r="G2740" s="50">
        <f t="shared" si="585"/>
        <v>0</v>
      </c>
      <c r="H2740" s="91">
        <f t="shared" si="586"/>
        <v>100</v>
      </c>
    </row>
    <row r="2741" spans="2:8" s="44" customFormat="1">
      <c r="B2741" s="90" t="s">
        <v>70</v>
      </c>
      <c r="C2741" s="107" t="s">
        <v>71</v>
      </c>
      <c r="D2741" s="49">
        <v>1210</v>
      </c>
      <c r="E2741" s="49">
        <v>689.26700000000005</v>
      </c>
      <c r="F2741" s="49">
        <v>689.26700000000005</v>
      </c>
      <c r="G2741" s="50">
        <f t="shared" si="585"/>
        <v>0</v>
      </c>
      <c r="H2741" s="91">
        <f t="shared" si="586"/>
        <v>100</v>
      </c>
    </row>
    <row r="2742" spans="2:8" s="44" customFormat="1">
      <c r="B2742" s="88" t="s">
        <v>5</v>
      </c>
      <c r="C2742" s="1" t="s">
        <v>0</v>
      </c>
      <c r="D2742" s="51">
        <v>70314</v>
      </c>
      <c r="E2742" s="51">
        <v>117830.762</v>
      </c>
      <c r="F2742" s="51">
        <v>117830.75496000001</v>
      </c>
      <c r="G2742" s="50">
        <f t="shared" si="585"/>
        <v>-7.0399999967776239E-3</v>
      </c>
      <c r="H2742" s="91">
        <f t="shared" si="586"/>
        <v>99.999994025329315</v>
      </c>
    </row>
    <row r="2743" spans="2:8" s="44" customFormat="1">
      <c r="B2743" s="90" t="s">
        <v>777</v>
      </c>
      <c r="C2743" s="107" t="s">
        <v>962</v>
      </c>
      <c r="D2743" s="49">
        <v>220000</v>
      </c>
      <c r="E2743" s="49">
        <v>1280008.747</v>
      </c>
      <c r="F2743" s="49">
        <v>1280008.74621</v>
      </c>
      <c r="G2743" s="50">
        <f t="shared" si="585"/>
        <v>-7.8999996185302734E-4</v>
      </c>
      <c r="H2743" s="91">
        <f t="shared" si="586"/>
        <v>99.999999938281675</v>
      </c>
    </row>
    <row r="2744" spans="2:8" s="44" customFormat="1">
      <c r="B2744" s="88" t="s">
        <v>6</v>
      </c>
      <c r="C2744" s="1" t="s">
        <v>0</v>
      </c>
      <c r="D2744" s="51">
        <v>290314</v>
      </c>
      <c r="E2744" s="51">
        <v>1397839.5090000001</v>
      </c>
      <c r="F2744" s="51">
        <v>1397839.5011700001</v>
      </c>
      <c r="G2744" s="50">
        <f t="shared" si="585"/>
        <v>-7.8300000168383121E-3</v>
      </c>
      <c r="H2744" s="91">
        <f t="shared" si="586"/>
        <v>99.999999439849859</v>
      </c>
    </row>
    <row r="2745" spans="2:8" s="44" customFormat="1">
      <c r="B2745" s="88" t="s">
        <v>7</v>
      </c>
      <c r="C2745" s="1" t="s">
        <v>0</v>
      </c>
      <c r="D2745" s="51">
        <v>290314</v>
      </c>
      <c r="E2745" s="51">
        <v>1397839.5090000001</v>
      </c>
      <c r="F2745" s="51">
        <v>1397839.5011700001</v>
      </c>
      <c r="G2745" s="50">
        <f t="shared" si="585"/>
        <v>-7.8300000168383121E-3</v>
      </c>
      <c r="H2745" s="91">
        <f t="shared" si="586"/>
        <v>99.999999439849859</v>
      </c>
    </row>
    <row r="2746" spans="2:8" s="44" customFormat="1" ht="21">
      <c r="B2746" s="92" t="s">
        <v>55</v>
      </c>
      <c r="C2746" s="1" t="s">
        <v>57</v>
      </c>
      <c r="D2746" s="2" t="s">
        <v>1</v>
      </c>
      <c r="E2746" s="2" t="s">
        <v>2</v>
      </c>
      <c r="F2746" s="2" t="s">
        <v>3</v>
      </c>
      <c r="G2746" s="3" t="s">
        <v>4</v>
      </c>
      <c r="H2746" s="93" t="s">
        <v>58</v>
      </c>
    </row>
    <row r="2747" spans="2:8" s="44" customFormat="1" ht="21">
      <c r="B2747" s="88" t="s">
        <v>1298</v>
      </c>
      <c r="C2747" s="1" t="s">
        <v>1033</v>
      </c>
      <c r="D2747" s="83"/>
      <c r="E2747" s="83"/>
      <c r="F2747" s="83"/>
      <c r="G2747" s="83"/>
      <c r="H2747" s="89"/>
    </row>
    <row r="2748" spans="2:8" s="44" customFormat="1">
      <c r="B2748" s="90" t="s">
        <v>64</v>
      </c>
      <c r="C2748" s="107" t="s">
        <v>65</v>
      </c>
      <c r="D2748" s="49">
        <v>5958.9</v>
      </c>
      <c r="E2748" s="49">
        <v>5958.9</v>
      </c>
      <c r="F2748" s="49">
        <v>5331.0676100000001</v>
      </c>
      <c r="G2748" s="50">
        <f t="shared" ref="G2748:G2755" si="587">F2748-E2748</f>
        <v>-627.83238999999958</v>
      </c>
      <c r="H2748" s="91">
        <f t="shared" ref="H2748:H2755" si="588">F2748/E2748*100</f>
        <v>89.463954924566622</v>
      </c>
    </row>
    <row r="2749" spans="2:8" s="44" customFormat="1">
      <c r="B2749" s="90" t="s">
        <v>66</v>
      </c>
      <c r="C2749" s="107" t="s">
        <v>67</v>
      </c>
      <c r="D2749" s="49">
        <v>904.5</v>
      </c>
      <c r="E2749" s="49">
        <v>904.5</v>
      </c>
      <c r="F2749" s="49">
        <v>751.97457999999995</v>
      </c>
      <c r="G2749" s="50">
        <f t="shared" si="587"/>
        <v>-152.52542000000005</v>
      </c>
      <c r="H2749" s="91">
        <f t="shared" si="588"/>
        <v>83.137045881702591</v>
      </c>
    </row>
    <row r="2750" spans="2:8" s="44" customFormat="1">
      <c r="B2750" s="90" t="s">
        <v>68</v>
      </c>
      <c r="C2750" s="107" t="s">
        <v>69</v>
      </c>
      <c r="D2750" s="49">
        <v>884.8</v>
      </c>
      <c r="E2750" s="49">
        <v>884.8</v>
      </c>
      <c r="F2750" s="49">
        <v>593.03069000000005</v>
      </c>
      <c r="G2750" s="50">
        <f t="shared" si="587"/>
        <v>-291.7693099999999</v>
      </c>
      <c r="H2750" s="91">
        <f t="shared" si="588"/>
        <v>67.024264240506341</v>
      </c>
    </row>
    <row r="2751" spans="2:8" s="44" customFormat="1">
      <c r="B2751" s="90" t="s">
        <v>1050</v>
      </c>
      <c r="C2751" s="107" t="s">
        <v>787</v>
      </c>
      <c r="D2751" s="49">
        <v>74.8</v>
      </c>
      <c r="E2751" s="49">
        <v>74.8</v>
      </c>
      <c r="F2751" s="49">
        <v>59.011000000000003</v>
      </c>
      <c r="G2751" s="50">
        <f t="shared" si="587"/>
        <v>-15.788999999999994</v>
      </c>
      <c r="H2751" s="91">
        <f t="shared" si="588"/>
        <v>78.891711229946523</v>
      </c>
    </row>
    <row r="2752" spans="2:8" s="44" customFormat="1">
      <c r="B2752" s="88" t="s">
        <v>5</v>
      </c>
      <c r="C2752" s="1" t="s">
        <v>0</v>
      </c>
      <c r="D2752" s="51">
        <v>7823</v>
      </c>
      <c r="E2752" s="51">
        <v>7823</v>
      </c>
      <c r="F2752" s="51">
        <v>6735.0838800000001</v>
      </c>
      <c r="G2752" s="50">
        <f t="shared" si="587"/>
        <v>-1087.9161199999999</v>
      </c>
      <c r="H2752" s="91">
        <f t="shared" si="588"/>
        <v>86.093364182538664</v>
      </c>
    </row>
    <row r="2753" spans="2:8" s="44" customFormat="1">
      <c r="B2753" s="88" t="s">
        <v>6</v>
      </c>
      <c r="C2753" s="1" t="s">
        <v>0</v>
      </c>
      <c r="D2753" s="51">
        <v>7823</v>
      </c>
      <c r="E2753" s="51">
        <v>7823</v>
      </c>
      <c r="F2753" s="51">
        <v>6735.0838800000001</v>
      </c>
      <c r="G2753" s="50">
        <f t="shared" si="587"/>
        <v>-1087.9161199999999</v>
      </c>
      <c r="H2753" s="91">
        <f t="shared" si="588"/>
        <v>86.093364182538664</v>
      </c>
    </row>
    <row r="2754" spans="2:8" s="44" customFormat="1">
      <c r="B2754" s="88" t="s">
        <v>8</v>
      </c>
      <c r="C2754" s="1" t="s">
        <v>0</v>
      </c>
      <c r="D2754" s="51">
        <v>3500</v>
      </c>
      <c r="E2754" s="51">
        <v>3529.95</v>
      </c>
      <c r="F2754" s="51">
        <v>2571.1354799999999</v>
      </c>
      <c r="G2754" s="50">
        <f t="shared" si="587"/>
        <v>-958.8145199999999</v>
      </c>
      <c r="H2754" s="91">
        <f t="shared" si="588"/>
        <v>72.837730846045972</v>
      </c>
    </row>
    <row r="2755" spans="2:8" s="44" customFormat="1">
      <c r="B2755" s="88" t="s">
        <v>7</v>
      </c>
      <c r="C2755" s="1" t="s">
        <v>0</v>
      </c>
      <c r="D2755" s="51">
        <v>11323</v>
      </c>
      <c r="E2755" s="51">
        <v>11352.95</v>
      </c>
      <c r="F2755" s="51">
        <v>9306.2193599999991</v>
      </c>
      <c r="G2755" s="50">
        <f t="shared" si="587"/>
        <v>-2046.7306400000016</v>
      </c>
      <c r="H2755" s="91">
        <f t="shared" si="588"/>
        <v>81.971816664391184</v>
      </c>
    </row>
    <row r="2756" spans="2:8" s="44" customFormat="1" ht="21">
      <c r="B2756" s="92" t="s">
        <v>55</v>
      </c>
      <c r="C2756" s="1" t="s">
        <v>57</v>
      </c>
      <c r="D2756" s="2" t="s">
        <v>1</v>
      </c>
      <c r="E2756" s="2" t="s">
        <v>2</v>
      </c>
      <c r="F2756" s="2" t="s">
        <v>3</v>
      </c>
      <c r="G2756" s="3" t="s">
        <v>4</v>
      </c>
      <c r="H2756" s="93" t="s">
        <v>58</v>
      </c>
    </row>
    <row r="2757" spans="2:8" s="44" customFormat="1" ht="21">
      <c r="B2757" s="88" t="s">
        <v>1299</v>
      </c>
      <c r="C2757" s="1" t="s">
        <v>1034</v>
      </c>
      <c r="D2757" s="83"/>
      <c r="E2757" s="83"/>
      <c r="F2757" s="83"/>
      <c r="G2757" s="83"/>
      <c r="H2757" s="89"/>
    </row>
    <row r="2758" spans="2:8" s="44" customFormat="1">
      <c r="B2758" s="90" t="s">
        <v>64</v>
      </c>
      <c r="C2758" s="107" t="s">
        <v>65</v>
      </c>
      <c r="D2758" s="49">
        <v>12250.8</v>
      </c>
      <c r="E2758" s="49">
        <v>0</v>
      </c>
      <c r="F2758" s="50">
        <v>0</v>
      </c>
      <c r="G2758" s="50">
        <f t="shared" ref="G2758:G2763" si="589">F2758-E2758</f>
        <v>0</v>
      </c>
      <c r="H2758" s="91">
        <v>0</v>
      </c>
    </row>
    <row r="2759" spans="2:8" s="44" customFormat="1">
      <c r="B2759" s="90" t="s">
        <v>66</v>
      </c>
      <c r="C2759" s="107" t="s">
        <v>67</v>
      </c>
      <c r="D2759" s="49">
        <v>1900.5</v>
      </c>
      <c r="E2759" s="49">
        <v>0</v>
      </c>
      <c r="F2759" s="50">
        <v>0</v>
      </c>
      <c r="G2759" s="50">
        <f t="shared" si="589"/>
        <v>0</v>
      </c>
      <c r="H2759" s="91">
        <v>0</v>
      </c>
    </row>
    <row r="2760" spans="2:8" s="44" customFormat="1">
      <c r="B2760" s="90" t="s">
        <v>68</v>
      </c>
      <c r="C2760" s="107" t="s">
        <v>69</v>
      </c>
      <c r="D2760" s="49">
        <v>1281.5999999999999</v>
      </c>
      <c r="E2760" s="49">
        <v>1281.5999999999999</v>
      </c>
      <c r="F2760" s="49">
        <v>1281.5056999999999</v>
      </c>
      <c r="G2760" s="50">
        <f t="shared" si="589"/>
        <v>-9.4299999999975626E-2</v>
      </c>
      <c r="H2760" s="91">
        <f t="shared" ref="H2760:H2763" si="590">F2760/E2760*100</f>
        <v>99.99264200998752</v>
      </c>
    </row>
    <row r="2761" spans="2:8" s="44" customFormat="1">
      <c r="B2761" s="88" t="s">
        <v>5</v>
      </c>
      <c r="C2761" s="1" t="s">
        <v>0</v>
      </c>
      <c r="D2761" s="51">
        <v>15432.9</v>
      </c>
      <c r="E2761" s="51">
        <v>1281.5999999999999</v>
      </c>
      <c r="F2761" s="51">
        <v>1281.5056999999999</v>
      </c>
      <c r="G2761" s="50">
        <f t="shared" si="589"/>
        <v>-9.4299999999975626E-2</v>
      </c>
      <c r="H2761" s="91">
        <f t="shared" si="590"/>
        <v>99.99264200998752</v>
      </c>
    </row>
    <row r="2762" spans="2:8" s="44" customFormat="1">
      <c r="B2762" s="88" t="s">
        <v>6</v>
      </c>
      <c r="C2762" s="1" t="s">
        <v>0</v>
      </c>
      <c r="D2762" s="51">
        <v>15432.9</v>
      </c>
      <c r="E2762" s="51">
        <v>1281.5999999999999</v>
      </c>
      <c r="F2762" s="51">
        <v>1281.5056999999999</v>
      </c>
      <c r="G2762" s="50">
        <f t="shared" si="589"/>
        <v>-9.4299999999975626E-2</v>
      </c>
      <c r="H2762" s="91">
        <f t="shared" si="590"/>
        <v>99.99264200998752</v>
      </c>
    </row>
    <row r="2763" spans="2:8" s="44" customFormat="1">
      <c r="B2763" s="88" t="s">
        <v>7</v>
      </c>
      <c r="C2763" s="1" t="s">
        <v>0</v>
      </c>
      <c r="D2763" s="51">
        <v>15432.9</v>
      </c>
      <c r="E2763" s="51">
        <v>1281.5999999999999</v>
      </c>
      <c r="F2763" s="51">
        <v>1281.5056999999999</v>
      </c>
      <c r="G2763" s="50">
        <f t="shared" si="589"/>
        <v>-9.4299999999975626E-2</v>
      </c>
      <c r="H2763" s="91">
        <f t="shared" si="590"/>
        <v>99.99264200998752</v>
      </c>
    </row>
    <row r="2764" spans="2:8" s="44" customFormat="1" ht="21">
      <c r="B2764" s="92" t="s">
        <v>55</v>
      </c>
      <c r="C2764" s="1" t="s">
        <v>57</v>
      </c>
      <c r="D2764" s="2" t="s">
        <v>1</v>
      </c>
      <c r="E2764" s="2" t="s">
        <v>2</v>
      </c>
      <c r="F2764" s="2" t="s">
        <v>3</v>
      </c>
      <c r="G2764" s="3" t="s">
        <v>4</v>
      </c>
      <c r="H2764" s="93" t="s">
        <v>58</v>
      </c>
    </row>
    <row r="2765" spans="2:8" s="44" customFormat="1" ht="21">
      <c r="B2765" s="88" t="s">
        <v>1300</v>
      </c>
      <c r="C2765" s="1" t="s">
        <v>1035</v>
      </c>
      <c r="D2765" s="83"/>
      <c r="E2765" s="83"/>
      <c r="F2765" s="83"/>
      <c r="G2765" s="83"/>
      <c r="H2765" s="89"/>
    </row>
    <row r="2766" spans="2:8" s="44" customFormat="1">
      <c r="B2766" s="90" t="s">
        <v>64</v>
      </c>
      <c r="C2766" s="107" t="s">
        <v>65</v>
      </c>
      <c r="D2766" s="49">
        <v>256860.4</v>
      </c>
      <c r="E2766" s="49">
        <v>256860.4</v>
      </c>
      <c r="F2766" s="49">
        <v>227883.59520000001</v>
      </c>
      <c r="G2766" s="50">
        <f t="shared" ref="G2766:G2776" si="591">F2766-E2766</f>
        <v>-28976.804799999984</v>
      </c>
      <c r="H2766" s="91">
        <f t="shared" ref="H2766:H2776" si="592">F2766/E2766*100</f>
        <v>88.718850862180403</v>
      </c>
    </row>
    <row r="2767" spans="2:8" s="44" customFormat="1">
      <c r="B2767" s="90" t="s">
        <v>66</v>
      </c>
      <c r="C2767" s="107" t="s">
        <v>67</v>
      </c>
      <c r="D2767" s="49">
        <v>44308.4</v>
      </c>
      <c r="E2767" s="49">
        <v>44308.4</v>
      </c>
      <c r="F2767" s="49">
        <v>38754.145909999999</v>
      </c>
      <c r="G2767" s="50">
        <f t="shared" si="591"/>
        <v>-5554.2540900000022</v>
      </c>
      <c r="H2767" s="91">
        <f t="shared" si="592"/>
        <v>87.464557307418005</v>
      </c>
    </row>
    <row r="2768" spans="2:8" s="44" customFormat="1">
      <c r="B2768" s="90" t="s">
        <v>68</v>
      </c>
      <c r="C2768" s="107" t="s">
        <v>69</v>
      </c>
      <c r="D2768" s="49">
        <v>18375.5</v>
      </c>
      <c r="E2768" s="49">
        <v>17878.3</v>
      </c>
      <c r="F2768" s="49">
        <v>13690.56199</v>
      </c>
      <c r="G2768" s="50">
        <f t="shared" si="591"/>
        <v>-4187.7380099999991</v>
      </c>
      <c r="H2768" s="91">
        <f t="shared" si="592"/>
        <v>76.576419402292174</v>
      </c>
    </row>
    <row r="2769" spans="2:8" s="44" customFormat="1">
      <c r="B2769" s="90" t="s">
        <v>1050</v>
      </c>
      <c r="C2769" s="107" t="s">
        <v>787</v>
      </c>
      <c r="D2769" s="49">
        <v>5383</v>
      </c>
      <c r="E2769" s="49">
        <v>6821.2</v>
      </c>
      <c r="F2769" s="49">
        <v>5494.3290800000004</v>
      </c>
      <c r="G2769" s="50">
        <f t="shared" si="591"/>
        <v>-1326.8709199999994</v>
      </c>
      <c r="H2769" s="91">
        <f t="shared" si="592"/>
        <v>80.547837330674966</v>
      </c>
    </row>
    <row r="2770" spans="2:8" s="44" customFormat="1">
      <c r="B2770" s="90" t="s">
        <v>70</v>
      </c>
      <c r="C2770" s="107" t="s">
        <v>71</v>
      </c>
      <c r="D2770" s="49">
        <v>16700</v>
      </c>
      <c r="E2770" s="49">
        <v>16700</v>
      </c>
      <c r="F2770" s="49">
        <v>16580.706719999998</v>
      </c>
      <c r="G2770" s="50">
        <f t="shared" si="591"/>
        <v>-119.29328000000169</v>
      </c>
      <c r="H2770" s="91">
        <f t="shared" si="592"/>
        <v>99.285668982035915</v>
      </c>
    </row>
    <row r="2771" spans="2:8" s="44" customFormat="1">
      <c r="B2771" s="90" t="s">
        <v>1056</v>
      </c>
      <c r="C2771" s="107" t="s">
        <v>794</v>
      </c>
      <c r="D2771" s="49">
        <v>2298</v>
      </c>
      <c r="E2771" s="49">
        <v>2298</v>
      </c>
      <c r="F2771" s="49">
        <v>2033.3420000000001</v>
      </c>
      <c r="G2771" s="50">
        <f t="shared" si="591"/>
        <v>-264.6579999999999</v>
      </c>
      <c r="H2771" s="91">
        <f t="shared" si="592"/>
        <v>88.483115752828553</v>
      </c>
    </row>
    <row r="2772" spans="2:8" s="44" customFormat="1">
      <c r="B2772" s="88" t="s">
        <v>5</v>
      </c>
      <c r="C2772" s="1" t="s">
        <v>0</v>
      </c>
      <c r="D2772" s="51">
        <v>343925.3</v>
      </c>
      <c r="E2772" s="51">
        <v>344866.3</v>
      </c>
      <c r="F2772" s="51">
        <v>304436.68089999998</v>
      </c>
      <c r="G2772" s="50">
        <f t="shared" si="591"/>
        <v>-40429.619100000011</v>
      </c>
      <c r="H2772" s="91">
        <f t="shared" si="592"/>
        <v>88.276726632900932</v>
      </c>
    </row>
    <row r="2773" spans="2:8" s="44" customFormat="1">
      <c r="B2773" s="90" t="s">
        <v>37</v>
      </c>
      <c r="C2773" s="107" t="s">
        <v>789</v>
      </c>
      <c r="D2773" s="49">
        <v>9000</v>
      </c>
      <c r="E2773" s="49">
        <v>8059</v>
      </c>
      <c r="F2773" s="49">
        <v>7057.5190000000002</v>
      </c>
      <c r="G2773" s="50">
        <f t="shared" si="591"/>
        <v>-1001.4809999999998</v>
      </c>
      <c r="H2773" s="91">
        <f t="shared" si="592"/>
        <v>87.573135624767346</v>
      </c>
    </row>
    <row r="2774" spans="2:8" s="44" customFormat="1">
      <c r="B2774" s="88" t="s">
        <v>6</v>
      </c>
      <c r="C2774" s="1" t="s">
        <v>0</v>
      </c>
      <c r="D2774" s="51">
        <v>352925.3</v>
      </c>
      <c r="E2774" s="51">
        <v>352925.3</v>
      </c>
      <c r="F2774" s="51">
        <v>311494.19990000001</v>
      </c>
      <c r="G2774" s="50">
        <f t="shared" si="591"/>
        <v>-41431.100099999981</v>
      </c>
      <c r="H2774" s="91">
        <f t="shared" si="592"/>
        <v>88.260660230366042</v>
      </c>
    </row>
    <row r="2775" spans="2:8" s="44" customFormat="1">
      <c r="B2775" s="88" t="s">
        <v>8</v>
      </c>
      <c r="C2775" s="1" t="s">
        <v>0</v>
      </c>
      <c r="D2775" s="51">
        <v>26637</v>
      </c>
      <c r="E2775" s="51">
        <v>30813.356</v>
      </c>
      <c r="F2775" s="51">
        <v>12145.02889</v>
      </c>
      <c r="G2775" s="50">
        <f t="shared" si="591"/>
        <v>-18668.327109999998</v>
      </c>
      <c r="H2775" s="91">
        <f t="shared" si="592"/>
        <v>39.414820281179367</v>
      </c>
    </row>
    <row r="2776" spans="2:8" s="44" customFormat="1">
      <c r="B2776" s="88" t="s">
        <v>7</v>
      </c>
      <c r="C2776" s="1" t="s">
        <v>0</v>
      </c>
      <c r="D2776" s="51">
        <v>379562.3</v>
      </c>
      <c r="E2776" s="51">
        <v>383738.65600000002</v>
      </c>
      <c r="F2776" s="51">
        <v>323639.22879000002</v>
      </c>
      <c r="G2776" s="50">
        <f t="shared" si="591"/>
        <v>-60099.427209999994</v>
      </c>
      <c r="H2776" s="91">
        <f t="shared" si="592"/>
        <v>84.338448506475203</v>
      </c>
    </row>
    <row r="2777" spans="2:8" s="44" customFormat="1" ht="21">
      <c r="B2777" s="92" t="s">
        <v>55</v>
      </c>
      <c r="C2777" s="1" t="s">
        <v>57</v>
      </c>
      <c r="D2777" s="2" t="s">
        <v>1</v>
      </c>
      <c r="E2777" s="2" t="s">
        <v>2</v>
      </c>
      <c r="F2777" s="2" t="s">
        <v>3</v>
      </c>
      <c r="G2777" s="3" t="s">
        <v>4</v>
      </c>
      <c r="H2777" s="93" t="s">
        <v>58</v>
      </c>
    </row>
    <row r="2778" spans="2:8" s="44" customFormat="1" ht="21">
      <c r="B2778" s="88" t="s">
        <v>1301</v>
      </c>
      <c r="C2778" s="1" t="s">
        <v>1036</v>
      </c>
      <c r="D2778" s="83"/>
      <c r="E2778" s="83"/>
      <c r="F2778" s="83"/>
      <c r="G2778" s="83"/>
      <c r="H2778" s="89"/>
    </row>
    <row r="2779" spans="2:8" s="44" customFormat="1">
      <c r="B2779" s="90" t="s">
        <v>64</v>
      </c>
      <c r="C2779" s="107" t="s">
        <v>65</v>
      </c>
      <c r="D2779" s="49">
        <v>109942.9</v>
      </c>
      <c r="E2779" s="49">
        <v>140264.4</v>
      </c>
      <c r="F2779" s="49">
        <v>138554.38983999999</v>
      </c>
      <c r="G2779" s="50">
        <f t="shared" ref="G2779:G2787" si="593">F2779-E2779</f>
        <v>-1710.0101600000053</v>
      </c>
      <c r="H2779" s="91">
        <f t="shared" ref="H2779:H2787" si="594">F2779/E2779*100</f>
        <v>98.780866591950627</v>
      </c>
    </row>
    <row r="2780" spans="2:8" s="44" customFormat="1">
      <c r="B2780" s="90" t="s">
        <v>66</v>
      </c>
      <c r="C2780" s="107" t="s">
        <v>67</v>
      </c>
      <c r="D2780" s="49">
        <v>18965.2</v>
      </c>
      <c r="E2780" s="49">
        <v>23580.1</v>
      </c>
      <c r="F2780" s="49">
        <v>23580.1</v>
      </c>
      <c r="G2780" s="50">
        <f t="shared" si="593"/>
        <v>0</v>
      </c>
      <c r="H2780" s="91">
        <f t="shared" si="594"/>
        <v>100</v>
      </c>
    </row>
    <row r="2781" spans="2:8" s="44" customFormat="1">
      <c r="B2781" s="90" t="s">
        <v>68</v>
      </c>
      <c r="C2781" s="107" t="s">
        <v>69</v>
      </c>
      <c r="D2781" s="49">
        <v>16291</v>
      </c>
      <c r="E2781" s="49">
        <v>14791</v>
      </c>
      <c r="F2781" s="49">
        <v>12986.75841</v>
      </c>
      <c r="G2781" s="50">
        <f t="shared" si="593"/>
        <v>-1804.2415899999996</v>
      </c>
      <c r="H2781" s="91">
        <f t="shared" si="594"/>
        <v>87.801760597660746</v>
      </c>
    </row>
    <row r="2782" spans="2:8" s="44" customFormat="1">
      <c r="B2782" s="90" t="s">
        <v>1050</v>
      </c>
      <c r="C2782" s="107" t="s">
        <v>787</v>
      </c>
      <c r="D2782" s="49">
        <v>72</v>
      </c>
      <c r="E2782" s="49">
        <v>72</v>
      </c>
      <c r="F2782" s="49">
        <v>72</v>
      </c>
      <c r="G2782" s="50">
        <f t="shared" si="593"/>
        <v>0</v>
      </c>
      <c r="H2782" s="91">
        <f t="shared" si="594"/>
        <v>100</v>
      </c>
    </row>
    <row r="2783" spans="2:8" s="44" customFormat="1">
      <c r="B2783" s="90" t="s">
        <v>70</v>
      </c>
      <c r="C2783" s="107" t="s">
        <v>71</v>
      </c>
      <c r="D2783" s="49">
        <v>4334.8999999999996</v>
      </c>
      <c r="E2783" s="49">
        <v>4334.8999999999996</v>
      </c>
      <c r="F2783" s="49">
        <v>4334.8999999999996</v>
      </c>
      <c r="G2783" s="50">
        <f t="shared" si="593"/>
        <v>0</v>
      </c>
      <c r="H2783" s="91">
        <f t="shared" si="594"/>
        <v>100</v>
      </c>
    </row>
    <row r="2784" spans="2:8" s="44" customFormat="1">
      <c r="B2784" s="88" t="s">
        <v>5</v>
      </c>
      <c r="C2784" s="1" t="s">
        <v>0</v>
      </c>
      <c r="D2784" s="51">
        <v>149606</v>
      </c>
      <c r="E2784" s="51">
        <v>183042.4</v>
      </c>
      <c r="F2784" s="51">
        <v>179528.14825</v>
      </c>
      <c r="G2784" s="50">
        <f t="shared" si="593"/>
        <v>-3514.2517499999958</v>
      </c>
      <c r="H2784" s="91">
        <f t="shared" si="594"/>
        <v>98.080088684370409</v>
      </c>
    </row>
    <row r="2785" spans="2:8" s="44" customFormat="1">
      <c r="B2785" s="88" t="s">
        <v>6</v>
      </c>
      <c r="C2785" s="1" t="s">
        <v>0</v>
      </c>
      <c r="D2785" s="51">
        <v>149606</v>
      </c>
      <c r="E2785" s="51">
        <v>183042.4</v>
      </c>
      <c r="F2785" s="51">
        <v>179528.14825</v>
      </c>
      <c r="G2785" s="50">
        <f t="shared" si="593"/>
        <v>-3514.2517499999958</v>
      </c>
      <c r="H2785" s="91">
        <f t="shared" si="594"/>
        <v>98.080088684370409</v>
      </c>
    </row>
    <row r="2786" spans="2:8" s="44" customFormat="1">
      <c r="B2786" s="88" t="s">
        <v>8</v>
      </c>
      <c r="C2786" s="1" t="s">
        <v>0</v>
      </c>
      <c r="D2786" s="51">
        <v>70200</v>
      </c>
      <c r="E2786" s="51">
        <v>77546.413</v>
      </c>
      <c r="F2786" s="51">
        <v>63340.036970000001</v>
      </c>
      <c r="G2786" s="50">
        <f t="shared" si="593"/>
        <v>-14206.376029999999</v>
      </c>
      <c r="H2786" s="91">
        <f t="shared" si="594"/>
        <v>81.680163555727589</v>
      </c>
    </row>
    <row r="2787" spans="2:8" s="44" customFormat="1">
      <c r="B2787" s="88" t="s">
        <v>7</v>
      </c>
      <c r="C2787" s="1" t="s">
        <v>0</v>
      </c>
      <c r="D2787" s="51">
        <v>219806</v>
      </c>
      <c r="E2787" s="51">
        <v>260588.81299999999</v>
      </c>
      <c r="F2787" s="51">
        <v>242868.18522000001</v>
      </c>
      <c r="G2787" s="50">
        <f t="shared" si="593"/>
        <v>-17720.627779999981</v>
      </c>
      <c r="H2787" s="91">
        <f t="shared" si="594"/>
        <v>93.1997741668212</v>
      </c>
    </row>
    <row r="2788" spans="2:8" s="44" customFormat="1" ht="21">
      <c r="B2788" s="92" t="s">
        <v>55</v>
      </c>
      <c r="C2788" s="1" t="s">
        <v>57</v>
      </c>
      <c r="D2788" s="2" t="s">
        <v>1</v>
      </c>
      <c r="E2788" s="2" t="s">
        <v>2</v>
      </c>
      <c r="F2788" s="2" t="s">
        <v>3</v>
      </c>
      <c r="G2788" s="3" t="s">
        <v>4</v>
      </c>
      <c r="H2788" s="93" t="s">
        <v>58</v>
      </c>
    </row>
    <row r="2789" spans="2:8" s="44" customFormat="1" ht="42">
      <c r="B2789" s="88" t="s">
        <v>1302</v>
      </c>
      <c r="C2789" s="1" t="s">
        <v>1037</v>
      </c>
      <c r="D2789" s="83"/>
      <c r="E2789" s="83"/>
      <c r="F2789" s="83"/>
      <c r="G2789" s="83"/>
      <c r="H2789" s="89"/>
    </row>
    <row r="2790" spans="2:8" s="44" customFormat="1">
      <c r="B2790" s="90" t="s">
        <v>64</v>
      </c>
      <c r="C2790" s="107" t="s">
        <v>65</v>
      </c>
      <c r="D2790" s="49">
        <v>8398.2999999999993</v>
      </c>
      <c r="E2790" s="49">
        <v>9649.7999999999993</v>
      </c>
      <c r="F2790" s="49">
        <v>9649.6666499999992</v>
      </c>
      <c r="G2790" s="50">
        <f t="shared" ref="G2790:G2797" si="595">F2790-E2790</f>
        <v>-0.13335000000006403</v>
      </c>
      <c r="H2790" s="91">
        <f t="shared" ref="H2790:H2797" si="596">F2790/E2790*100</f>
        <v>99.99861810607473</v>
      </c>
    </row>
    <row r="2791" spans="2:8" s="44" customFormat="1">
      <c r="B2791" s="90" t="s">
        <v>66</v>
      </c>
      <c r="C2791" s="107" t="s">
        <v>67</v>
      </c>
      <c r="D2791" s="49">
        <v>1276.2</v>
      </c>
      <c r="E2791" s="49">
        <v>1445.1</v>
      </c>
      <c r="F2791" s="49">
        <v>1445.1</v>
      </c>
      <c r="G2791" s="50">
        <f t="shared" si="595"/>
        <v>0</v>
      </c>
      <c r="H2791" s="91">
        <f t="shared" si="596"/>
        <v>100</v>
      </c>
    </row>
    <row r="2792" spans="2:8" s="44" customFormat="1">
      <c r="B2792" s="90" t="s">
        <v>68</v>
      </c>
      <c r="C2792" s="107" t="s">
        <v>69</v>
      </c>
      <c r="D2792" s="49">
        <v>2036.6</v>
      </c>
      <c r="E2792" s="49">
        <v>1785.3</v>
      </c>
      <c r="F2792" s="49">
        <v>1664.6586299999999</v>
      </c>
      <c r="G2792" s="50">
        <f t="shared" si="595"/>
        <v>-120.64137000000005</v>
      </c>
      <c r="H2792" s="91">
        <f t="shared" si="596"/>
        <v>93.242515543606103</v>
      </c>
    </row>
    <row r="2793" spans="2:8" s="44" customFormat="1">
      <c r="B2793" s="90" t="s">
        <v>1050</v>
      </c>
      <c r="C2793" s="107" t="s">
        <v>787</v>
      </c>
      <c r="D2793" s="49">
        <v>150.1</v>
      </c>
      <c r="E2793" s="49">
        <v>150.1</v>
      </c>
      <c r="F2793" s="49">
        <v>138.279</v>
      </c>
      <c r="G2793" s="50">
        <f t="shared" si="595"/>
        <v>-11.820999999999998</v>
      </c>
      <c r="H2793" s="91">
        <f t="shared" si="596"/>
        <v>92.124583610926052</v>
      </c>
    </row>
    <row r="2794" spans="2:8" s="44" customFormat="1">
      <c r="B2794" s="90" t="s">
        <v>70</v>
      </c>
      <c r="C2794" s="107" t="s">
        <v>71</v>
      </c>
      <c r="D2794" s="49">
        <v>606.6</v>
      </c>
      <c r="E2794" s="49">
        <v>767.3</v>
      </c>
      <c r="F2794" s="49">
        <v>767.3</v>
      </c>
      <c r="G2794" s="50">
        <f t="shared" si="595"/>
        <v>0</v>
      </c>
      <c r="H2794" s="91">
        <f t="shared" si="596"/>
        <v>100</v>
      </c>
    </row>
    <row r="2795" spans="2:8" s="44" customFormat="1">
      <c r="B2795" s="88" t="s">
        <v>5</v>
      </c>
      <c r="C2795" s="1" t="s">
        <v>0</v>
      </c>
      <c r="D2795" s="51">
        <v>12467.8</v>
      </c>
      <c r="E2795" s="51">
        <v>13797.6</v>
      </c>
      <c r="F2795" s="51">
        <v>13665.004279999999</v>
      </c>
      <c r="G2795" s="50">
        <f t="shared" si="595"/>
        <v>-132.59572000000117</v>
      </c>
      <c r="H2795" s="91">
        <f t="shared" si="596"/>
        <v>99.038994317852371</v>
      </c>
    </row>
    <row r="2796" spans="2:8" s="44" customFormat="1">
      <c r="B2796" s="88" t="s">
        <v>6</v>
      </c>
      <c r="C2796" s="1" t="s">
        <v>0</v>
      </c>
      <c r="D2796" s="51">
        <v>12467.8</v>
      </c>
      <c r="E2796" s="51">
        <v>13797.6</v>
      </c>
      <c r="F2796" s="51">
        <v>13665.004279999999</v>
      </c>
      <c r="G2796" s="50">
        <f t="shared" si="595"/>
        <v>-132.59572000000117</v>
      </c>
      <c r="H2796" s="91">
        <f t="shared" si="596"/>
        <v>99.038994317852371</v>
      </c>
    </row>
    <row r="2797" spans="2:8" s="44" customFormat="1">
      <c r="B2797" s="88" t="s">
        <v>7</v>
      </c>
      <c r="C2797" s="1" t="s">
        <v>0</v>
      </c>
      <c r="D2797" s="51">
        <v>12467.8</v>
      </c>
      <c r="E2797" s="51">
        <v>13797.6</v>
      </c>
      <c r="F2797" s="51">
        <v>13665.004279999999</v>
      </c>
      <c r="G2797" s="50">
        <f t="shared" si="595"/>
        <v>-132.59572000000117</v>
      </c>
      <c r="H2797" s="91">
        <f t="shared" si="596"/>
        <v>99.038994317852371</v>
      </c>
    </row>
    <row r="2798" spans="2:8" s="44" customFormat="1" ht="21">
      <c r="B2798" s="92" t="s">
        <v>55</v>
      </c>
      <c r="C2798" s="1" t="s">
        <v>57</v>
      </c>
      <c r="D2798" s="2" t="s">
        <v>1</v>
      </c>
      <c r="E2798" s="2" t="s">
        <v>2</v>
      </c>
      <c r="F2798" s="2" t="s">
        <v>3</v>
      </c>
      <c r="G2798" s="3" t="s">
        <v>4</v>
      </c>
      <c r="H2798" s="93" t="s">
        <v>58</v>
      </c>
    </row>
    <row r="2799" spans="2:8" s="44" customFormat="1">
      <c r="B2799" s="168" t="s">
        <v>49</v>
      </c>
      <c r="C2799" s="170" t="s">
        <v>1038</v>
      </c>
      <c r="D2799" s="83"/>
      <c r="E2799" s="83"/>
      <c r="F2799" s="83"/>
      <c r="G2799" s="83"/>
      <c r="H2799" s="89"/>
    </row>
    <row r="2800" spans="2:8" s="44" customFormat="1" ht="21.75" customHeight="1">
      <c r="B2800" s="169"/>
      <c r="C2800" s="171"/>
      <c r="D2800" s="83"/>
      <c r="E2800" s="83"/>
      <c r="F2800" s="83"/>
      <c r="G2800" s="83"/>
      <c r="H2800" s="89"/>
    </row>
    <row r="2801" spans="2:8" s="44" customFormat="1">
      <c r="B2801" s="90" t="s">
        <v>64</v>
      </c>
      <c r="C2801" s="107" t="s">
        <v>65</v>
      </c>
      <c r="D2801" s="49">
        <v>14209.2</v>
      </c>
      <c r="E2801" s="49">
        <v>7780.4</v>
      </c>
      <c r="F2801" s="49">
        <v>7780.3989099999999</v>
      </c>
      <c r="G2801" s="50">
        <f t="shared" ref="G2801:G2807" si="597">F2801-E2801</f>
        <v>-1.089999999749125E-3</v>
      </c>
      <c r="H2801" s="91">
        <f t="shared" ref="H2801:H2807" si="598">F2801/E2801*100</f>
        <v>99.999985990437509</v>
      </c>
    </row>
    <row r="2802" spans="2:8" s="44" customFormat="1">
      <c r="B2802" s="90" t="s">
        <v>66</v>
      </c>
      <c r="C2802" s="107" t="s">
        <v>67</v>
      </c>
      <c r="D2802" s="49">
        <v>2100</v>
      </c>
      <c r="E2802" s="49">
        <v>1025.2</v>
      </c>
      <c r="F2802" s="49">
        <v>1025.19831</v>
      </c>
      <c r="G2802" s="50">
        <f t="shared" si="597"/>
        <v>-1.69000000005326E-3</v>
      </c>
      <c r="H2802" s="91">
        <f t="shared" si="598"/>
        <v>99.999835154116269</v>
      </c>
    </row>
    <row r="2803" spans="2:8" s="44" customFormat="1">
      <c r="B2803" s="90" t="s">
        <v>68</v>
      </c>
      <c r="C2803" s="107" t="s">
        <v>69</v>
      </c>
      <c r="D2803" s="49">
        <v>1255.2</v>
      </c>
      <c r="E2803" s="49">
        <v>642.9</v>
      </c>
      <c r="F2803" s="49">
        <v>642.9</v>
      </c>
      <c r="G2803" s="50">
        <f t="shared" si="597"/>
        <v>0</v>
      </c>
      <c r="H2803" s="91">
        <f t="shared" si="598"/>
        <v>100</v>
      </c>
    </row>
    <row r="2804" spans="2:8" s="44" customFormat="1">
      <c r="B2804" s="90" t="s">
        <v>1050</v>
      </c>
      <c r="C2804" s="107" t="s">
        <v>787</v>
      </c>
      <c r="D2804" s="49">
        <v>100</v>
      </c>
      <c r="E2804" s="49">
        <v>44.8</v>
      </c>
      <c r="F2804" s="49">
        <v>44.8</v>
      </c>
      <c r="G2804" s="50">
        <f t="shared" si="597"/>
        <v>0</v>
      </c>
      <c r="H2804" s="91">
        <f t="shared" si="598"/>
        <v>100</v>
      </c>
    </row>
    <row r="2805" spans="2:8" s="44" customFormat="1">
      <c r="B2805" s="88" t="s">
        <v>5</v>
      </c>
      <c r="C2805" s="1" t="s">
        <v>0</v>
      </c>
      <c r="D2805" s="51">
        <v>17664.400000000001</v>
      </c>
      <c r="E2805" s="51">
        <v>9493.2999999999993</v>
      </c>
      <c r="F2805" s="51">
        <v>9493.2972200000004</v>
      </c>
      <c r="G2805" s="50">
        <f t="shared" si="597"/>
        <v>-2.7799999988928903E-3</v>
      </c>
      <c r="H2805" s="91">
        <f t="shared" si="598"/>
        <v>99.999970716189324</v>
      </c>
    </row>
    <row r="2806" spans="2:8" s="44" customFormat="1">
      <c r="B2806" s="88" t="s">
        <v>6</v>
      </c>
      <c r="C2806" s="1" t="s">
        <v>0</v>
      </c>
      <c r="D2806" s="51">
        <v>17664.400000000001</v>
      </c>
      <c r="E2806" s="51">
        <v>9493.2999999999993</v>
      </c>
      <c r="F2806" s="51">
        <v>9493.2972200000004</v>
      </c>
      <c r="G2806" s="50">
        <f t="shared" si="597"/>
        <v>-2.7799999988928903E-3</v>
      </c>
      <c r="H2806" s="91">
        <f t="shared" si="598"/>
        <v>99.999970716189324</v>
      </c>
    </row>
    <row r="2807" spans="2:8" s="44" customFormat="1">
      <c r="B2807" s="88" t="s">
        <v>7</v>
      </c>
      <c r="C2807" s="1" t="s">
        <v>0</v>
      </c>
      <c r="D2807" s="51">
        <v>17664.400000000001</v>
      </c>
      <c r="E2807" s="51">
        <v>9493.2999999999993</v>
      </c>
      <c r="F2807" s="51">
        <v>9493.2972200000004</v>
      </c>
      <c r="G2807" s="50">
        <f t="shared" si="597"/>
        <v>-2.7799999988928903E-3</v>
      </c>
      <c r="H2807" s="91">
        <f t="shared" si="598"/>
        <v>99.999970716189324</v>
      </c>
    </row>
    <row r="2808" spans="2:8" s="44" customFormat="1" ht="21">
      <c r="B2808" s="92" t="s">
        <v>55</v>
      </c>
      <c r="C2808" s="1" t="s">
        <v>57</v>
      </c>
      <c r="D2808" s="2" t="s">
        <v>1</v>
      </c>
      <c r="E2808" s="2" t="s">
        <v>2</v>
      </c>
      <c r="F2808" s="2" t="s">
        <v>3</v>
      </c>
      <c r="G2808" s="3" t="s">
        <v>4</v>
      </c>
      <c r="H2808" s="93" t="s">
        <v>58</v>
      </c>
    </row>
    <row r="2809" spans="2:8" s="44" customFormat="1">
      <c r="B2809" s="88" t="s">
        <v>1303</v>
      </c>
      <c r="C2809" s="1" t="s">
        <v>1039</v>
      </c>
      <c r="D2809" s="83"/>
      <c r="E2809" s="83"/>
      <c r="F2809" s="83"/>
      <c r="G2809" s="83"/>
      <c r="H2809" s="89"/>
    </row>
    <row r="2810" spans="2:8" s="44" customFormat="1">
      <c r="B2810" s="90" t="s">
        <v>68</v>
      </c>
      <c r="C2810" s="107" t="s">
        <v>69</v>
      </c>
      <c r="D2810" s="49">
        <v>481.3</v>
      </c>
      <c r="E2810" s="49">
        <v>481.3</v>
      </c>
      <c r="F2810" s="49">
        <v>464.85320000000002</v>
      </c>
      <c r="G2810" s="50">
        <f t="shared" ref="G2810:G2813" si="599">F2810-E2810</f>
        <v>-16.446799999999996</v>
      </c>
      <c r="H2810" s="91">
        <f t="shared" ref="H2810:H2813" si="600">F2810/E2810*100</f>
        <v>96.582838146686058</v>
      </c>
    </row>
    <row r="2811" spans="2:8" s="44" customFormat="1">
      <c r="B2811" s="88" t="s">
        <v>5</v>
      </c>
      <c r="C2811" s="1" t="s">
        <v>0</v>
      </c>
      <c r="D2811" s="51">
        <v>481.3</v>
      </c>
      <c r="E2811" s="51">
        <v>481.3</v>
      </c>
      <c r="F2811" s="51">
        <v>464.85320000000002</v>
      </c>
      <c r="G2811" s="50">
        <f t="shared" si="599"/>
        <v>-16.446799999999996</v>
      </c>
      <c r="H2811" s="91">
        <f t="shared" si="600"/>
        <v>96.582838146686058</v>
      </c>
    </row>
    <row r="2812" spans="2:8" s="44" customFormat="1">
      <c r="B2812" s="88" t="s">
        <v>6</v>
      </c>
      <c r="C2812" s="1" t="s">
        <v>0</v>
      </c>
      <c r="D2812" s="51">
        <v>481.3</v>
      </c>
      <c r="E2812" s="51">
        <v>481.3</v>
      </c>
      <c r="F2812" s="51">
        <v>464.85320000000002</v>
      </c>
      <c r="G2812" s="50">
        <f t="shared" si="599"/>
        <v>-16.446799999999996</v>
      </c>
      <c r="H2812" s="91">
        <f t="shared" si="600"/>
        <v>96.582838146686058</v>
      </c>
    </row>
    <row r="2813" spans="2:8" s="44" customFormat="1">
      <c r="B2813" s="88" t="s">
        <v>7</v>
      </c>
      <c r="C2813" s="1" t="s">
        <v>0</v>
      </c>
      <c r="D2813" s="51">
        <v>481.3</v>
      </c>
      <c r="E2813" s="51">
        <v>481.3</v>
      </c>
      <c r="F2813" s="51">
        <v>464.85320000000002</v>
      </c>
      <c r="G2813" s="50">
        <f t="shared" si="599"/>
        <v>-16.446799999999996</v>
      </c>
      <c r="H2813" s="91">
        <f t="shared" si="600"/>
        <v>96.582838146686058</v>
      </c>
    </row>
    <row r="2814" spans="2:8" s="44" customFormat="1" ht="21">
      <c r="B2814" s="92" t="s">
        <v>55</v>
      </c>
      <c r="C2814" s="1" t="s">
        <v>57</v>
      </c>
      <c r="D2814" s="2" t="s">
        <v>1</v>
      </c>
      <c r="E2814" s="2" t="s">
        <v>2</v>
      </c>
      <c r="F2814" s="2" t="s">
        <v>3</v>
      </c>
      <c r="G2814" s="3" t="s">
        <v>4</v>
      </c>
      <c r="H2814" s="93" t="s">
        <v>58</v>
      </c>
    </row>
    <row r="2815" spans="2:8" s="44" customFormat="1" ht="21">
      <c r="B2815" s="88" t="s">
        <v>1304</v>
      </c>
      <c r="C2815" s="1" t="s">
        <v>1040</v>
      </c>
      <c r="D2815" s="83"/>
      <c r="E2815" s="83"/>
      <c r="F2815" s="83"/>
      <c r="G2815" s="83"/>
      <c r="H2815" s="89"/>
    </row>
    <row r="2816" spans="2:8" s="44" customFormat="1">
      <c r="B2816" s="90" t="s">
        <v>64</v>
      </c>
      <c r="C2816" s="107" t="s">
        <v>65</v>
      </c>
      <c r="D2816" s="49">
        <v>119181.6</v>
      </c>
      <c r="E2816" s="49">
        <v>120552.2</v>
      </c>
      <c r="F2816" s="49">
        <v>119850.89985</v>
      </c>
      <c r="G2816" s="50">
        <f t="shared" ref="G2816:G2823" si="601">F2816-E2816</f>
        <v>-701.30014999999548</v>
      </c>
      <c r="H2816" s="91">
        <f t="shared" ref="H2816:H2823" si="602">F2816/E2816*100</f>
        <v>99.418260181066799</v>
      </c>
    </row>
    <row r="2817" spans="2:8" s="44" customFormat="1">
      <c r="B2817" s="90" t="s">
        <v>66</v>
      </c>
      <c r="C2817" s="107" t="s">
        <v>67</v>
      </c>
      <c r="D2817" s="49">
        <v>20558.8</v>
      </c>
      <c r="E2817" s="49">
        <v>20795.2</v>
      </c>
      <c r="F2817" s="49">
        <v>20674.2</v>
      </c>
      <c r="G2817" s="50">
        <f t="shared" si="601"/>
        <v>-121</v>
      </c>
      <c r="H2817" s="91">
        <f t="shared" si="602"/>
        <v>99.418134954220207</v>
      </c>
    </row>
    <row r="2818" spans="2:8" s="44" customFormat="1">
      <c r="B2818" s="90" t="s">
        <v>68</v>
      </c>
      <c r="C2818" s="107" t="s">
        <v>69</v>
      </c>
      <c r="D2818" s="49">
        <v>241275</v>
      </c>
      <c r="E2818" s="49">
        <v>242403</v>
      </c>
      <c r="F2818" s="49">
        <v>239987.69743</v>
      </c>
      <c r="G2818" s="50">
        <f t="shared" si="601"/>
        <v>-2415.3025699999998</v>
      </c>
      <c r="H2818" s="91">
        <f t="shared" si="602"/>
        <v>99.003600380358321</v>
      </c>
    </row>
    <row r="2819" spans="2:8" s="44" customFormat="1">
      <c r="B2819" s="90" t="s">
        <v>1050</v>
      </c>
      <c r="C2819" s="107" t="s">
        <v>787</v>
      </c>
      <c r="D2819" s="49">
        <v>3316</v>
      </c>
      <c r="E2819" s="49">
        <v>2310.8000000000002</v>
      </c>
      <c r="F2819" s="49">
        <v>2296.2849999999999</v>
      </c>
      <c r="G2819" s="50">
        <f t="shared" si="601"/>
        <v>-14.515000000000327</v>
      </c>
      <c r="H2819" s="91">
        <f t="shared" si="602"/>
        <v>99.371862558421313</v>
      </c>
    </row>
    <row r="2820" spans="2:8" s="44" customFormat="1">
      <c r="B2820" s="88" t="s">
        <v>5</v>
      </c>
      <c r="C2820" s="1" t="s">
        <v>0</v>
      </c>
      <c r="D2820" s="51">
        <v>384331.4</v>
      </c>
      <c r="E2820" s="51">
        <v>386061.2</v>
      </c>
      <c r="F2820" s="51">
        <v>382809.08227999997</v>
      </c>
      <c r="G2820" s="50">
        <f t="shared" si="601"/>
        <v>-3252.1177200000384</v>
      </c>
      <c r="H2820" s="91">
        <f t="shared" si="602"/>
        <v>99.157616015284617</v>
      </c>
    </row>
    <row r="2821" spans="2:8" s="44" customFormat="1">
      <c r="B2821" s="90" t="s">
        <v>37</v>
      </c>
      <c r="C2821" s="107" t="s">
        <v>789</v>
      </c>
      <c r="D2821" s="49">
        <v>0</v>
      </c>
      <c r="E2821" s="49">
        <v>3995.5</v>
      </c>
      <c r="F2821" s="49">
        <v>3995.4549999999999</v>
      </c>
      <c r="G2821" s="50">
        <f t="shared" si="601"/>
        <v>-4.500000000007276E-2</v>
      </c>
      <c r="H2821" s="91">
        <f t="shared" si="602"/>
        <v>99.998873732949562</v>
      </c>
    </row>
    <row r="2822" spans="2:8" s="44" customFormat="1">
      <c r="B2822" s="88" t="s">
        <v>6</v>
      </c>
      <c r="C2822" s="1" t="s">
        <v>0</v>
      </c>
      <c r="D2822" s="51">
        <v>384331.4</v>
      </c>
      <c r="E2822" s="51">
        <v>390056.7</v>
      </c>
      <c r="F2822" s="51">
        <v>386804.53727999999</v>
      </c>
      <c r="G2822" s="50">
        <f t="shared" si="601"/>
        <v>-3252.1627200000221</v>
      </c>
      <c r="H2822" s="91">
        <f t="shared" si="602"/>
        <v>99.166233339922115</v>
      </c>
    </row>
    <row r="2823" spans="2:8" s="44" customFormat="1">
      <c r="B2823" s="88" t="s">
        <v>7</v>
      </c>
      <c r="C2823" s="1" t="s">
        <v>0</v>
      </c>
      <c r="D2823" s="51">
        <v>384331.4</v>
      </c>
      <c r="E2823" s="51">
        <v>390056.7</v>
      </c>
      <c r="F2823" s="51">
        <v>386804.53727999999</v>
      </c>
      <c r="G2823" s="50">
        <f t="shared" si="601"/>
        <v>-3252.1627200000221</v>
      </c>
      <c r="H2823" s="91">
        <f t="shared" si="602"/>
        <v>99.166233339922115</v>
      </c>
    </row>
    <row r="2824" spans="2:8" s="44" customFormat="1" ht="21">
      <c r="B2824" s="92" t="s">
        <v>55</v>
      </c>
      <c r="C2824" s="1" t="s">
        <v>57</v>
      </c>
      <c r="D2824" s="2" t="s">
        <v>1</v>
      </c>
      <c r="E2824" s="2" t="s">
        <v>2</v>
      </c>
      <c r="F2824" s="2" t="s">
        <v>3</v>
      </c>
      <c r="G2824" s="3" t="s">
        <v>4</v>
      </c>
      <c r="H2824" s="93" t="s">
        <v>58</v>
      </c>
    </row>
    <row r="2825" spans="2:8" s="44" customFormat="1" ht="31.5">
      <c r="B2825" s="88" t="s">
        <v>1305</v>
      </c>
      <c r="C2825" s="1" t="s">
        <v>1041</v>
      </c>
      <c r="D2825" s="83"/>
      <c r="E2825" s="83"/>
      <c r="F2825" s="83"/>
      <c r="G2825" s="83"/>
      <c r="H2825" s="89"/>
    </row>
    <row r="2826" spans="2:8" s="44" customFormat="1">
      <c r="B2826" s="90" t="s">
        <v>64</v>
      </c>
      <c r="C2826" s="107" t="s">
        <v>65</v>
      </c>
      <c r="D2826" s="49">
        <v>13240</v>
      </c>
      <c r="E2826" s="49">
        <v>13240</v>
      </c>
      <c r="F2826" s="49">
        <v>13240</v>
      </c>
      <c r="G2826" s="50">
        <f t="shared" ref="G2826:G2833" si="603">F2826-E2826</f>
        <v>0</v>
      </c>
      <c r="H2826" s="91">
        <f t="shared" ref="H2826:H2833" si="604">F2826/E2826*100</f>
        <v>100</v>
      </c>
    </row>
    <row r="2827" spans="2:8" s="44" customFormat="1">
      <c r="B2827" s="90" t="s">
        <v>66</v>
      </c>
      <c r="C2827" s="107" t="s">
        <v>67</v>
      </c>
      <c r="D2827" s="49">
        <v>2283.9</v>
      </c>
      <c r="E2827" s="49">
        <v>2283.9</v>
      </c>
      <c r="F2827" s="49">
        <v>2247.2198100000001</v>
      </c>
      <c r="G2827" s="50">
        <f t="shared" si="603"/>
        <v>-36.680190000000039</v>
      </c>
      <c r="H2827" s="91">
        <f t="shared" si="604"/>
        <v>98.393966898725864</v>
      </c>
    </row>
    <row r="2828" spans="2:8" s="44" customFormat="1">
      <c r="B2828" s="90" t="s">
        <v>68</v>
      </c>
      <c r="C2828" s="107" t="s">
        <v>69</v>
      </c>
      <c r="D2828" s="49">
        <v>18452.3</v>
      </c>
      <c r="E2828" s="49">
        <v>18452.3</v>
      </c>
      <c r="F2828" s="49">
        <v>13353.3</v>
      </c>
      <c r="G2828" s="50">
        <f t="shared" si="603"/>
        <v>-5099</v>
      </c>
      <c r="H2828" s="91">
        <f t="shared" si="604"/>
        <v>72.366588446968677</v>
      </c>
    </row>
    <row r="2829" spans="2:8" s="44" customFormat="1">
      <c r="B2829" s="90" t="s">
        <v>1050</v>
      </c>
      <c r="C2829" s="107" t="s">
        <v>787</v>
      </c>
      <c r="D2829" s="49">
        <v>504</v>
      </c>
      <c r="E2829" s="49">
        <v>504</v>
      </c>
      <c r="F2829" s="49">
        <v>68.926000000000002</v>
      </c>
      <c r="G2829" s="50">
        <f t="shared" si="603"/>
        <v>-435.07400000000001</v>
      </c>
      <c r="H2829" s="91">
        <f t="shared" si="604"/>
        <v>13.675793650793652</v>
      </c>
    </row>
    <row r="2830" spans="2:8" s="44" customFormat="1">
      <c r="B2830" s="90" t="s">
        <v>70</v>
      </c>
      <c r="C2830" s="107" t="s">
        <v>71</v>
      </c>
      <c r="D2830" s="49">
        <v>455</v>
      </c>
      <c r="E2830" s="49">
        <v>455</v>
      </c>
      <c r="F2830" s="49">
        <v>445.79665999999997</v>
      </c>
      <c r="G2830" s="50">
        <f t="shared" si="603"/>
        <v>-9.2033400000000256</v>
      </c>
      <c r="H2830" s="91">
        <f t="shared" si="604"/>
        <v>97.977287912087903</v>
      </c>
    </row>
    <row r="2831" spans="2:8" s="44" customFormat="1">
      <c r="B2831" s="88" t="s">
        <v>5</v>
      </c>
      <c r="C2831" s="1" t="s">
        <v>0</v>
      </c>
      <c r="D2831" s="51">
        <v>34935.199999999997</v>
      </c>
      <c r="E2831" s="51">
        <v>34935.199999999997</v>
      </c>
      <c r="F2831" s="51">
        <v>29355.242470000001</v>
      </c>
      <c r="G2831" s="50">
        <f t="shared" si="603"/>
        <v>-5579.957529999996</v>
      </c>
      <c r="H2831" s="91">
        <f t="shared" si="604"/>
        <v>84.027692613753473</v>
      </c>
    </row>
    <row r="2832" spans="2:8" s="44" customFormat="1">
      <c r="B2832" s="88" t="s">
        <v>6</v>
      </c>
      <c r="C2832" s="1" t="s">
        <v>0</v>
      </c>
      <c r="D2832" s="51">
        <v>34935.199999999997</v>
      </c>
      <c r="E2832" s="51">
        <v>34935.199999999997</v>
      </c>
      <c r="F2832" s="51">
        <v>29355.242470000001</v>
      </c>
      <c r="G2832" s="50">
        <f t="shared" si="603"/>
        <v>-5579.957529999996</v>
      </c>
      <c r="H2832" s="91">
        <f t="shared" si="604"/>
        <v>84.027692613753473</v>
      </c>
    </row>
    <row r="2833" spans="2:8" s="44" customFormat="1">
      <c r="B2833" s="88" t="s">
        <v>7</v>
      </c>
      <c r="C2833" s="1" t="s">
        <v>0</v>
      </c>
      <c r="D2833" s="51">
        <v>34935.199999999997</v>
      </c>
      <c r="E2833" s="51">
        <v>34935.199999999997</v>
      </c>
      <c r="F2833" s="51">
        <v>29355.242470000001</v>
      </c>
      <c r="G2833" s="50">
        <f t="shared" si="603"/>
        <v>-5579.957529999996</v>
      </c>
      <c r="H2833" s="91">
        <f t="shared" si="604"/>
        <v>84.027692613753473</v>
      </c>
    </row>
    <row r="2834" spans="2:8" s="44" customFormat="1" ht="21">
      <c r="B2834" s="92" t="s">
        <v>55</v>
      </c>
      <c r="C2834" s="1" t="s">
        <v>57</v>
      </c>
      <c r="D2834" s="2" t="s">
        <v>1</v>
      </c>
      <c r="E2834" s="2" t="s">
        <v>2</v>
      </c>
      <c r="F2834" s="2" t="s">
        <v>3</v>
      </c>
      <c r="G2834" s="3" t="s">
        <v>4</v>
      </c>
      <c r="H2834" s="93" t="s">
        <v>58</v>
      </c>
    </row>
    <row r="2835" spans="2:8" s="44" customFormat="1" ht="21">
      <c r="B2835" s="88" t="s">
        <v>1306</v>
      </c>
      <c r="C2835" s="1" t="s">
        <v>1042</v>
      </c>
      <c r="D2835" s="83"/>
      <c r="E2835" s="83"/>
      <c r="F2835" s="83"/>
      <c r="G2835" s="83"/>
      <c r="H2835" s="89"/>
    </row>
    <row r="2836" spans="2:8" s="44" customFormat="1">
      <c r="B2836" s="90" t="s">
        <v>64</v>
      </c>
      <c r="C2836" s="107" t="s">
        <v>65</v>
      </c>
      <c r="D2836" s="49">
        <v>59132.9</v>
      </c>
      <c r="E2836" s="49">
        <v>63567.8</v>
      </c>
      <c r="F2836" s="49">
        <v>60312.582110000003</v>
      </c>
      <c r="G2836" s="50">
        <f t="shared" ref="G2836:G2844" si="605">F2836-E2836</f>
        <v>-3255.2178899999999</v>
      </c>
      <c r="H2836" s="91">
        <f t="shared" ref="H2836:H2844" si="606">F2836/E2836*100</f>
        <v>94.87914024081374</v>
      </c>
    </row>
    <row r="2837" spans="2:8" s="44" customFormat="1">
      <c r="B2837" s="90" t="s">
        <v>66</v>
      </c>
      <c r="C2837" s="107" t="s">
        <v>67</v>
      </c>
      <c r="D2837" s="49">
        <v>10200.5</v>
      </c>
      <c r="E2837" s="49">
        <v>10965.6</v>
      </c>
      <c r="F2837" s="49">
        <v>10182.487859999999</v>
      </c>
      <c r="G2837" s="50">
        <f t="shared" si="605"/>
        <v>-783.11214000000109</v>
      </c>
      <c r="H2837" s="91">
        <f t="shared" si="606"/>
        <v>92.858465200262629</v>
      </c>
    </row>
    <row r="2838" spans="2:8" s="44" customFormat="1">
      <c r="B2838" s="90" t="s">
        <v>68</v>
      </c>
      <c r="C2838" s="107" t="s">
        <v>69</v>
      </c>
      <c r="D2838" s="49">
        <v>15784.2</v>
      </c>
      <c r="E2838" s="49">
        <v>8651.2000000000007</v>
      </c>
      <c r="F2838" s="49">
        <v>8021.9230699999998</v>
      </c>
      <c r="G2838" s="50">
        <f t="shared" si="605"/>
        <v>-629.2769300000009</v>
      </c>
      <c r="H2838" s="91">
        <f t="shared" si="606"/>
        <v>92.726131288144984</v>
      </c>
    </row>
    <row r="2839" spans="2:8" s="44" customFormat="1">
      <c r="B2839" s="90" t="s">
        <v>1050</v>
      </c>
      <c r="C2839" s="107" t="s">
        <v>787</v>
      </c>
      <c r="D2839" s="49">
        <v>4677.8999999999996</v>
      </c>
      <c r="E2839" s="49">
        <v>6316.3</v>
      </c>
      <c r="F2839" s="49">
        <v>6307.4019900000003</v>
      </c>
      <c r="G2839" s="50">
        <f t="shared" si="605"/>
        <v>-8.8980099999998856</v>
      </c>
      <c r="H2839" s="91">
        <f t="shared" si="606"/>
        <v>99.859126228963163</v>
      </c>
    </row>
    <row r="2840" spans="2:8" s="44" customFormat="1">
      <c r="B2840" s="90" t="s">
        <v>70</v>
      </c>
      <c r="C2840" s="107" t="s">
        <v>71</v>
      </c>
      <c r="D2840" s="49">
        <v>2200</v>
      </c>
      <c r="E2840" s="49">
        <v>2200</v>
      </c>
      <c r="F2840" s="49">
        <v>1815.82095</v>
      </c>
      <c r="G2840" s="50">
        <f t="shared" si="605"/>
        <v>-384.17904999999996</v>
      </c>
      <c r="H2840" s="91">
        <f t="shared" si="606"/>
        <v>82.537315909090907</v>
      </c>
    </row>
    <row r="2841" spans="2:8" s="44" customFormat="1">
      <c r="B2841" s="88" t="s">
        <v>5</v>
      </c>
      <c r="C2841" s="1" t="s">
        <v>0</v>
      </c>
      <c r="D2841" s="51">
        <v>91995.5</v>
      </c>
      <c r="E2841" s="51">
        <v>91700.9</v>
      </c>
      <c r="F2841" s="51">
        <v>86640.215979999994</v>
      </c>
      <c r="G2841" s="50">
        <f t="shared" si="605"/>
        <v>-5060.6840200000006</v>
      </c>
      <c r="H2841" s="91">
        <f t="shared" si="606"/>
        <v>94.481314774446062</v>
      </c>
    </row>
    <row r="2842" spans="2:8" s="44" customFormat="1">
      <c r="B2842" s="90" t="s">
        <v>37</v>
      </c>
      <c r="C2842" s="107" t="s">
        <v>789</v>
      </c>
      <c r="D2842" s="49">
        <v>420</v>
      </c>
      <c r="E2842" s="49">
        <v>6930</v>
      </c>
      <c r="F2842" s="49">
        <v>6914.87</v>
      </c>
      <c r="G2842" s="50">
        <f t="shared" si="605"/>
        <v>-15.130000000000109</v>
      </c>
      <c r="H2842" s="91">
        <f t="shared" si="606"/>
        <v>99.781673881673882</v>
      </c>
    </row>
    <row r="2843" spans="2:8" s="44" customFormat="1">
      <c r="B2843" s="88" t="s">
        <v>6</v>
      </c>
      <c r="C2843" s="1" t="s">
        <v>0</v>
      </c>
      <c r="D2843" s="51">
        <v>92415.5</v>
      </c>
      <c r="E2843" s="51">
        <v>98630.9</v>
      </c>
      <c r="F2843" s="51">
        <v>93555.085980000003</v>
      </c>
      <c r="G2843" s="50">
        <f t="shared" si="605"/>
        <v>-5075.8140199999907</v>
      </c>
      <c r="H2843" s="91">
        <f t="shared" si="606"/>
        <v>94.853728375184659</v>
      </c>
    </row>
    <row r="2844" spans="2:8" s="44" customFormat="1">
      <c r="B2844" s="88" t="s">
        <v>7</v>
      </c>
      <c r="C2844" s="1" t="s">
        <v>0</v>
      </c>
      <c r="D2844" s="51">
        <v>92415.5</v>
      </c>
      <c r="E2844" s="51">
        <v>98630.9</v>
      </c>
      <c r="F2844" s="51">
        <v>93555.085980000003</v>
      </c>
      <c r="G2844" s="50">
        <f t="shared" si="605"/>
        <v>-5075.8140199999907</v>
      </c>
      <c r="H2844" s="91">
        <f t="shared" si="606"/>
        <v>94.853728375184659</v>
      </c>
    </row>
    <row r="2845" spans="2:8" s="44" customFormat="1" ht="21">
      <c r="B2845" s="92" t="s">
        <v>55</v>
      </c>
      <c r="C2845" s="1" t="s">
        <v>57</v>
      </c>
      <c r="D2845" s="2" t="s">
        <v>1</v>
      </c>
      <c r="E2845" s="2" t="s">
        <v>2</v>
      </c>
      <c r="F2845" s="2" t="s">
        <v>3</v>
      </c>
      <c r="G2845" s="3" t="s">
        <v>4</v>
      </c>
      <c r="H2845" s="93" t="s">
        <v>58</v>
      </c>
    </row>
    <row r="2846" spans="2:8" s="44" customFormat="1" ht="21">
      <c r="B2846" s="88" t="s">
        <v>1307</v>
      </c>
      <c r="C2846" s="1" t="s">
        <v>1043</v>
      </c>
      <c r="D2846" s="83"/>
      <c r="E2846" s="83"/>
      <c r="F2846" s="83"/>
      <c r="G2846" s="83"/>
      <c r="H2846" s="89"/>
    </row>
    <row r="2847" spans="2:8" s="44" customFormat="1">
      <c r="B2847" s="90" t="s">
        <v>64</v>
      </c>
      <c r="C2847" s="107" t="s">
        <v>65</v>
      </c>
      <c r="D2847" s="49">
        <v>42755.199999999997</v>
      </c>
      <c r="E2847" s="49">
        <v>24526.1</v>
      </c>
      <c r="F2847" s="49">
        <v>24525.986819999998</v>
      </c>
      <c r="G2847" s="50">
        <f t="shared" ref="G2847:G2857" si="607">F2847-E2847</f>
        <v>-0.11318000000028405</v>
      </c>
      <c r="H2847" s="91">
        <f t="shared" ref="H2847:H2857" si="608">F2847/E2847*100</f>
        <v>99.999538532420559</v>
      </c>
    </row>
    <row r="2848" spans="2:8" s="44" customFormat="1">
      <c r="B2848" s="90" t="s">
        <v>66</v>
      </c>
      <c r="C2848" s="107" t="s">
        <v>67</v>
      </c>
      <c r="D2848" s="49">
        <v>5903.3</v>
      </c>
      <c r="E2848" s="49">
        <v>3386.4</v>
      </c>
      <c r="F2848" s="49">
        <v>3386.35968</v>
      </c>
      <c r="G2848" s="50">
        <f t="shared" si="607"/>
        <v>-4.0320000000065193E-2</v>
      </c>
      <c r="H2848" s="91">
        <f t="shared" si="608"/>
        <v>99.998809355067337</v>
      </c>
    </row>
    <row r="2849" spans="2:8" s="44" customFormat="1">
      <c r="B2849" s="90" t="s">
        <v>68</v>
      </c>
      <c r="C2849" s="107" t="s">
        <v>69</v>
      </c>
      <c r="D2849" s="49">
        <v>3955.9</v>
      </c>
      <c r="E2849" s="49">
        <v>2220.8000000000002</v>
      </c>
      <c r="F2849" s="49">
        <v>2220.7362499999999</v>
      </c>
      <c r="G2849" s="50">
        <f t="shared" si="607"/>
        <v>-6.3750000000254659E-2</v>
      </c>
      <c r="H2849" s="91">
        <f t="shared" si="608"/>
        <v>99.997129412824194</v>
      </c>
    </row>
    <row r="2850" spans="2:8" s="44" customFormat="1">
      <c r="B2850" s="90" t="s">
        <v>1050</v>
      </c>
      <c r="C2850" s="107" t="s">
        <v>787</v>
      </c>
      <c r="D2850" s="49">
        <v>3234.2</v>
      </c>
      <c r="E2850" s="49">
        <v>2619.6</v>
      </c>
      <c r="F2850" s="49">
        <v>2619.5884999999998</v>
      </c>
      <c r="G2850" s="50">
        <f t="shared" si="607"/>
        <v>-1.1500000000069122E-2</v>
      </c>
      <c r="H2850" s="91">
        <f t="shared" si="608"/>
        <v>99.999561001679638</v>
      </c>
    </row>
    <row r="2851" spans="2:8" s="44" customFormat="1">
      <c r="B2851" s="90" t="s">
        <v>70</v>
      </c>
      <c r="C2851" s="107" t="s">
        <v>71</v>
      </c>
      <c r="D2851" s="49">
        <v>1332.2</v>
      </c>
      <c r="E2851" s="49">
        <v>822</v>
      </c>
      <c r="F2851" s="49">
        <v>821.99958000000004</v>
      </c>
      <c r="G2851" s="50">
        <f t="shared" si="607"/>
        <v>-4.1999999996278348E-4</v>
      </c>
      <c r="H2851" s="91">
        <f t="shared" si="608"/>
        <v>99.999948905109491</v>
      </c>
    </row>
    <row r="2852" spans="2:8" s="44" customFormat="1">
      <c r="B2852" s="90" t="s">
        <v>1051</v>
      </c>
      <c r="C2852" s="107" t="s">
        <v>788</v>
      </c>
      <c r="D2852" s="49">
        <v>54.3</v>
      </c>
      <c r="E2852" s="49">
        <v>52.2</v>
      </c>
      <c r="F2852" s="49">
        <v>52.167999999999999</v>
      </c>
      <c r="G2852" s="50">
        <f t="shared" si="607"/>
        <v>-3.2000000000003581E-2</v>
      </c>
      <c r="H2852" s="91">
        <f t="shared" si="608"/>
        <v>99.938697318007655</v>
      </c>
    </row>
    <row r="2853" spans="2:8" s="44" customFormat="1">
      <c r="B2853" s="88" t="s">
        <v>5</v>
      </c>
      <c r="C2853" s="1" t="s">
        <v>0</v>
      </c>
      <c r="D2853" s="51">
        <v>57235.1</v>
      </c>
      <c r="E2853" s="51">
        <v>33627.1</v>
      </c>
      <c r="F2853" s="51">
        <v>33626.838830000001</v>
      </c>
      <c r="G2853" s="50">
        <f t="shared" si="607"/>
        <v>-0.26116999999794643</v>
      </c>
      <c r="H2853" s="91">
        <f t="shared" si="608"/>
        <v>99.999223334750837</v>
      </c>
    </row>
    <row r="2854" spans="2:8" s="44" customFormat="1">
      <c r="B2854" s="90" t="s">
        <v>37</v>
      </c>
      <c r="C2854" s="107" t="s">
        <v>789</v>
      </c>
      <c r="D2854" s="49">
        <v>8276.6</v>
      </c>
      <c r="E2854" s="49">
        <v>342.3</v>
      </c>
      <c r="F2854" s="49">
        <v>342.22500000000002</v>
      </c>
      <c r="G2854" s="50">
        <f t="shared" si="607"/>
        <v>-7.4999999999988631E-2</v>
      </c>
      <c r="H2854" s="91">
        <f t="shared" si="608"/>
        <v>99.978089395267318</v>
      </c>
    </row>
    <row r="2855" spans="2:8" s="44" customFormat="1">
      <c r="B2855" s="88" t="s">
        <v>6</v>
      </c>
      <c r="C2855" s="1" t="s">
        <v>0</v>
      </c>
      <c r="D2855" s="51">
        <v>65511.7</v>
      </c>
      <c r="E2855" s="51">
        <v>33969.4</v>
      </c>
      <c r="F2855" s="51">
        <v>33969.063829999999</v>
      </c>
      <c r="G2855" s="50">
        <f t="shared" si="607"/>
        <v>-0.33617000000231201</v>
      </c>
      <c r="H2855" s="91">
        <f t="shared" si="608"/>
        <v>99.999010374042513</v>
      </c>
    </row>
    <row r="2856" spans="2:8" s="44" customFormat="1">
      <c r="B2856" s="88" t="s">
        <v>8</v>
      </c>
      <c r="C2856" s="1" t="s">
        <v>0</v>
      </c>
      <c r="D2856" s="51">
        <v>816.1</v>
      </c>
      <c r="E2856" s="51">
        <v>968.97500000000002</v>
      </c>
      <c r="F2856" s="51">
        <v>968.79858000000002</v>
      </c>
      <c r="G2856" s="50">
        <f t="shared" si="607"/>
        <v>-0.17642000000000735</v>
      </c>
      <c r="H2856" s="91">
        <f t="shared" si="608"/>
        <v>99.981793131917755</v>
      </c>
    </row>
    <row r="2857" spans="2:8" s="44" customFormat="1">
      <c r="B2857" s="88" t="s">
        <v>7</v>
      </c>
      <c r="C2857" s="1" t="s">
        <v>0</v>
      </c>
      <c r="D2857" s="51">
        <v>66327.8</v>
      </c>
      <c r="E2857" s="51">
        <v>34938.375</v>
      </c>
      <c r="F2857" s="51">
        <v>34937.862410000002</v>
      </c>
      <c r="G2857" s="50">
        <f t="shared" si="607"/>
        <v>-0.512589999998454</v>
      </c>
      <c r="H2857" s="91">
        <f t="shared" si="608"/>
        <v>99.998532873953067</v>
      </c>
    </row>
    <row r="2858" spans="2:8" s="44" customFormat="1" ht="21">
      <c r="B2858" s="92" t="s">
        <v>55</v>
      </c>
      <c r="C2858" s="1" t="s">
        <v>57</v>
      </c>
      <c r="D2858" s="2" t="s">
        <v>1</v>
      </c>
      <c r="E2858" s="2" t="s">
        <v>2</v>
      </c>
      <c r="F2858" s="2" t="s">
        <v>3</v>
      </c>
      <c r="G2858" s="3" t="s">
        <v>4</v>
      </c>
      <c r="H2858" s="93" t="s">
        <v>58</v>
      </c>
    </row>
    <row r="2859" spans="2:8" s="44" customFormat="1">
      <c r="B2859" s="88" t="s">
        <v>1308</v>
      </c>
      <c r="C2859" s="1" t="s">
        <v>1044</v>
      </c>
      <c r="D2859" s="83"/>
      <c r="E2859" s="83"/>
      <c r="F2859" s="83"/>
      <c r="G2859" s="83"/>
      <c r="H2859" s="89"/>
    </row>
    <row r="2860" spans="2:8" s="44" customFormat="1">
      <c r="B2860" s="90" t="s">
        <v>64</v>
      </c>
      <c r="C2860" s="107" t="s">
        <v>65</v>
      </c>
      <c r="D2860" s="49">
        <v>9644.2999999999993</v>
      </c>
      <c r="E2860" s="49">
        <v>9144.2999999999993</v>
      </c>
      <c r="F2860" s="49">
        <v>9142.68923</v>
      </c>
      <c r="G2860" s="50">
        <f t="shared" ref="G2860:G2868" si="609">F2860-E2860</f>
        <v>-1.6107699999993201</v>
      </c>
      <c r="H2860" s="91">
        <f t="shared" ref="H2860:H2868" si="610">F2860/E2860*100</f>
        <v>99.982384982994873</v>
      </c>
    </row>
    <row r="2861" spans="2:8" s="44" customFormat="1">
      <c r="B2861" s="90" t="s">
        <v>66</v>
      </c>
      <c r="C2861" s="107" t="s">
        <v>67</v>
      </c>
      <c r="D2861" s="49">
        <v>933.5</v>
      </c>
      <c r="E2861" s="49">
        <v>1433.5</v>
      </c>
      <c r="F2861" s="49">
        <v>1348.1674599999999</v>
      </c>
      <c r="G2861" s="50">
        <f t="shared" si="609"/>
        <v>-85.332540000000108</v>
      </c>
      <c r="H2861" s="91">
        <f t="shared" si="610"/>
        <v>94.047259155912101</v>
      </c>
    </row>
    <row r="2862" spans="2:8" s="44" customFormat="1">
      <c r="B2862" s="90" t="s">
        <v>68</v>
      </c>
      <c r="C2862" s="107" t="s">
        <v>69</v>
      </c>
      <c r="D2862" s="49">
        <v>662.3</v>
      </c>
      <c r="E2862" s="49">
        <v>3362.3</v>
      </c>
      <c r="F2862" s="49">
        <v>654.89934000000005</v>
      </c>
      <c r="G2862" s="50">
        <f t="shared" si="609"/>
        <v>-2707.4006600000002</v>
      </c>
      <c r="H2862" s="91">
        <f t="shared" si="610"/>
        <v>19.477718823424443</v>
      </c>
    </row>
    <row r="2863" spans="2:8" s="44" customFormat="1">
      <c r="B2863" s="90" t="s">
        <v>1050</v>
      </c>
      <c r="C2863" s="107" t="s">
        <v>787</v>
      </c>
      <c r="D2863" s="49">
        <v>100</v>
      </c>
      <c r="E2863" s="49">
        <v>100</v>
      </c>
      <c r="F2863" s="49">
        <v>99.997</v>
      </c>
      <c r="G2863" s="50">
        <f t="shared" si="609"/>
        <v>-3.0000000000001137E-3</v>
      </c>
      <c r="H2863" s="91">
        <f t="shared" si="610"/>
        <v>99.997</v>
      </c>
    </row>
    <row r="2864" spans="2:8" s="44" customFormat="1">
      <c r="B2864" s="90" t="s">
        <v>70</v>
      </c>
      <c r="C2864" s="107" t="s">
        <v>71</v>
      </c>
      <c r="D2864" s="49">
        <v>900</v>
      </c>
      <c r="E2864" s="49">
        <v>900</v>
      </c>
      <c r="F2864" s="49">
        <v>878.68931999999995</v>
      </c>
      <c r="G2864" s="50">
        <f t="shared" si="609"/>
        <v>-21.310680000000048</v>
      </c>
      <c r="H2864" s="91">
        <f t="shared" si="610"/>
        <v>97.632146666666671</v>
      </c>
    </row>
    <row r="2865" spans="2:8" s="44" customFormat="1">
      <c r="B2865" s="88" t="s">
        <v>5</v>
      </c>
      <c r="C2865" s="1" t="s">
        <v>0</v>
      </c>
      <c r="D2865" s="51">
        <v>12240.1</v>
      </c>
      <c r="E2865" s="51">
        <v>14940.1</v>
      </c>
      <c r="F2865" s="51">
        <v>12124.442349999999</v>
      </c>
      <c r="G2865" s="50">
        <f t="shared" si="609"/>
        <v>-2815.657650000001</v>
      </c>
      <c r="H2865" s="91">
        <f t="shared" si="610"/>
        <v>81.153689399669332</v>
      </c>
    </row>
    <row r="2866" spans="2:8" s="44" customFormat="1">
      <c r="B2866" s="88" t="s">
        <v>6</v>
      </c>
      <c r="C2866" s="1" t="s">
        <v>0</v>
      </c>
      <c r="D2866" s="51">
        <v>12240.1</v>
      </c>
      <c r="E2866" s="51">
        <v>14940.1</v>
      </c>
      <c r="F2866" s="51">
        <v>12124.442349999999</v>
      </c>
      <c r="G2866" s="50">
        <f t="shared" si="609"/>
        <v>-2815.657650000001</v>
      </c>
      <c r="H2866" s="91">
        <f t="shared" si="610"/>
        <v>81.153689399669332</v>
      </c>
    </row>
    <row r="2867" spans="2:8" s="44" customFormat="1">
      <c r="B2867" s="88" t="s">
        <v>8</v>
      </c>
      <c r="C2867" s="1" t="s">
        <v>0</v>
      </c>
      <c r="D2867" s="51">
        <v>2000</v>
      </c>
      <c r="E2867" s="51">
        <v>2042.769</v>
      </c>
      <c r="F2867" s="51">
        <v>1400.7419</v>
      </c>
      <c r="G2867" s="50">
        <f t="shared" si="609"/>
        <v>-642.02710000000002</v>
      </c>
      <c r="H2867" s="91">
        <f t="shared" si="610"/>
        <v>68.570743926503681</v>
      </c>
    </row>
    <row r="2868" spans="2:8" s="44" customFormat="1">
      <c r="B2868" s="88" t="s">
        <v>7</v>
      </c>
      <c r="C2868" s="1" t="s">
        <v>0</v>
      </c>
      <c r="D2868" s="51">
        <v>14240.1</v>
      </c>
      <c r="E2868" s="51">
        <v>16982.868999999999</v>
      </c>
      <c r="F2868" s="51">
        <v>13525.18425</v>
      </c>
      <c r="G2868" s="50">
        <f t="shared" si="609"/>
        <v>-3457.6847499999985</v>
      </c>
      <c r="H2868" s="91">
        <f t="shared" si="610"/>
        <v>79.640161211865916</v>
      </c>
    </row>
    <row r="2869" spans="2:8" s="44" customFormat="1" ht="21">
      <c r="B2869" s="92" t="s">
        <v>55</v>
      </c>
      <c r="C2869" s="1" t="s">
        <v>57</v>
      </c>
      <c r="D2869" s="2" t="s">
        <v>1</v>
      </c>
      <c r="E2869" s="2" t="s">
        <v>2</v>
      </c>
      <c r="F2869" s="2" t="s">
        <v>3</v>
      </c>
      <c r="G2869" s="3" t="s">
        <v>4</v>
      </c>
      <c r="H2869" s="93" t="s">
        <v>58</v>
      </c>
    </row>
    <row r="2870" spans="2:8" s="44" customFormat="1" ht="21">
      <c r="B2870" s="88" t="s">
        <v>1309</v>
      </c>
      <c r="C2870" s="1" t="s">
        <v>1045</v>
      </c>
      <c r="D2870" s="83"/>
      <c r="E2870" s="83"/>
      <c r="F2870" s="83"/>
      <c r="G2870" s="83"/>
      <c r="H2870" s="89"/>
    </row>
    <row r="2871" spans="2:8" s="44" customFormat="1">
      <c r="B2871" s="90" t="s">
        <v>64</v>
      </c>
      <c r="C2871" s="107" t="s">
        <v>65</v>
      </c>
      <c r="D2871" s="49">
        <v>7550.8</v>
      </c>
      <c r="E2871" s="49">
        <v>7550.8</v>
      </c>
      <c r="F2871" s="49">
        <v>5375.4987099999998</v>
      </c>
      <c r="G2871" s="50">
        <f t="shared" ref="G2871:G2879" si="611">F2871-E2871</f>
        <v>-2175.3012900000003</v>
      </c>
      <c r="H2871" s="91">
        <f t="shared" ref="H2871:H2879" si="612">F2871/E2871*100</f>
        <v>71.191114981194033</v>
      </c>
    </row>
    <row r="2872" spans="2:8" s="44" customFormat="1">
      <c r="B2872" s="90" t="s">
        <v>66</v>
      </c>
      <c r="C2872" s="107" t="s">
        <v>67</v>
      </c>
      <c r="D2872" s="49">
        <v>1302.5</v>
      </c>
      <c r="E2872" s="49">
        <v>1302.5</v>
      </c>
      <c r="F2872" s="49">
        <v>684.47529999999995</v>
      </c>
      <c r="G2872" s="50">
        <f t="shared" si="611"/>
        <v>-618.02470000000005</v>
      </c>
      <c r="H2872" s="91">
        <f t="shared" si="612"/>
        <v>52.550886756238</v>
      </c>
    </row>
    <row r="2873" spans="2:8" s="44" customFormat="1">
      <c r="B2873" s="90" t="s">
        <v>68</v>
      </c>
      <c r="C2873" s="107" t="s">
        <v>69</v>
      </c>
      <c r="D2873" s="49">
        <v>19961.099999999999</v>
      </c>
      <c r="E2873" s="49">
        <v>16161.1</v>
      </c>
      <c r="F2873" s="49">
        <v>2470.84494</v>
      </c>
      <c r="G2873" s="50">
        <f t="shared" si="611"/>
        <v>-13690.25506</v>
      </c>
      <c r="H2873" s="91">
        <f t="shared" si="612"/>
        <v>15.288841353620731</v>
      </c>
    </row>
    <row r="2874" spans="2:8" s="44" customFormat="1">
      <c r="B2874" s="90" t="s">
        <v>1050</v>
      </c>
      <c r="C2874" s="107" t="s">
        <v>787</v>
      </c>
      <c r="D2874" s="49">
        <v>3238</v>
      </c>
      <c r="E2874" s="49">
        <v>3238</v>
      </c>
      <c r="F2874" s="49">
        <v>889.77449999999999</v>
      </c>
      <c r="G2874" s="50">
        <f t="shared" si="611"/>
        <v>-2348.2255</v>
      </c>
      <c r="H2874" s="91">
        <f t="shared" si="612"/>
        <v>27.479138357010502</v>
      </c>
    </row>
    <row r="2875" spans="2:8" s="44" customFormat="1">
      <c r="B2875" s="90" t="s">
        <v>70</v>
      </c>
      <c r="C2875" s="107" t="s">
        <v>71</v>
      </c>
      <c r="D2875" s="49">
        <v>676.7</v>
      </c>
      <c r="E2875" s="49">
        <v>676.7</v>
      </c>
      <c r="F2875" s="49">
        <v>662.55385000000001</v>
      </c>
      <c r="G2875" s="50">
        <f t="shared" si="611"/>
        <v>-14.146150000000034</v>
      </c>
      <c r="H2875" s="91">
        <f t="shared" si="612"/>
        <v>97.909538938968524</v>
      </c>
    </row>
    <row r="2876" spans="2:8" s="44" customFormat="1">
      <c r="B2876" s="88" t="s">
        <v>5</v>
      </c>
      <c r="C2876" s="1" t="s">
        <v>0</v>
      </c>
      <c r="D2876" s="51">
        <v>32729.1</v>
      </c>
      <c r="E2876" s="51">
        <v>28929.1</v>
      </c>
      <c r="F2876" s="51">
        <v>10083.147300000001</v>
      </c>
      <c r="G2876" s="50">
        <f t="shared" si="611"/>
        <v>-18845.952699999998</v>
      </c>
      <c r="H2876" s="91">
        <f t="shared" si="612"/>
        <v>34.854687148926175</v>
      </c>
    </row>
    <row r="2877" spans="2:8" s="44" customFormat="1">
      <c r="B2877" s="90" t="s">
        <v>37</v>
      </c>
      <c r="C2877" s="107" t="s">
        <v>789</v>
      </c>
      <c r="D2877" s="49">
        <v>3200</v>
      </c>
      <c r="E2877" s="49">
        <v>7000</v>
      </c>
      <c r="F2877" s="49">
        <v>3170.6729999999998</v>
      </c>
      <c r="G2877" s="50">
        <f t="shared" si="611"/>
        <v>-3829.3270000000002</v>
      </c>
      <c r="H2877" s="91">
        <f t="shared" si="612"/>
        <v>45.29532857142857</v>
      </c>
    </row>
    <row r="2878" spans="2:8" s="44" customFormat="1">
      <c r="B2878" s="88" t="s">
        <v>6</v>
      </c>
      <c r="C2878" s="1" t="s">
        <v>0</v>
      </c>
      <c r="D2878" s="51">
        <v>35929.1</v>
      </c>
      <c r="E2878" s="51">
        <v>35929.1</v>
      </c>
      <c r="F2878" s="51">
        <v>13253.820299999999</v>
      </c>
      <c r="G2878" s="50">
        <f t="shared" si="611"/>
        <v>-22675.279699999999</v>
      </c>
      <c r="H2878" s="91">
        <f t="shared" si="612"/>
        <v>36.888817977628165</v>
      </c>
    </row>
    <row r="2879" spans="2:8" s="44" customFormat="1">
      <c r="B2879" s="88" t="s">
        <v>7</v>
      </c>
      <c r="C2879" s="1" t="s">
        <v>0</v>
      </c>
      <c r="D2879" s="51">
        <v>35929.1</v>
      </c>
      <c r="E2879" s="51">
        <v>35929.1</v>
      </c>
      <c r="F2879" s="51">
        <v>13253.820299999999</v>
      </c>
      <c r="G2879" s="50">
        <f t="shared" si="611"/>
        <v>-22675.279699999999</v>
      </c>
      <c r="H2879" s="91">
        <f t="shared" si="612"/>
        <v>36.888817977628165</v>
      </c>
    </row>
    <row r="2880" spans="2:8" s="44" customFormat="1" ht="21">
      <c r="B2880" s="92" t="s">
        <v>55</v>
      </c>
      <c r="C2880" s="1" t="s">
        <v>57</v>
      </c>
      <c r="D2880" s="2" t="s">
        <v>1</v>
      </c>
      <c r="E2880" s="2" t="s">
        <v>2</v>
      </c>
      <c r="F2880" s="2" t="s">
        <v>3</v>
      </c>
      <c r="G2880" s="3" t="s">
        <v>4</v>
      </c>
      <c r="H2880" s="93" t="s">
        <v>58</v>
      </c>
    </row>
    <row r="2881" spans="2:8" s="44" customFormat="1" ht="21">
      <c r="B2881" s="88" t="s">
        <v>1107</v>
      </c>
      <c r="C2881" s="109" t="s">
        <v>1046</v>
      </c>
      <c r="D2881" s="83"/>
      <c r="E2881" s="83"/>
      <c r="F2881" s="83"/>
      <c r="G2881" s="83"/>
      <c r="H2881" s="89"/>
    </row>
    <row r="2882" spans="2:8" s="44" customFormat="1">
      <c r="B2882" s="90" t="s">
        <v>64</v>
      </c>
      <c r="C2882" s="107" t="s">
        <v>65</v>
      </c>
      <c r="D2882" s="49">
        <v>0</v>
      </c>
      <c r="E2882" s="49">
        <v>32232.243999999999</v>
      </c>
      <c r="F2882" s="49">
        <v>29865.145130000001</v>
      </c>
      <c r="G2882" s="50">
        <f t="shared" ref="G2882:G2891" si="613">F2882-E2882</f>
        <v>-2367.098869999998</v>
      </c>
      <c r="H2882" s="91">
        <f t="shared" ref="H2882:H2891" si="614">F2882/E2882*100</f>
        <v>92.656115193220813</v>
      </c>
    </row>
    <row r="2883" spans="2:8" s="44" customFormat="1">
      <c r="B2883" s="90" t="s">
        <v>66</v>
      </c>
      <c r="C2883" s="107" t="s">
        <v>67</v>
      </c>
      <c r="D2883" s="49">
        <v>0</v>
      </c>
      <c r="E2883" s="49">
        <v>6876.4</v>
      </c>
      <c r="F2883" s="49">
        <v>4861.7353000000003</v>
      </c>
      <c r="G2883" s="50">
        <f t="shared" si="613"/>
        <v>-2014.6646999999994</v>
      </c>
      <c r="H2883" s="91">
        <f t="shared" si="614"/>
        <v>70.701752370426391</v>
      </c>
    </row>
    <row r="2884" spans="2:8" s="44" customFormat="1">
      <c r="B2884" s="90" t="s">
        <v>68</v>
      </c>
      <c r="C2884" s="107" t="s">
        <v>69</v>
      </c>
      <c r="D2884" s="49">
        <v>0</v>
      </c>
      <c r="E2884" s="49">
        <v>2618.0100000000002</v>
      </c>
      <c r="F2884" s="49">
        <v>1187.1076800000001</v>
      </c>
      <c r="G2884" s="50">
        <f t="shared" si="613"/>
        <v>-1430.9023200000001</v>
      </c>
      <c r="H2884" s="91">
        <f t="shared" si="614"/>
        <v>45.343894026378813</v>
      </c>
    </row>
    <row r="2885" spans="2:8" s="44" customFormat="1">
      <c r="B2885" s="90" t="s">
        <v>1050</v>
      </c>
      <c r="C2885" s="107" t="s">
        <v>787</v>
      </c>
      <c r="D2885" s="49">
        <v>0</v>
      </c>
      <c r="E2885" s="49">
        <v>1298.9459999999999</v>
      </c>
      <c r="F2885" s="49">
        <v>435.17399999999998</v>
      </c>
      <c r="G2885" s="50">
        <f t="shared" si="613"/>
        <v>-863.77199999999993</v>
      </c>
      <c r="H2885" s="91">
        <f t="shared" si="614"/>
        <v>33.502085537043115</v>
      </c>
    </row>
    <row r="2886" spans="2:8" s="44" customFormat="1">
      <c r="B2886" s="90" t="s">
        <v>70</v>
      </c>
      <c r="C2886" s="107" t="s">
        <v>71</v>
      </c>
      <c r="D2886" s="49">
        <v>0</v>
      </c>
      <c r="E2886" s="49">
        <v>2508</v>
      </c>
      <c r="F2886" s="49">
        <v>2339.9576900000002</v>
      </c>
      <c r="G2886" s="50">
        <f t="shared" si="613"/>
        <v>-168.04230999999982</v>
      </c>
      <c r="H2886" s="91">
        <f t="shared" si="614"/>
        <v>93.299748405103671</v>
      </c>
    </row>
    <row r="2887" spans="2:8" s="44" customFormat="1">
      <c r="B2887" s="90" t="s">
        <v>1051</v>
      </c>
      <c r="C2887" s="107" t="s">
        <v>788</v>
      </c>
      <c r="D2887" s="49">
        <v>0</v>
      </c>
      <c r="E2887" s="49">
        <v>88.125</v>
      </c>
      <c r="F2887" s="49">
        <v>0</v>
      </c>
      <c r="G2887" s="50">
        <f t="shared" si="613"/>
        <v>-88.125</v>
      </c>
      <c r="H2887" s="91">
        <f t="shared" si="614"/>
        <v>0</v>
      </c>
    </row>
    <row r="2888" spans="2:8" s="44" customFormat="1">
      <c r="B2888" s="88" t="s">
        <v>5</v>
      </c>
      <c r="C2888" s="109" t="s">
        <v>0</v>
      </c>
      <c r="D2888" s="51">
        <v>0</v>
      </c>
      <c r="E2888" s="51">
        <v>45621.724999999999</v>
      </c>
      <c r="F2888" s="51">
        <v>38689.1198</v>
      </c>
      <c r="G2888" s="50">
        <f t="shared" si="613"/>
        <v>-6932.6051999999981</v>
      </c>
      <c r="H2888" s="91">
        <f t="shared" si="614"/>
        <v>84.804158106691503</v>
      </c>
    </row>
    <row r="2889" spans="2:8" s="44" customFormat="1">
      <c r="B2889" s="90" t="s">
        <v>37</v>
      </c>
      <c r="C2889" s="107" t="s">
        <v>789</v>
      </c>
      <c r="D2889" s="49">
        <v>0</v>
      </c>
      <c r="E2889" s="49">
        <v>7628</v>
      </c>
      <c r="F2889" s="49">
        <v>7628</v>
      </c>
      <c r="G2889" s="50">
        <f t="shared" si="613"/>
        <v>0</v>
      </c>
      <c r="H2889" s="91">
        <f t="shared" si="614"/>
        <v>100</v>
      </c>
    </row>
    <row r="2890" spans="2:8" s="44" customFormat="1">
      <c r="B2890" s="88" t="s">
        <v>6</v>
      </c>
      <c r="C2890" s="109" t="s">
        <v>0</v>
      </c>
      <c r="D2890" s="51">
        <v>0</v>
      </c>
      <c r="E2890" s="51">
        <v>53249.724999999999</v>
      </c>
      <c r="F2890" s="51">
        <v>46317.1198</v>
      </c>
      <c r="G2890" s="50">
        <f t="shared" si="613"/>
        <v>-6932.6051999999981</v>
      </c>
      <c r="H2890" s="91">
        <f t="shared" si="614"/>
        <v>86.980955864091328</v>
      </c>
    </row>
    <row r="2891" spans="2:8" s="44" customFormat="1">
      <c r="B2891" s="88" t="s">
        <v>7</v>
      </c>
      <c r="C2891" s="109" t="s">
        <v>0</v>
      </c>
      <c r="D2891" s="51">
        <v>0</v>
      </c>
      <c r="E2891" s="51">
        <v>53249.724999999999</v>
      </c>
      <c r="F2891" s="51">
        <v>46317.1198</v>
      </c>
      <c r="G2891" s="50">
        <f t="shared" si="613"/>
        <v>-6932.6051999999981</v>
      </c>
      <c r="H2891" s="91">
        <f t="shared" si="614"/>
        <v>86.980955864091328</v>
      </c>
    </row>
    <row r="2892" spans="2:8" s="44" customFormat="1" ht="21">
      <c r="B2892" s="92" t="s">
        <v>55</v>
      </c>
      <c r="C2892" s="109" t="s">
        <v>57</v>
      </c>
      <c r="D2892" s="2" t="s">
        <v>1</v>
      </c>
      <c r="E2892" s="2" t="s">
        <v>2</v>
      </c>
      <c r="F2892" s="2" t="s">
        <v>3</v>
      </c>
      <c r="G2892" s="3" t="s">
        <v>4</v>
      </c>
      <c r="H2892" s="93" t="s">
        <v>58</v>
      </c>
    </row>
    <row r="2893" spans="2:8" s="44" customFormat="1" ht="21">
      <c r="B2893" s="88" t="s">
        <v>1310</v>
      </c>
      <c r="C2893" s="109" t="s">
        <v>1047</v>
      </c>
      <c r="D2893" s="83"/>
      <c r="E2893" s="83"/>
      <c r="F2893" s="83"/>
      <c r="G2893" s="83"/>
      <c r="H2893" s="89"/>
    </row>
    <row r="2894" spans="2:8" s="44" customFormat="1">
      <c r="B2894" s="90" t="s">
        <v>64</v>
      </c>
      <c r="C2894" s="107" t="s">
        <v>65</v>
      </c>
      <c r="D2894" s="49">
        <v>0</v>
      </c>
      <c r="E2894" s="49">
        <v>20386</v>
      </c>
      <c r="F2894" s="49">
        <v>20385.982309999999</v>
      </c>
      <c r="G2894" s="50">
        <f t="shared" ref="G2894:G2903" si="615">F2894-E2894</f>
        <v>-1.7690000000584405E-2</v>
      </c>
      <c r="H2894" s="91">
        <f t="shared" ref="H2894:H2903" si="616">F2894/E2894*100</f>
        <v>99.999913224762096</v>
      </c>
    </row>
    <row r="2895" spans="2:8" s="44" customFormat="1">
      <c r="B2895" s="90" t="s">
        <v>66</v>
      </c>
      <c r="C2895" s="107" t="s">
        <v>67</v>
      </c>
      <c r="D2895" s="49">
        <v>0</v>
      </c>
      <c r="E2895" s="49">
        <v>3477.5</v>
      </c>
      <c r="F2895" s="49">
        <v>445.74236000000002</v>
      </c>
      <c r="G2895" s="50">
        <f t="shared" si="615"/>
        <v>-3031.7576399999998</v>
      </c>
      <c r="H2895" s="91">
        <f t="shared" si="616"/>
        <v>12.817896764917327</v>
      </c>
    </row>
    <row r="2896" spans="2:8" s="44" customFormat="1">
      <c r="B2896" s="90" t="s">
        <v>68</v>
      </c>
      <c r="C2896" s="107" t="s">
        <v>69</v>
      </c>
      <c r="D2896" s="49">
        <v>0</v>
      </c>
      <c r="E2896" s="49">
        <v>4227.6679999999997</v>
      </c>
      <c r="F2896" s="49">
        <v>2073.8861400000001</v>
      </c>
      <c r="G2896" s="50">
        <f t="shared" si="615"/>
        <v>-2153.7818599999996</v>
      </c>
      <c r="H2896" s="91">
        <f t="shared" si="616"/>
        <v>49.055085214827656</v>
      </c>
    </row>
    <row r="2897" spans="2:8" s="44" customFormat="1">
      <c r="B2897" s="90" t="s">
        <v>1050</v>
      </c>
      <c r="C2897" s="107" t="s">
        <v>787</v>
      </c>
      <c r="D2897" s="49">
        <v>0</v>
      </c>
      <c r="E2897" s="49">
        <v>3615.83</v>
      </c>
      <c r="F2897" s="49">
        <v>1677.5197800000001</v>
      </c>
      <c r="G2897" s="50">
        <f t="shared" si="615"/>
        <v>-1938.3102199999998</v>
      </c>
      <c r="H2897" s="91">
        <f t="shared" si="616"/>
        <v>46.393767959223744</v>
      </c>
    </row>
    <row r="2898" spans="2:8" s="44" customFormat="1">
      <c r="B2898" s="90" t="s">
        <v>70</v>
      </c>
      <c r="C2898" s="107" t="s">
        <v>71</v>
      </c>
      <c r="D2898" s="49">
        <v>0</v>
      </c>
      <c r="E2898" s="49">
        <v>922.82299999999998</v>
      </c>
      <c r="F2898" s="49">
        <v>921.94051999999999</v>
      </c>
      <c r="G2898" s="50">
        <f t="shared" si="615"/>
        <v>-0.88247999999998683</v>
      </c>
      <c r="H2898" s="91">
        <f t="shared" si="616"/>
        <v>99.90437169424689</v>
      </c>
    </row>
    <row r="2899" spans="2:8" s="44" customFormat="1">
      <c r="B2899" s="90" t="s">
        <v>1078</v>
      </c>
      <c r="C2899" s="107" t="s">
        <v>805</v>
      </c>
      <c r="D2899" s="49">
        <v>0</v>
      </c>
      <c r="E2899" s="49">
        <v>1512.6679999999999</v>
      </c>
      <c r="F2899" s="49">
        <v>1189.80215</v>
      </c>
      <c r="G2899" s="50">
        <f t="shared" si="615"/>
        <v>-322.86584999999991</v>
      </c>
      <c r="H2899" s="91">
        <f t="shared" si="616"/>
        <v>78.655868306859148</v>
      </c>
    </row>
    <row r="2900" spans="2:8" s="44" customFormat="1">
      <c r="B2900" s="88" t="s">
        <v>5</v>
      </c>
      <c r="C2900" s="109" t="s">
        <v>0</v>
      </c>
      <c r="D2900" s="51">
        <v>0</v>
      </c>
      <c r="E2900" s="51">
        <v>34142.489000000001</v>
      </c>
      <c r="F2900" s="51">
        <v>26694.87326</v>
      </c>
      <c r="G2900" s="50">
        <f t="shared" si="615"/>
        <v>-7447.6157400000011</v>
      </c>
      <c r="H2900" s="91">
        <f t="shared" si="616"/>
        <v>78.186664305581232</v>
      </c>
    </row>
    <row r="2901" spans="2:8" s="44" customFormat="1">
      <c r="B2901" s="90" t="s">
        <v>37</v>
      </c>
      <c r="C2901" s="107" t="s">
        <v>789</v>
      </c>
      <c r="D2901" s="49">
        <v>0</v>
      </c>
      <c r="E2901" s="49">
        <v>4365.8010000000004</v>
      </c>
      <c r="F2901" s="49">
        <v>3139.953</v>
      </c>
      <c r="G2901" s="50">
        <f t="shared" si="615"/>
        <v>-1225.8480000000004</v>
      </c>
      <c r="H2901" s="91">
        <f t="shared" si="616"/>
        <v>71.921578651890002</v>
      </c>
    </row>
    <row r="2902" spans="2:8" s="44" customFormat="1">
      <c r="B2902" s="88" t="s">
        <v>6</v>
      </c>
      <c r="C2902" s="109" t="s">
        <v>0</v>
      </c>
      <c r="D2902" s="51">
        <v>0</v>
      </c>
      <c r="E2902" s="51">
        <v>38508.29</v>
      </c>
      <c r="F2902" s="51">
        <v>29834.826260000002</v>
      </c>
      <c r="G2902" s="50">
        <f t="shared" si="615"/>
        <v>-8673.4637399999992</v>
      </c>
      <c r="H2902" s="91">
        <f t="shared" si="616"/>
        <v>77.476372645993891</v>
      </c>
    </row>
    <row r="2903" spans="2:8" s="44" customFormat="1">
      <c r="B2903" s="88" t="s">
        <v>7</v>
      </c>
      <c r="C2903" s="109" t="s">
        <v>0</v>
      </c>
      <c r="D2903" s="51">
        <v>0</v>
      </c>
      <c r="E2903" s="51">
        <v>38508.29</v>
      </c>
      <c r="F2903" s="51">
        <v>29834.826260000002</v>
      </c>
      <c r="G2903" s="50">
        <f t="shared" si="615"/>
        <v>-8673.4637399999992</v>
      </c>
      <c r="H2903" s="91">
        <f t="shared" si="616"/>
        <v>77.476372645993891</v>
      </c>
    </row>
    <row r="2904" spans="2:8" s="44" customFormat="1" ht="21">
      <c r="B2904" s="92" t="s">
        <v>55</v>
      </c>
      <c r="C2904" s="109" t="s">
        <v>57</v>
      </c>
      <c r="D2904" s="2" t="s">
        <v>1</v>
      </c>
      <c r="E2904" s="2" t="s">
        <v>2</v>
      </c>
      <c r="F2904" s="2" t="s">
        <v>3</v>
      </c>
      <c r="G2904" s="3" t="s">
        <v>4</v>
      </c>
      <c r="H2904" s="93" t="s">
        <v>58</v>
      </c>
    </row>
    <row r="2905" spans="2:8" s="44" customFormat="1" ht="21">
      <c r="B2905" s="88" t="s">
        <v>1311</v>
      </c>
      <c r="C2905" s="109" t="s">
        <v>1048</v>
      </c>
      <c r="D2905" s="83"/>
      <c r="E2905" s="83"/>
      <c r="F2905" s="83"/>
      <c r="G2905" s="83"/>
      <c r="H2905" s="89"/>
    </row>
    <row r="2906" spans="2:8" s="44" customFormat="1">
      <c r="B2906" s="90" t="s">
        <v>64</v>
      </c>
      <c r="C2906" s="107" t="s">
        <v>65</v>
      </c>
      <c r="D2906" s="49">
        <v>0</v>
      </c>
      <c r="E2906" s="49">
        <v>4875.1000000000004</v>
      </c>
      <c r="F2906" s="49">
        <v>4816.4919200000004</v>
      </c>
      <c r="G2906" s="50">
        <f t="shared" ref="G2906:G2914" si="617">F2906-E2906</f>
        <v>-58.608079999999973</v>
      </c>
      <c r="H2906" s="91">
        <f t="shared" ref="H2906:H2914" si="618">F2906/E2906*100</f>
        <v>98.797807634715184</v>
      </c>
    </row>
    <row r="2907" spans="2:8" s="44" customFormat="1">
      <c r="B2907" s="90" t="s">
        <v>66</v>
      </c>
      <c r="C2907" s="107" t="s">
        <v>67</v>
      </c>
      <c r="D2907" s="49">
        <v>0</v>
      </c>
      <c r="E2907" s="49">
        <v>1051.0999999999999</v>
      </c>
      <c r="F2907" s="49">
        <v>768.7586</v>
      </c>
      <c r="G2907" s="50">
        <f t="shared" si="617"/>
        <v>-282.34139999999991</v>
      </c>
      <c r="H2907" s="91">
        <f t="shared" si="618"/>
        <v>73.138483493483022</v>
      </c>
    </row>
    <row r="2908" spans="2:8" s="44" customFormat="1">
      <c r="B2908" s="90" t="s">
        <v>68</v>
      </c>
      <c r="C2908" s="107" t="s">
        <v>69</v>
      </c>
      <c r="D2908" s="49">
        <v>0</v>
      </c>
      <c r="E2908" s="49">
        <v>4362.4560000000001</v>
      </c>
      <c r="F2908" s="49">
        <v>538.17493000000002</v>
      </c>
      <c r="G2908" s="50">
        <f t="shared" si="617"/>
        <v>-3824.28107</v>
      </c>
      <c r="H2908" s="91">
        <f t="shared" si="618"/>
        <v>12.336512505799485</v>
      </c>
    </row>
    <row r="2909" spans="2:8" s="44" customFormat="1">
      <c r="B2909" s="90" t="s">
        <v>1050</v>
      </c>
      <c r="C2909" s="107" t="s">
        <v>787</v>
      </c>
      <c r="D2909" s="49">
        <v>0</v>
      </c>
      <c r="E2909" s="49">
        <v>1758.4</v>
      </c>
      <c r="F2909" s="49">
        <v>600</v>
      </c>
      <c r="G2909" s="50">
        <f t="shared" si="617"/>
        <v>-1158.4000000000001</v>
      </c>
      <c r="H2909" s="91">
        <f t="shared" si="618"/>
        <v>34.121929026387619</v>
      </c>
    </row>
    <row r="2910" spans="2:8" s="44" customFormat="1">
      <c r="B2910" s="90" t="s">
        <v>70</v>
      </c>
      <c r="C2910" s="107" t="s">
        <v>71</v>
      </c>
      <c r="D2910" s="49">
        <v>0</v>
      </c>
      <c r="E2910" s="49">
        <v>721.8</v>
      </c>
      <c r="F2910" s="49">
        <v>0</v>
      </c>
      <c r="G2910" s="50">
        <f t="shared" si="617"/>
        <v>-721.8</v>
      </c>
      <c r="H2910" s="91">
        <f t="shared" si="618"/>
        <v>0</v>
      </c>
    </row>
    <row r="2911" spans="2:8" s="44" customFormat="1">
      <c r="B2911" s="90" t="s">
        <v>1056</v>
      </c>
      <c r="C2911" s="107" t="s">
        <v>794</v>
      </c>
      <c r="D2911" s="49">
        <v>0</v>
      </c>
      <c r="E2911" s="49">
        <v>13.7</v>
      </c>
      <c r="F2911" s="49">
        <v>0</v>
      </c>
      <c r="G2911" s="50">
        <f t="shared" si="617"/>
        <v>-13.7</v>
      </c>
      <c r="H2911" s="91">
        <f t="shared" si="618"/>
        <v>0</v>
      </c>
    </row>
    <row r="2912" spans="2:8" s="44" customFormat="1">
      <c r="B2912" s="88" t="s">
        <v>5</v>
      </c>
      <c r="C2912" s="109" t="s">
        <v>0</v>
      </c>
      <c r="D2912" s="51">
        <v>0</v>
      </c>
      <c r="E2912" s="51">
        <v>12782.556</v>
      </c>
      <c r="F2912" s="51">
        <v>6723.4254499999997</v>
      </c>
      <c r="G2912" s="50">
        <f t="shared" si="617"/>
        <v>-6059.1305500000008</v>
      </c>
      <c r="H2912" s="91">
        <f t="shared" si="618"/>
        <v>52.598443143922069</v>
      </c>
    </row>
    <row r="2913" spans="2:8" s="44" customFormat="1">
      <c r="B2913" s="88" t="s">
        <v>6</v>
      </c>
      <c r="C2913" s="109" t="s">
        <v>0</v>
      </c>
      <c r="D2913" s="51">
        <v>0</v>
      </c>
      <c r="E2913" s="51">
        <v>12782.556</v>
      </c>
      <c r="F2913" s="51">
        <v>6723.4254499999997</v>
      </c>
      <c r="G2913" s="50">
        <f t="shared" si="617"/>
        <v>-6059.1305500000008</v>
      </c>
      <c r="H2913" s="91">
        <f t="shared" si="618"/>
        <v>52.598443143922069</v>
      </c>
    </row>
    <row r="2914" spans="2:8" s="44" customFormat="1" ht="12" thickBot="1">
      <c r="B2914" s="98" t="s">
        <v>7</v>
      </c>
      <c r="C2914" s="123" t="s">
        <v>0</v>
      </c>
      <c r="D2914" s="56">
        <v>0</v>
      </c>
      <c r="E2914" s="56">
        <v>12782.556</v>
      </c>
      <c r="F2914" s="56">
        <v>6723.4254499999997</v>
      </c>
      <c r="G2914" s="57">
        <f t="shared" si="617"/>
        <v>-6059.1305500000008</v>
      </c>
      <c r="H2914" s="99">
        <f t="shared" si="618"/>
        <v>52.598443143922069</v>
      </c>
    </row>
    <row r="2915" spans="2:8" s="44" customFormat="1" ht="22.5" customHeight="1">
      <c r="B2915" s="40" t="s">
        <v>56</v>
      </c>
      <c r="C2915" s="40" t="s">
        <v>57</v>
      </c>
      <c r="D2915" s="41" t="s">
        <v>1</v>
      </c>
      <c r="E2915" s="41" t="s">
        <v>2</v>
      </c>
      <c r="F2915" s="41" t="s">
        <v>3</v>
      </c>
      <c r="G2915" s="41" t="s">
        <v>59</v>
      </c>
      <c r="H2915" s="41" t="s">
        <v>58</v>
      </c>
    </row>
    <row r="2916" spans="2:8" s="44" customFormat="1">
      <c r="B2916" s="58" t="s">
        <v>9</v>
      </c>
      <c r="C2916" s="110"/>
      <c r="D2916" s="59">
        <f>D2931+D2932</f>
        <v>144937830.62150002</v>
      </c>
      <c r="E2916" s="59">
        <f>E2931+E2932</f>
        <v>160075120.49825999</v>
      </c>
      <c r="F2916" s="59">
        <f>F2931+F2932</f>
        <v>149990985.96706</v>
      </c>
      <c r="G2916" s="60">
        <f t="shared" ref="G2916:G2972" si="619">F2916-E2916</f>
        <v>-10084134.531199992</v>
      </c>
      <c r="H2916" s="60">
        <f t="shared" ref="H2916:H2954" si="620">F2916/E2916*100</f>
        <v>93.700373612206903</v>
      </c>
    </row>
    <row r="2917" spans="2:8" s="44" customFormat="1">
      <c r="B2917" s="61" t="s">
        <v>64</v>
      </c>
      <c r="C2917" s="111" t="s">
        <v>65</v>
      </c>
      <c r="D2917" s="47">
        <v>49436153.413000003</v>
      </c>
      <c r="E2917" s="47">
        <v>50928033.097999997</v>
      </c>
      <c r="F2917" s="47">
        <v>51040041.43812</v>
      </c>
      <c r="G2917" s="47">
        <f t="shared" si="619"/>
        <v>112008.34012000263</v>
      </c>
      <c r="H2917" s="47">
        <f t="shared" si="620"/>
        <v>100.21993454941497</v>
      </c>
    </row>
    <row r="2918" spans="2:8" s="44" customFormat="1">
      <c r="B2918" s="61" t="s">
        <v>66</v>
      </c>
      <c r="C2918" s="111" t="s">
        <v>67</v>
      </c>
      <c r="D2918" s="47">
        <v>6272839.8049999997</v>
      </c>
      <c r="E2918" s="47">
        <v>6372771.5580000002</v>
      </c>
      <c r="F2918" s="47">
        <v>6326741.3226500005</v>
      </c>
      <c r="G2918" s="47">
        <f t="shared" si="619"/>
        <v>-46030.235349999741</v>
      </c>
      <c r="H2918" s="47">
        <f t="shared" si="620"/>
        <v>99.277704607311463</v>
      </c>
    </row>
    <row r="2919" spans="2:8" s="44" customFormat="1">
      <c r="B2919" s="61" t="s">
        <v>68</v>
      </c>
      <c r="C2919" s="111" t="s">
        <v>69</v>
      </c>
      <c r="D2919" s="47">
        <v>11178178.98</v>
      </c>
      <c r="E2919" s="47">
        <v>14230972.134</v>
      </c>
      <c r="F2919" s="47">
        <v>12450703.1766</v>
      </c>
      <c r="G2919" s="47">
        <f t="shared" si="619"/>
        <v>-1780268.9573999997</v>
      </c>
      <c r="H2919" s="47">
        <f t="shared" si="620"/>
        <v>87.490180286793901</v>
      </c>
    </row>
    <row r="2920" spans="2:8" s="44" customFormat="1">
      <c r="B2920" s="61" t="s">
        <v>1050</v>
      </c>
      <c r="C2920" s="111" t="s">
        <v>787</v>
      </c>
      <c r="D2920" s="47">
        <v>1708602.8</v>
      </c>
      <c r="E2920" s="47">
        <v>1951971.115</v>
      </c>
      <c r="F2920" s="47">
        <v>1787605.4495900001</v>
      </c>
      <c r="G2920" s="47">
        <f t="shared" si="619"/>
        <v>-164365.6654099999</v>
      </c>
      <c r="H2920" s="47">
        <f t="shared" si="620"/>
        <v>91.579503193109502</v>
      </c>
    </row>
    <row r="2921" spans="2:8" s="44" customFormat="1">
      <c r="B2921" s="61" t="s">
        <v>70</v>
      </c>
      <c r="C2921" s="111" t="s">
        <v>71</v>
      </c>
      <c r="D2921" s="47">
        <v>1337672.72</v>
      </c>
      <c r="E2921" s="47">
        <v>1446092.8589999999</v>
      </c>
      <c r="F2921" s="47">
        <v>1430071.7285500001</v>
      </c>
      <c r="G2921" s="47">
        <f t="shared" si="619"/>
        <v>-16021.130449999822</v>
      </c>
      <c r="H2921" s="47">
        <f t="shared" si="620"/>
        <v>98.892109151200785</v>
      </c>
    </row>
    <row r="2922" spans="2:8" s="44" customFormat="1">
      <c r="B2922" s="61" t="s">
        <v>1119</v>
      </c>
      <c r="C2922" s="111" t="s">
        <v>849</v>
      </c>
      <c r="D2922" s="47">
        <v>5254654.32</v>
      </c>
      <c r="E2922" s="47">
        <v>5149922.5769999996</v>
      </c>
      <c r="F2922" s="47">
        <v>3540947.2522399998</v>
      </c>
      <c r="G2922" s="47">
        <f t="shared" si="619"/>
        <v>-1608975.3247599998</v>
      </c>
      <c r="H2922" s="47">
        <f t="shared" si="620"/>
        <v>68.757290994124403</v>
      </c>
    </row>
    <row r="2923" spans="2:8" s="44" customFormat="1">
      <c r="B2923" s="61" t="s">
        <v>1120</v>
      </c>
      <c r="C2923" s="111" t="s">
        <v>850</v>
      </c>
      <c r="D2923" s="47">
        <v>4533473.358</v>
      </c>
      <c r="E2923" s="47">
        <v>4651941.2070000004</v>
      </c>
      <c r="F2923" s="47">
        <v>4651871.7922</v>
      </c>
      <c r="G2923" s="47">
        <f t="shared" si="619"/>
        <v>-69.414800000376999</v>
      </c>
      <c r="H2923" s="47">
        <f t="shared" si="620"/>
        <v>99.99850783152857</v>
      </c>
    </row>
    <row r="2924" spans="2:8" s="44" customFormat="1">
      <c r="B2924" s="61" t="s">
        <v>1121</v>
      </c>
      <c r="C2924" s="111" t="s">
        <v>851</v>
      </c>
      <c r="D2924" s="47">
        <v>2321613.2999999998</v>
      </c>
      <c r="E2924" s="47">
        <v>2482071.2030000002</v>
      </c>
      <c r="F2924" s="47">
        <v>2466005.9333000001</v>
      </c>
      <c r="G2924" s="47">
        <f t="shared" si="619"/>
        <v>-16065.269700000063</v>
      </c>
      <c r="H2924" s="47">
        <f t="shared" si="620"/>
        <v>99.352747428011639</v>
      </c>
    </row>
    <row r="2925" spans="2:8" s="44" customFormat="1">
      <c r="B2925" s="61" t="s">
        <v>1122</v>
      </c>
      <c r="C2925" s="111" t="s">
        <v>852</v>
      </c>
      <c r="D2925" s="47">
        <v>1253216</v>
      </c>
      <c r="E2925" s="47">
        <v>748694.65300000005</v>
      </c>
      <c r="F2925" s="47">
        <v>746159.77257999999</v>
      </c>
      <c r="G2925" s="47">
        <f t="shared" si="619"/>
        <v>-2534.8804200000595</v>
      </c>
      <c r="H2925" s="47">
        <f t="shared" si="620"/>
        <v>99.661426669758782</v>
      </c>
    </row>
    <row r="2926" spans="2:8" s="44" customFormat="1">
      <c r="B2926" s="61" t="s">
        <v>1078</v>
      </c>
      <c r="C2926" s="111" t="s">
        <v>805</v>
      </c>
      <c r="D2926" s="47">
        <v>535033.19999999995</v>
      </c>
      <c r="E2926" s="47">
        <v>575202</v>
      </c>
      <c r="F2926" s="47">
        <v>568546.50210000004</v>
      </c>
      <c r="G2926" s="47">
        <f t="shared" si="619"/>
        <v>-6655.4978999999585</v>
      </c>
      <c r="H2926" s="47">
        <f t="shared" si="620"/>
        <v>98.842928588565414</v>
      </c>
    </row>
    <row r="2927" spans="2:8" s="44" customFormat="1" ht="22.5">
      <c r="B2927" s="61" t="s">
        <v>10</v>
      </c>
      <c r="C2927" s="111" t="s">
        <v>844</v>
      </c>
      <c r="D2927" s="47">
        <v>37968165</v>
      </c>
      <c r="E2927" s="47">
        <v>42353929.071000002</v>
      </c>
      <c r="F2927" s="47">
        <v>42220355.474409997</v>
      </c>
      <c r="G2927" s="47">
        <f t="shared" si="619"/>
        <v>-133573.59659000486</v>
      </c>
      <c r="H2927" s="47">
        <f t="shared" si="620"/>
        <v>99.684625253146905</v>
      </c>
    </row>
    <row r="2928" spans="2:8" s="44" customFormat="1">
      <c r="B2928" s="61" t="s">
        <v>1054</v>
      </c>
      <c r="C2928" s="111" t="s">
        <v>792</v>
      </c>
      <c r="D2928" s="47">
        <v>51432.6</v>
      </c>
      <c r="E2928" s="47">
        <v>490133.1</v>
      </c>
      <c r="F2928" s="47">
        <v>488264.31706999999</v>
      </c>
      <c r="G2928" s="47">
        <f t="shared" si="619"/>
        <v>-1868.7829299999867</v>
      </c>
      <c r="H2928" s="47">
        <f t="shared" si="620"/>
        <v>99.618719296860377</v>
      </c>
    </row>
    <row r="2929" spans="2:8" s="44" customFormat="1">
      <c r="B2929" s="61" t="s">
        <v>1051</v>
      </c>
      <c r="C2929" s="111" t="s">
        <v>788</v>
      </c>
      <c r="D2929" s="47">
        <v>9955382.5</v>
      </c>
      <c r="E2929" s="47">
        <v>11393983.82</v>
      </c>
      <c r="F2929" s="47">
        <v>11169023.045879999</v>
      </c>
      <c r="G2929" s="47">
        <f t="shared" si="619"/>
        <v>-224960.77412000112</v>
      </c>
      <c r="H2929" s="47">
        <f t="shared" si="620"/>
        <v>98.025617925443029</v>
      </c>
    </row>
    <row r="2930" spans="2:8" s="44" customFormat="1">
      <c r="B2930" s="61" t="s">
        <v>1056</v>
      </c>
      <c r="C2930" s="111" t="s">
        <v>794</v>
      </c>
      <c r="D2930" s="47">
        <v>2791664.3254999998</v>
      </c>
      <c r="E2930" s="47">
        <v>558326.63549999997</v>
      </c>
      <c r="F2930" s="47">
        <v>499694.90276000003</v>
      </c>
      <c r="G2930" s="47">
        <f t="shared" si="619"/>
        <v>-58631.732739999949</v>
      </c>
      <c r="H2930" s="47">
        <f t="shared" si="620"/>
        <v>89.498668160888784</v>
      </c>
    </row>
    <row r="2931" spans="2:8" s="44" customFormat="1">
      <c r="B2931" s="58" t="s">
        <v>8</v>
      </c>
      <c r="C2931" s="110" t="s">
        <v>0</v>
      </c>
      <c r="D2931" s="60">
        <f>10339748.3</f>
        <v>10339748.300000001</v>
      </c>
      <c r="E2931" s="60">
        <v>16741075.46776</v>
      </c>
      <c r="F2931" s="60">
        <f>10342350.00601+262603.853</f>
        <v>10604953.85901</v>
      </c>
      <c r="G2931" s="47">
        <f t="shared" si="619"/>
        <v>-6136121.6087500006</v>
      </c>
      <c r="H2931" s="60">
        <f t="shared" si="620"/>
        <v>63.346909100511752</v>
      </c>
    </row>
    <row r="2932" spans="2:8" s="44" customFormat="1">
      <c r="B2932" s="58" t="s">
        <v>5</v>
      </c>
      <c r="C2932" s="110" t="s">
        <v>0</v>
      </c>
      <c r="D2932" s="60">
        <v>134598082.3215</v>
      </c>
      <c r="E2932" s="60">
        <v>143334045.03049999</v>
      </c>
      <c r="F2932" s="60">
        <v>139386032.10804999</v>
      </c>
      <c r="G2932" s="47">
        <f t="shared" si="619"/>
        <v>-3948012.922450006</v>
      </c>
      <c r="H2932" s="60">
        <f t="shared" si="620"/>
        <v>97.245586056257665</v>
      </c>
    </row>
    <row r="2933" spans="2:8" s="44" customFormat="1">
      <c r="B2933" s="62"/>
      <c r="C2933" s="112"/>
      <c r="D2933" s="63"/>
      <c r="E2933" s="63"/>
      <c r="F2933" s="63"/>
      <c r="G2933" s="47">
        <f t="shared" si="619"/>
        <v>0</v>
      </c>
      <c r="H2933" s="63"/>
    </row>
    <row r="2934" spans="2:8" s="44" customFormat="1">
      <c r="B2934" s="62" t="s">
        <v>772</v>
      </c>
      <c r="C2934" s="112">
        <v>311</v>
      </c>
      <c r="D2934" s="63">
        <f>D2916</f>
        <v>144937830.62150002</v>
      </c>
      <c r="E2934" s="63">
        <f>E2916</f>
        <v>160075120.49825999</v>
      </c>
      <c r="F2934" s="63">
        <f>F2916</f>
        <v>149990985.96706</v>
      </c>
      <c r="G2934" s="47">
        <f t="shared" si="619"/>
        <v>-10084134.531199992</v>
      </c>
      <c r="H2934" s="60">
        <f t="shared" si="620"/>
        <v>93.700373612206903</v>
      </c>
    </row>
    <row r="2935" spans="2:8" s="44" customFormat="1">
      <c r="B2935" s="62"/>
      <c r="C2935" s="112"/>
      <c r="D2935" s="63"/>
      <c r="E2935" s="63"/>
      <c r="F2935" s="63"/>
      <c r="G2935" s="47">
        <f t="shared" si="619"/>
        <v>0</v>
      </c>
      <c r="H2935" s="63"/>
    </row>
    <row r="2936" spans="2:8" s="44" customFormat="1" ht="21">
      <c r="B2936" s="11" t="s">
        <v>771</v>
      </c>
      <c r="C2936" s="113"/>
      <c r="D2936" s="64">
        <f>Доходы!D391-D2916</f>
        <v>27953817.978499979</v>
      </c>
      <c r="E2936" s="64">
        <f>Доходы!E391-E2916</f>
        <v>28114473.201739997</v>
      </c>
      <c r="F2936" s="64">
        <f>Доходы!F391-F2916</f>
        <v>37448740.697549999</v>
      </c>
      <c r="G2936" s="47">
        <f t="shared" si="619"/>
        <v>9334267.4958100021</v>
      </c>
      <c r="H2936" s="60">
        <f t="shared" si="620"/>
        <v>133.20093330161458</v>
      </c>
    </row>
    <row r="2937" spans="2:8" s="44" customFormat="1">
      <c r="B2937" s="11"/>
      <c r="C2937" s="113"/>
      <c r="D2937" s="65"/>
      <c r="E2937" s="65"/>
      <c r="F2937" s="65"/>
      <c r="G2937" s="47">
        <f t="shared" si="619"/>
        <v>0</v>
      </c>
      <c r="H2937" s="60"/>
    </row>
    <row r="2938" spans="2:8" s="44" customFormat="1">
      <c r="B2938" s="11" t="s">
        <v>773</v>
      </c>
      <c r="C2938" s="113"/>
      <c r="D2938" s="64">
        <f>D2940-D2939</f>
        <v>36417017.879999995</v>
      </c>
      <c r="E2938" s="64">
        <f t="shared" ref="E2938:F2938" si="621">E2940-E2939</f>
        <v>47325447.314999998</v>
      </c>
      <c r="F2938" s="64">
        <f t="shared" si="621"/>
        <v>40990939.798969999</v>
      </c>
      <c r="G2938" s="47">
        <f t="shared" si="619"/>
        <v>-6334507.5160299987</v>
      </c>
      <c r="H2938" s="60">
        <f t="shared" si="620"/>
        <v>86.615007621867207</v>
      </c>
    </row>
    <row r="2939" spans="2:8" s="44" customFormat="1">
      <c r="B2939" s="66" t="s">
        <v>774</v>
      </c>
      <c r="C2939" s="113"/>
      <c r="D2939" s="65"/>
      <c r="E2939" s="65"/>
      <c r="F2939" s="65">
        <f t="shared" ref="F2939" si="622">F2942+F2945+F2948+F2951</f>
        <v>3002.05</v>
      </c>
      <c r="G2939" s="47">
        <f t="shared" si="619"/>
        <v>3002.05</v>
      </c>
      <c r="H2939" s="60"/>
    </row>
    <row r="2940" spans="2:8" s="44" customFormat="1">
      <c r="B2940" s="66" t="s">
        <v>775</v>
      </c>
      <c r="C2940" s="113"/>
      <c r="D2940" s="67">
        <f>D2943+D2946+D2949+D2952</f>
        <v>36417017.879999995</v>
      </c>
      <c r="E2940" s="67">
        <f>E2943+E2946+E2949+E2952</f>
        <v>47325447.314999998</v>
      </c>
      <c r="F2940" s="67">
        <f>F2943+F2946+F2949+F2952</f>
        <v>40993941.848969996</v>
      </c>
      <c r="G2940" s="47">
        <f t="shared" si="619"/>
        <v>-6331505.4660300016</v>
      </c>
      <c r="H2940" s="60">
        <f t="shared" si="620"/>
        <v>86.621351037873438</v>
      </c>
    </row>
    <row r="2941" spans="2:8" s="44" customFormat="1">
      <c r="B2941" s="66" t="s">
        <v>37</v>
      </c>
      <c r="C2941" s="114" t="s">
        <v>789</v>
      </c>
      <c r="D2941" s="68">
        <f>D2943-D2942</f>
        <v>35151414.079999998</v>
      </c>
      <c r="E2941" s="68">
        <f t="shared" ref="E2941:F2941" si="623">E2943-E2942</f>
        <v>41880721.077999994</v>
      </c>
      <c r="F2941" s="68">
        <f t="shared" si="623"/>
        <v>36444025.104900002</v>
      </c>
      <c r="G2941" s="47">
        <f t="shared" si="619"/>
        <v>-5436695.9730999917</v>
      </c>
      <c r="H2941" s="60">
        <f t="shared" si="620"/>
        <v>87.018618989452179</v>
      </c>
    </row>
    <row r="2942" spans="2:8" s="44" customFormat="1">
      <c r="B2942" s="66" t="s">
        <v>774</v>
      </c>
      <c r="C2942" s="114"/>
      <c r="D2942" s="69"/>
      <c r="E2942" s="69"/>
      <c r="F2942" s="69">
        <v>3002.05</v>
      </c>
      <c r="G2942" s="47">
        <f t="shared" si="619"/>
        <v>3002.05</v>
      </c>
      <c r="H2942" s="60"/>
    </row>
    <row r="2943" spans="2:8" s="44" customFormat="1">
      <c r="B2943" s="66" t="s">
        <v>775</v>
      </c>
      <c r="C2943" s="114"/>
      <c r="D2943" s="69">
        <f>10618930.78+10994597.9+13537885.4</f>
        <v>35151414.079999998</v>
      </c>
      <c r="E2943" s="69">
        <f>19646047.178+9278573.1+12956100.8</f>
        <v>41880721.077999994</v>
      </c>
      <c r="F2943" s="69">
        <f>17428750.0479+F2942+18760917.057+254358</f>
        <v>36447027.154899999</v>
      </c>
      <c r="G2943" s="47">
        <f t="shared" si="619"/>
        <v>-5433693.9230999947</v>
      </c>
      <c r="H2943" s="60">
        <f t="shared" si="620"/>
        <v>87.025787084754086</v>
      </c>
    </row>
    <row r="2944" spans="2:8" s="44" customFormat="1">
      <c r="B2944" s="66" t="s">
        <v>777</v>
      </c>
      <c r="C2944" s="114" t="s">
        <v>962</v>
      </c>
      <c r="D2944" s="68">
        <f>D2946-D2945</f>
        <v>220000</v>
      </c>
      <c r="E2944" s="68">
        <f t="shared" ref="E2944:F2944" si="624">E2946-E2945</f>
        <v>1996442</v>
      </c>
      <c r="F2944" s="68">
        <f t="shared" si="624"/>
        <v>1993770.6132700001</v>
      </c>
      <c r="G2944" s="47">
        <f t="shared" si="619"/>
        <v>-2671.386729999911</v>
      </c>
      <c r="H2944" s="60">
        <f t="shared" si="620"/>
        <v>99.86619262017129</v>
      </c>
    </row>
    <row r="2945" spans="2:8" s="44" customFormat="1">
      <c r="B2945" s="66" t="s">
        <v>774</v>
      </c>
      <c r="C2945" s="114"/>
      <c r="D2945" s="69"/>
      <c r="E2945" s="69"/>
      <c r="F2945" s="69"/>
      <c r="G2945" s="47">
        <f t="shared" si="619"/>
        <v>0</v>
      </c>
      <c r="H2945" s="60"/>
    </row>
    <row r="2946" spans="2:8" s="44" customFormat="1">
      <c r="B2946" s="66" t="s">
        <v>775</v>
      </c>
      <c r="C2946" s="114"/>
      <c r="D2946" s="69">
        <v>220000</v>
      </c>
      <c r="E2946" s="69">
        <v>1996442</v>
      </c>
      <c r="F2946" s="69">
        <v>1993770.6132700001</v>
      </c>
      <c r="G2946" s="47">
        <f t="shared" si="619"/>
        <v>-2671.386729999911</v>
      </c>
      <c r="H2946" s="60"/>
    </row>
    <row r="2947" spans="2:8" s="44" customFormat="1">
      <c r="B2947" s="70" t="s">
        <v>778</v>
      </c>
      <c r="C2947" s="115" t="s">
        <v>839</v>
      </c>
      <c r="D2947" s="68">
        <f>D2949-D2948</f>
        <v>471</v>
      </c>
      <c r="E2947" s="68">
        <f t="shared" ref="E2947:F2947" si="625">E2949-E2948</f>
        <v>0</v>
      </c>
      <c r="F2947" s="68">
        <f t="shared" si="625"/>
        <v>0</v>
      </c>
      <c r="G2947" s="47">
        <f t="shared" si="619"/>
        <v>0</v>
      </c>
      <c r="H2947" s="60"/>
    </row>
    <row r="2948" spans="2:8" s="44" customFormat="1">
      <c r="B2948" s="66" t="s">
        <v>774</v>
      </c>
      <c r="C2948" s="114"/>
      <c r="D2948" s="71"/>
      <c r="E2948" s="71"/>
      <c r="F2948" s="71"/>
      <c r="G2948" s="47">
        <f t="shared" si="619"/>
        <v>0</v>
      </c>
      <c r="H2948" s="60"/>
    </row>
    <row r="2949" spans="2:8" s="44" customFormat="1">
      <c r="B2949" s="66" t="s">
        <v>775</v>
      </c>
      <c r="C2949" s="113"/>
      <c r="D2949" s="69">
        <v>471</v>
      </c>
      <c r="E2949" s="69">
        <v>0</v>
      </c>
      <c r="F2949" s="69">
        <v>0</v>
      </c>
      <c r="G2949" s="47">
        <f t="shared" si="619"/>
        <v>0</v>
      </c>
      <c r="H2949" s="60"/>
    </row>
    <row r="2950" spans="2:8" s="44" customFormat="1">
      <c r="B2950" s="11" t="s">
        <v>776</v>
      </c>
      <c r="C2950" s="113"/>
      <c r="D2950" s="64">
        <f>D2952-D2951</f>
        <v>1045132.8</v>
      </c>
      <c r="E2950" s="64">
        <f>E2952-E2951</f>
        <v>3448284.2370000002</v>
      </c>
      <c r="F2950" s="64">
        <f>F2952-F2951</f>
        <v>2553144.0808000001</v>
      </c>
      <c r="G2950" s="47">
        <f t="shared" si="619"/>
        <v>-895140.15620000008</v>
      </c>
      <c r="H2950" s="60">
        <f t="shared" si="620"/>
        <v>74.040998517605672</v>
      </c>
    </row>
    <row r="2951" spans="2:8" s="44" customFormat="1">
      <c r="B2951" s="66" t="s">
        <v>774</v>
      </c>
      <c r="C2951" s="113"/>
      <c r="D2951" s="65"/>
      <c r="E2951" s="65"/>
      <c r="F2951" s="65"/>
      <c r="G2951" s="47">
        <f t="shared" si="619"/>
        <v>0</v>
      </c>
      <c r="H2951" s="60"/>
    </row>
    <row r="2952" spans="2:8" s="44" customFormat="1">
      <c r="B2952" s="66" t="s">
        <v>775</v>
      </c>
      <c r="C2952" s="113"/>
      <c r="D2952" s="65">
        <v>1045132.8</v>
      </c>
      <c r="E2952" s="65">
        <v>3448284.2370000002</v>
      </c>
      <c r="F2952" s="65">
        <v>2553144.0808000001</v>
      </c>
      <c r="G2952" s="47">
        <f t="shared" si="619"/>
        <v>-895140.15620000008</v>
      </c>
      <c r="H2952" s="60">
        <f t="shared" si="620"/>
        <v>74.040998517605672</v>
      </c>
    </row>
    <row r="2953" spans="2:8" s="44" customFormat="1" ht="21">
      <c r="B2953" s="11" t="s">
        <v>779</v>
      </c>
      <c r="C2953" s="113"/>
      <c r="D2953" s="65">
        <f>D2940</f>
        <v>36417017.879999995</v>
      </c>
      <c r="E2953" s="65">
        <f>E2940</f>
        <v>47325447.314999998</v>
      </c>
      <c r="F2953" s="65">
        <f>F2940</f>
        <v>40993941.848969996</v>
      </c>
      <c r="G2953" s="47">
        <f t="shared" si="619"/>
        <v>-6331505.4660300016</v>
      </c>
      <c r="H2953" s="60">
        <f t="shared" si="620"/>
        <v>86.621351037873438</v>
      </c>
    </row>
    <row r="2954" spans="2:8" s="44" customFormat="1">
      <c r="B2954" s="11" t="s">
        <v>780</v>
      </c>
      <c r="C2954" s="113"/>
      <c r="D2954" s="64">
        <f>D2936-D2940</f>
        <v>-8463199.9015000165</v>
      </c>
      <c r="E2954" s="64">
        <f>E2936-E2940</f>
        <v>-19210974.113260001</v>
      </c>
      <c r="F2954" s="64">
        <f>F2936-F2940</f>
        <v>-3545201.1514199972</v>
      </c>
      <c r="G2954" s="47">
        <f t="shared" si="619"/>
        <v>15665772.961840004</v>
      </c>
      <c r="H2954" s="60">
        <f t="shared" si="620"/>
        <v>18.454041583310403</v>
      </c>
    </row>
    <row r="2955" spans="2:8" s="44" customFormat="1">
      <c r="B2955" s="11"/>
      <c r="C2955" s="113"/>
      <c r="D2955" s="72"/>
      <c r="E2955" s="72"/>
      <c r="F2955" s="72"/>
      <c r="G2955" s="47">
        <f t="shared" si="619"/>
        <v>0</v>
      </c>
      <c r="H2955" s="60"/>
    </row>
    <row r="2956" spans="2:8" s="44" customFormat="1" ht="21">
      <c r="B2956" s="10" t="s">
        <v>73</v>
      </c>
      <c r="C2956" s="116"/>
      <c r="D2956" s="23">
        <f>D2957+D2965+D2981</f>
        <v>8949011.0999999996</v>
      </c>
      <c r="E2956" s="23">
        <f>E2957+E2965+E2981</f>
        <v>13423564.800000001</v>
      </c>
      <c r="F2956" s="23">
        <f>F2957+F2965+F2981</f>
        <v>12033179.585000001</v>
      </c>
      <c r="G2956" s="47">
        <f t="shared" si="619"/>
        <v>-1390385.2149999999</v>
      </c>
      <c r="H2956" s="24">
        <f>F2956/E2956*100</f>
        <v>89.642205809592397</v>
      </c>
    </row>
    <row r="2957" spans="2:8" s="44" customFormat="1">
      <c r="B2957" s="12" t="s">
        <v>74</v>
      </c>
      <c r="C2957" s="113"/>
      <c r="D2957" s="7">
        <f>D2958</f>
        <v>0</v>
      </c>
      <c r="E2957" s="7">
        <f>E2958</f>
        <v>-744000</v>
      </c>
      <c r="F2957" s="7">
        <f>F2958</f>
        <v>-744000</v>
      </c>
      <c r="G2957" s="47">
        <f t="shared" si="619"/>
        <v>0</v>
      </c>
      <c r="H2957" s="14">
        <f>F2957/E2957*100</f>
        <v>100</v>
      </c>
    </row>
    <row r="2958" spans="2:8" s="44" customFormat="1">
      <c r="B2958" s="11" t="s">
        <v>75</v>
      </c>
      <c r="C2958" s="113"/>
      <c r="D2958" s="7">
        <f>D2960-D2959</f>
        <v>0</v>
      </c>
      <c r="E2958" s="7">
        <f>E2960-E2959</f>
        <v>-744000</v>
      </c>
      <c r="F2958" s="7">
        <f>F2960-F2959</f>
        <v>-744000</v>
      </c>
      <c r="G2958" s="47">
        <f t="shared" si="619"/>
        <v>0</v>
      </c>
      <c r="H2958" s="14">
        <f>F2958/E2958*100</f>
        <v>100</v>
      </c>
    </row>
    <row r="2959" spans="2:8" s="44" customFormat="1">
      <c r="B2959" s="13" t="s">
        <v>76</v>
      </c>
      <c r="C2959" s="117"/>
      <c r="D2959" s="37"/>
      <c r="E2959" s="5">
        <v>744000</v>
      </c>
      <c r="F2959" s="5">
        <v>744000</v>
      </c>
      <c r="G2959" s="47">
        <f t="shared" si="619"/>
        <v>0</v>
      </c>
      <c r="H2959" s="14">
        <f t="shared" ref="H2959:H3009" si="626">F2959/E2959*100</f>
        <v>100</v>
      </c>
    </row>
    <row r="2960" spans="2:8" s="44" customFormat="1">
      <c r="B2960" s="13" t="s">
        <v>77</v>
      </c>
      <c r="C2960" s="18"/>
      <c r="D2960" s="37"/>
      <c r="E2960" s="37"/>
      <c r="F2960" s="37"/>
      <c r="G2960" s="47">
        <f t="shared" si="619"/>
        <v>0</v>
      </c>
      <c r="H2960" s="14"/>
    </row>
    <row r="2961" spans="2:8" s="44" customFormat="1">
      <c r="B2961" s="11" t="s">
        <v>78</v>
      </c>
      <c r="C2961" s="18" t="s">
        <v>79</v>
      </c>
      <c r="D2961" s="7">
        <f>D2963-D2962</f>
        <v>0</v>
      </c>
      <c r="E2961" s="7">
        <f>E2963-E2962</f>
        <v>-744000</v>
      </c>
      <c r="F2961" s="7">
        <f>F2963-F2962</f>
        <v>-744000</v>
      </c>
      <c r="G2961" s="47">
        <f t="shared" si="619"/>
        <v>0</v>
      </c>
      <c r="H2961" s="14">
        <f t="shared" si="626"/>
        <v>100</v>
      </c>
    </row>
    <row r="2962" spans="2:8" s="44" customFormat="1">
      <c r="B2962" s="4" t="s">
        <v>80</v>
      </c>
      <c r="C2962" s="118"/>
      <c r="D2962" s="5"/>
      <c r="E2962" s="5">
        <v>744000</v>
      </c>
      <c r="F2962" s="5">
        <v>744000</v>
      </c>
      <c r="G2962" s="47">
        <f t="shared" si="619"/>
        <v>0</v>
      </c>
      <c r="H2962" s="6">
        <f t="shared" si="626"/>
        <v>100</v>
      </c>
    </row>
    <row r="2963" spans="2:8" s="44" customFormat="1">
      <c r="B2963" s="4" t="s">
        <v>81</v>
      </c>
      <c r="C2963" s="119"/>
      <c r="D2963" s="5"/>
      <c r="E2963" s="5"/>
      <c r="F2963" s="5"/>
      <c r="G2963" s="47">
        <f t="shared" si="619"/>
        <v>0</v>
      </c>
      <c r="H2963" s="14"/>
    </row>
    <row r="2964" spans="2:8" s="44" customFormat="1">
      <c r="B2964" s="12" t="s">
        <v>83</v>
      </c>
      <c r="C2964" s="113"/>
      <c r="D2964" s="7">
        <f>D2965+D2971</f>
        <v>8449011.0999999996</v>
      </c>
      <c r="E2964" s="7">
        <f>E2965+E2971</f>
        <v>12958064.800000001</v>
      </c>
      <c r="F2964" s="7">
        <f>F2965+F2971</f>
        <v>23485785.234999999</v>
      </c>
      <c r="G2964" s="47">
        <f t="shared" si="619"/>
        <v>10527720.434999999</v>
      </c>
      <c r="H2964" s="14">
        <f t="shared" si="626"/>
        <v>181.24454227918352</v>
      </c>
    </row>
    <row r="2965" spans="2:8" s="44" customFormat="1">
      <c r="B2965" s="11" t="s">
        <v>75</v>
      </c>
      <c r="C2965" s="113"/>
      <c r="D2965" s="7">
        <f>D2967-D2966</f>
        <v>8949011.0999999996</v>
      </c>
      <c r="E2965" s="7">
        <f>E2967-E2966</f>
        <v>14158064.800000001</v>
      </c>
      <c r="F2965" s="7">
        <f>F2967-F2966</f>
        <v>12768579.585000001</v>
      </c>
      <c r="G2965" s="47">
        <f t="shared" si="619"/>
        <v>-1389485.2149999999</v>
      </c>
      <c r="H2965" s="14">
        <f t="shared" si="626"/>
        <v>90.185910047537007</v>
      </c>
    </row>
    <row r="2966" spans="2:8" s="44" customFormat="1">
      <c r="B2966" s="13" t="s">
        <v>76</v>
      </c>
      <c r="C2966" s="117"/>
      <c r="D2966" s="20">
        <f>D2969+D2972</f>
        <v>3979750.5</v>
      </c>
      <c r="E2966" s="20">
        <f>E2969+E2972</f>
        <v>10523480.699999999</v>
      </c>
      <c r="F2966" s="20">
        <f>F2969+F2972</f>
        <v>9431251.5639999993</v>
      </c>
      <c r="G2966" s="47">
        <f t="shared" si="619"/>
        <v>-1092229.1359999999</v>
      </c>
      <c r="H2966" s="14">
        <f t="shared" si="626"/>
        <v>89.621027803091806</v>
      </c>
    </row>
    <row r="2967" spans="2:8" s="44" customFormat="1">
      <c r="B2967" s="13" t="s">
        <v>77</v>
      </c>
      <c r="C2967" s="18"/>
      <c r="D2967" s="7">
        <f t="shared" ref="D2967:F2967" si="627">D2970+D2973</f>
        <v>12928761.6</v>
      </c>
      <c r="E2967" s="20">
        <f t="shared" si="627"/>
        <v>24681545.5</v>
      </c>
      <c r="F2967" s="20">
        <f t="shared" si="627"/>
        <v>22199831.149</v>
      </c>
      <c r="G2967" s="47">
        <f t="shared" si="619"/>
        <v>-2481714.3509999998</v>
      </c>
      <c r="H2967" s="14">
        <f t="shared" si="626"/>
        <v>89.945060972782272</v>
      </c>
    </row>
    <row r="2968" spans="2:8" s="44" customFormat="1">
      <c r="B2968" s="11" t="s">
        <v>78</v>
      </c>
      <c r="C2968" s="18" t="s">
        <v>1317</v>
      </c>
      <c r="D2968" s="7">
        <f>D2970-D2969</f>
        <v>9449011.0999999996</v>
      </c>
      <c r="E2968" s="7">
        <f>E2970-E2969</f>
        <v>15358064.800000001</v>
      </c>
      <c r="F2968" s="7">
        <f>F2970-F2969</f>
        <v>2051373.9350000005</v>
      </c>
      <c r="G2968" s="47">
        <f t="shared" si="619"/>
        <v>-13306690.865</v>
      </c>
      <c r="H2968" s="14">
        <f t="shared" si="626"/>
        <v>13.356981896573325</v>
      </c>
    </row>
    <row r="2969" spans="2:8" s="44" customFormat="1">
      <c r="B2969" s="4" t="s">
        <v>80</v>
      </c>
      <c r="C2969" s="118"/>
      <c r="D2969" s="5">
        <v>3479750.5</v>
      </c>
      <c r="E2969" s="21">
        <f>10067480.7-E2962</f>
        <v>9323480.6999999993</v>
      </c>
      <c r="F2969" s="21">
        <f>10175251.564-F2962</f>
        <v>9431251.5639999993</v>
      </c>
      <c r="G2969" s="47">
        <f t="shared" si="619"/>
        <v>107770.86400000006</v>
      </c>
      <c r="H2969" s="6">
        <f t="shared" si="626"/>
        <v>101.15590805052024</v>
      </c>
    </row>
    <row r="2970" spans="2:8" s="44" customFormat="1">
      <c r="B2970" s="4" t="s">
        <v>82</v>
      </c>
      <c r="C2970" s="119"/>
      <c r="D2970" s="5">
        <v>12928761.6</v>
      </c>
      <c r="E2970" s="21">
        <f>14014339.8+10667205.7</f>
        <v>24681545.5</v>
      </c>
      <c r="F2970" s="21">
        <f>11491225.499-F2981</f>
        <v>11482625.499</v>
      </c>
      <c r="G2970" s="47">
        <f t="shared" si="619"/>
        <v>-13198920.001</v>
      </c>
      <c r="H2970" s="6">
        <f t="shared" si="626"/>
        <v>46.523121896884454</v>
      </c>
    </row>
    <row r="2971" spans="2:8" s="44" customFormat="1">
      <c r="B2971" s="11" t="s">
        <v>84</v>
      </c>
      <c r="C2971" s="18" t="s">
        <v>1316</v>
      </c>
      <c r="D2971" s="7">
        <f>D2973-D2972</f>
        <v>-500000</v>
      </c>
      <c r="E2971" s="7">
        <f>E2973-E2972</f>
        <v>-1200000</v>
      </c>
      <c r="F2971" s="7">
        <f>F2973-F2972</f>
        <v>10717205.65</v>
      </c>
      <c r="G2971" s="47">
        <f t="shared" si="619"/>
        <v>11917205.65</v>
      </c>
      <c r="H2971" s="14"/>
    </row>
    <row r="2972" spans="2:8" s="44" customFormat="1">
      <c r="B2972" s="4" t="s">
        <v>76</v>
      </c>
      <c r="C2972" s="118"/>
      <c r="D2972" s="8">
        <v>500000</v>
      </c>
      <c r="E2972" s="5">
        <v>1200000</v>
      </c>
      <c r="F2972" s="5"/>
      <c r="G2972" s="47">
        <f t="shared" si="619"/>
        <v>-1200000</v>
      </c>
      <c r="H2972" s="6"/>
    </row>
    <row r="2973" spans="2:8" s="44" customFormat="1">
      <c r="B2973" s="4" t="s">
        <v>77</v>
      </c>
      <c r="C2973" s="119"/>
      <c r="D2973" s="5"/>
      <c r="E2973" s="5"/>
      <c r="F2973" s="5">
        <v>10717205.65</v>
      </c>
      <c r="G2973" s="47">
        <f t="shared" ref="G2973:G3027" si="628">F2973-E2973</f>
        <v>10717205.65</v>
      </c>
      <c r="H2973" s="6"/>
    </row>
    <row r="2974" spans="2:8" s="44" customFormat="1">
      <c r="B2974" s="12" t="s">
        <v>85</v>
      </c>
      <c r="C2974" s="113"/>
      <c r="D2974" s="7"/>
      <c r="E2974" s="7"/>
      <c r="F2974" s="7"/>
      <c r="G2974" s="47">
        <f t="shared" si="628"/>
        <v>0</v>
      </c>
      <c r="H2974" s="14"/>
    </row>
    <row r="2975" spans="2:8" s="44" customFormat="1">
      <c r="B2975" s="11" t="s">
        <v>75</v>
      </c>
      <c r="C2975" s="113"/>
      <c r="D2975" s="7"/>
      <c r="E2975" s="7"/>
      <c r="F2975" s="7"/>
      <c r="G2975" s="47">
        <f t="shared" si="628"/>
        <v>0</v>
      </c>
      <c r="H2975" s="14"/>
    </row>
    <row r="2976" spans="2:8" s="44" customFormat="1">
      <c r="B2976" s="13" t="s">
        <v>76</v>
      </c>
      <c r="C2976" s="117"/>
      <c r="D2976" s="7"/>
      <c r="E2976" s="7"/>
      <c r="F2976" s="7"/>
      <c r="G2976" s="47">
        <f t="shared" si="628"/>
        <v>0</v>
      </c>
      <c r="H2976" s="14"/>
    </row>
    <row r="2977" spans="2:8" s="44" customFormat="1">
      <c r="B2977" s="13" t="s">
        <v>77</v>
      </c>
      <c r="C2977" s="18"/>
      <c r="D2977" s="7"/>
      <c r="E2977" s="7"/>
      <c r="F2977" s="7"/>
      <c r="G2977" s="47">
        <f t="shared" si="628"/>
        <v>0</v>
      </c>
      <c r="H2977" s="14"/>
    </row>
    <row r="2978" spans="2:8" s="44" customFormat="1">
      <c r="B2978" s="15" t="s">
        <v>78</v>
      </c>
      <c r="C2978" s="119">
        <v>3214</v>
      </c>
      <c r="D2978" s="5"/>
      <c r="E2978" s="5"/>
      <c r="F2978" s="5"/>
      <c r="G2978" s="47">
        <f t="shared" si="628"/>
        <v>0</v>
      </c>
      <c r="H2978" s="6"/>
    </row>
    <row r="2979" spans="2:8" s="44" customFormat="1">
      <c r="B2979" s="4" t="s">
        <v>80</v>
      </c>
      <c r="C2979" s="118"/>
      <c r="D2979" s="5"/>
      <c r="E2979" s="5"/>
      <c r="F2979" s="5"/>
      <c r="G2979" s="47">
        <f t="shared" si="628"/>
        <v>0</v>
      </c>
      <c r="H2979" s="6"/>
    </row>
    <row r="2980" spans="2:8" s="44" customFormat="1">
      <c r="B2980" s="4" t="s">
        <v>82</v>
      </c>
      <c r="C2980" s="119"/>
      <c r="D2980" s="5"/>
      <c r="E2980" s="5"/>
      <c r="F2980" s="5"/>
      <c r="G2980" s="47">
        <f t="shared" si="628"/>
        <v>0</v>
      </c>
      <c r="H2980" s="6"/>
    </row>
    <row r="2981" spans="2:8" s="44" customFormat="1">
      <c r="B2981" s="12" t="s">
        <v>86</v>
      </c>
      <c r="C2981" s="113"/>
      <c r="D2981" s="7"/>
      <c r="E2981" s="7">
        <f>E2982</f>
        <v>9500</v>
      </c>
      <c r="F2981" s="7">
        <f>F2982</f>
        <v>8600</v>
      </c>
      <c r="G2981" s="47">
        <f t="shared" si="628"/>
        <v>-900</v>
      </c>
      <c r="H2981" s="14">
        <f t="shared" si="626"/>
        <v>90.526315789473685</v>
      </c>
    </row>
    <row r="2982" spans="2:8" s="44" customFormat="1">
      <c r="B2982" s="11" t="s">
        <v>75</v>
      </c>
      <c r="C2982" s="113"/>
      <c r="D2982" s="7"/>
      <c r="E2982" s="7">
        <f>E2984-E2983</f>
        <v>9500</v>
      </c>
      <c r="F2982" s="7">
        <f>F2984-F2983</f>
        <v>8600</v>
      </c>
      <c r="G2982" s="47">
        <f t="shared" si="628"/>
        <v>-900</v>
      </c>
      <c r="H2982" s="14">
        <f t="shared" si="626"/>
        <v>90.526315789473685</v>
      </c>
    </row>
    <row r="2983" spans="2:8" s="44" customFormat="1">
      <c r="B2983" s="13" t="s">
        <v>76</v>
      </c>
      <c r="C2983" s="113"/>
      <c r="D2983" s="7"/>
      <c r="E2983" s="7"/>
      <c r="F2983" s="7"/>
      <c r="G2983" s="47">
        <f t="shared" si="628"/>
        <v>0</v>
      </c>
      <c r="H2983" s="14"/>
    </row>
    <row r="2984" spans="2:8" s="44" customFormat="1">
      <c r="B2984" s="13" t="s">
        <v>77</v>
      </c>
      <c r="C2984" s="113"/>
      <c r="D2984" s="7"/>
      <c r="E2984" s="7">
        <f t="shared" ref="E2984:F2984" si="629">E2987</f>
        <v>9500</v>
      </c>
      <c r="F2984" s="7">
        <f t="shared" si="629"/>
        <v>8600</v>
      </c>
      <c r="G2984" s="47">
        <f t="shared" si="628"/>
        <v>-900</v>
      </c>
      <c r="H2984" s="14">
        <f t="shared" si="626"/>
        <v>90.526315789473685</v>
      </c>
    </row>
    <row r="2985" spans="2:8" s="44" customFormat="1">
      <c r="B2985" s="15" t="s">
        <v>78</v>
      </c>
      <c r="C2985" s="119">
        <v>3214</v>
      </c>
      <c r="D2985" s="5"/>
      <c r="E2985" s="7">
        <f>E2987-E2986</f>
        <v>9500</v>
      </c>
      <c r="F2985" s="7">
        <f>F2987-F2986</f>
        <v>8600</v>
      </c>
      <c r="G2985" s="47">
        <f t="shared" si="628"/>
        <v>-900</v>
      </c>
      <c r="H2985" s="6">
        <f t="shared" si="626"/>
        <v>90.526315789473685</v>
      </c>
    </row>
    <row r="2986" spans="2:8" s="44" customFormat="1">
      <c r="B2986" s="4" t="s">
        <v>80</v>
      </c>
      <c r="C2986" s="117"/>
      <c r="D2986" s="5"/>
      <c r="E2986" s="5"/>
      <c r="F2986" s="7"/>
      <c r="G2986" s="47">
        <f t="shared" si="628"/>
        <v>0</v>
      </c>
      <c r="H2986" s="6"/>
    </row>
    <row r="2987" spans="2:8" s="44" customFormat="1">
      <c r="B2987" s="4" t="s">
        <v>82</v>
      </c>
      <c r="C2987" s="119"/>
      <c r="D2987" s="5"/>
      <c r="E2987" s="5">
        <v>9500</v>
      </c>
      <c r="F2987" s="5">
        <v>8600</v>
      </c>
      <c r="G2987" s="47">
        <f t="shared" si="628"/>
        <v>-900</v>
      </c>
      <c r="H2987" s="6">
        <f t="shared" si="626"/>
        <v>90.526315789473685</v>
      </c>
    </row>
    <row r="2988" spans="2:8" s="44" customFormat="1">
      <c r="B2988" s="4"/>
      <c r="C2988" s="119"/>
      <c r="D2988" s="5"/>
      <c r="E2988" s="5"/>
      <c r="F2988" s="5"/>
      <c r="G2988" s="47">
        <f t="shared" si="628"/>
        <v>0</v>
      </c>
      <c r="H2988" s="6"/>
    </row>
    <row r="2989" spans="2:8" s="44" customFormat="1">
      <c r="B2989" s="4"/>
      <c r="C2989" s="119"/>
      <c r="D2989" s="5"/>
      <c r="E2989" s="5"/>
      <c r="F2989" s="5"/>
      <c r="G2989" s="47">
        <f t="shared" si="628"/>
        <v>0</v>
      </c>
      <c r="H2989" s="6"/>
    </row>
    <row r="2990" spans="2:8" s="44" customFormat="1">
      <c r="B2990" s="10" t="s">
        <v>87</v>
      </c>
      <c r="C2990" s="116"/>
      <c r="D2990" s="22">
        <f>D2991+D3010+D3017</f>
        <v>13864754.799999999</v>
      </c>
      <c r="E2990" s="22">
        <f>E2991+E3010+E3017</f>
        <v>26263529.300000001</v>
      </c>
      <c r="F2990" s="22">
        <f>F2991+F3010+F3017</f>
        <v>21548462.517139994</v>
      </c>
      <c r="G2990" s="47">
        <f t="shared" si="628"/>
        <v>-4715066.7828600071</v>
      </c>
      <c r="H2990" s="14">
        <f t="shared" si="626"/>
        <v>82.047093789256991</v>
      </c>
    </row>
    <row r="2991" spans="2:8" s="44" customFormat="1">
      <c r="B2991" s="12" t="s">
        <v>74</v>
      </c>
      <c r="C2991" s="116"/>
      <c r="D2991" s="34">
        <f>D2992+D3004</f>
        <v>13864754.799999999</v>
      </c>
      <c r="E2991" s="34">
        <f>E2992+E3004</f>
        <v>26263529.300000001</v>
      </c>
      <c r="F2991" s="34">
        <f>F2992+F3004</f>
        <v>21548462.517139994</v>
      </c>
      <c r="G2991" s="47">
        <f t="shared" si="628"/>
        <v>-4715066.7828600071</v>
      </c>
      <c r="H2991" s="14">
        <f t="shared" si="626"/>
        <v>82.047093789256991</v>
      </c>
    </row>
    <row r="2992" spans="2:8" s="44" customFormat="1">
      <c r="B2992" s="11" t="s">
        <v>88</v>
      </c>
      <c r="C2992" s="113"/>
      <c r="D2992" s="25">
        <f>D2993-D2994</f>
        <v>4269701.5999999996</v>
      </c>
      <c r="E2992" s="25">
        <f>E2993-E2994</f>
        <v>9054991</v>
      </c>
      <c r="F2992" s="34">
        <f>F2993-F2994</f>
        <v>9054937.3207999989</v>
      </c>
      <c r="G2992" s="47">
        <f t="shared" si="628"/>
        <v>-53.679200001060963</v>
      </c>
      <c r="H2992" s="14">
        <f t="shared" si="626"/>
        <v>99.99940718660018</v>
      </c>
    </row>
    <row r="2993" spans="2:8" s="44" customFormat="1">
      <c r="B2993" s="13" t="s">
        <v>89</v>
      </c>
      <c r="C2993" s="113"/>
      <c r="D2993" s="25">
        <f t="shared" ref="D2993:F2994" si="630">D2996+D2999+D3002</f>
        <v>15400000</v>
      </c>
      <c r="E2993" s="25">
        <f t="shared" si="630"/>
        <v>18723449.800000001</v>
      </c>
      <c r="F2993" s="34">
        <f t="shared" si="630"/>
        <v>18723372.640799999</v>
      </c>
      <c r="G2993" s="47">
        <f t="shared" si="628"/>
        <v>-77.159200001507998</v>
      </c>
      <c r="H2993" s="14">
        <f t="shared" si="626"/>
        <v>99.999587900729694</v>
      </c>
    </row>
    <row r="2994" spans="2:8" s="44" customFormat="1">
      <c r="B2994" s="13" t="s">
        <v>90</v>
      </c>
      <c r="C2994" s="113"/>
      <c r="D2994" s="25">
        <f t="shared" si="630"/>
        <v>11130298.4</v>
      </c>
      <c r="E2994" s="25">
        <f t="shared" si="630"/>
        <v>9668458.8000000007</v>
      </c>
      <c r="F2994" s="34">
        <f t="shared" si="630"/>
        <v>9668435.3200000003</v>
      </c>
      <c r="G2994" s="47">
        <f t="shared" si="628"/>
        <v>-23.480000000447035</v>
      </c>
      <c r="H2994" s="14">
        <f t="shared" si="626"/>
        <v>99.999757148471275</v>
      </c>
    </row>
    <row r="2995" spans="2:8" s="44" customFormat="1">
      <c r="B2995" s="11" t="s">
        <v>91</v>
      </c>
      <c r="C2995" s="18" t="s">
        <v>92</v>
      </c>
      <c r="D2995" s="22">
        <f>D2996-D2997</f>
        <v>4269701.5999999996</v>
      </c>
      <c r="E2995" s="22">
        <f>E2996-E2997</f>
        <v>9054991</v>
      </c>
      <c r="F2995" s="22">
        <f>F2996-F2997</f>
        <v>9054937.3207999989</v>
      </c>
      <c r="G2995" s="47">
        <f t="shared" si="628"/>
        <v>-53.679200001060963</v>
      </c>
      <c r="H2995" s="14">
        <f t="shared" si="626"/>
        <v>99.99940718660018</v>
      </c>
    </row>
    <row r="2996" spans="2:8" s="44" customFormat="1">
      <c r="B2996" s="4" t="s">
        <v>89</v>
      </c>
      <c r="C2996" s="120"/>
      <c r="D2996" s="19">
        <v>15400000</v>
      </c>
      <c r="E2996" s="19">
        <v>18723449.800000001</v>
      </c>
      <c r="F2996" s="34">
        <f>18723372640.8/1000</f>
        <v>18723372.640799999</v>
      </c>
      <c r="G2996" s="47">
        <f t="shared" si="628"/>
        <v>-77.159200001507998</v>
      </c>
      <c r="H2996" s="6">
        <f t="shared" si="626"/>
        <v>99.999587900729694</v>
      </c>
    </row>
    <row r="2997" spans="2:8" s="44" customFormat="1">
      <c r="B2997" s="4" t="s">
        <v>90</v>
      </c>
      <c r="C2997" s="120"/>
      <c r="D2997" s="19">
        <v>11130298.4</v>
      </c>
      <c r="E2997" s="19">
        <v>9668458.8000000007</v>
      </c>
      <c r="F2997" s="34">
        <f>9668435320/1000</f>
        <v>9668435.3200000003</v>
      </c>
      <c r="G2997" s="47">
        <f t="shared" si="628"/>
        <v>-23.480000000447035</v>
      </c>
      <c r="H2997" s="6">
        <f t="shared" si="626"/>
        <v>99.999757148471275</v>
      </c>
    </row>
    <row r="2998" spans="2:8" s="44" customFormat="1">
      <c r="B2998" s="15" t="s">
        <v>93</v>
      </c>
      <c r="C2998" s="119" t="s">
        <v>92</v>
      </c>
      <c r="D2998" s="19"/>
      <c r="E2998" s="19"/>
      <c r="F2998" s="19"/>
      <c r="G2998" s="47">
        <f t="shared" si="628"/>
        <v>0</v>
      </c>
      <c r="H2998" s="6"/>
    </row>
    <row r="2999" spans="2:8" s="44" customFormat="1">
      <c r="B2999" s="4" t="s">
        <v>89</v>
      </c>
      <c r="C2999" s="120"/>
      <c r="D2999" s="19"/>
      <c r="E2999" s="19"/>
      <c r="F2999" s="19"/>
      <c r="G2999" s="47">
        <f t="shared" si="628"/>
        <v>0</v>
      </c>
      <c r="H2999" s="6"/>
    </row>
    <row r="3000" spans="2:8" s="44" customFormat="1">
      <c r="B3000" s="4" t="s">
        <v>90</v>
      </c>
      <c r="C3000" s="120"/>
      <c r="D3000" s="19"/>
      <c r="E3000" s="19"/>
      <c r="F3000" s="19"/>
      <c r="G3000" s="47">
        <f t="shared" si="628"/>
        <v>0</v>
      </c>
      <c r="H3000" s="6"/>
    </row>
    <row r="3001" spans="2:8" s="44" customFormat="1" ht="22.5">
      <c r="B3001" s="15" t="s">
        <v>94</v>
      </c>
      <c r="C3001" s="119" t="s">
        <v>92</v>
      </c>
      <c r="D3001" s="19"/>
      <c r="E3001" s="19"/>
      <c r="F3001" s="19"/>
      <c r="G3001" s="47">
        <f t="shared" si="628"/>
        <v>0</v>
      </c>
      <c r="H3001" s="6"/>
    </row>
    <row r="3002" spans="2:8" s="44" customFormat="1">
      <c r="B3002" s="4" t="s">
        <v>89</v>
      </c>
      <c r="C3002" s="120"/>
      <c r="D3002" s="19"/>
      <c r="E3002" s="19"/>
      <c r="F3002" s="19"/>
      <c r="G3002" s="47">
        <f t="shared" si="628"/>
        <v>0</v>
      </c>
      <c r="H3002" s="6"/>
    </row>
    <row r="3003" spans="2:8" s="44" customFormat="1">
      <c r="B3003" s="4" t="s">
        <v>90</v>
      </c>
      <c r="C3003" s="120"/>
      <c r="D3003" s="19"/>
      <c r="E3003" s="19"/>
      <c r="F3003" s="19"/>
      <c r="G3003" s="47">
        <f t="shared" si="628"/>
        <v>0</v>
      </c>
      <c r="H3003" s="6"/>
    </row>
    <row r="3004" spans="2:8" s="44" customFormat="1">
      <c r="B3004" s="11" t="s">
        <v>95</v>
      </c>
      <c r="C3004" s="113"/>
      <c r="D3004" s="22">
        <f>D3005-D3006</f>
        <v>9595053.1999999993</v>
      </c>
      <c r="E3004" s="22">
        <f>E3005-E3006</f>
        <v>17208538.300000001</v>
      </c>
      <c r="F3004" s="25">
        <f>F3005-F3006</f>
        <v>12493525.196339997</v>
      </c>
      <c r="G3004" s="47">
        <f t="shared" si="628"/>
        <v>-4715013.1036600042</v>
      </c>
      <c r="H3004" s="14">
        <f t="shared" si="626"/>
        <v>72.600734464123519</v>
      </c>
    </row>
    <row r="3005" spans="2:8" s="44" customFormat="1">
      <c r="B3005" s="13" t="s">
        <v>89</v>
      </c>
      <c r="C3005" s="113"/>
      <c r="D3005" s="22">
        <f t="shared" ref="D3005:F3006" si="631">D3008</f>
        <v>25826094</v>
      </c>
      <c r="E3005" s="22">
        <f t="shared" si="631"/>
        <v>33366542.5</v>
      </c>
      <c r="F3005" s="25">
        <f t="shared" si="631"/>
        <v>24095937.353189997</v>
      </c>
      <c r="G3005" s="47">
        <f t="shared" si="628"/>
        <v>-9270605.1468100026</v>
      </c>
      <c r="H3005" s="14">
        <f t="shared" si="626"/>
        <v>72.215865198469388</v>
      </c>
    </row>
    <row r="3006" spans="2:8" s="44" customFormat="1">
      <c r="B3006" s="13" t="s">
        <v>90</v>
      </c>
      <c r="C3006" s="113"/>
      <c r="D3006" s="22">
        <f t="shared" si="631"/>
        <v>16231040.800000001</v>
      </c>
      <c r="E3006" s="22">
        <f t="shared" si="631"/>
        <v>16158004.199999999</v>
      </c>
      <c r="F3006" s="25">
        <f t="shared" si="631"/>
        <v>11602412.156850001</v>
      </c>
      <c r="G3006" s="47">
        <f t="shared" si="628"/>
        <v>-4555592.0431499984</v>
      </c>
      <c r="H3006" s="14">
        <f t="shared" si="626"/>
        <v>71.805973146423625</v>
      </c>
    </row>
    <row r="3007" spans="2:8" s="44" customFormat="1">
      <c r="B3007" s="15" t="s">
        <v>96</v>
      </c>
      <c r="C3007" s="119" t="s">
        <v>97</v>
      </c>
      <c r="D3007" s="19">
        <f>D3008-D3009</f>
        <v>9595053.1999999993</v>
      </c>
      <c r="E3007" s="19">
        <f>E3008-E3009</f>
        <v>17208538.300000001</v>
      </c>
      <c r="F3007" s="19">
        <f>F3008-F3009</f>
        <v>12493525.196339997</v>
      </c>
      <c r="G3007" s="47">
        <f t="shared" si="628"/>
        <v>-4715013.1036600042</v>
      </c>
      <c r="H3007" s="14">
        <f t="shared" si="626"/>
        <v>72.600734464123519</v>
      </c>
    </row>
    <row r="3008" spans="2:8" s="44" customFormat="1">
      <c r="B3008" s="4" t="s">
        <v>89</v>
      </c>
      <c r="C3008" s="120"/>
      <c r="D3008" s="19">
        <v>25826094</v>
      </c>
      <c r="E3008" s="19">
        <v>33366542.5</v>
      </c>
      <c r="F3008" s="34">
        <f>24095937353.19/1000</f>
        <v>24095937.353189997</v>
      </c>
      <c r="G3008" s="47">
        <f t="shared" si="628"/>
        <v>-9270605.1468100026</v>
      </c>
      <c r="H3008" s="6">
        <f t="shared" si="626"/>
        <v>72.215865198469388</v>
      </c>
    </row>
    <row r="3009" spans="2:8" s="44" customFormat="1">
      <c r="B3009" s="4" t="s">
        <v>90</v>
      </c>
      <c r="C3009" s="120"/>
      <c r="D3009" s="19">
        <v>16231040.800000001</v>
      </c>
      <c r="E3009" s="19">
        <v>16158004.199999999</v>
      </c>
      <c r="F3009" s="34">
        <f>11602412156.85/1000</f>
        <v>11602412.156850001</v>
      </c>
      <c r="G3009" s="47">
        <f t="shared" si="628"/>
        <v>-4555592.0431499984</v>
      </c>
      <c r="H3009" s="6">
        <f t="shared" si="626"/>
        <v>71.805973146423625</v>
      </c>
    </row>
    <row r="3010" spans="2:8" s="44" customFormat="1">
      <c r="B3010" s="12" t="s">
        <v>83</v>
      </c>
      <c r="C3010" s="116"/>
      <c r="D3010" s="7"/>
      <c r="E3010" s="7"/>
      <c r="F3010" s="7"/>
      <c r="G3010" s="47">
        <f t="shared" si="628"/>
        <v>0</v>
      </c>
      <c r="H3010" s="14"/>
    </row>
    <row r="3011" spans="2:8" s="44" customFormat="1">
      <c r="B3011" s="11" t="s">
        <v>88</v>
      </c>
      <c r="C3011" s="113"/>
      <c r="D3011" s="7"/>
      <c r="E3011" s="7"/>
      <c r="F3011" s="7"/>
      <c r="G3011" s="47">
        <f t="shared" si="628"/>
        <v>0</v>
      </c>
      <c r="H3011" s="14"/>
    </row>
    <row r="3012" spans="2:8" s="44" customFormat="1">
      <c r="B3012" s="13" t="s">
        <v>89</v>
      </c>
      <c r="C3012" s="113"/>
      <c r="D3012" s="7"/>
      <c r="E3012" s="7"/>
      <c r="F3012" s="7"/>
      <c r="G3012" s="47">
        <f t="shared" si="628"/>
        <v>0</v>
      </c>
      <c r="H3012" s="14"/>
    </row>
    <row r="3013" spans="2:8" s="44" customFormat="1">
      <c r="B3013" s="13" t="s">
        <v>90</v>
      </c>
      <c r="C3013" s="113"/>
      <c r="D3013" s="7"/>
      <c r="E3013" s="7"/>
      <c r="F3013" s="7"/>
      <c r="G3013" s="47">
        <f t="shared" si="628"/>
        <v>0</v>
      </c>
      <c r="H3013" s="14"/>
    </row>
    <row r="3014" spans="2:8" s="44" customFormat="1">
      <c r="B3014" s="15" t="s">
        <v>93</v>
      </c>
      <c r="C3014" s="119" t="s">
        <v>92</v>
      </c>
      <c r="D3014" s="5"/>
      <c r="E3014" s="5"/>
      <c r="F3014" s="5"/>
      <c r="G3014" s="47">
        <f t="shared" si="628"/>
        <v>0</v>
      </c>
      <c r="H3014" s="6"/>
    </row>
    <row r="3015" spans="2:8" s="44" customFormat="1">
      <c r="B3015" s="4" t="s">
        <v>89</v>
      </c>
      <c r="C3015" s="120"/>
      <c r="D3015" s="5"/>
      <c r="E3015" s="5"/>
      <c r="F3015" s="5"/>
      <c r="G3015" s="47">
        <f t="shared" si="628"/>
        <v>0</v>
      </c>
      <c r="H3015" s="6"/>
    </row>
    <row r="3016" spans="2:8" s="44" customFormat="1">
      <c r="B3016" s="4" t="s">
        <v>90</v>
      </c>
      <c r="C3016" s="120"/>
      <c r="D3016" s="5"/>
      <c r="E3016" s="5"/>
      <c r="F3016" s="5"/>
      <c r="G3016" s="47">
        <f t="shared" si="628"/>
        <v>0</v>
      </c>
      <c r="H3016" s="6"/>
    </row>
    <row r="3017" spans="2:8" s="44" customFormat="1">
      <c r="B3017" s="12" t="s">
        <v>85</v>
      </c>
      <c r="C3017" s="116"/>
      <c r="D3017" s="7"/>
      <c r="E3017" s="7"/>
      <c r="F3017" s="7"/>
      <c r="G3017" s="47">
        <f t="shared" si="628"/>
        <v>0</v>
      </c>
      <c r="H3017" s="14"/>
    </row>
    <row r="3018" spans="2:8" s="44" customFormat="1">
      <c r="B3018" s="11" t="s">
        <v>88</v>
      </c>
      <c r="C3018" s="113"/>
      <c r="D3018" s="7"/>
      <c r="E3018" s="7"/>
      <c r="F3018" s="7"/>
      <c r="G3018" s="47">
        <f t="shared" si="628"/>
        <v>0</v>
      </c>
      <c r="H3018" s="14"/>
    </row>
    <row r="3019" spans="2:8" s="44" customFormat="1">
      <c r="B3019" s="13" t="s">
        <v>89</v>
      </c>
      <c r="C3019" s="113"/>
      <c r="D3019" s="7"/>
      <c r="E3019" s="7"/>
      <c r="F3019" s="7"/>
      <c r="G3019" s="47">
        <f t="shared" si="628"/>
        <v>0</v>
      </c>
      <c r="H3019" s="14"/>
    </row>
    <row r="3020" spans="2:8" s="44" customFormat="1">
      <c r="B3020" s="13" t="s">
        <v>90</v>
      </c>
      <c r="C3020" s="113"/>
      <c r="D3020" s="7"/>
      <c r="E3020" s="7"/>
      <c r="F3020" s="7"/>
      <c r="G3020" s="47">
        <f t="shared" si="628"/>
        <v>0</v>
      </c>
      <c r="H3020" s="14"/>
    </row>
    <row r="3021" spans="2:8" s="44" customFormat="1">
      <c r="B3021" s="15" t="s">
        <v>93</v>
      </c>
      <c r="C3021" s="119" t="s">
        <v>92</v>
      </c>
      <c r="D3021" s="5"/>
      <c r="E3021" s="5"/>
      <c r="F3021" s="5"/>
      <c r="G3021" s="47">
        <f t="shared" si="628"/>
        <v>0</v>
      </c>
      <c r="H3021" s="6"/>
    </row>
    <row r="3022" spans="2:8" s="44" customFormat="1">
      <c r="B3022" s="4" t="s">
        <v>89</v>
      </c>
      <c r="C3022" s="120"/>
      <c r="D3022" s="5"/>
      <c r="E3022" s="5"/>
      <c r="F3022" s="5"/>
      <c r="G3022" s="47">
        <f t="shared" si="628"/>
        <v>0</v>
      </c>
      <c r="H3022" s="6"/>
    </row>
    <row r="3023" spans="2:8" s="44" customFormat="1">
      <c r="B3023" s="4" t="s">
        <v>90</v>
      </c>
      <c r="C3023" s="120"/>
      <c r="D3023" s="5"/>
      <c r="E3023" s="5"/>
      <c r="F3023" s="5"/>
      <c r="G3023" s="47">
        <f t="shared" si="628"/>
        <v>0</v>
      </c>
      <c r="H3023" s="6"/>
    </row>
    <row r="3024" spans="2:8" s="44" customFormat="1">
      <c r="B3024" s="4"/>
      <c r="C3024" s="120"/>
      <c r="D3024" s="5"/>
      <c r="E3024" s="5"/>
      <c r="F3024" s="5"/>
      <c r="G3024" s="47">
        <f t="shared" si="628"/>
        <v>0</v>
      </c>
      <c r="H3024" s="14"/>
    </row>
    <row r="3025" spans="2:8" s="44" customFormat="1" ht="21">
      <c r="B3025" s="16" t="s">
        <v>98</v>
      </c>
      <c r="C3025" s="121"/>
      <c r="D3025" s="7">
        <f>D2990-D2956</f>
        <v>4915743.6999999993</v>
      </c>
      <c r="E3025" s="7">
        <f>E2990-E2956</f>
        <v>12839964.5</v>
      </c>
      <c r="F3025" s="7">
        <f>F2990-F2956</f>
        <v>9515282.9321399927</v>
      </c>
      <c r="G3025" s="47">
        <f t="shared" si="628"/>
        <v>-3324681.5678600073</v>
      </c>
      <c r="H3025" s="6"/>
    </row>
    <row r="3026" spans="2:8" s="44" customFormat="1">
      <c r="B3026" s="17"/>
      <c r="C3026" s="121"/>
      <c r="D3026" s="7"/>
      <c r="E3026" s="7"/>
      <c r="F3026" s="7"/>
      <c r="G3026" s="47">
        <f t="shared" si="628"/>
        <v>0</v>
      </c>
      <c r="H3026" s="14"/>
    </row>
    <row r="3027" spans="2:8" s="44" customFormat="1" ht="21">
      <c r="B3027" s="16" t="s">
        <v>99</v>
      </c>
      <c r="C3027" s="18"/>
      <c r="D3027" s="7">
        <f>D2954+D3025</f>
        <v>-3547456.2015000172</v>
      </c>
      <c r="E3027" s="7">
        <f>E2954+E3025</f>
        <v>-6371009.6132600009</v>
      </c>
      <c r="F3027" s="7">
        <f>F2954+F3025</f>
        <v>5970081.7807199955</v>
      </c>
      <c r="G3027" s="47">
        <f t="shared" si="628"/>
        <v>12341091.393979996</v>
      </c>
      <c r="H3027" s="6">
        <f t="shared" ref="H3027" si="632">F3027/E3027*100</f>
        <v>-93.706996898803084</v>
      </c>
    </row>
    <row r="3028" spans="2:8" s="44" customFormat="1">
      <c r="B3028" s="46"/>
      <c r="C3028" s="122"/>
      <c r="D3028" s="46"/>
      <c r="E3028" s="46"/>
      <c r="F3028" s="46"/>
      <c r="G3028" s="46"/>
      <c r="H3028" s="46"/>
    </row>
    <row r="3029" spans="2:8" s="44" customFormat="1">
      <c r="B3029" s="38"/>
      <c r="C3029" s="46"/>
      <c r="D3029" s="46"/>
      <c r="E3029" s="46"/>
      <c r="F3029" s="46"/>
      <c r="G3029" s="46"/>
      <c r="H3029" s="46"/>
    </row>
    <row r="3030" spans="2:8" s="44" customFormat="1">
      <c r="B3030" s="38"/>
      <c r="C3030" s="46"/>
      <c r="D3030" s="46"/>
      <c r="E3030" s="46"/>
      <c r="F3030" s="46"/>
      <c r="G3030" s="46"/>
      <c r="H3030" s="46"/>
    </row>
    <row r="3031" spans="2:8" s="44" customFormat="1">
      <c r="B3031" s="38"/>
      <c r="C3031" s="46"/>
      <c r="D3031" s="46"/>
      <c r="E3031" s="46"/>
      <c r="F3031" s="46"/>
      <c r="G3031" s="46"/>
      <c r="H3031" s="46"/>
    </row>
    <row r="3032" spans="2:8" s="44" customFormat="1">
      <c r="B3032" s="38"/>
      <c r="C3032" s="46"/>
      <c r="D3032" s="46"/>
      <c r="E3032" s="46"/>
      <c r="F3032" s="46"/>
      <c r="G3032" s="46"/>
      <c r="H3032" s="46"/>
    </row>
    <row r="3033" spans="2:8" s="44" customFormat="1">
      <c r="B3033" s="38"/>
      <c r="C3033" s="46"/>
      <c r="D3033" s="46"/>
      <c r="E3033" s="46"/>
      <c r="F3033" s="46"/>
      <c r="G3033" s="46"/>
      <c r="H3033" s="46"/>
    </row>
    <row r="3034" spans="2:8" s="44" customFormat="1">
      <c r="B3034" s="38"/>
      <c r="C3034" s="46"/>
      <c r="D3034" s="46"/>
      <c r="E3034" s="46"/>
      <c r="F3034" s="46"/>
      <c r="G3034" s="46"/>
      <c r="H3034" s="46"/>
    </row>
    <row r="3035" spans="2:8" s="44" customFormat="1">
      <c r="B3035" s="38"/>
      <c r="C3035" s="46"/>
      <c r="D3035" s="46"/>
      <c r="E3035" s="46"/>
      <c r="F3035" s="46"/>
      <c r="G3035" s="46"/>
      <c r="H3035" s="46"/>
    </row>
    <row r="3036" spans="2:8" s="44" customFormat="1">
      <c r="B3036" s="38"/>
      <c r="C3036" s="46"/>
      <c r="D3036" s="46"/>
      <c r="E3036" s="46"/>
      <c r="F3036" s="46"/>
      <c r="G3036" s="46"/>
      <c r="H3036" s="46"/>
    </row>
    <row r="3037" spans="2:8" s="44" customFormat="1">
      <c r="B3037" s="38"/>
      <c r="C3037" s="46"/>
      <c r="D3037" s="46"/>
      <c r="E3037" s="46"/>
      <c r="F3037" s="46"/>
      <c r="G3037" s="46"/>
      <c r="H3037" s="46"/>
    </row>
    <row r="3038" spans="2:8" s="44" customFormat="1">
      <c r="B3038" s="38"/>
      <c r="C3038" s="46"/>
      <c r="D3038" s="46"/>
      <c r="E3038" s="46"/>
      <c r="F3038" s="46"/>
      <c r="G3038" s="46"/>
      <c r="H3038" s="46"/>
    </row>
    <row r="3039" spans="2:8" s="44" customFormat="1">
      <c r="B3039" s="38"/>
      <c r="C3039" s="46"/>
      <c r="D3039" s="46"/>
      <c r="E3039" s="46"/>
      <c r="F3039" s="46"/>
      <c r="G3039" s="46"/>
      <c r="H3039" s="46"/>
    </row>
    <row r="3040" spans="2:8" s="44" customFormat="1">
      <c r="B3040" s="38"/>
      <c r="C3040" s="46"/>
      <c r="D3040" s="46"/>
      <c r="E3040" s="46"/>
      <c r="F3040" s="46"/>
      <c r="G3040" s="46"/>
      <c r="H3040" s="46"/>
    </row>
    <row r="3041" spans="2:8" s="44" customFormat="1">
      <c r="B3041" s="38"/>
      <c r="C3041" s="46"/>
      <c r="D3041" s="46"/>
      <c r="E3041" s="46"/>
      <c r="F3041" s="46"/>
      <c r="G3041" s="46"/>
      <c r="H3041" s="46"/>
    </row>
    <row r="3042" spans="2:8" s="44" customFormat="1">
      <c r="B3042" s="38"/>
      <c r="C3042" s="46"/>
      <c r="D3042" s="46"/>
      <c r="E3042" s="46"/>
      <c r="F3042" s="46"/>
      <c r="G3042" s="46"/>
      <c r="H3042" s="46"/>
    </row>
    <row r="3043" spans="2:8" s="44" customFormat="1">
      <c r="B3043" s="38"/>
      <c r="C3043" s="46"/>
      <c r="D3043" s="46"/>
      <c r="E3043" s="46"/>
      <c r="F3043" s="46"/>
      <c r="G3043" s="46"/>
      <c r="H3043" s="46"/>
    </row>
    <row r="3044" spans="2:8" s="44" customFormat="1">
      <c r="B3044" s="38"/>
      <c r="C3044" s="46"/>
      <c r="D3044" s="46"/>
      <c r="E3044" s="46"/>
      <c r="F3044" s="46"/>
      <c r="G3044" s="46"/>
      <c r="H3044" s="46"/>
    </row>
    <row r="3045" spans="2:8" s="44" customFormat="1">
      <c r="B3045" s="38"/>
      <c r="C3045" s="46"/>
      <c r="D3045" s="46"/>
      <c r="E3045" s="46"/>
      <c r="F3045" s="46"/>
      <c r="G3045" s="46"/>
      <c r="H3045" s="46"/>
    </row>
    <row r="3046" spans="2:8" s="44" customFormat="1">
      <c r="B3046" s="38"/>
      <c r="C3046" s="46"/>
      <c r="D3046" s="46"/>
      <c r="E3046" s="46"/>
      <c r="F3046" s="46"/>
      <c r="G3046" s="46"/>
      <c r="H3046" s="46"/>
    </row>
    <row r="3047" spans="2:8" s="44" customFormat="1">
      <c r="B3047" s="38"/>
      <c r="C3047" s="46"/>
      <c r="D3047" s="46"/>
      <c r="E3047" s="46"/>
      <c r="F3047" s="46"/>
      <c r="G3047" s="46"/>
      <c r="H3047" s="46"/>
    </row>
    <row r="3048" spans="2:8" s="44" customFormat="1">
      <c r="B3048" s="38"/>
      <c r="C3048" s="46"/>
      <c r="D3048" s="46"/>
      <c r="E3048" s="46"/>
      <c r="F3048" s="46"/>
      <c r="G3048" s="46"/>
      <c r="H3048" s="46"/>
    </row>
    <row r="3049" spans="2:8" s="44" customFormat="1">
      <c r="B3049" s="38"/>
      <c r="C3049" s="46"/>
      <c r="D3049" s="46"/>
      <c r="E3049" s="46"/>
      <c r="F3049" s="46"/>
      <c r="G3049" s="46"/>
      <c r="H3049" s="46"/>
    </row>
    <row r="3050" spans="2:8" s="44" customFormat="1">
      <c r="B3050" s="38"/>
      <c r="C3050" s="46"/>
      <c r="D3050" s="46"/>
      <c r="E3050" s="46"/>
      <c r="F3050" s="46"/>
      <c r="G3050" s="46"/>
      <c r="H3050" s="46"/>
    </row>
    <row r="3051" spans="2:8" s="44" customFormat="1">
      <c r="B3051" s="38"/>
      <c r="C3051" s="46"/>
      <c r="D3051" s="46"/>
      <c r="E3051" s="46"/>
      <c r="F3051" s="46"/>
      <c r="G3051" s="46"/>
      <c r="H3051" s="46"/>
    </row>
    <row r="3052" spans="2:8" s="44" customFormat="1">
      <c r="B3052" s="38"/>
      <c r="C3052" s="46"/>
      <c r="D3052" s="46"/>
      <c r="E3052" s="46"/>
      <c r="F3052" s="46"/>
      <c r="G3052" s="46"/>
      <c r="H3052" s="46"/>
    </row>
    <row r="3053" spans="2:8" s="44" customFormat="1">
      <c r="B3053" s="38"/>
      <c r="C3053" s="46"/>
      <c r="D3053" s="46"/>
      <c r="E3053" s="46"/>
      <c r="F3053" s="46"/>
      <c r="G3053" s="46"/>
      <c r="H3053" s="46"/>
    </row>
    <row r="3054" spans="2:8" s="44" customFormat="1">
      <c r="B3054" s="38"/>
      <c r="C3054" s="46"/>
      <c r="D3054" s="46"/>
      <c r="E3054" s="46"/>
      <c r="F3054" s="46"/>
      <c r="G3054" s="46"/>
      <c r="H3054" s="46"/>
    </row>
    <row r="3055" spans="2:8" s="44" customFormat="1">
      <c r="B3055" s="38"/>
      <c r="C3055" s="46"/>
      <c r="D3055" s="46"/>
      <c r="E3055" s="46"/>
      <c r="F3055" s="46"/>
      <c r="G3055" s="46"/>
      <c r="H3055" s="46"/>
    </row>
    <row r="3056" spans="2:8" s="44" customFormat="1">
      <c r="B3056" s="38"/>
      <c r="C3056" s="46"/>
      <c r="D3056" s="46"/>
      <c r="E3056" s="46"/>
      <c r="F3056" s="46"/>
      <c r="G3056" s="46"/>
      <c r="H3056" s="46"/>
    </row>
    <row r="3057" spans="2:8" s="44" customFormat="1">
      <c r="B3057" s="38"/>
      <c r="C3057" s="46"/>
      <c r="D3057" s="46"/>
      <c r="E3057" s="46"/>
      <c r="F3057" s="46"/>
      <c r="G3057" s="46"/>
      <c r="H3057" s="46"/>
    </row>
    <row r="3058" spans="2:8" s="44" customFormat="1">
      <c r="B3058" s="38"/>
      <c r="C3058" s="46"/>
      <c r="D3058" s="46"/>
      <c r="E3058" s="46"/>
      <c r="F3058" s="46"/>
      <c r="G3058" s="46"/>
      <c r="H3058" s="46"/>
    </row>
    <row r="3059" spans="2:8" s="44" customFormat="1">
      <c r="B3059" s="38"/>
      <c r="C3059" s="46"/>
      <c r="D3059" s="46"/>
      <c r="E3059" s="46"/>
      <c r="F3059" s="46"/>
      <c r="G3059" s="46"/>
      <c r="H3059" s="46"/>
    </row>
    <row r="3060" spans="2:8" s="44" customFormat="1">
      <c r="B3060" s="38"/>
      <c r="C3060" s="46"/>
      <c r="D3060" s="46"/>
      <c r="E3060" s="46"/>
      <c r="F3060" s="46"/>
      <c r="G3060" s="46"/>
      <c r="H3060" s="46"/>
    </row>
    <row r="3061" spans="2:8" s="44" customFormat="1">
      <c r="B3061" s="38"/>
      <c r="C3061" s="46"/>
      <c r="D3061" s="46"/>
      <c r="E3061" s="46"/>
      <c r="F3061" s="46"/>
      <c r="G3061" s="46"/>
      <c r="H3061" s="46"/>
    </row>
    <row r="3062" spans="2:8" s="44" customFormat="1">
      <c r="B3062" s="38"/>
      <c r="C3062" s="46"/>
      <c r="D3062" s="46"/>
      <c r="E3062" s="46"/>
      <c r="F3062" s="46"/>
      <c r="G3062" s="46"/>
      <c r="H3062" s="46"/>
    </row>
    <row r="3063" spans="2:8" s="44" customFormat="1">
      <c r="B3063" s="38"/>
      <c r="C3063" s="46"/>
      <c r="D3063" s="46"/>
      <c r="E3063" s="46"/>
      <c r="F3063" s="46"/>
      <c r="G3063" s="46"/>
      <c r="H3063" s="46"/>
    </row>
    <row r="3064" spans="2:8" s="44" customFormat="1">
      <c r="B3064" s="38"/>
      <c r="C3064" s="46"/>
      <c r="D3064" s="46"/>
      <c r="E3064" s="46"/>
      <c r="F3064" s="46"/>
      <c r="G3064" s="46"/>
      <c r="H3064" s="46"/>
    </row>
    <row r="3065" spans="2:8" s="44" customFormat="1">
      <c r="B3065" s="38"/>
      <c r="C3065" s="46"/>
      <c r="D3065" s="46"/>
      <c r="E3065" s="46"/>
      <c r="F3065" s="46"/>
      <c r="G3065" s="46"/>
      <c r="H3065" s="46"/>
    </row>
    <row r="3066" spans="2:8" s="44" customFormat="1">
      <c r="B3066" s="38"/>
      <c r="C3066" s="46"/>
      <c r="D3066" s="46"/>
      <c r="E3066" s="46"/>
      <c r="F3066" s="46"/>
      <c r="G3066" s="46"/>
      <c r="H3066" s="46"/>
    </row>
    <row r="3067" spans="2:8" s="44" customFormat="1">
      <c r="B3067" s="38"/>
      <c r="C3067" s="46"/>
      <c r="D3067" s="46"/>
      <c r="E3067" s="46"/>
      <c r="F3067" s="46"/>
      <c r="G3067" s="46"/>
      <c r="H3067" s="46"/>
    </row>
    <row r="3068" spans="2:8" s="44" customFormat="1">
      <c r="B3068" s="38"/>
      <c r="C3068" s="46"/>
      <c r="D3068" s="46"/>
      <c r="E3068" s="46"/>
      <c r="F3068" s="46"/>
      <c r="G3068" s="46"/>
      <c r="H3068" s="46"/>
    </row>
    <row r="3069" spans="2:8" s="44" customFormat="1">
      <c r="B3069" s="38"/>
      <c r="C3069" s="46"/>
      <c r="D3069" s="46"/>
      <c r="E3069" s="46"/>
      <c r="F3069" s="46"/>
      <c r="G3069" s="46"/>
      <c r="H3069" s="46"/>
    </row>
    <row r="3070" spans="2:8" s="44" customFormat="1">
      <c r="B3070" s="38"/>
      <c r="C3070" s="46"/>
      <c r="D3070" s="46"/>
      <c r="E3070" s="46"/>
      <c r="F3070" s="46"/>
      <c r="G3070" s="46"/>
      <c r="H3070" s="46"/>
    </row>
    <row r="3071" spans="2:8" s="44" customFormat="1">
      <c r="B3071" s="38"/>
      <c r="C3071" s="46"/>
      <c r="D3071" s="46"/>
      <c r="E3071" s="46"/>
      <c r="F3071" s="46"/>
      <c r="G3071" s="46"/>
      <c r="H3071" s="46"/>
    </row>
    <row r="3072" spans="2:8" s="44" customFormat="1">
      <c r="B3072" s="38"/>
      <c r="C3072" s="46"/>
      <c r="D3072" s="46"/>
      <c r="E3072" s="46"/>
      <c r="F3072" s="46"/>
      <c r="G3072" s="46"/>
      <c r="H3072" s="46"/>
    </row>
    <row r="3073" spans="2:8" s="44" customFormat="1">
      <c r="B3073" s="38"/>
      <c r="C3073" s="46"/>
      <c r="D3073" s="46"/>
      <c r="E3073" s="46"/>
      <c r="F3073" s="46"/>
      <c r="G3073" s="46"/>
      <c r="H3073" s="46"/>
    </row>
    <row r="3074" spans="2:8" s="44" customFormat="1">
      <c r="B3074" s="38"/>
      <c r="C3074" s="46"/>
      <c r="D3074" s="46"/>
      <c r="E3074" s="46"/>
      <c r="F3074" s="46"/>
      <c r="G3074" s="46"/>
      <c r="H3074" s="46"/>
    </row>
    <row r="3075" spans="2:8" s="44" customFormat="1">
      <c r="B3075" s="38"/>
      <c r="C3075" s="46"/>
      <c r="D3075" s="46"/>
      <c r="E3075" s="46"/>
      <c r="F3075" s="46"/>
      <c r="G3075" s="46"/>
      <c r="H3075" s="46"/>
    </row>
    <row r="3076" spans="2:8" s="44" customFormat="1">
      <c r="B3076" s="38"/>
      <c r="C3076" s="46"/>
      <c r="D3076" s="46"/>
      <c r="E3076" s="46"/>
      <c r="F3076" s="46"/>
      <c r="G3076" s="46"/>
      <c r="H3076" s="46"/>
    </row>
    <row r="3077" spans="2:8" s="44" customFormat="1">
      <c r="B3077" s="38"/>
      <c r="C3077" s="46"/>
      <c r="D3077" s="46"/>
      <c r="E3077" s="46"/>
      <c r="F3077" s="46"/>
      <c r="G3077" s="46"/>
      <c r="H3077" s="46"/>
    </row>
    <row r="3078" spans="2:8" s="44" customFormat="1">
      <c r="B3078" s="38"/>
      <c r="C3078" s="46"/>
      <c r="D3078" s="46"/>
      <c r="E3078" s="46"/>
      <c r="F3078" s="46"/>
      <c r="G3078" s="46"/>
      <c r="H3078" s="46"/>
    </row>
    <row r="3079" spans="2:8" s="44" customFormat="1">
      <c r="B3079" s="38"/>
      <c r="C3079" s="46"/>
      <c r="D3079" s="46"/>
      <c r="E3079" s="46"/>
      <c r="F3079" s="46"/>
      <c r="G3079" s="46"/>
      <c r="H3079" s="46"/>
    </row>
    <row r="3080" spans="2:8" s="44" customFormat="1">
      <c r="B3080" s="38"/>
      <c r="C3080" s="46"/>
      <c r="D3080" s="46"/>
      <c r="E3080" s="46"/>
      <c r="F3080" s="46"/>
      <c r="G3080" s="46"/>
      <c r="H3080" s="46"/>
    </row>
    <row r="3081" spans="2:8" s="44" customFormat="1">
      <c r="B3081" s="38"/>
      <c r="C3081" s="46"/>
      <c r="D3081" s="46"/>
      <c r="E3081" s="46"/>
      <c r="F3081" s="46"/>
      <c r="G3081" s="46"/>
      <c r="H3081" s="46"/>
    </row>
    <row r="3082" spans="2:8" s="44" customFormat="1">
      <c r="B3082" s="38"/>
      <c r="C3082" s="46"/>
      <c r="D3082" s="46"/>
      <c r="E3082" s="46"/>
      <c r="F3082" s="46"/>
      <c r="G3082" s="46"/>
      <c r="H3082" s="46"/>
    </row>
    <row r="3083" spans="2:8" s="44" customFormat="1">
      <c r="B3083" s="38"/>
      <c r="C3083" s="46"/>
      <c r="D3083" s="46"/>
      <c r="E3083" s="46"/>
      <c r="F3083" s="46"/>
      <c r="G3083" s="46"/>
      <c r="H3083" s="46"/>
    </row>
    <row r="3084" spans="2:8" s="44" customFormat="1">
      <c r="B3084" s="38"/>
      <c r="C3084" s="46"/>
      <c r="D3084" s="46"/>
      <c r="E3084" s="46"/>
      <c r="F3084" s="46"/>
      <c r="G3084" s="46"/>
      <c r="H3084" s="46"/>
    </row>
    <row r="3085" spans="2:8" s="44" customFormat="1">
      <c r="B3085" s="38"/>
      <c r="C3085" s="46"/>
      <c r="D3085" s="46"/>
      <c r="E3085" s="46"/>
      <c r="F3085" s="46"/>
      <c r="G3085" s="46"/>
      <c r="H3085" s="46"/>
    </row>
    <row r="3086" spans="2:8" s="44" customFormat="1">
      <c r="B3086" s="38"/>
      <c r="C3086" s="46"/>
      <c r="D3086" s="46"/>
      <c r="E3086" s="46"/>
      <c r="F3086" s="46"/>
      <c r="G3086" s="46"/>
      <c r="H3086" s="46"/>
    </row>
    <row r="3087" spans="2:8" s="44" customFormat="1">
      <c r="B3087" s="46"/>
      <c r="C3087" s="122"/>
      <c r="D3087" s="39"/>
      <c r="E3087" s="39"/>
      <c r="F3087" s="39"/>
      <c r="G3087" s="39"/>
      <c r="H3087" s="39"/>
    </row>
    <row r="3088" spans="2:8" s="44" customFormat="1">
      <c r="B3088" s="46"/>
      <c r="C3088" s="122"/>
      <c r="D3088" s="39"/>
      <c r="E3088" s="39"/>
      <c r="F3088" s="39"/>
      <c r="G3088" s="39"/>
      <c r="H3088" s="39"/>
    </row>
    <row r="3089" spans="2:8" s="44" customFormat="1">
      <c r="B3089" s="46"/>
      <c r="C3089" s="122"/>
      <c r="D3089" s="39"/>
      <c r="E3089" s="39"/>
      <c r="F3089" s="39"/>
      <c r="G3089" s="39"/>
      <c r="H3089" s="39"/>
    </row>
    <row r="3090" spans="2:8" s="44" customFormat="1">
      <c r="B3090" s="46"/>
      <c r="C3090" s="122"/>
      <c r="D3090" s="39"/>
      <c r="E3090" s="39"/>
      <c r="F3090" s="39"/>
      <c r="G3090" s="39"/>
      <c r="H3090" s="39"/>
    </row>
    <row r="3091" spans="2:8" s="44" customFormat="1">
      <c r="B3091" s="46"/>
      <c r="C3091" s="122"/>
      <c r="D3091" s="39"/>
      <c r="E3091" s="39"/>
      <c r="F3091" s="39"/>
      <c r="G3091" s="39"/>
      <c r="H3091" s="39"/>
    </row>
    <row r="3092" spans="2:8" s="44" customFormat="1">
      <c r="B3092" s="46"/>
      <c r="C3092" s="122"/>
      <c r="D3092" s="39"/>
      <c r="E3092" s="39"/>
      <c r="F3092" s="39"/>
      <c r="G3092" s="39"/>
      <c r="H3092" s="39"/>
    </row>
    <row r="3093" spans="2:8" s="44" customFormat="1">
      <c r="B3093" s="46"/>
      <c r="C3093" s="122"/>
      <c r="D3093" s="39"/>
      <c r="E3093" s="39"/>
      <c r="F3093" s="39"/>
      <c r="G3093" s="39"/>
      <c r="H3093" s="39"/>
    </row>
    <row r="3094" spans="2:8" s="44" customFormat="1">
      <c r="B3094" s="46"/>
      <c r="C3094" s="122"/>
      <c r="D3094" s="39"/>
      <c r="E3094" s="39"/>
      <c r="F3094" s="39"/>
      <c r="G3094" s="39"/>
      <c r="H3094" s="39"/>
    </row>
    <row r="3095" spans="2:8" s="44" customFormat="1">
      <c r="B3095" s="46"/>
      <c r="C3095" s="122"/>
      <c r="D3095" s="39"/>
      <c r="E3095" s="39"/>
      <c r="F3095" s="39"/>
      <c r="G3095" s="39"/>
      <c r="H3095" s="39"/>
    </row>
    <row r="3096" spans="2:8" s="44" customFormat="1">
      <c r="B3096" s="46"/>
      <c r="C3096" s="122"/>
      <c r="D3096" s="39"/>
      <c r="E3096" s="39"/>
      <c r="F3096" s="39"/>
      <c r="G3096" s="39"/>
      <c r="H3096" s="39"/>
    </row>
    <row r="3097" spans="2:8" s="44" customFormat="1">
      <c r="B3097" s="46"/>
      <c r="C3097" s="122"/>
      <c r="D3097" s="39"/>
      <c r="E3097" s="39"/>
      <c r="F3097" s="39"/>
      <c r="G3097" s="39"/>
      <c r="H3097" s="39"/>
    </row>
    <row r="3098" spans="2:8" s="44" customFormat="1">
      <c r="B3098" s="46"/>
      <c r="C3098" s="122"/>
      <c r="D3098" s="39"/>
      <c r="E3098" s="39"/>
      <c r="F3098" s="39"/>
      <c r="G3098" s="39"/>
      <c r="H3098" s="39"/>
    </row>
    <row r="3099" spans="2:8" s="44" customFormat="1">
      <c r="B3099" s="46"/>
      <c r="C3099" s="122"/>
      <c r="D3099" s="39"/>
      <c r="E3099" s="39"/>
      <c r="F3099" s="39"/>
      <c r="G3099" s="39"/>
      <c r="H3099" s="39"/>
    </row>
    <row r="3100" spans="2:8" s="44" customFormat="1">
      <c r="B3100" s="46"/>
      <c r="C3100" s="122"/>
      <c r="D3100" s="39"/>
      <c r="E3100" s="39"/>
      <c r="F3100" s="39"/>
      <c r="G3100" s="39"/>
      <c r="H3100" s="39"/>
    </row>
    <row r="3101" spans="2:8" s="44" customFormat="1">
      <c r="B3101" s="46"/>
      <c r="C3101" s="122"/>
      <c r="D3101" s="39"/>
      <c r="E3101" s="39"/>
      <c r="F3101" s="39"/>
      <c r="G3101" s="39"/>
      <c r="H3101" s="39"/>
    </row>
    <row r="3102" spans="2:8" s="44" customFormat="1">
      <c r="B3102" s="46"/>
      <c r="C3102" s="122"/>
      <c r="D3102" s="39"/>
      <c r="E3102" s="39"/>
      <c r="F3102" s="39"/>
      <c r="G3102" s="39"/>
      <c r="H3102" s="39"/>
    </row>
    <row r="3103" spans="2:8" s="44" customFormat="1">
      <c r="B3103" s="46"/>
      <c r="C3103" s="122"/>
      <c r="D3103" s="39"/>
      <c r="E3103" s="39"/>
      <c r="F3103" s="39"/>
      <c r="G3103" s="39"/>
      <c r="H3103" s="39"/>
    </row>
    <row r="3104" spans="2:8" s="44" customFormat="1">
      <c r="B3104" s="46"/>
      <c r="C3104" s="122"/>
      <c r="D3104" s="39"/>
      <c r="E3104" s="39"/>
      <c r="F3104" s="39"/>
      <c r="G3104" s="39"/>
      <c r="H3104" s="39"/>
    </row>
    <row r="3105" spans="2:8" s="46" customFormat="1">
      <c r="C3105" s="122"/>
      <c r="D3105" s="39"/>
      <c r="E3105" s="39"/>
      <c r="F3105" s="39"/>
      <c r="G3105" s="39"/>
      <c r="H3105" s="39"/>
    </row>
    <row r="3106" spans="2:8" s="44" customFormat="1">
      <c r="B3106" s="46"/>
      <c r="C3106" s="122"/>
      <c r="D3106" s="39"/>
      <c r="E3106" s="39"/>
      <c r="F3106" s="39"/>
      <c r="G3106" s="39"/>
      <c r="H3106" s="39"/>
    </row>
    <row r="3107" spans="2:8" s="44" customFormat="1">
      <c r="B3107" s="46"/>
      <c r="C3107" s="122"/>
      <c r="D3107" s="39"/>
      <c r="E3107" s="39"/>
      <c r="F3107" s="39"/>
      <c r="G3107" s="39"/>
      <c r="H3107" s="39"/>
    </row>
    <row r="3108" spans="2:8" s="44" customFormat="1">
      <c r="B3108" s="46"/>
      <c r="C3108" s="122"/>
      <c r="D3108" s="39"/>
      <c r="E3108" s="39"/>
      <c r="F3108" s="39"/>
      <c r="G3108" s="39"/>
      <c r="H3108" s="39"/>
    </row>
    <row r="3109" spans="2:8" s="44" customFormat="1">
      <c r="B3109" s="46"/>
      <c r="C3109" s="122"/>
      <c r="D3109" s="39"/>
      <c r="E3109" s="39"/>
      <c r="F3109" s="39"/>
      <c r="G3109" s="39"/>
      <c r="H3109" s="39"/>
    </row>
    <row r="3110" spans="2:8" s="44" customFormat="1">
      <c r="B3110" s="46"/>
      <c r="C3110" s="122"/>
      <c r="D3110" s="39"/>
      <c r="E3110" s="39"/>
      <c r="F3110" s="39"/>
      <c r="G3110" s="39"/>
      <c r="H3110" s="39"/>
    </row>
    <row r="3111" spans="2:8" s="44" customFormat="1">
      <c r="B3111" s="46"/>
      <c r="C3111" s="122"/>
      <c r="D3111" s="39"/>
      <c r="E3111" s="39"/>
      <c r="F3111" s="39"/>
      <c r="G3111" s="39"/>
      <c r="H3111" s="39"/>
    </row>
    <row r="3112" spans="2:8" s="44" customFormat="1">
      <c r="B3112" s="46"/>
      <c r="C3112" s="122"/>
      <c r="D3112" s="39"/>
      <c r="E3112" s="39"/>
      <c r="F3112" s="39"/>
      <c r="G3112" s="39"/>
      <c r="H3112" s="39"/>
    </row>
    <row r="3113" spans="2:8" s="44" customFormat="1">
      <c r="B3113" s="46"/>
      <c r="C3113" s="122"/>
      <c r="D3113" s="39"/>
      <c r="E3113" s="39"/>
      <c r="F3113" s="39"/>
      <c r="G3113" s="39"/>
      <c r="H3113" s="39"/>
    </row>
    <row r="3114" spans="2:8" s="44" customFormat="1">
      <c r="B3114" s="46"/>
      <c r="C3114" s="122"/>
      <c r="D3114" s="39"/>
      <c r="E3114" s="39"/>
      <c r="F3114" s="39"/>
      <c r="G3114" s="39"/>
      <c r="H3114" s="39"/>
    </row>
    <row r="3115" spans="2:8" s="44" customFormat="1">
      <c r="B3115" s="46"/>
      <c r="C3115" s="122"/>
      <c r="D3115" s="39"/>
      <c r="E3115" s="39"/>
      <c r="F3115" s="39"/>
      <c r="G3115" s="39"/>
      <c r="H3115" s="39"/>
    </row>
    <row r="3116" spans="2:8" s="44" customFormat="1">
      <c r="B3116" s="46"/>
      <c r="C3116" s="122"/>
      <c r="D3116" s="39"/>
      <c r="E3116" s="39"/>
      <c r="F3116" s="39"/>
      <c r="G3116" s="39"/>
      <c r="H3116" s="39"/>
    </row>
    <row r="3117" spans="2:8" s="44" customFormat="1">
      <c r="B3117" s="46"/>
      <c r="C3117" s="122"/>
      <c r="D3117" s="39"/>
      <c r="E3117" s="39"/>
      <c r="F3117" s="39"/>
      <c r="G3117" s="39"/>
      <c r="H3117" s="39"/>
    </row>
    <row r="3118" spans="2:8" s="44" customFormat="1">
      <c r="B3118" s="46"/>
      <c r="C3118" s="122"/>
      <c r="D3118" s="39"/>
      <c r="E3118" s="39"/>
      <c r="F3118" s="39"/>
      <c r="G3118" s="39"/>
      <c r="H3118" s="39"/>
    </row>
    <row r="3119" spans="2:8" s="44" customFormat="1">
      <c r="B3119" s="46"/>
      <c r="C3119" s="122"/>
      <c r="D3119" s="39"/>
      <c r="E3119" s="39"/>
      <c r="F3119" s="39"/>
      <c r="G3119" s="39"/>
      <c r="H3119" s="39"/>
    </row>
    <row r="3120" spans="2:8" s="44" customFormat="1">
      <c r="B3120" s="46"/>
      <c r="C3120" s="122"/>
      <c r="D3120" s="39"/>
      <c r="E3120" s="39"/>
      <c r="F3120" s="39"/>
      <c r="G3120" s="39"/>
      <c r="H3120" s="39"/>
    </row>
    <row r="3121" spans="2:8" s="44" customFormat="1">
      <c r="B3121" s="46"/>
      <c r="C3121" s="122"/>
      <c r="D3121" s="39"/>
      <c r="E3121" s="39"/>
      <c r="F3121" s="39"/>
      <c r="G3121" s="39"/>
      <c r="H3121" s="39"/>
    </row>
    <row r="3122" spans="2:8" s="44" customFormat="1">
      <c r="B3122" s="46"/>
      <c r="C3122" s="122"/>
      <c r="D3122" s="39"/>
      <c r="E3122" s="39"/>
      <c r="F3122" s="39"/>
      <c r="G3122" s="39"/>
      <c r="H3122" s="39"/>
    </row>
    <row r="3123" spans="2:8" s="44" customFormat="1">
      <c r="B3123" s="46"/>
      <c r="C3123" s="122"/>
      <c r="D3123" s="39"/>
      <c r="E3123" s="39"/>
      <c r="F3123" s="39"/>
      <c r="G3123" s="39"/>
      <c r="H3123" s="39"/>
    </row>
    <row r="3124" spans="2:8" s="44" customFormat="1">
      <c r="B3124" s="46"/>
      <c r="C3124" s="122"/>
      <c r="D3124" s="39"/>
      <c r="E3124" s="39"/>
      <c r="F3124" s="39"/>
      <c r="G3124" s="39"/>
      <c r="H3124" s="39"/>
    </row>
    <row r="3125" spans="2:8" s="44" customFormat="1">
      <c r="B3125" s="46"/>
      <c r="C3125" s="122"/>
      <c r="D3125" s="39"/>
      <c r="E3125" s="39"/>
      <c r="F3125" s="39"/>
      <c r="G3125" s="39"/>
      <c r="H3125" s="39"/>
    </row>
    <row r="3126" spans="2:8" s="44" customFormat="1">
      <c r="B3126" s="46"/>
      <c r="C3126" s="122"/>
      <c r="D3126" s="39"/>
      <c r="E3126" s="39"/>
      <c r="F3126" s="39"/>
      <c r="G3126" s="39"/>
      <c r="H3126" s="39"/>
    </row>
    <row r="3127" spans="2:8" s="44" customFormat="1">
      <c r="B3127" s="46"/>
      <c r="C3127" s="122"/>
      <c r="D3127" s="39"/>
      <c r="E3127" s="39"/>
      <c r="F3127" s="39"/>
      <c r="G3127" s="39"/>
      <c r="H3127" s="39"/>
    </row>
    <row r="3128" spans="2:8" s="44" customFormat="1">
      <c r="B3128" s="46"/>
      <c r="C3128" s="122"/>
      <c r="D3128" s="39"/>
      <c r="E3128" s="39"/>
      <c r="F3128" s="39"/>
      <c r="G3128" s="39"/>
      <c r="H3128" s="39"/>
    </row>
    <row r="3129" spans="2:8" s="44" customFormat="1">
      <c r="B3129" s="46"/>
      <c r="C3129" s="122"/>
      <c r="D3129" s="39"/>
      <c r="E3129" s="39"/>
      <c r="F3129" s="39"/>
      <c r="G3129" s="39"/>
      <c r="H3129" s="39"/>
    </row>
    <row r="3130" spans="2:8" s="44" customFormat="1" ht="14.25" customHeight="1">
      <c r="B3130" s="46"/>
      <c r="C3130" s="122"/>
      <c r="D3130" s="39"/>
      <c r="E3130" s="39"/>
      <c r="F3130" s="39"/>
      <c r="G3130" s="39"/>
      <c r="H3130" s="39"/>
    </row>
    <row r="3131" spans="2:8" s="44" customFormat="1" ht="14.25" customHeight="1">
      <c r="B3131" s="46"/>
      <c r="C3131" s="122"/>
      <c r="D3131" s="39"/>
      <c r="E3131" s="39"/>
      <c r="F3131" s="39"/>
      <c r="G3131" s="39"/>
      <c r="H3131" s="39"/>
    </row>
    <row r="3132" spans="2:8" s="44" customFormat="1" ht="14.25" customHeight="1">
      <c r="B3132" s="46"/>
      <c r="C3132" s="122"/>
      <c r="D3132" s="39"/>
      <c r="E3132" s="39"/>
      <c r="F3132" s="39"/>
      <c r="G3132" s="39"/>
      <c r="H3132" s="39"/>
    </row>
    <row r="3133" spans="2:8" s="44" customFormat="1" ht="14.25" customHeight="1">
      <c r="B3133" s="46"/>
      <c r="C3133" s="122"/>
      <c r="D3133" s="39"/>
      <c r="E3133" s="39"/>
      <c r="F3133" s="39"/>
      <c r="G3133" s="39"/>
      <c r="H3133" s="39"/>
    </row>
    <row r="3134" spans="2:8" s="44" customFormat="1" ht="14.25" customHeight="1">
      <c r="B3134" s="46"/>
      <c r="C3134" s="122"/>
      <c r="D3134" s="39"/>
      <c r="E3134" s="39"/>
      <c r="F3134" s="39"/>
      <c r="G3134" s="39"/>
      <c r="H3134" s="39"/>
    </row>
    <row r="3135" spans="2:8" s="44" customFormat="1" ht="14.25" customHeight="1">
      <c r="B3135" s="46"/>
      <c r="C3135" s="122"/>
      <c r="D3135" s="39"/>
      <c r="E3135" s="39"/>
      <c r="F3135" s="39"/>
      <c r="G3135" s="39"/>
      <c r="H3135" s="39"/>
    </row>
    <row r="3136" spans="2:8" s="44" customFormat="1" ht="14.25" customHeight="1">
      <c r="B3136" s="46"/>
      <c r="C3136" s="122"/>
      <c r="D3136" s="39"/>
      <c r="E3136" s="39"/>
      <c r="F3136" s="39"/>
      <c r="G3136" s="39"/>
      <c r="H3136" s="39"/>
    </row>
    <row r="3137" spans="2:13" s="44" customFormat="1" ht="14.25" customHeight="1">
      <c r="B3137" s="46"/>
      <c r="C3137" s="122"/>
      <c r="D3137" s="39"/>
      <c r="E3137" s="39"/>
      <c r="F3137" s="39"/>
      <c r="G3137" s="39"/>
      <c r="H3137" s="39"/>
    </row>
    <row r="3138" spans="2:13" s="44" customFormat="1" ht="14.25" customHeight="1">
      <c r="B3138" s="46"/>
      <c r="C3138" s="122"/>
      <c r="D3138" s="39"/>
      <c r="E3138" s="39"/>
      <c r="F3138" s="39"/>
      <c r="G3138" s="39"/>
      <c r="H3138" s="39"/>
    </row>
    <row r="3139" spans="2:13" s="44" customFormat="1" ht="14.25" customHeight="1">
      <c r="B3139" s="46"/>
      <c r="C3139" s="122"/>
      <c r="D3139" s="39"/>
      <c r="E3139" s="39"/>
      <c r="F3139" s="39"/>
      <c r="G3139" s="39"/>
      <c r="H3139" s="39"/>
    </row>
    <row r="3140" spans="2:13" s="44" customFormat="1" ht="18" customHeight="1">
      <c r="B3140" s="46"/>
      <c r="C3140" s="122"/>
      <c r="D3140" s="39"/>
      <c r="E3140" s="39"/>
      <c r="F3140" s="39"/>
      <c r="G3140" s="39"/>
      <c r="H3140" s="39"/>
    </row>
    <row r="3141" spans="2:13" s="44" customFormat="1" ht="14.25" customHeight="1">
      <c r="B3141" s="46"/>
      <c r="C3141" s="122"/>
      <c r="D3141" s="39"/>
      <c r="E3141" s="39"/>
      <c r="F3141" s="39"/>
      <c r="G3141" s="39"/>
      <c r="H3141" s="39"/>
    </row>
    <row r="3142" spans="2:13" s="44" customFormat="1" ht="14.25" customHeight="1">
      <c r="B3142" s="46"/>
      <c r="C3142" s="122"/>
      <c r="D3142" s="39"/>
      <c r="E3142" s="39"/>
      <c r="F3142" s="39"/>
      <c r="G3142" s="39"/>
      <c r="H3142" s="39"/>
    </row>
    <row r="3143" spans="2:13" s="44" customFormat="1" ht="23.25" customHeight="1">
      <c r="B3143" s="46"/>
      <c r="C3143" s="122"/>
      <c r="D3143" s="39"/>
      <c r="E3143" s="39"/>
      <c r="F3143" s="39"/>
      <c r="G3143" s="39"/>
      <c r="H3143" s="39"/>
    </row>
    <row r="3144" spans="2:13" s="44" customFormat="1" ht="15.75" customHeight="1">
      <c r="B3144" s="46"/>
      <c r="C3144" s="122"/>
      <c r="D3144" s="39"/>
      <c r="E3144" s="39"/>
      <c r="F3144" s="39"/>
      <c r="G3144" s="39"/>
      <c r="H3144" s="39"/>
    </row>
    <row r="3145" spans="2:13" s="44" customFormat="1" ht="15.75" customHeight="1">
      <c r="B3145" s="46"/>
      <c r="C3145" s="122"/>
      <c r="D3145" s="39"/>
      <c r="E3145" s="39"/>
      <c r="F3145" s="39"/>
      <c r="G3145" s="39"/>
      <c r="H3145" s="39"/>
      <c r="I3145" s="102"/>
      <c r="J3145" s="102"/>
      <c r="K3145" s="102"/>
      <c r="L3145" s="102"/>
      <c r="M3145" s="102"/>
    </row>
    <row r="3146" spans="2:13" s="44" customFormat="1" ht="22.5" customHeight="1">
      <c r="B3146" s="46"/>
      <c r="C3146" s="122"/>
      <c r="D3146" s="39"/>
      <c r="E3146" s="39"/>
      <c r="F3146" s="39"/>
      <c r="G3146" s="39"/>
      <c r="H3146" s="39"/>
      <c r="I3146" s="102"/>
      <c r="J3146" s="102"/>
      <c r="K3146" s="102"/>
      <c r="L3146" s="102"/>
      <c r="M3146" s="102"/>
    </row>
    <row r="3147" spans="2:13" s="44" customFormat="1" ht="15" customHeight="1">
      <c r="B3147" s="46"/>
      <c r="C3147" s="122"/>
      <c r="D3147" s="39"/>
      <c r="E3147" s="39"/>
      <c r="F3147" s="39"/>
      <c r="G3147" s="39"/>
      <c r="H3147" s="39"/>
    </row>
    <row r="3148" spans="2:13" s="44" customFormat="1" ht="15" customHeight="1">
      <c r="B3148" s="46"/>
      <c r="C3148" s="122"/>
      <c r="D3148" s="39"/>
      <c r="E3148" s="39"/>
      <c r="F3148" s="39"/>
      <c r="G3148" s="39"/>
      <c r="H3148" s="39"/>
    </row>
    <row r="3149" spans="2:13" s="44" customFormat="1" ht="15" customHeight="1">
      <c r="B3149" s="46"/>
      <c r="C3149" s="122"/>
      <c r="D3149" s="39"/>
      <c r="E3149" s="39"/>
      <c r="F3149" s="39"/>
      <c r="G3149" s="39"/>
      <c r="H3149" s="39"/>
    </row>
    <row r="3150" spans="2:13" s="44" customFormat="1" ht="15" customHeight="1">
      <c r="B3150" s="46"/>
      <c r="C3150" s="122"/>
      <c r="D3150" s="39"/>
      <c r="E3150" s="39"/>
      <c r="F3150" s="39"/>
      <c r="G3150" s="39"/>
      <c r="H3150" s="39"/>
    </row>
    <row r="3151" spans="2:13" ht="15" customHeight="1"/>
    <row r="3152" spans="2:13" ht="15" customHeight="1"/>
    <row r="3153" ht="15" customHeight="1"/>
    <row r="3154" hidden="1"/>
    <row r="3155" hidden="1"/>
    <row r="3156" hidden="1"/>
    <row r="3157" hidden="1"/>
    <row r="3158" hidden="1"/>
    <row r="3159" hidden="1"/>
    <row r="3160" hidden="1"/>
    <row r="3161" ht="16.5" customHeight="1"/>
    <row r="3224" spans="3:8" s="46" customFormat="1">
      <c r="C3224" s="122"/>
      <c r="D3224" s="39"/>
      <c r="E3224" s="39"/>
      <c r="F3224" s="39"/>
      <c r="G3224" s="39"/>
      <c r="H3224" s="39"/>
    </row>
  </sheetData>
  <mergeCells count="9">
    <mergeCell ref="B2799:B2800"/>
    <mergeCell ref="C2799:C2800"/>
    <mergeCell ref="B2:H2"/>
    <mergeCell ref="B3:D3"/>
    <mergeCell ref="C4:D4"/>
    <mergeCell ref="G4:H4"/>
    <mergeCell ref="B2053:H2053"/>
    <mergeCell ref="B2654:B2655"/>
    <mergeCell ref="C2654:C265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90D9D5C-EB66-4E5F-B176-E207F4F0F1CC}"/>
</file>

<file path=customXml/itemProps2.xml><?xml version="1.0" encoding="utf-8"?>
<ds:datastoreItem xmlns:ds="http://schemas.openxmlformats.org/officeDocument/2006/customXml" ds:itemID="{D0A4E9F3-F67A-4FE7-A4B9-E5A7C2701F69}"/>
</file>

<file path=customXml/itemProps3.xml><?xml version="1.0" encoding="utf-8"?>
<ds:datastoreItem xmlns:ds="http://schemas.openxmlformats.org/officeDocument/2006/customXml" ds:itemID="{6255F9AA-42BF-4A1A-A884-F0D19D62CF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Доходы</vt:lpstr>
      <vt:lpstr>Расходы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2022-03-29T09:01:32Z</dcterms:created>
  <dcterms:modified xsi:type="dcterms:W3CDTF">2022-04-08T09:56:05Z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