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ieses/Downloads/"/>
    </mc:Choice>
  </mc:AlternateContent>
  <xr:revisionPtr revIDLastSave="0" documentId="13_ncr:1_{0C5EF6C9-ECEC-9042-81E3-D29A1C5A1035}" xr6:coauthVersionLast="47" xr6:coauthVersionMax="47" xr10:uidLastSave="{00000000-0000-0000-0000-000000000000}"/>
  <bookViews>
    <workbookView xWindow="0" yWindow="500" windowWidth="28800" windowHeight="16100" xr2:uid="{7B02980D-C633-FC47-BE58-D33D4D9428C6}"/>
  </bookViews>
  <sheets>
    <sheet name="Sheet7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1" l="1"/>
  <c r="F43" i="1"/>
  <c r="F42" i="1"/>
  <c r="F40" i="1"/>
  <c r="G40" i="1"/>
  <c r="I32" i="1" l="1"/>
  <c r="I31" i="1"/>
  <c r="I30" i="1"/>
  <c r="F36" i="1"/>
  <c r="E37" i="1"/>
  <c r="F37" i="1"/>
  <c r="G37" i="1"/>
  <c r="F28" i="3"/>
  <c r="F33" i="3"/>
  <c r="F30" i="3" s="1"/>
  <c r="G36" i="1"/>
  <c r="E36" i="1"/>
  <c r="E40" i="1"/>
  <c r="E35" i="1"/>
  <c r="F2" i="3"/>
  <c r="E4" i="1"/>
  <c r="G4" i="2"/>
  <c r="G13" i="2"/>
  <c r="D15" i="2"/>
  <c r="F15" i="2" s="1"/>
  <c r="D6" i="2"/>
  <c r="F6" i="2" s="1"/>
  <c r="F35" i="1"/>
  <c r="G35" i="1"/>
  <c r="E5" i="2" l="1"/>
  <c r="G5" i="2" s="1"/>
  <c r="E4" i="2"/>
  <c r="G14" i="2"/>
  <c r="E13" i="2"/>
  <c r="E14" i="2"/>
</calcChain>
</file>

<file path=xl/sharedStrings.xml><?xml version="1.0" encoding="utf-8"?>
<sst xmlns="http://schemas.openxmlformats.org/spreadsheetml/2006/main" count="135" uniqueCount="106">
  <si>
    <t>FS3+FS6</t>
  </si>
  <si>
    <t>FS.6</t>
  </si>
  <si>
    <t>FS3</t>
  </si>
  <si>
    <t>FS1</t>
  </si>
  <si>
    <t>Saldo de fondos al final del año</t>
  </si>
  <si>
    <t>Activos fijos</t>
  </si>
  <si>
    <t>Utilidades</t>
  </si>
  <si>
    <t>Adquisición de bienes y servicios</t>
  </si>
  <si>
    <t>Uso de bienes y servicios</t>
  </si>
  <si>
    <t>Aportaciones / aportes para necesidades sociales</t>
  </si>
  <si>
    <t>Salario</t>
  </si>
  <si>
    <t>Costos</t>
  </si>
  <si>
    <t>Costos totales:</t>
  </si>
  <si>
    <t>Saldo al inicio del año</t>
  </si>
  <si>
    <t>Otros ingresos no tributarios</t>
  </si>
  <si>
    <t>Incluidos instrumentos de pago adicionales</t>
  </si>
  <si>
    <t>1 423</t>
  </si>
  <si>
    <t>Recibos de servicios pagados</t>
  </si>
  <si>
    <t>Ingresos no tributarios</t>
  </si>
  <si>
    <t>1 335</t>
  </si>
  <si>
    <t>Fondos recibidos del presupuesto del Fondo Social</t>
  </si>
  <si>
    <t>1 333</t>
  </si>
  <si>
    <t>Fondos recibidos del presupuesto republicano por otras unidades del sector de la administración pública</t>
  </si>
  <si>
    <t>1 312</t>
  </si>
  <si>
    <t>Transferencias de organismos internacionales</t>
  </si>
  <si>
    <t>Transferencias oficiales recibidas</t>
  </si>
  <si>
    <t>Otros ingresos del Fondo del Seguro Obligatorio de Salud</t>
  </si>
  <si>
    <t>Ingreso</t>
  </si>
  <si>
    <t>En% del PIB</t>
  </si>
  <si>
    <t>Ingresos teniendo en cuenta el saldo al inicio del año</t>
  </si>
  <si>
    <t>Код</t>
  </si>
  <si>
    <t>Execution</t>
  </si>
  <si>
    <t>Budget</t>
  </si>
  <si>
    <t>(миң сом)</t>
  </si>
  <si>
    <t>(thousand soms)</t>
  </si>
  <si>
    <t>Transfers</t>
  </si>
  <si>
    <t>Income</t>
  </si>
  <si>
    <t>Expenditure</t>
  </si>
  <si>
    <t>Social contributions</t>
  </si>
  <si>
    <t>% income</t>
  </si>
  <si>
    <t>Estimation of spending by scheme</t>
  </si>
  <si>
    <t>Case 1</t>
  </si>
  <si>
    <t>Case 2</t>
  </si>
  <si>
    <t>Allocation from Gov</t>
  </si>
  <si>
    <t>Transfers to SHI</t>
  </si>
  <si>
    <t>Estimation of spending by scheme discounting transfers</t>
  </si>
  <si>
    <t>Case 3: 100% execution</t>
  </si>
  <si>
    <t>Наименование показателей</t>
  </si>
  <si>
    <t>Всего ресурсов:</t>
  </si>
  <si>
    <t>Доходы</t>
  </si>
  <si>
    <t>Взносы/Отчисления на социальные нужды</t>
  </si>
  <si>
    <t>Прочие доходы Фонда обязательного медицинского страхования</t>
  </si>
  <si>
    <t>Полученные официальные трансферты</t>
  </si>
  <si>
    <t>Трансферты от международных организаций</t>
  </si>
  <si>
    <t>Средства, полученные из республиканского бюджета другими единицами сектора государственного управления</t>
  </si>
  <si>
    <t>Средства, полученные из бюджета Социального фонда</t>
  </si>
  <si>
    <t>Неналоговые доходы</t>
  </si>
  <si>
    <t>Поступления от оказания платных услуг</t>
  </si>
  <si>
    <t>в т.ч. средства сооплаты</t>
  </si>
  <si>
    <t>Остаток на начало года</t>
  </si>
  <si>
    <t>Всего общие расходы:</t>
  </si>
  <si>
    <t>Расходы</t>
  </si>
  <si>
    <t>Заработная плата</t>
  </si>
  <si>
    <t>Взносы/отчисления на социальные нужды</t>
  </si>
  <si>
    <t>Использование товаров и услуг</t>
  </si>
  <si>
    <t>Приобретение товаров и услуг</t>
  </si>
  <si>
    <t>Коммунальные услуги</t>
  </si>
  <si>
    <t xml:space="preserve">Основные фонды </t>
  </si>
  <si>
    <t>The name of indicators</t>
  </si>
  <si>
    <t>Total resources:</t>
  </si>
  <si>
    <t>Contributions/Deductions for social needs</t>
  </si>
  <si>
    <t>Other income of the Compulsory Medical Insurance Fund</t>
  </si>
  <si>
    <t>Official transfers received</t>
  </si>
  <si>
    <t>Transfers from international organizations</t>
  </si>
  <si>
    <t>Funds received from the republican budget by other general government units</t>
  </si>
  <si>
    <t>Funds received from the budget of the Social Fund</t>
  </si>
  <si>
    <t>Non-tax income</t>
  </si>
  <si>
    <t>Revenues from the provision of paid services</t>
  </si>
  <si>
    <t>including means of co-payment</t>
  </si>
  <si>
    <t>Balance at the beginning of the year</t>
  </si>
  <si>
    <t>Total total expenses:</t>
  </si>
  <si>
    <t>Expenses</t>
  </si>
  <si>
    <t>Wage</t>
  </si>
  <si>
    <t>Contributions/deductions for social needs</t>
  </si>
  <si>
    <t>Use of goods and services</t>
  </si>
  <si>
    <t>Purchase of goods and services</t>
  </si>
  <si>
    <t>Public utilities</t>
  </si>
  <si>
    <t>Fixed assets</t>
  </si>
  <si>
    <t>2021год</t>
  </si>
  <si>
    <t>Revenues taking into account the balance at the beginning of the year</t>
  </si>
  <si>
    <t>In% of GDP</t>
  </si>
  <si>
    <t>Contributions / contributions for social needs</t>
  </si>
  <si>
    <t>Other income of the Compulsory Health Insurance Fund</t>
  </si>
  <si>
    <t>Funds received from the republican budget by other units of the public administration sector</t>
  </si>
  <si>
    <t>Receipts from paid services</t>
  </si>
  <si>
    <t>Including additional payment instruments</t>
  </si>
  <si>
    <t>Other non-tax income</t>
  </si>
  <si>
    <t>Total costs:</t>
  </si>
  <si>
    <t>Costs</t>
  </si>
  <si>
    <t>Salary</t>
  </si>
  <si>
    <t>Procurement of goods and services</t>
  </si>
  <si>
    <t>Utilities</t>
  </si>
  <si>
    <t>Balance of funds at the end of the year</t>
  </si>
  <si>
    <t>FS.6.n.e.c.</t>
  </si>
  <si>
    <t>Description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</si>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</sst>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67" formatCode="_(* #,##0.00000_);_(* \(#,##0.0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4" fontId="2" fillId="2" borderId="1" xfId="1" applyNumberFormat="1" applyFont="1" applyFill="1" applyBorder="1" applyAlignment="1">
      <alignment horizontal="right" vertical="center" wrapText="1"/>
    </xf>
    <xf numFmtId="164" fontId="3" fillId="2" borderId="1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64" fontId="4" fillId="2" borderId="3" xfId="1" applyNumberFormat="1" applyFont="1" applyFill="1" applyBorder="1" applyAlignment="1">
      <alignment horizontal="center" vertical="center" wrapText="1"/>
    </xf>
    <xf numFmtId="0" fontId="3" fillId="0" borderId="0" xfId="0" applyFont="1"/>
    <xf numFmtId="0" fontId="0" fillId="3" borderId="0" xfId="0" applyFill="1" applyAlignment="1">
      <alignment wrapText="1"/>
    </xf>
    <xf numFmtId="9" fontId="0" fillId="0" borderId="0" xfId="2" applyFont="1"/>
    <xf numFmtId="166" fontId="0" fillId="0" borderId="0" xfId="0" applyNumberFormat="1"/>
    <xf numFmtId="0" fontId="6" fillId="0" borderId="0" xfId="0" applyFont="1"/>
    <xf numFmtId="0" fontId="4" fillId="2" borderId="4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43" fontId="0" fillId="0" borderId="0" xfId="1" applyFont="1"/>
    <xf numFmtId="43" fontId="2" fillId="2" borderId="3" xfId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right" vertical="center" wrapText="1"/>
    </xf>
    <xf numFmtId="43" fontId="1" fillId="0" borderId="0" xfId="1" applyFont="1"/>
    <xf numFmtId="0" fontId="0" fillId="3" borderId="0" xfId="0" applyFill="1"/>
    <xf numFmtId="167" fontId="1" fillId="0" borderId="0" xfId="1" applyNumberFormat="1" applyFont="1"/>
    <xf numFmtId="164" fontId="0" fillId="0" borderId="0" xfId="1" applyNumberFormat="1" applyFont="1" applyAlignment="1">
      <alignment wrapText="1"/>
    </xf>
    <xf numFmtId="10" fontId="0" fillId="0" borderId="0" xfId="2" applyNumberFormat="1" applyFont="1"/>
    <xf numFmtId="43" fontId="0" fillId="0" borderId="0" xfId="0" applyNumberFormat="1"/>
    <xf numFmtId="164" fontId="4" fillId="2" borderId="5" xfId="1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64" fontId="2" fillId="3" borderId="5" xfId="1" applyNumberFormat="1" applyFont="1" applyFill="1" applyBorder="1" applyAlignment="1">
      <alignment horizontal="right" vertical="center"/>
    </xf>
    <xf numFmtId="164" fontId="2" fillId="2" borderId="5" xfId="1" applyNumberFormat="1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164" fontId="3" fillId="2" borderId="5" xfId="1" applyNumberFormat="1" applyFont="1" applyFill="1" applyBorder="1" applyAlignment="1">
      <alignment horizontal="right" vertical="center"/>
    </xf>
    <xf numFmtId="164" fontId="0" fillId="0" borderId="0" xfId="1" applyNumberFormat="1" applyFont="1" applyAlignment="1">
      <alignment horizontal="center"/>
    </xf>
    <xf numFmtId="0" fontId="0" fillId="0" borderId="5" xfId="1" applyNumberFormat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184C-0B66-8043-ACED-E6C72A56ACE7}">
  <dimension ref="B3:I43"/>
  <sheetViews>
    <sheetView tabSelected="1" topLeftCell="B13" zoomScale="118" workbookViewId="0">
      <selection activeCell="B36" sqref="B36"/>
    </sheetView>
  </sheetViews>
  <sheetFormatPr baseColWidth="10" defaultRowHeight="15" x14ac:dyDescent="0.2"/>
  <cols>
    <col min="2" max="2" width="59.33203125" customWidth="1"/>
    <col min="3" max="3" width="5.6640625" bestFit="1" customWidth="1"/>
    <col min="4" max="4" width="65.1640625" bestFit="1" customWidth="1"/>
    <col min="5" max="5" width="18.83203125" style="1" bestFit="1" customWidth="1"/>
    <col min="6" max="6" width="15.1640625" style="1" bestFit="1" customWidth="1"/>
    <col min="7" max="7" width="14.6640625" style="1" bestFit="1" customWidth="1"/>
    <col min="9" max="9" width="12.6640625" bestFit="1" customWidth="1"/>
  </cols>
  <sheetData>
    <row r="3" spans="2:7" x14ac:dyDescent="0.2">
      <c r="G3" s="1" t="s">
        <v>34</v>
      </c>
    </row>
    <row r="4" spans="2:7" ht="16" x14ac:dyDescent="0.2">
      <c r="E4" s="1">
        <f>1000*(E8-E15)</f>
        <v>4292839700.000001</v>
      </c>
      <c r="G4" s="10" t="s">
        <v>33</v>
      </c>
    </row>
    <row r="5" spans="2:7" x14ac:dyDescent="0.2">
      <c r="E5" s="39">
        <v>2020</v>
      </c>
      <c r="F5" s="39"/>
      <c r="G5" s="1">
        <v>2019</v>
      </c>
    </row>
    <row r="6" spans="2:7" ht="16" thickBot="1" x14ac:dyDescent="0.25">
      <c r="C6" s="41" t="s">
        <v>105</v>
      </c>
      <c r="D6" s="42" t="s">
        <v>104</v>
      </c>
      <c r="E6" s="40">
        <v>2020</v>
      </c>
      <c r="F6" s="40"/>
      <c r="G6" s="1" t="s">
        <v>31</v>
      </c>
    </row>
    <row r="7" spans="2:7" ht="18" thickBot="1" x14ac:dyDescent="0.25">
      <c r="C7" s="41"/>
      <c r="D7" s="42"/>
      <c r="E7" s="28" t="s">
        <v>32</v>
      </c>
      <c r="F7" s="29" t="s">
        <v>31</v>
      </c>
      <c r="G7" s="9"/>
    </row>
    <row r="8" spans="2:7" ht="17" thickBot="1" x14ac:dyDescent="0.25">
      <c r="B8" t="s">
        <v>29</v>
      </c>
      <c r="C8" s="30"/>
      <c r="D8" s="31" t="s">
        <v>89</v>
      </c>
      <c r="E8" s="32">
        <v>17537356.300000001</v>
      </c>
      <c r="F8" s="33">
        <v>17137156.300000001</v>
      </c>
      <c r="G8" s="3">
        <v>15030944.1</v>
      </c>
    </row>
    <row r="9" spans="2:7" ht="17" thickBot="1" x14ac:dyDescent="0.25">
      <c r="B9" t="s">
        <v>28</v>
      </c>
      <c r="C9" s="34"/>
      <c r="D9" s="31" t="s">
        <v>90</v>
      </c>
      <c r="E9" s="35">
        <v>2.87</v>
      </c>
      <c r="F9" s="33">
        <v>2.86</v>
      </c>
      <c r="G9" s="3"/>
    </row>
    <row r="10" spans="2:7" ht="17" thickBot="1" x14ac:dyDescent="0.25">
      <c r="B10" t="s">
        <v>27</v>
      </c>
      <c r="C10" s="31">
        <v>1</v>
      </c>
      <c r="D10" s="31" t="s">
        <v>36</v>
      </c>
      <c r="E10" s="35">
        <v>17217609.5</v>
      </c>
      <c r="F10" s="33">
        <v>16817409.5</v>
      </c>
      <c r="G10" s="3">
        <v>14850944.1</v>
      </c>
    </row>
    <row r="11" spans="2:7" ht="17" thickBot="1" x14ac:dyDescent="0.25">
      <c r="B11" t="s">
        <v>9</v>
      </c>
      <c r="C11" s="31">
        <v>12</v>
      </c>
      <c r="D11" s="31" t="s">
        <v>91</v>
      </c>
      <c r="E11" s="35">
        <v>14944</v>
      </c>
      <c r="F11" s="33">
        <v>10940.7</v>
      </c>
      <c r="G11" s="3">
        <v>10000</v>
      </c>
    </row>
    <row r="12" spans="2:7" ht="17" thickBot="1" x14ac:dyDescent="0.25">
      <c r="B12" t="s">
        <v>26</v>
      </c>
      <c r="C12" s="30">
        <v>1231</v>
      </c>
      <c r="D12" s="30" t="s">
        <v>92</v>
      </c>
      <c r="E12" s="35">
        <v>14944</v>
      </c>
      <c r="F12" s="33">
        <v>10940.7</v>
      </c>
      <c r="G12" s="3">
        <v>13270627</v>
      </c>
    </row>
    <row r="13" spans="2:7" ht="17" thickBot="1" x14ac:dyDescent="0.25">
      <c r="B13" t="s">
        <v>25</v>
      </c>
      <c r="C13" s="31">
        <v>13</v>
      </c>
      <c r="D13" s="31" t="s">
        <v>72</v>
      </c>
      <c r="E13" s="35">
        <v>15700899.800000001</v>
      </c>
      <c r="F13" s="33">
        <v>15637479</v>
      </c>
      <c r="G13" s="3">
        <v>30000</v>
      </c>
    </row>
    <row r="14" spans="2:7" ht="17" thickBot="1" x14ac:dyDescent="0.25">
      <c r="B14" t="s">
        <v>24</v>
      </c>
      <c r="C14" s="30" t="s">
        <v>23</v>
      </c>
      <c r="D14" s="30" t="s">
        <v>73</v>
      </c>
      <c r="E14" s="35">
        <v>78656.2</v>
      </c>
      <c r="F14" s="33">
        <v>31462.5</v>
      </c>
      <c r="G14" s="3">
        <v>10852341.699999999</v>
      </c>
    </row>
    <row r="15" spans="2:7" ht="35" thickBot="1" x14ac:dyDescent="0.25">
      <c r="B15" s="11" t="s">
        <v>22</v>
      </c>
      <c r="C15" s="30" t="s">
        <v>21</v>
      </c>
      <c r="D15" s="36" t="s">
        <v>93</v>
      </c>
      <c r="E15" s="35">
        <v>13244516.6</v>
      </c>
      <c r="F15" s="33">
        <v>13244516.5</v>
      </c>
      <c r="G15" s="3">
        <v>10852341.699999999</v>
      </c>
    </row>
    <row r="16" spans="2:7" ht="18" thickBot="1" x14ac:dyDescent="0.25">
      <c r="B16" s="23" t="s">
        <v>20</v>
      </c>
      <c r="C16" s="30" t="s">
        <v>19</v>
      </c>
      <c r="D16" s="36" t="s">
        <v>75</v>
      </c>
      <c r="E16" s="35">
        <v>2377727</v>
      </c>
      <c r="F16" s="33">
        <v>2361500</v>
      </c>
      <c r="G16" s="3">
        <v>2388285.2999999998</v>
      </c>
    </row>
    <row r="17" spans="2:9" ht="18" thickBot="1" x14ac:dyDescent="0.25">
      <c r="B17" t="s">
        <v>18</v>
      </c>
      <c r="C17" s="31">
        <v>14</v>
      </c>
      <c r="D17" s="37" t="s">
        <v>76</v>
      </c>
      <c r="E17" s="35">
        <v>1501765.7</v>
      </c>
      <c r="F17" s="33">
        <v>1168989.8</v>
      </c>
      <c r="G17" s="3">
        <v>1570317.1</v>
      </c>
    </row>
    <row r="18" spans="2:9" ht="18" thickBot="1" x14ac:dyDescent="0.25">
      <c r="B18" t="s">
        <v>17</v>
      </c>
      <c r="C18" s="31" t="s">
        <v>16</v>
      </c>
      <c r="D18" s="37" t="s">
        <v>94</v>
      </c>
      <c r="E18" s="35">
        <v>1501765.7</v>
      </c>
      <c r="F18" s="33">
        <v>1168623.8999999999</v>
      </c>
      <c r="G18" s="3">
        <v>1570317.1</v>
      </c>
    </row>
    <row r="19" spans="2:9" ht="18" thickBot="1" x14ac:dyDescent="0.25">
      <c r="B19" t="s">
        <v>15</v>
      </c>
      <c r="C19" s="36"/>
      <c r="D19" s="36" t="s">
        <v>95</v>
      </c>
      <c r="E19" s="35">
        <v>441173.2</v>
      </c>
      <c r="F19" s="33">
        <v>402467.2</v>
      </c>
      <c r="G19" s="3">
        <v>549611</v>
      </c>
    </row>
    <row r="20" spans="2:9" ht="17" thickBot="1" x14ac:dyDescent="0.25">
      <c r="B20" t="s">
        <v>14</v>
      </c>
      <c r="C20" s="30">
        <v>145</v>
      </c>
      <c r="D20" s="31" t="s">
        <v>96</v>
      </c>
      <c r="E20" s="38"/>
      <c r="F20" s="33">
        <v>365.9</v>
      </c>
      <c r="G20" s="3"/>
    </row>
    <row r="21" spans="2:9" ht="17" thickBot="1" x14ac:dyDescent="0.25">
      <c r="B21" t="s">
        <v>14</v>
      </c>
      <c r="C21" s="30">
        <v>1451</v>
      </c>
      <c r="D21" s="31" t="s">
        <v>96</v>
      </c>
      <c r="E21" s="38"/>
      <c r="F21" s="33">
        <v>365.9</v>
      </c>
      <c r="G21" s="3"/>
    </row>
    <row r="22" spans="2:9" ht="17" thickBot="1" x14ac:dyDescent="0.25">
      <c r="B22" t="s">
        <v>13</v>
      </c>
      <c r="C22" s="30"/>
      <c r="D22" s="30" t="s">
        <v>79</v>
      </c>
      <c r="E22" s="35">
        <v>319746.8</v>
      </c>
      <c r="F22" s="33">
        <v>319746.8</v>
      </c>
      <c r="G22" s="3"/>
    </row>
    <row r="23" spans="2:9" ht="17" thickBot="1" x14ac:dyDescent="0.25">
      <c r="B23" t="s">
        <v>12</v>
      </c>
      <c r="C23" s="30"/>
      <c r="D23" s="31" t="s">
        <v>97</v>
      </c>
      <c r="E23" s="35">
        <v>17537356.300000001</v>
      </c>
      <c r="F23" s="33">
        <v>16663604.1</v>
      </c>
      <c r="G23" s="3">
        <v>15030944.1</v>
      </c>
    </row>
    <row r="24" spans="2:9" ht="17" thickBot="1" x14ac:dyDescent="0.25">
      <c r="B24" t="s">
        <v>11</v>
      </c>
      <c r="C24" s="31">
        <v>2</v>
      </c>
      <c r="D24" s="31" t="s">
        <v>98</v>
      </c>
      <c r="E24" s="35">
        <v>17537356.300000001</v>
      </c>
      <c r="F24" s="33">
        <v>16663604.1</v>
      </c>
      <c r="G24" s="3">
        <v>15030944.1</v>
      </c>
    </row>
    <row r="25" spans="2:9" ht="18" thickBot="1" x14ac:dyDescent="0.25">
      <c r="B25" t="s">
        <v>10</v>
      </c>
      <c r="C25" s="30">
        <v>211</v>
      </c>
      <c r="D25" s="36" t="s">
        <v>99</v>
      </c>
      <c r="E25" s="35">
        <v>85122.4</v>
      </c>
      <c r="F25" s="33">
        <v>84555.199999999997</v>
      </c>
      <c r="G25" s="3">
        <v>85048</v>
      </c>
    </row>
    <row r="26" spans="2:9" ht="18" thickBot="1" x14ac:dyDescent="0.25">
      <c r="B26" t="s">
        <v>9</v>
      </c>
      <c r="C26" s="30">
        <v>212</v>
      </c>
      <c r="D26" s="36" t="s">
        <v>91</v>
      </c>
      <c r="E26" s="35">
        <v>13367.9</v>
      </c>
      <c r="F26" s="33">
        <v>13197.7</v>
      </c>
      <c r="G26" s="3">
        <v>14669.9</v>
      </c>
    </row>
    <row r="27" spans="2:9" ht="18" thickBot="1" x14ac:dyDescent="0.25">
      <c r="B27" t="s">
        <v>8</v>
      </c>
      <c r="C27" s="30">
        <v>221</v>
      </c>
      <c r="D27" s="36" t="s">
        <v>84</v>
      </c>
      <c r="E27" s="35">
        <v>17419571.199999999</v>
      </c>
      <c r="F27" s="33">
        <v>16548715.300000001</v>
      </c>
      <c r="G27" s="3">
        <v>14901594.1</v>
      </c>
    </row>
    <row r="28" spans="2:9" ht="18" thickBot="1" x14ac:dyDescent="0.25">
      <c r="B28" t="s">
        <v>7</v>
      </c>
      <c r="C28" s="30">
        <v>222</v>
      </c>
      <c r="D28" s="36" t="s">
        <v>100</v>
      </c>
      <c r="E28" s="35">
        <v>9070</v>
      </c>
      <c r="F28" s="33">
        <v>8002</v>
      </c>
      <c r="G28" s="3">
        <v>7204.1</v>
      </c>
    </row>
    <row r="29" spans="2:9" ht="18" thickBot="1" x14ac:dyDescent="0.25">
      <c r="B29" t="s">
        <v>6</v>
      </c>
      <c r="C29" s="30">
        <v>223</v>
      </c>
      <c r="D29" s="36" t="s">
        <v>101</v>
      </c>
      <c r="E29" s="35">
        <v>1311.7</v>
      </c>
      <c r="F29" s="33">
        <v>1311.5</v>
      </c>
      <c r="G29" s="3">
        <v>1310.3</v>
      </c>
    </row>
    <row r="30" spans="2:9" ht="18" thickBot="1" x14ac:dyDescent="0.25">
      <c r="B30" t="s">
        <v>5</v>
      </c>
      <c r="C30" s="30">
        <v>311</v>
      </c>
      <c r="D30" s="36" t="s">
        <v>87</v>
      </c>
      <c r="E30" s="35">
        <v>8913.1</v>
      </c>
      <c r="F30" s="33">
        <v>7822.4</v>
      </c>
      <c r="G30" s="3">
        <v>21117.7</v>
      </c>
      <c r="I30">
        <f>F24/F8</f>
        <v>0.97236693231303484</v>
      </c>
    </row>
    <row r="31" spans="2:9" ht="18" thickBot="1" x14ac:dyDescent="0.25">
      <c r="B31" t="s">
        <v>4</v>
      </c>
      <c r="C31" s="6"/>
      <c r="D31" s="5" t="s">
        <v>102</v>
      </c>
      <c r="E31" s="4"/>
      <c r="F31" s="3">
        <v>473552.2</v>
      </c>
      <c r="G31" s="3"/>
      <c r="I31" s="27">
        <f>I30*F16</f>
        <v>2296244.5106572318</v>
      </c>
    </row>
    <row r="32" spans="2:9" x14ac:dyDescent="0.2">
      <c r="I32" s="27">
        <f>I31*F40</f>
        <v>2295166.5840002871</v>
      </c>
    </row>
    <row r="35" spans="2:7" x14ac:dyDescent="0.2">
      <c r="D35" t="s">
        <v>3</v>
      </c>
      <c r="E35" s="1">
        <f>E40*1000*E24*(E15/E8)</f>
        <v>13237785271.806168</v>
      </c>
      <c r="F35" s="1">
        <f>F40*1000*F24*(F15/F8)</f>
        <v>12872484307.448841</v>
      </c>
      <c r="G35" s="1">
        <f>G40*1000*G24*(G15/G8)</f>
        <v>10837094720.515984</v>
      </c>
    </row>
    <row r="36" spans="2:7" x14ac:dyDescent="0.2">
      <c r="B36">
        <f>(16663604/17137156)*(1-(7822/16663604))*2361500</f>
        <v>2295166.6655190629</v>
      </c>
      <c r="D36" t="s">
        <v>2</v>
      </c>
      <c r="E36" s="1">
        <f>E40*1000*E24*(E16/E8)</f>
        <v>2376518555.6848378</v>
      </c>
      <c r="F36" s="1">
        <f>F40*1000*F24*(F16/F8)</f>
        <v>2295166584.0002871</v>
      </c>
      <c r="G36" s="1">
        <f>G40*1000*G24*(G16/G8)</f>
        <v>2384929882.5262694</v>
      </c>
    </row>
    <row r="37" spans="2:7" x14ac:dyDescent="0.2">
      <c r="D37" t="s">
        <v>103</v>
      </c>
      <c r="E37" s="1">
        <f t="shared" ref="E37:F37" si="0">(E23*1000)-E35-E36</f>
        <v>1923052472.5089946</v>
      </c>
      <c r="F37" s="1">
        <f t="shared" si="0"/>
        <v>1495953208.5508718</v>
      </c>
      <c r="G37" s="1">
        <f>(G23*1000)-G35-G36</f>
        <v>1808919496.957747</v>
      </c>
    </row>
    <row r="40" spans="2:7" x14ac:dyDescent="0.2">
      <c r="E40" s="2">
        <f>1-(E30/E24)</f>
        <v>0.99949176490187408</v>
      </c>
      <c r="F40" s="26">
        <f>1-(F30/F24)</f>
        <v>0.99953056974031207</v>
      </c>
      <c r="G40" s="2">
        <f>1-(G30/G24)</f>
        <v>0.99859505165746709</v>
      </c>
    </row>
    <row r="42" spans="2:7" x14ac:dyDescent="0.2">
      <c r="F42" s="1">
        <f>F30/F24</f>
        <v>4.694302596879387E-4</v>
      </c>
    </row>
    <row r="43" spans="2:7" x14ac:dyDescent="0.2">
      <c r="F43" s="26">
        <f>1-F42</f>
        <v>0.99953056974031207</v>
      </c>
    </row>
  </sheetData>
  <mergeCells count="4">
    <mergeCell ref="E5:F5"/>
    <mergeCell ref="E6:F6"/>
    <mergeCell ref="C6:C7"/>
    <mergeCell ref="D6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7EB6-CB55-C246-A705-CDD37BF15008}">
  <dimension ref="B2:F33"/>
  <sheetViews>
    <sheetView topLeftCell="B1" zoomScale="143" workbookViewId="0">
      <selection activeCell="B11" sqref="B11"/>
    </sheetView>
  </sheetViews>
  <sheetFormatPr baseColWidth="10" defaultRowHeight="15" x14ac:dyDescent="0.2"/>
  <cols>
    <col min="2" max="2" width="33.33203125" customWidth="1"/>
    <col min="5" max="5" width="55" customWidth="1"/>
    <col min="6" max="6" width="14.6640625" style="19" bestFit="1" customWidth="1"/>
  </cols>
  <sheetData>
    <row r="2" spans="2:6" x14ac:dyDescent="0.2">
      <c r="F2" s="19">
        <f>F6-F11</f>
        <v>4299275.0999999996</v>
      </c>
    </row>
    <row r="3" spans="2:6" ht="16" thickBot="1" x14ac:dyDescent="0.25"/>
    <row r="4" spans="2:6" ht="18" thickBot="1" x14ac:dyDescent="0.25">
      <c r="B4" t="s">
        <v>68</v>
      </c>
      <c r="D4" s="15" t="s">
        <v>30</v>
      </c>
      <c r="E4" s="16" t="s">
        <v>47</v>
      </c>
      <c r="F4" s="20" t="s">
        <v>88</v>
      </c>
    </row>
    <row r="5" spans="2:6" ht="18" thickBot="1" x14ac:dyDescent="0.25">
      <c r="B5" t="s">
        <v>69</v>
      </c>
      <c r="D5" s="8"/>
      <c r="E5" s="5" t="s">
        <v>48</v>
      </c>
      <c r="F5" s="21">
        <v>19985582.699999999</v>
      </c>
    </row>
    <row r="6" spans="2:6" ht="18" thickBot="1" x14ac:dyDescent="0.25">
      <c r="B6" t="s">
        <v>36</v>
      </c>
      <c r="D6" s="17">
        <v>1</v>
      </c>
      <c r="E6" s="5" t="s">
        <v>49</v>
      </c>
      <c r="F6" s="21">
        <v>19338500.5</v>
      </c>
    </row>
    <row r="7" spans="2:6" ht="18" thickBot="1" x14ac:dyDescent="0.25">
      <c r="B7" t="s">
        <v>70</v>
      </c>
      <c r="D7" s="17">
        <v>12</v>
      </c>
      <c r="E7" s="5" t="s">
        <v>50</v>
      </c>
      <c r="F7" s="21">
        <v>7000</v>
      </c>
    </row>
    <row r="8" spans="2:6" ht="35" thickBot="1" x14ac:dyDescent="0.25">
      <c r="B8" t="s">
        <v>71</v>
      </c>
      <c r="D8" s="8">
        <v>1231</v>
      </c>
      <c r="E8" s="7" t="s">
        <v>51</v>
      </c>
      <c r="F8" s="21">
        <v>7000</v>
      </c>
    </row>
    <row r="9" spans="2:6" ht="18" thickBot="1" x14ac:dyDescent="0.25">
      <c r="B9" t="s">
        <v>72</v>
      </c>
      <c r="D9" s="17">
        <v>13</v>
      </c>
      <c r="E9" s="5" t="s">
        <v>52</v>
      </c>
      <c r="F9" s="21">
        <v>18097529.899999999</v>
      </c>
    </row>
    <row r="10" spans="2:6" ht="18" thickBot="1" x14ac:dyDescent="0.25">
      <c r="B10" t="s">
        <v>73</v>
      </c>
      <c r="D10" s="8" t="s">
        <v>23</v>
      </c>
      <c r="E10" s="7" t="s">
        <v>53</v>
      </c>
      <c r="F10" s="21">
        <v>234502.2</v>
      </c>
    </row>
    <row r="11" spans="2:6" ht="35" thickBot="1" x14ac:dyDescent="0.25">
      <c r="B11" t="s">
        <v>74</v>
      </c>
      <c r="D11" s="8" t="s">
        <v>21</v>
      </c>
      <c r="E11" s="7" t="s">
        <v>54</v>
      </c>
      <c r="F11" s="21">
        <v>15039225.4</v>
      </c>
    </row>
    <row r="12" spans="2:6" ht="18" thickBot="1" x14ac:dyDescent="0.25">
      <c r="B12" t="s">
        <v>75</v>
      </c>
      <c r="D12" s="8" t="s">
        <v>19</v>
      </c>
      <c r="E12" s="7" t="s">
        <v>55</v>
      </c>
      <c r="F12" s="21">
        <v>2823802.3</v>
      </c>
    </row>
    <row r="13" spans="2:6" ht="18" thickBot="1" x14ac:dyDescent="0.25">
      <c r="B13" t="s">
        <v>76</v>
      </c>
      <c r="D13" s="17">
        <v>14</v>
      </c>
      <c r="E13" s="5" t="s">
        <v>56</v>
      </c>
      <c r="F13" s="21">
        <v>1233970.6000000001</v>
      </c>
    </row>
    <row r="14" spans="2:6" ht="18" thickBot="1" x14ac:dyDescent="0.25">
      <c r="B14" t="s">
        <v>77</v>
      </c>
      <c r="D14" s="17" t="s">
        <v>16</v>
      </c>
      <c r="E14" s="5" t="s">
        <v>57</v>
      </c>
      <c r="F14" s="21">
        <v>1233970.6000000001</v>
      </c>
    </row>
    <row r="15" spans="2:6" ht="18" thickBot="1" x14ac:dyDescent="0.25">
      <c r="B15" t="s">
        <v>78</v>
      </c>
      <c r="D15" s="8"/>
      <c r="E15" s="7" t="s">
        <v>58</v>
      </c>
      <c r="F15" s="21">
        <v>547745.80000000005</v>
      </c>
    </row>
    <row r="16" spans="2:6" ht="18" thickBot="1" x14ac:dyDescent="0.25">
      <c r="B16" t="s">
        <v>79</v>
      </c>
      <c r="D16" s="18"/>
      <c r="E16" s="7" t="s">
        <v>59</v>
      </c>
      <c r="F16" s="21">
        <v>647082.19999999995</v>
      </c>
    </row>
    <row r="17" spans="2:6" ht="18" thickBot="1" x14ac:dyDescent="0.25">
      <c r="B17" t="s">
        <v>80</v>
      </c>
      <c r="D17" s="8"/>
      <c r="E17" s="5" t="s">
        <v>60</v>
      </c>
      <c r="F17" s="21">
        <v>19985582.699999999</v>
      </c>
    </row>
    <row r="18" spans="2:6" ht="18" thickBot="1" x14ac:dyDescent="0.25">
      <c r="B18" t="s">
        <v>81</v>
      </c>
      <c r="D18" s="17">
        <v>2</v>
      </c>
      <c r="E18" s="5" t="s">
        <v>61</v>
      </c>
      <c r="F18" s="21">
        <v>19985582.699999999</v>
      </c>
    </row>
    <row r="19" spans="2:6" ht="18" thickBot="1" x14ac:dyDescent="0.25">
      <c r="B19" t="s">
        <v>82</v>
      </c>
      <c r="D19" s="8">
        <v>211</v>
      </c>
      <c r="E19" s="7" t="s">
        <v>62</v>
      </c>
      <c r="F19" s="21">
        <v>86984.6</v>
      </c>
    </row>
    <row r="20" spans="2:6" ht="18" thickBot="1" x14ac:dyDescent="0.25">
      <c r="B20" t="s">
        <v>83</v>
      </c>
      <c r="D20" s="8">
        <v>212</v>
      </c>
      <c r="E20" s="7" t="s">
        <v>63</v>
      </c>
      <c r="F20" s="21">
        <v>13417.2</v>
      </c>
    </row>
    <row r="21" spans="2:6" ht="18" thickBot="1" x14ac:dyDescent="0.25">
      <c r="B21" t="s">
        <v>84</v>
      </c>
      <c r="D21" s="8">
        <v>221</v>
      </c>
      <c r="E21" s="7" t="s">
        <v>64</v>
      </c>
      <c r="F21" s="21">
        <v>19870853.199999999</v>
      </c>
    </row>
    <row r="22" spans="2:6" ht="18" thickBot="1" x14ac:dyDescent="0.25">
      <c r="B22" t="s">
        <v>85</v>
      </c>
      <c r="D22" s="8">
        <v>222</v>
      </c>
      <c r="E22" s="7" t="s">
        <v>65</v>
      </c>
      <c r="F22" s="21">
        <v>10132.799999999999</v>
      </c>
    </row>
    <row r="23" spans="2:6" ht="18" thickBot="1" x14ac:dyDescent="0.25">
      <c r="B23" t="s">
        <v>86</v>
      </c>
      <c r="D23" s="8">
        <v>223</v>
      </c>
      <c r="E23" s="7" t="s">
        <v>66</v>
      </c>
      <c r="F23" s="21">
        <v>1204.3</v>
      </c>
    </row>
    <row r="24" spans="2:6" ht="18" thickBot="1" x14ac:dyDescent="0.25">
      <c r="B24" t="s">
        <v>87</v>
      </c>
      <c r="D24" s="8">
        <v>311</v>
      </c>
      <c r="E24" s="7" t="s">
        <v>67</v>
      </c>
      <c r="F24" s="21">
        <v>2990.6</v>
      </c>
    </row>
    <row r="28" spans="2:6" x14ac:dyDescent="0.2">
      <c r="E28" t="s">
        <v>3</v>
      </c>
      <c r="F28" s="1">
        <f>F33*1000*F17*(F11/F5)</f>
        <v>15036974962.364212</v>
      </c>
    </row>
    <row r="29" spans="2:6" x14ac:dyDescent="0.2">
      <c r="E29" t="s">
        <v>2</v>
      </c>
      <c r="F29" s="25"/>
    </row>
    <row r="30" spans="2:6" x14ac:dyDescent="0.2">
      <c r="E30" t="s">
        <v>1</v>
      </c>
      <c r="F30" s="1" t="e">
        <f>F33*(F17/F1)*(F1-F3)*1000</f>
        <v>#DIV/0!</v>
      </c>
    </row>
    <row r="31" spans="2:6" x14ac:dyDescent="0.2">
      <c r="E31" t="s">
        <v>0</v>
      </c>
      <c r="F31" s="22"/>
    </row>
    <row r="32" spans="2:6" x14ac:dyDescent="0.2">
      <c r="F32" s="22"/>
    </row>
    <row r="33" spans="6:6" x14ac:dyDescent="0.2">
      <c r="F33" s="24">
        <f>1-(F24/F5)</f>
        <v>0.99985036213129774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9269-00E2-8644-A0D3-549E7232D12B}">
  <dimension ref="B2:G17"/>
  <sheetViews>
    <sheetView zoomScale="144" workbookViewId="0">
      <selection activeCell="G5" sqref="G5"/>
    </sheetView>
  </sheetViews>
  <sheetFormatPr baseColWidth="10" defaultRowHeight="15" x14ac:dyDescent="0.2"/>
  <cols>
    <col min="2" max="2" width="16.5" bestFit="1" customWidth="1"/>
    <col min="3" max="3" width="16.6640625" bestFit="1" customWidth="1"/>
  </cols>
  <sheetData>
    <row r="2" spans="2:7" s="14" customFormat="1" x14ac:dyDescent="0.2">
      <c r="C2" s="14" t="s">
        <v>41</v>
      </c>
    </row>
    <row r="3" spans="2:7" x14ac:dyDescent="0.2">
      <c r="D3" t="s">
        <v>36</v>
      </c>
      <c r="E3" t="s">
        <v>39</v>
      </c>
      <c r="F3" t="s">
        <v>37</v>
      </c>
      <c r="G3" t="s">
        <v>40</v>
      </c>
    </row>
    <row r="4" spans="2:7" x14ac:dyDescent="0.2">
      <c r="B4" t="s">
        <v>3</v>
      </c>
      <c r="C4" t="s">
        <v>35</v>
      </c>
      <c r="D4">
        <v>70</v>
      </c>
      <c r="E4" s="12">
        <f>D4/D6</f>
        <v>0.53846153846153844</v>
      </c>
      <c r="G4">
        <f>F6*E4</f>
        <v>46.900000000000006</v>
      </c>
    </row>
    <row r="5" spans="2:7" x14ac:dyDescent="0.2">
      <c r="B5" t="s">
        <v>2</v>
      </c>
      <c r="C5" t="s">
        <v>38</v>
      </c>
      <c r="D5">
        <v>60</v>
      </c>
      <c r="E5" s="12">
        <f>D5/D6</f>
        <v>0.46153846153846156</v>
      </c>
      <c r="G5">
        <f>F6*E5</f>
        <v>40.200000000000003</v>
      </c>
    </row>
    <row r="6" spans="2:7" x14ac:dyDescent="0.2">
      <c r="D6">
        <f>SUM(D4:D5)</f>
        <v>130</v>
      </c>
      <c r="F6">
        <f>D6*67%</f>
        <v>87.100000000000009</v>
      </c>
    </row>
    <row r="8" spans="2:7" x14ac:dyDescent="0.2">
      <c r="C8">
        <v>2019</v>
      </c>
      <c r="D8">
        <v>2020</v>
      </c>
      <c r="E8">
        <v>2021</v>
      </c>
      <c r="F8">
        <v>2022</v>
      </c>
    </row>
    <row r="9" spans="2:7" x14ac:dyDescent="0.2">
      <c r="B9" t="s">
        <v>43</v>
      </c>
      <c r="C9">
        <v>300</v>
      </c>
      <c r="D9">
        <v>300</v>
      </c>
      <c r="E9">
        <v>300</v>
      </c>
      <c r="F9">
        <v>300</v>
      </c>
    </row>
    <row r="10" spans="2:7" x14ac:dyDescent="0.2">
      <c r="B10" t="s">
        <v>44</v>
      </c>
      <c r="C10">
        <v>70</v>
      </c>
      <c r="D10">
        <v>70</v>
      </c>
      <c r="E10">
        <v>70</v>
      </c>
      <c r="F10">
        <v>70</v>
      </c>
    </row>
    <row r="11" spans="2:7" s="14" customFormat="1" x14ac:dyDescent="0.2">
      <c r="C11" s="14" t="s">
        <v>42</v>
      </c>
    </row>
    <row r="12" spans="2:7" x14ac:dyDescent="0.2">
      <c r="D12" t="s">
        <v>36</v>
      </c>
      <c r="E12" t="s">
        <v>39</v>
      </c>
      <c r="F12" t="s">
        <v>37</v>
      </c>
      <c r="G12" t="s">
        <v>45</v>
      </c>
    </row>
    <row r="13" spans="2:7" x14ac:dyDescent="0.2">
      <c r="B13" t="s">
        <v>3</v>
      </c>
      <c r="C13" t="s">
        <v>35</v>
      </c>
      <c r="D13">
        <v>70</v>
      </c>
      <c r="E13" s="12">
        <f>D13/D15</f>
        <v>0.53846153846153844</v>
      </c>
      <c r="G13" s="13">
        <f>D13</f>
        <v>70</v>
      </c>
    </row>
    <row r="14" spans="2:7" x14ac:dyDescent="0.2">
      <c r="B14" t="s">
        <v>2</v>
      </c>
      <c r="C14" t="s">
        <v>38</v>
      </c>
      <c r="D14">
        <v>60</v>
      </c>
      <c r="E14" s="12">
        <f>D14/D15</f>
        <v>0.46153846153846156</v>
      </c>
      <c r="G14" s="13">
        <f>F15-G13</f>
        <v>17.100000000000009</v>
      </c>
    </row>
    <row r="15" spans="2:7" x14ac:dyDescent="0.2">
      <c r="D15">
        <f>SUM(D13:D14)</f>
        <v>130</v>
      </c>
      <c r="F15">
        <f>D15*67%</f>
        <v>87.100000000000009</v>
      </c>
    </row>
    <row r="17" spans="3:3" x14ac:dyDescent="0.2">
      <c r="C17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36E14DE0-1A0E-4EEE-AEC2-4E1599881CB8}"/>
</file>

<file path=customXml/itemProps2.xml><?xml version="1.0" encoding="utf-8"?>
<ds:datastoreItem xmlns:ds="http://schemas.openxmlformats.org/officeDocument/2006/customXml" ds:itemID="{612D41C2-F255-4523-961E-F7730D6B0845}"/>
</file>

<file path=customXml/itemProps3.xml><?xml version="1.0" encoding="utf-8"?>
<ds:datastoreItem xmlns:ds="http://schemas.openxmlformats.org/officeDocument/2006/customXml" ds:itemID="{F34FC205-1CF1-4439-9D4C-8AF0E6C4B8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2022-03-09T00:51:16Z</dcterms:created>
  <dcterms:modified xsi:type="dcterms:W3CDTF">2022-06-01T03:41:41Z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