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zhanghao/Desktop/zx/"/>
    </mc:Choice>
  </mc:AlternateContent>
  <xr:revisionPtr revIDLastSave="0" documentId="13_ncr:1_{0154C731-C100-0C40-8466-DE6631E7AFAE}" xr6:coauthVersionLast="46" xr6:coauthVersionMax="46" xr10:uidLastSave="{00000000-0000-0000-0000-000000000000}"/>
  <bookViews>
    <workbookView xWindow="0" yWindow="0" windowWidth="28800" windowHeight="18000"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6" i="2" l="1"/>
  <c r="C46" i="2"/>
  <c r="D46" i="2"/>
  <c r="E46" i="2"/>
  <c r="F46" i="2"/>
  <c r="G46" i="2"/>
  <c r="F44" i="2"/>
  <c r="E45" i="2"/>
  <c r="D45" i="2"/>
  <c r="G6" i="1"/>
  <c r="I7" i="1"/>
  <c r="E41" i="2"/>
  <c r="D41" i="2"/>
  <c r="E40" i="2"/>
  <c r="D39" i="2"/>
  <c r="E39" i="2"/>
  <c r="D40" i="2"/>
  <c r="E38" i="2"/>
  <c r="G38" i="2"/>
  <c r="G37" i="2"/>
  <c r="G40" i="2"/>
  <c r="G41" i="2"/>
  <c r="G42" i="2"/>
  <c r="G43" i="2"/>
  <c r="G44" i="2"/>
  <c r="E44" i="2"/>
  <c r="M3" i="4"/>
  <c r="M41" i="4" s="1"/>
  <c r="C7" i="7"/>
  <c r="G33" i="2"/>
  <c r="G34" i="2"/>
  <c r="G35" i="2"/>
  <c r="G36" i="2"/>
  <c r="C33" i="2"/>
  <c r="C36" i="2"/>
  <c r="D34" i="2"/>
  <c r="D33" i="2"/>
  <c r="F36" i="2"/>
  <c r="E33" i="2"/>
  <c r="E34" i="2"/>
  <c r="E35" i="2"/>
  <c r="D35" i="2"/>
  <c r="E36" i="2"/>
  <c r="G5" i="1"/>
  <c r="G39" i="2" l="1"/>
  <c r="G29" i="6"/>
  <c r="G31" i="2"/>
  <c r="G32" i="2"/>
  <c r="G30" i="2"/>
  <c r="D30" i="2"/>
  <c r="E30" i="2"/>
  <c r="E29" i="2"/>
  <c r="D31" i="2"/>
  <c r="E31" i="2"/>
  <c r="G28" i="2" l="1"/>
  <c r="G29" i="2"/>
  <c r="D29" i="2"/>
  <c r="G26" i="2" l="1"/>
  <c r="G27" i="2"/>
  <c r="D26" i="2"/>
  <c r="D27" i="2" l="1"/>
  <c r="G24" i="2"/>
  <c r="G25" i="2"/>
  <c r="G23" i="2"/>
  <c r="G22" i="2"/>
  <c r="F15" i="6"/>
  <c r="F14" i="6"/>
  <c r="F13" i="6"/>
  <c r="F12" i="6"/>
  <c r="F11" i="6"/>
  <c r="J11" i="4"/>
  <c r="F10" i="6" l="1"/>
  <c r="G21" i="2" l="1"/>
  <c r="G20" i="2"/>
  <c r="F9" i="6"/>
  <c r="F8" i="6"/>
  <c r="F7" i="6"/>
  <c r="F6" i="6"/>
  <c r="F5" i="6"/>
  <c r="F4" i="6"/>
  <c r="G19" i="2" l="1"/>
  <c r="G18" i="2" l="1"/>
  <c r="G17" i="2" l="1"/>
  <c r="G16" i="2"/>
  <c r="G15" i="2" l="1"/>
  <c r="G14" i="2"/>
  <c r="F3" i="6"/>
  <c r="F2" i="6"/>
  <c r="G13" i="2"/>
  <c r="J7" i="4" l="1"/>
  <c r="J13" i="4"/>
  <c r="J18" i="4"/>
  <c r="J19" i="4"/>
  <c r="J20" i="4"/>
  <c r="J21" i="4"/>
  <c r="J22" i="4"/>
  <c r="J23" i="4"/>
  <c r="J24" i="4"/>
  <c r="J25" i="4"/>
  <c r="J26" i="4"/>
  <c r="J27" i="4"/>
  <c r="J4" i="4"/>
  <c r="J28" i="4"/>
  <c r="J5" i="4"/>
  <c r="J29" i="4"/>
  <c r="J30" i="4"/>
  <c r="J9" i="4"/>
  <c r="J31" i="4"/>
  <c r="J10" i="4"/>
  <c r="J12" i="4"/>
  <c r="J32" i="4"/>
  <c r="J33" i="4"/>
  <c r="J34" i="4"/>
  <c r="J14" i="4"/>
  <c r="J35" i="4"/>
  <c r="J36" i="4"/>
  <c r="J37" i="4"/>
  <c r="J38" i="4"/>
  <c r="J39" i="4"/>
  <c r="J15" i="4"/>
  <c r="J17" i="4"/>
  <c r="J16" i="4"/>
  <c r="J2" i="4"/>
  <c r="J41" i="4" l="1"/>
  <c r="G3" i="2"/>
  <c r="G4" i="2"/>
  <c r="G5" i="2"/>
  <c r="G6" i="2"/>
  <c r="G7" i="2"/>
  <c r="G8" i="2"/>
  <c r="G9" i="2"/>
  <c r="G10" i="2"/>
  <c r="G11" i="2"/>
  <c r="G12" i="2"/>
  <c r="G2" i="2"/>
</calcChain>
</file>

<file path=xl/sharedStrings.xml><?xml version="1.0" encoding="utf-8"?>
<sst xmlns="http://schemas.openxmlformats.org/spreadsheetml/2006/main" count="434" uniqueCount="318">
  <si>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</si>
  <si>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</si>
  <si>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</si>
  <si>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</si>
  <si>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</si>
  <si>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</si>
  <si>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</si>
  <si>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</si>
  <si>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</si>
  <si>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</si>
  <si>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</si>
  <si>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</si>
  <si>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</si>
  <si>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</si>
  <si>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</si>
  <si>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</si>
  <si>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</si>
  <si>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</si>
  <si>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</si>
  <si>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</si>
  <si>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</si>
  <si>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</si>
  <si>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</si>
  <si>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</si>
  <si>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</si>
  <si>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</si>
  <si>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</si>
  <si>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</si>
  <si>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</si>
  <si>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</si>
  <si>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</si>
  <si>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</si>
  <si>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</si>
  <si>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</si>
  <si>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</si>
  <si>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</si>
  <si>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</si>
  <si>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</si>
  <si>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</si>
  <si>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</si>
  <si>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</si>
  <si>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玻璃隔断门1</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</si>
  <si>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</si>
  <si>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</si>
  <si>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</si>
  <si>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</si>
  <si>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</si>
  <si>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</si>
  <si>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</si>
  <si>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</si>
  <si>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</si>
  <si>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</si>
  <si>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</si>
  <si>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</si>
  <si>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</si>
  <si>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</si>
  <si>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</si>
  <si>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</si>
  <si>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</si>
  <si>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</si>
  <si>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</si>
  <si>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</si>
  <si>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</si>
  <si>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</si>
  <si>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</si>
  <si>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</si>
  <si>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</si>
  <si>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</si>
  <si>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</si>
  <si>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</si>
  <si>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</si>
  <si>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</si>
  <si>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</si>
  <si>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</si>
  <si>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</si>
  <si>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</si>
  <si>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</si>
  <si>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</si>
  <si>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</si>
  <si>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</si>
  <si>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</si>
  <si>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</si>
  <si>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</si>
  <si>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</si>
  <si>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</si>
  <si>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</si>
  <si>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</si>
  <si>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</si>
  <si>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</si>
  <si>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</si>
  <si>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</si>
  <si>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</si>
  <si>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</si>
  <si>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</si>
  <si>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</si>
  <si>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</si>
  <si>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</si>
  <si>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</si>
  <si>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</si>
  <si>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</si>
  <si>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</si>
  <si>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</si>
  <si>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</si>
  <si>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</si>
  <si>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</si>
  <si>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</si>
  <si>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</si>
  <si>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</si>
  <si>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</si>
  <si>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</si>
  <si>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</si>
  <si>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</si>
  <si>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</si>
  <si>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</si>
  <si>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</si>
  <si>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</si>
  <si>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</si>
  <si>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</si>
  <si>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</si>
  <si>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</si>
  <si>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</si>
  <si>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</si>
  <si>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</si>
  <si>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</si>
  <si>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</si>
  <si>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</si>
  <si>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</si>
  <si>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</si>
  <si>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</si>
  <si>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</si>
  <si>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</si>
  <si>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</si>
  <si>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</si>
  <si>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</si>
  <si>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</si>
  <si>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</si>
  <si>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</si>
  <si>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</si>
  <si>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</si>
  <si>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</si>
  <si>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</si>
  <si>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</si>
  <si>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</si>
  <si>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</si>
  <si>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</si>
  <si>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</si>
  <si>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</si>
  <si>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</si>
  <si>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</si>
  <si>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</si>
  <si>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</si>
  <si>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</si>
  <si>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</si>
  <si>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</si>
  <si>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</si>
  <si>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</si>
  <si>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</si>
  <si>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</si>
  <si>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</si>
  <si>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</si>
  <si>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</si>
  <si>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</si>
  <si>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</si>
  <si>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</si>
  <si>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</si>
  <si>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</si>
  <si>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</si>
  <si>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</si>
  <si>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</si>
  <si>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</si>
  <si>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</si>
  <si>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</si>
  <si>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</si>
  <si>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</si>
  <si>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</si>
  <si>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</si>
  <si>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</si>
  <si>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</si>
  <si>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</si>
  <si>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</si>
  <si>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</si>
  <si>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</si>
  <si>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</si>
  <si>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</si>
  <si>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</si>
  <si>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</si>
  <si>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</si>
  <si>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</si>
  <si>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</si>
  <si>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</si>
  <si>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</si>
  <si>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</si>
  <si>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</si>
  <si>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</si>
  <si>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</si>
  <si>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</si>
  <si>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</si>
  <si>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</si>
  <si>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</si>
  <si>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</si>
  <si>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</si>
  <si>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</si>
  <si>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</si>
  <si>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</si>
  <si>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</si>
  <si>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</si>
  <si>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</si>
  <si>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</si>
  <si>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</si>
  <si>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</si>
  <si>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</si>
  <si>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</si>
  <si>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</si>
  <si>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</si>
  <si>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</si>
  <si>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</si>
  <si>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</si>
  <si>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</si>
  <si>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</si>
  <si>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</si>
  <si>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</si>
  <si>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</si>
  <si>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</si>
  <si>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</si>
  <si>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</si>
  <si>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</si>
  <si>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</si>
  <si>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</si>
  <si>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t>买调料做鱿鱼</t>
    <phoneticPr fontId="1" type="noConversion"/>
  </si>
  <si>
    <t>2020/12/17，10：30-12：00；2020/12/17，14：30-17：30；2020/12/19，10：30-11：30；</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</si>
  <si>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后续考虑使用防水专用水泥砂浆对全屋类似情况的窗户都进行封堵和加固，再辅以防水层提高防水性能</t>
    </r>
    <phoneticPr fontId="1" type="noConversion"/>
  </si>
  <si>
    <t>抹灰</t>
    <phoneticPr fontId="1" type="noConversion"/>
  </si>
  <si>
    <t>砌墙抹灰</t>
    <phoneticPr fontId="1" type="noConversion"/>
  </si>
  <si>
    <t>砌主卧门洞+飘窗、南次卧阳台、餐厅阳台抹灰</t>
    <phoneticPr fontId="1" type="noConversion"/>
  </si>
  <si>
    <t>红砖</t>
    <phoneticPr fontId="1" type="noConversion"/>
  </si>
  <si>
    <t>9期便民建材批发商店</t>
    <phoneticPr fontId="1" type="noConversion"/>
  </si>
  <si>
    <t>标准尺寸</t>
    <phoneticPr fontId="1" type="noConversion"/>
  </si>
  <si>
    <t>0.6 = (0.5/块+0.1/块上料)</t>
    <phoneticPr fontId="1" type="noConversion"/>
  </si>
  <si>
    <t>水泥</t>
    <phoneticPr fontId="1" type="noConversion"/>
  </si>
  <si>
    <t>50kg/袋</t>
    <phoneticPr fontId="1" type="noConversion"/>
  </si>
  <si>
    <t>26 = (25/袋+1/袋上料)</t>
    <phoneticPr fontId="1" type="noConversion"/>
  </si>
  <si>
    <t>沙子</t>
    <phoneticPr fontId="1" type="noConversion"/>
  </si>
  <si>
    <t>河沙，40kg/袋</t>
    <phoneticPr fontId="1" type="noConversion"/>
  </si>
  <si>
    <t>保温板</t>
    <phoneticPr fontId="1" type="noConversion"/>
  </si>
  <si>
    <t>胶钉</t>
    <phoneticPr fontId="1" type="noConversion"/>
  </si>
  <si>
    <t>胶泥</t>
    <phoneticPr fontId="1" type="noConversion"/>
  </si>
  <si>
    <t>网</t>
    <phoneticPr fontId="1" type="noConversion"/>
  </si>
  <si>
    <t>门梁</t>
    <phoneticPr fontId="1" type="noConversion"/>
  </si>
  <si>
    <t>5 = (4/袋+1/袋上料)</t>
    <phoneticPr fontId="1" type="noConversion"/>
  </si>
  <si>
    <t>120cmx60cm/块</t>
    <phoneticPr fontId="1" type="noConversion"/>
  </si>
  <si>
    <t>长1.25m, 横截面4cm*6cm</t>
    <phoneticPr fontId="1" type="noConversion"/>
  </si>
  <si>
    <t>25/m</t>
    <phoneticPr fontId="1" type="noConversion"/>
  </si>
  <si>
    <t>散工+业主</t>
    <phoneticPr fontId="1" type="noConversion"/>
  </si>
  <si>
    <t>业主</t>
    <phoneticPr fontId="1" type="noConversion"/>
  </si>
  <si>
    <t>① 师傅干一天我们跟着学，让师傅尽量把难做的部分做完，余下简单的活我们自己干完，可以省一天人工费用</t>
    <phoneticPr fontId="1" type="noConversion"/>
  </si>
  <si>
    <t>契税</t>
    <phoneticPr fontId="1" type="noConversion"/>
  </si>
  <si>
    <t>塑料盆</t>
    <phoneticPr fontId="1" type="noConversion"/>
  </si>
  <si>
    <t>8期楼下便利店</t>
    <phoneticPr fontId="1" type="noConversion"/>
  </si>
  <si>
    <t>粉笔</t>
    <phoneticPr fontId="1" type="noConversion"/>
  </si>
  <si>
    <t>白色一盒，彩色一盒</t>
    <phoneticPr fontId="1" type="noConversion"/>
  </si>
  <si>
    <t>抹灰泥板</t>
    <phoneticPr fontId="1" type="noConversion"/>
  </si>
  <si>
    <t xml:space="preserve"> 主卧门洞为红砖墙，左右宽15cm，厚12cm，高220cm，门洞上方加钢梁，两根长1.25m横截面4cm*6cm的钢梁拼接，新旧墙体衔接处每隔40cm左右掏一个洞，长砖嵌入，砌好后直接水泥砂浆抹平；抹灰部分，南次卧阳台左墙窗户缝隙处填水泥砂浆，然后铺2cm厚保温板，以胶钉固定，再加胶泥挂网和水泥砂浆抹平，顶部有掉落倾向的原挂网打一两个胶钉固定；厨房餐厅顶部有掉落倾向的原挂网打一个胶钉固定，胶泥抹平，定工人单人单日工期，剩余部分自己学着做完</t>
    <phoneticPr fontId="1" type="noConversion"/>
  </si>
  <si>
    <t>个人户口页</t>
    <phoneticPr fontId="1" type="noConversion"/>
  </si>
  <si>
    <t>Fesco借出</t>
    <phoneticPr fontId="1" type="noConversion"/>
  </si>
  <si>
    <t>燃气热水器</t>
    <phoneticPr fontId="1" type="noConversion"/>
  </si>
  <si>
    <t>390，160，600</t>
    <phoneticPr fontId="1" type="noConversion"/>
  </si>
  <si>
    <t>京东，海尔热水器隆阳专卖店</t>
    <phoneticPr fontId="1" type="noConversion"/>
  </si>
  <si>
    <t>厨房室内</t>
    <phoneticPr fontId="1" type="noConversion"/>
  </si>
  <si>
    <t>海尔燃气热水器JSQ31-16R5BW</t>
    <phoneticPr fontId="1" type="noConversion"/>
  </si>
  <si>
    <t>料量按散工要求购买，共485, 人工费450/天,师傅喝水2块</t>
    <phoneticPr fontId="1" type="noConversion"/>
  </si>
  <si>
    <t>翻墙续费</t>
    <phoneticPr fontId="1" type="noConversion"/>
  </si>
  <si>
    <t>便携免洗洗手液+前置滤水器</t>
    <phoneticPr fontId="1" type="noConversion"/>
  </si>
  <si>
    <t>①飘窗窗台正下方加2cm厚保温板，以胶钉固定，再加胶泥挂网抹平    ②南次卧阳台右侧顶待胶泥干透后补两个胶钉  ③南次卧阳台剩下墙面师傅建议在刮大白的时候直接用石膏挂网抹平，建议咨询大白师傅 ④餐厅阳台剩下有保温棉的墙面挂网胶泥抹平，之后和其它墙面一起其它部分以水泥砂浆抹平    ⑤未用防水专用水泥，后续靠窗部分均需要做防水涂层⑥师傅门洞没有砌平砌垂直，需要再来修补</t>
    <phoneticPr fontId="1" type="noConversion"/>
  </si>
  <si>
    <t xml:space="preserve">2020/12/19，16：30-17：30（找师傅）                 2020/12/20，10：30-11：30（上料）                                       2020/12/21，8：30-11：30         2020/12/21，13：30-17：30      2020/12/24，12：00-13：00       2020/12/24，17：30-18：10       </t>
    <phoneticPr fontId="1" type="noConversion"/>
  </si>
  <si>
    <t>2020/12/25，10：00-13：30         2020/12/25，15：30-18：00</t>
    <phoneticPr fontId="1" type="noConversion"/>
  </si>
  <si>
    <t>①，②没有补，但是在餐厅阳台顶面补了一个，修补师傅遗留下来的明显裂缝，补砸墙遗留下来的缺角</t>
    <phoneticPr fontId="1" type="noConversion"/>
  </si>
  <si>
    <t>③④⑤⑥（有所改善，但是门洞内外墙面有倾斜角，如果要做窄边框一定需要再找平）</t>
    <phoneticPr fontId="1" type="noConversion"/>
  </si>
  <si>
    <t>纳米大厦房管局</t>
    <phoneticPr fontId="1" type="noConversion"/>
  </si>
  <si>
    <t>首套1.5%</t>
    <phoneticPr fontId="1" type="noConversion"/>
  </si>
  <si>
    <t>房本工本费</t>
    <phoneticPr fontId="1" type="noConversion"/>
  </si>
  <si>
    <t>给崔涛大概1月25号可以问下进度</t>
    <phoneticPr fontId="1" type="noConversion"/>
  </si>
  <si>
    <t>TODO: 收货好评返200， 晒单赠品三选一(海尔熨烫机，红三角电饭锅，美菱电炒锅)，师傅上门安装时退还设计费30</t>
    <phoneticPr fontId="1" type="noConversion"/>
  </si>
  <si>
    <t>京东，海尔家电智选旗舰店</t>
    <phoneticPr fontId="1" type="noConversion"/>
  </si>
  <si>
    <t>TODO: 收货晒图送赠品（茶吧机）</t>
    <phoneticPr fontId="1" type="noConversion"/>
  </si>
  <si>
    <t>延迟送货（需要时提前联系商家），保价360天，整机一年，主件三年，送十年电机延保卡</t>
    <phoneticPr fontId="1" type="noConversion"/>
  </si>
  <si>
    <t>延迟送货（3月15号），保价30天，整机八年保修，免费上门，免费换零件，服务电话4006-999-999</t>
    <phoneticPr fontId="1" type="noConversion"/>
  </si>
  <si>
    <t>700，675，1775</t>
    <phoneticPr fontId="1" type="noConversion"/>
  </si>
  <si>
    <t>海尔冰箱十字对开门风冷无霜四门冰箱双变频大容量冰箱405升新国标一级能效阻氧干湿分储母婴专属空间</t>
    <phoneticPr fontId="1" type="noConversion"/>
  </si>
  <si>
    <t>浴缸</t>
    <phoneticPr fontId="1" type="noConversion"/>
  </si>
  <si>
    <t>抹灰抹子（光面）</t>
    <phoneticPr fontId="1" type="noConversion"/>
  </si>
  <si>
    <t>腾讯会员</t>
    <phoneticPr fontId="1" type="noConversion"/>
  </si>
  <si>
    <t>验孕棒15</t>
    <phoneticPr fontId="1" type="noConversion"/>
  </si>
  <si>
    <t>① 要根据自己定好的点位图纸和实际画线仔细对应，我们标识的已经很仔细了，但是实际画线中发现的问题：a) 主卧室进门的照明开关给画在了新砌的门边上，这样开槽势必会截断部分钢梁, 已调整为原墙面开槽 b) 燃气热水器的冷热水管没有按照实际管距开槽，选款冷热管距20.9cm, 实际开槽15cm, 还好问了海尔售后说不影响安装，燃气热水器的电热防冻插座要距离机器10cm左右，这里也让师傅调整了一下距离 ② 施工不规范：a) 给线盒打发泡(跟师傅说改水泥砂浆、胶泥或者石膏，但是他为了省工人费用不同意，看看能不能自己搞一下)，b) 冷热水管紧贴着走</t>
    <phoneticPr fontId="1" type="noConversion"/>
  </si>
  <si>
    <t>料量按散工要求购买，料费用4045（=4045+（空开））, 人工费3500, 水钻眼440(460=13x30+70，实付440)</t>
    <phoneticPr fontId="1" type="noConversion"/>
  </si>
  <si>
    <t>日工结束支付全款</t>
    <phoneticPr fontId="1" type="noConversion"/>
  </si>
  <si>
    <t>岳岳手机充值50，验孕棒15，喜家德118</t>
    <phoneticPr fontId="1" type="noConversion"/>
  </si>
  <si>
    <t>岳岳生日蛋糕</t>
    <phoneticPr fontId="1" type="noConversion"/>
  </si>
  <si>
    <t>施工</t>
    <phoneticPr fontId="1" type="noConversion"/>
  </si>
  <si>
    <t>2021/01/04，7：30-17：00</t>
    <phoneticPr fontId="1" type="noConversion"/>
  </si>
  <si>
    <t>现场沟通水电点位给报价，定师傅，下料和订购，联系水钻工人</t>
    <phoneticPr fontId="1" type="noConversion"/>
  </si>
  <si>
    <t>2020/12/31，10：00-18：00 2021/01/01，10：30-12：00  2021/01/03，11：30-17：30</t>
    <phoneticPr fontId="1" type="noConversion"/>
  </si>
  <si>
    <t>从不同渠道联系到5个水电工，单独约实地沟通水电计划让师傅出报价（走水and/or走电，包工or包工包料），选择权重 价格&gt;是否容易沟通&gt;渠道信赖度选师傅，让师傅下料，去购买施工材料，联系水钻工人</t>
    <phoneticPr fontId="1" type="noConversion"/>
  </si>
  <si>
    <t>师傅（孟师傅-电话13942626713）砌墙敷衍！</t>
    <phoneticPr fontId="1" type="noConversion"/>
  </si>
  <si>
    <t>根据我们出的图纸画线（工人用的是水平尺+记号笔，没有用弹线），开槽，打水钻眼，布线</t>
    <phoneticPr fontId="1" type="noConversion"/>
  </si>
  <si>
    <r>
      <t>①21号第一天砌墙的时候比较相信师傅，门洞不平不垂直没有及时发现，22号发现，23号疫情做核酸检测，24号师傅中午和晚上才有空过来做修补，严重拖慢了工期；</t>
    </r>
    <r>
      <rPr>
        <sz val="16"/>
        <color rgb="FFC00000"/>
        <rFont val="等线"/>
        <family val="3"/>
        <charset val="134"/>
      </rPr>
      <t>一定不要轻易相信散工的人品，你以为的默认的标准只要不明说不强调，散工就会随便糊弄</t>
    </r>
    <phoneticPr fontId="1" type="noConversion"/>
  </si>
  <si>
    <t>①安全起见，厨房燃气管左侧的插座不保留 ②已走的冷热水管需要拉开一点距离，没有走的冷热水管不可以再紧贴，尽量留有一点距离 ③ 做卫生间马桶下水移位，根据地面的实际高度差决定是否要做外部地面抬高，决定入户卧室的插座要不要走活线 ④ 空气开关由下进上出改为通用做法上进下出 ⑤ 线盒发泡抠出来改为水泥砂浆 ⑥不需要的点位能抽空就抽空 ⑦ 全屋水电走完拍照留底，保留详细尺寸 ⑧ 验收（约伟星打压，验证电路各项回路和安装）⑨未使用完的完整耗材可以退，其它多余耗材卖二手</t>
    <phoneticPr fontId="1" type="noConversion"/>
  </si>
  <si>
    <t>①涉及到燃气管路附近的用电要慎重，跟燃气公司确认燃气管路经过洗碗机是否可行，燃气表挂的位置等，及时约燃气公司的人上门查看 ②其它工地上看到的不规范工艺一定要提前跟工人说，不说他们就会默认怎么方便怎么来（比如这次的线盒用发泡固定）③上料一定要仔细核对，不论大小件全部数好，少了让卖家及时补齐 ④抽出来的废弃电线自己收好，可以卖钱，不然就被工人带走了⑤打眼的活能干的都让师傅一起干了，可以省一些钱</t>
    <phoneticPr fontId="1" type="noConversion"/>
  </si>
  <si>
    <t>押金500（待还，1月20号之前去还）</t>
    <phoneticPr fontId="1" type="noConversion"/>
  </si>
  <si>
    <r>
      <t>开发商的线路可靠性存疑(主卧卫生间灯跳闸一次)，</t>
    </r>
    <r>
      <rPr>
        <sz val="16"/>
        <color rgb="FFC00000"/>
        <rFont val="等线"/>
        <family val="3"/>
        <charset val="134"/>
      </rPr>
      <t>要么全屋换线要么电改完之后仔细验收</t>
    </r>
    <phoneticPr fontId="1" type="noConversion"/>
  </si>
  <si>
    <t>砌墙师傅</t>
    <phoneticPr fontId="1" type="noConversion"/>
  </si>
  <si>
    <t>孟</t>
    <phoneticPr fontId="1" type="noConversion"/>
  </si>
  <si>
    <t>品诺装饰（砸墙）</t>
    <phoneticPr fontId="1" type="noConversion"/>
  </si>
  <si>
    <t>王</t>
    <phoneticPr fontId="1" type="noConversion"/>
  </si>
  <si>
    <t>水钻打眼</t>
    <phoneticPr fontId="1" type="noConversion"/>
  </si>
  <si>
    <t>赵</t>
    <phoneticPr fontId="1" type="noConversion"/>
  </si>
  <si>
    <t>其它商家</t>
    <phoneticPr fontId="1" type="noConversion"/>
  </si>
  <si>
    <t>岳威，15241464419</t>
    <phoneticPr fontId="1" type="noConversion"/>
  </si>
  <si>
    <t>水：从厕所走进水到两个卫生间，主冷水管6分，进两个卫生间6变4，卫生间和厨房内部都是4分管，燃气热水器回水和热水都是4分，只做主管回水；电：分8个回路（①全屋（不含厨房和卫生间）照明，②主次卫生间，③厨房，④全屋（不含厨房和卫生间）插座，⑤冰箱，⑥客厅柜机空调，⑦北卧室挂机空调，⑧南卧室挂机空调），换强电空开，不做全屋换线；水钻眼：共13个穿梁眼（10个40走水，3个走电），1个燃气热水器排气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</si>
</sst>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8">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64">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2" xfId="0" applyFont="1" applyBorder="1" applyAlignment="1">
      <alignment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2" fillId="0" borderId="1" xfId="0" applyFont="1" applyBorder="1" applyAlignment="1">
      <alignment vertical="center" wrapText="1"/>
    </xf>
    <xf numFmtId="0" fontId="6" fillId="0" borderId="0" xfId="0" applyFont="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10" fillId="0" borderId="0" xfId="0" applyNumberFormat="1" applyFont="1" applyFill="1" applyAlignment="1">
      <alignment horizontal="left" vertical="center" wrapText="1"/>
    </xf>
    <xf numFmtId="49" fontId="10" fillId="0" borderId="0" xfId="0" applyNumberFormat="1" applyFont="1" applyFill="1" applyAlignment="1">
      <alignment horizontal="left" vertical="center" wrapText="1"/>
    </xf>
    <xf numFmtId="0" fontId="11" fillId="0" borderId="0" xfId="1" applyFont="1" applyFill="1" applyAlignment="1">
      <alignment horizontal="left" vertical="center" wrapText="1"/>
    </xf>
    <xf numFmtId="10" fontId="6" fillId="0" borderId="0" xfId="0" applyNumberFormat="1" applyFont="1" applyAlignment="1">
      <alignment vertical="center" wrapText="1"/>
    </xf>
    <xf numFmtId="0" fontId="2" fillId="0" borderId="0" xfId="0" applyFont="1" applyBorder="1" applyAlignment="1">
      <alignment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2" fillId="2" borderId="0" xfId="0" applyFont="1" applyFill="1" applyAlignment="1">
      <alignment horizontal="left" vertical="center" wrapText="1"/>
    </xf>
    <xf numFmtId="49" fontId="15" fillId="2" borderId="0" xfId="0" applyNumberFormat="1" applyFont="1" applyFill="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13</xdr:row>
      <xdr:rowOff>0</xdr:rowOff>
    </xdr:from>
    <xdr:to>
      <xdr:col>4</xdr:col>
      <xdr:colOff>430670</xdr:colOff>
      <xdr:row>13</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14</xdr:row>
      <xdr:rowOff>0</xdr:rowOff>
    </xdr:from>
    <xdr:to>
      <xdr:col>4</xdr:col>
      <xdr:colOff>1955498</xdr:colOff>
      <xdr:row>14</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3</xdr:row>
      <xdr:rowOff>25400</xdr:rowOff>
    </xdr:from>
    <xdr:to>
      <xdr:col>4</xdr:col>
      <xdr:colOff>957902</xdr:colOff>
      <xdr:row>3</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4</xdr:row>
      <xdr:rowOff>0</xdr:rowOff>
    </xdr:from>
    <xdr:to>
      <xdr:col>4</xdr:col>
      <xdr:colOff>468307</xdr:colOff>
      <xdr:row>4</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6</xdr:row>
      <xdr:rowOff>0</xdr:rowOff>
    </xdr:from>
    <xdr:to>
      <xdr:col>4</xdr:col>
      <xdr:colOff>2499433</xdr:colOff>
      <xdr:row>6</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9</xdr:row>
      <xdr:rowOff>0</xdr:rowOff>
    </xdr:from>
    <xdr:to>
      <xdr:col>4</xdr:col>
      <xdr:colOff>1236251</xdr:colOff>
      <xdr:row>9</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8</xdr:row>
      <xdr:rowOff>0</xdr:rowOff>
    </xdr:from>
    <xdr:to>
      <xdr:col>4</xdr:col>
      <xdr:colOff>1321292</xdr:colOff>
      <xdr:row>8</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6</xdr:row>
      <xdr:rowOff>0</xdr:rowOff>
    </xdr:from>
    <xdr:to>
      <xdr:col>4</xdr:col>
      <xdr:colOff>1845876</xdr:colOff>
      <xdr:row>6</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7"/>
  <sheetViews>
    <sheetView tabSelected="1" zoomScale="109" workbookViewId="0">
      <pane ySplit="1" topLeftCell="A3" activePane="bottomLeft" state="frozen"/>
      <selection activeCell="D31" sqref="D31"/>
      <selection pane="bottomLeft" activeCell="D6" sqref="D6"/>
    </sheetView>
  </sheetViews>
  <sheetFormatPr baseColWidth="10" defaultColWidth="27.6640625" defaultRowHeight="21"/>
  <cols>
    <col min="1" max="1" width="14.1640625" style="5" customWidth="1"/>
    <col min="2" max="2" width="40.1640625" style="5" customWidth="1"/>
    <col min="3" max="3" width="15.33203125" style="5" customWidth="1"/>
    <col min="4" max="9" width="27.6640625" style="5"/>
    <col min="10" max="10" width="53" style="5" customWidth="1"/>
    <col min="11" max="16384" width="27.6640625" style="5"/>
  </cols>
  <sheetData>
    <row r="1" spans="1:10" s="1" customFormat="1" ht="22">
      <c r="A1" s="1" t="s">
        <v>0</v>
      </c>
      <c r="B1" s="1" t="s">
        <v>4</v>
      </c>
      <c r="C1" s="1" t="s">
        <v>8</v>
      </c>
      <c r="D1" s="1" t="s">
        <v>7</v>
      </c>
      <c r="E1" s="1" t="s">
        <v>1</v>
      </c>
      <c r="F1" s="1" t="s">
        <v>2</v>
      </c>
      <c r="G1" s="1" t="s">
        <v>10</v>
      </c>
      <c r="H1" s="1" t="s">
        <v>12</v>
      </c>
      <c r="I1" s="1" t="s">
        <v>26</v>
      </c>
      <c r="J1" s="1" t="s">
        <v>144</v>
      </c>
    </row>
    <row r="2" spans="1:10" ht="220">
      <c r="A2" s="5" t="s">
        <v>3</v>
      </c>
      <c r="B2" s="5" t="s">
        <v>5</v>
      </c>
      <c r="C2" s="5" t="s">
        <v>9</v>
      </c>
      <c r="D2" s="5" t="s">
        <v>163</v>
      </c>
      <c r="E2" s="5" t="s">
        <v>11</v>
      </c>
      <c r="F2" s="5" t="s">
        <v>6</v>
      </c>
      <c r="G2" s="5" t="s">
        <v>25</v>
      </c>
      <c r="H2" s="5" t="s">
        <v>156</v>
      </c>
      <c r="I2" s="5">
        <v>3830</v>
      </c>
      <c r="J2" s="5" t="s">
        <v>160</v>
      </c>
    </row>
    <row r="3" spans="1:10" ht="176">
      <c r="A3" s="5" t="s">
        <v>13</v>
      </c>
      <c r="B3" s="5" t="s">
        <v>117</v>
      </c>
      <c r="C3" s="5" t="s">
        <v>27</v>
      </c>
      <c r="D3" s="5" t="s">
        <v>118</v>
      </c>
      <c r="E3" s="5">
        <v>1000</v>
      </c>
      <c r="F3" s="5" t="s">
        <v>14</v>
      </c>
      <c r="G3" s="5">
        <v>1000</v>
      </c>
      <c r="H3" s="5" t="s">
        <v>142</v>
      </c>
      <c r="I3" s="5">
        <v>1000</v>
      </c>
      <c r="J3" s="5" t="s">
        <v>143</v>
      </c>
    </row>
    <row r="4" spans="1:10" ht="88">
      <c r="A4" s="5" t="s">
        <v>175</v>
      </c>
      <c r="B4" s="5" t="s">
        <v>176</v>
      </c>
      <c r="C4" s="5" t="s">
        <v>253</v>
      </c>
      <c r="D4" s="5">
        <v>0</v>
      </c>
      <c r="E4" s="5">
        <v>0</v>
      </c>
      <c r="F4" s="5">
        <v>1</v>
      </c>
      <c r="G4" s="5">
        <v>0</v>
      </c>
      <c r="H4" s="5">
        <v>0</v>
      </c>
      <c r="I4" s="5">
        <v>0</v>
      </c>
      <c r="J4" s="5" t="s">
        <v>177</v>
      </c>
    </row>
    <row r="5" spans="1:10" ht="66">
      <c r="A5" s="5" t="s">
        <v>231</v>
      </c>
      <c r="B5" s="5" t="s">
        <v>233</v>
      </c>
      <c r="C5" s="5" t="s">
        <v>252</v>
      </c>
      <c r="D5" s="5" t="s">
        <v>269</v>
      </c>
      <c r="E5" s="5" t="s">
        <v>14</v>
      </c>
      <c r="F5" s="5" t="s">
        <v>14</v>
      </c>
      <c r="G5" s="5">
        <f>485+450+2</f>
        <v>937</v>
      </c>
      <c r="H5" s="5" t="s">
        <v>294</v>
      </c>
      <c r="I5" s="5">
        <v>937</v>
      </c>
      <c r="J5" s="5" t="s">
        <v>254</v>
      </c>
    </row>
    <row r="6" spans="1:10" ht="308">
      <c r="A6" s="5" t="s">
        <v>218</v>
      </c>
      <c r="B6" s="5" t="s">
        <v>317</v>
      </c>
      <c r="C6" s="5" t="s">
        <v>252</v>
      </c>
      <c r="D6" s="5" t="s">
        <v>293</v>
      </c>
      <c r="E6" s="5" t="s">
        <v>14</v>
      </c>
      <c r="F6" s="5" t="s">
        <v>14</v>
      </c>
      <c r="G6" s="5">
        <f>3500+4045+460</f>
        <v>8005</v>
      </c>
      <c r="I6" s="5">
        <v>7985</v>
      </c>
      <c r="J6" s="5" t="s">
        <v>292</v>
      </c>
    </row>
    <row r="7" spans="1:10" s="17" customFormat="1" ht="22">
      <c r="A7" s="17" t="s">
        <v>17</v>
      </c>
      <c r="I7" s="17">
        <f>SUM(I2:I6)</f>
        <v>13752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H29"/>
  <sheetViews>
    <sheetView workbookViewId="0">
      <pane ySplit="1" topLeftCell="A22" activePane="bottomLeft" state="frozen"/>
      <selection pane="bottomLeft" activeCell="E32" sqref="E32"/>
    </sheetView>
  </sheetViews>
  <sheetFormatPr baseColWidth="10" defaultColWidth="18" defaultRowHeight="21"/>
  <cols>
    <col min="1" max="1" width="24.1640625" style="30" customWidth="1"/>
    <col min="2" max="2" width="18" style="30"/>
    <col min="3" max="3" width="18" style="30" customWidth="1"/>
    <col min="4" max="16384" width="18" style="30"/>
  </cols>
  <sheetData>
    <row r="1" spans="1:8" s="49" customFormat="1" ht="22">
      <c r="A1" s="49" t="s">
        <v>34</v>
      </c>
      <c r="B1" s="49" t="s">
        <v>36</v>
      </c>
      <c r="C1" s="49" t="s">
        <v>71</v>
      </c>
      <c r="D1" s="49" t="s">
        <v>133</v>
      </c>
      <c r="E1" s="49" t="s">
        <v>2</v>
      </c>
      <c r="F1" s="49" t="s">
        <v>102</v>
      </c>
      <c r="G1" s="49" t="s">
        <v>26</v>
      </c>
      <c r="H1" s="49" t="s">
        <v>144</v>
      </c>
    </row>
    <row r="2" spans="1:8" ht="22">
      <c r="A2" s="30" t="s">
        <v>134</v>
      </c>
      <c r="B2" s="30" t="s">
        <v>135</v>
      </c>
      <c r="C2" s="30" t="s">
        <v>136</v>
      </c>
      <c r="D2" s="30">
        <v>278</v>
      </c>
      <c r="E2" s="30">
        <v>2</v>
      </c>
      <c r="F2" s="30">
        <f t="shared" ref="F2:F15" si="0">D2*E2</f>
        <v>556</v>
      </c>
      <c r="G2" s="30">
        <v>423</v>
      </c>
    </row>
    <row r="3" spans="1:8" ht="22">
      <c r="A3" s="30" t="s">
        <v>137</v>
      </c>
      <c r="B3" s="30" t="s">
        <v>138</v>
      </c>
      <c r="C3" s="30" t="s">
        <v>136</v>
      </c>
      <c r="D3" s="30">
        <v>64</v>
      </c>
      <c r="E3" s="30">
        <v>2</v>
      </c>
      <c r="F3" s="30">
        <f t="shared" si="0"/>
        <v>128</v>
      </c>
      <c r="G3" s="30">
        <v>101</v>
      </c>
    </row>
    <row r="4" spans="1:8" ht="22">
      <c r="A4" s="30" t="s">
        <v>139</v>
      </c>
      <c r="C4" s="30" t="s">
        <v>140</v>
      </c>
      <c r="D4" s="30">
        <v>5</v>
      </c>
      <c r="E4" s="30">
        <v>2</v>
      </c>
      <c r="F4" s="30">
        <f t="shared" si="0"/>
        <v>10</v>
      </c>
      <c r="G4" s="30">
        <v>10</v>
      </c>
    </row>
    <row r="5" spans="1:8" ht="22">
      <c r="A5" s="30" t="s">
        <v>178</v>
      </c>
      <c r="B5" s="30" t="s">
        <v>179</v>
      </c>
      <c r="C5" s="30" t="s">
        <v>136</v>
      </c>
      <c r="D5" s="30">
        <v>318</v>
      </c>
      <c r="E5" s="30">
        <v>1</v>
      </c>
      <c r="F5" s="30">
        <f t="shared" si="0"/>
        <v>318</v>
      </c>
      <c r="G5" s="59">
        <v>412</v>
      </c>
    </row>
    <row r="6" spans="1:8" ht="66">
      <c r="A6" s="30" t="s">
        <v>180</v>
      </c>
      <c r="B6" s="30" t="s">
        <v>181</v>
      </c>
      <c r="C6" s="30" t="s">
        <v>136</v>
      </c>
      <c r="D6" s="30">
        <v>53.9</v>
      </c>
      <c r="E6" s="30">
        <v>1</v>
      </c>
      <c r="F6" s="30">
        <f t="shared" si="0"/>
        <v>53.9</v>
      </c>
      <c r="G6" s="59"/>
    </row>
    <row r="7" spans="1:8" ht="44">
      <c r="A7" s="30" t="s">
        <v>182</v>
      </c>
      <c r="B7" s="30" t="s">
        <v>183</v>
      </c>
      <c r="C7" s="30" t="s">
        <v>136</v>
      </c>
      <c r="D7" s="30">
        <v>39.9</v>
      </c>
      <c r="E7" s="30">
        <v>1</v>
      </c>
      <c r="F7" s="30">
        <f t="shared" si="0"/>
        <v>39.9</v>
      </c>
      <c r="G7" s="59"/>
    </row>
    <row r="8" spans="1:8" ht="66">
      <c r="A8" s="30" t="s">
        <v>184</v>
      </c>
      <c r="B8" s="30" t="s">
        <v>185</v>
      </c>
      <c r="C8" s="30" t="s">
        <v>136</v>
      </c>
      <c r="D8" s="30">
        <v>188</v>
      </c>
      <c r="E8" s="30">
        <v>1</v>
      </c>
      <c r="F8" s="30">
        <f t="shared" si="0"/>
        <v>188</v>
      </c>
      <c r="G8" s="50">
        <v>188</v>
      </c>
    </row>
    <row r="9" spans="1:8" ht="22">
      <c r="A9" s="30" t="s">
        <v>186</v>
      </c>
      <c r="B9" s="30" t="s">
        <v>187</v>
      </c>
      <c r="C9" s="30" t="s">
        <v>188</v>
      </c>
      <c r="D9" s="30">
        <v>35</v>
      </c>
      <c r="E9" s="30">
        <v>1</v>
      </c>
      <c r="F9" s="30">
        <f t="shared" si="0"/>
        <v>35</v>
      </c>
      <c r="G9" s="50">
        <v>35</v>
      </c>
    </row>
    <row r="10" spans="1:8" ht="66">
      <c r="A10" s="30" t="s">
        <v>193</v>
      </c>
      <c r="B10" s="30" t="s">
        <v>194</v>
      </c>
      <c r="C10" s="30" t="s">
        <v>136</v>
      </c>
      <c r="D10" s="30">
        <v>258</v>
      </c>
      <c r="E10" s="30">
        <v>1</v>
      </c>
      <c r="F10" s="30">
        <f t="shared" si="0"/>
        <v>258</v>
      </c>
      <c r="G10" s="50">
        <v>129</v>
      </c>
    </row>
    <row r="11" spans="1:8" ht="22">
      <c r="A11" s="30" t="s">
        <v>202</v>
      </c>
      <c r="C11" s="30" t="s">
        <v>136</v>
      </c>
      <c r="D11" s="30">
        <v>22</v>
      </c>
      <c r="E11" s="30">
        <v>1</v>
      </c>
      <c r="F11" s="30">
        <f t="shared" si="0"/>
        <v>22</v>
      </c>
      <c r="G11" s="50">
        <v>22</v>
      </c>
    </row>
    <row r="12" spans="1:8" ht="22">
      <c r="A12" s="30" t="s">
        <v>203</v>
      </c>
      <c r="C12" s="30" t="s">
        <v>136</v>
      </c>
      <c r="D12" s="30">
        <v>11.2</v>
      </c>
      <c r="E12" s="30">
        <v>1</v>
      </c>
      <c r="F12" s="30">
        <f t="shared" si="0"/>
        <v>11.2</v>
      </c>
      <c r="G12" s="50">
        <v>11.2</v>
      </c>
    </row>
    <row r="13" spans="1:8" ht="22">
      <c r="A13" s="30" t="s">
        <v>204</v>
      </c>
      <c r="B13" s="30" t="s">
        <v>205</v>
      </c>
      <c r="C13" s="30" t="s">
        <v>136</v>
      </c>
      <c r="D13" s="30">
        <v>89</v>
      </c>
      <c r="E13" s="30">
        <v>1</v>
      </c>
      <c r="F13" s="30">
        <f t="shared" si="0"/>
        <v>89</v>
      </c>
      <c r="G13" s="50">
        <v>89</v>
      </c>
    </row>
    <row r="14" spans="1:8" ht="22">
      <c r="A14" s="30" t="s">
        <v>207</v>
      </c>
      <c r="B14" s="30" t="s">
        <v>206</v>
      </c>
      <c r="C14" s="30" t="s">
        <v>136</v>
      </c>
      <c r="D14" s="30">
        <v>30</v>
      </c>
      <c r="E14" s="30">
        <v>1</v>
      </c>
      <c r="F14" s="30">
        <f t="shared" si="0"/>
        <v>30</v>
      </c>
      <c r="G14" s="50">
        <v>30</v>
      </c>
    </row>
    <row r="15" spans="1:8" s="48" customFormat="1" ht="22">
      <c r="A15" s="48" t="s">
        <v>208</v>
      </c>
      <c r="B15" s="48" t="s">
        <v>209</v>
      </c>
      <c r="C15" s="48" t="s">
        <v>136</v>
      </c>
      <c r="D15" s="48">
        <v>287.5</v>
      </c>
      <c r="E15" s="48">
        <v>1</v>
      </c>
      <c r="F15" s="48">
        <f t="shared" si="0"/>
        <v>287.5</v>
      </c>
      <c r="G15" s="48">
        <v>287.5</v>
      </c>
    </row>
    <row r="16" spans="1:8" ht="44">
      <c r="A16" s="30" t="s">
        <v>234</v>
      </c>
      <c r="B16" s="30" t="s">
        <v>236</v>
      </c>
      <c r="C16" s="30" t="s">
        <v>235</v>
      </c>
      <c r="D16" s="30" t="s">
        <v>237</v>
      </c>
      <c r="E16" s="30">
        <v>80</v>
      </c>
      <c r="F16" s="30">
        <v>48</v>
      </c>
      <c r="G16" s="50">
        <v>48</v>
      </c>
    </row>
    <row r="17" spans="1:7" ht="44">
      <c r="A17" s="30" t="s">
        <v>238</v>
      </c>
      <c r="B17" s="30" t="s">
        <v>239</v>
      </c>
      <c r="C17" s="30" t="s">
        <v>235</v>
      </c>
      <c r="D17" s="30" t="s">
        <v>240</v>
      </c>
      <c r="E17" s="30">
        <v>3</v>
      </c>
      <c r="F17" s="30">
        <v>78</v>
      </c>
      <c r="G17" s="50">
        <v>78</v>
      </c>
    </row>
    <row r="18" spans="1:7" ht="44">
      <c r="A18" s="30" t="s">
        <v>241</v>
      </c>
      <c r="B18" s="30" t="s">
        <v>242</v>
      </c>
      <c r="C18" s="30" t="s">
        <v>235</v>
      </c>
      <c r="D18" s="30" t="s">
        <v>248</v>
      </c>
      <c r="E18" s="30">
        <v>20</v>
      </c>
      <c r="F18" s="30">
        <v>100</v>
      </c>
      <c r="G18" s="50">
        <v>100</v>
      </c>
    </row>
    <row r="19" spans="1:7" ht="44">
      <c r="A19" s="30" t="s">
        <v>243</v>
      </c>
      <c r="B19" s="30" t="s">
        <v>249</v>
      </c>
      <c r="C19" s="30" t="s">
        <v>235</v>
      </c>
      <c r="D19" s="30">
        <v>4</v>
      </c>
      <c r="E19" s="30">
        <v>7</v>
      </c>
      <c r="F19" s="30">
        <v>28</v>
      </c>
      <c r="G19" s="50">
        <v>28</v>
      </c>
    </row>
    <row r="20" spans="1:7" ht="44">
      <c r="A20" s="30" t="s">
        <v>244</v>
      </c>
      <c r="C20" s="30" t="s">
        <v>235</v>
      </c>
      <c r="D20" s="30">
        <v>1</v>
      </c>
      <c r="E20" s="30">
        <v>50</v>
      </c>
      <c r="F20" s="30">
        <v>50</v>
      </c>
      <c r="G20" s="50">
        <v>50</v>
      </c>
    </row>
    <row r="21" spans="1:7" ht="44">
      <c r="A21" s="30" t="s">
        <v>245</v>
      </c>
      <c r="C21" s="30" t="s">
        <v>235</v>
      </c>
      <c r="D21" s="30" t="s">
        <v>240</v>
      </c>
      <c r="E21" s="30">
        <v>3</v>
      </c>
      <c r="F21" s="30">
        <v>78</v>
      </c>
      <c r="G21" s="50">
        <v>77</v>
      </c>
    </row>
    <row r="22" spans="1:7" ht="44">
      <c r="A22" s="30" t="s">
        <v>246</v>
      </c>
      <c r="C22" s="30" t="s">
        <v>235</v>
      </c>
      <c r="D22" s="30">
        <v>2</v>
      </c>
      <c r="E22" s="30">
        <v>20</v>
      </c>
      <c r="F22" s="30">
        <v>40</v>
      </c>
      <c r="G22" s="50">
        <v>36</v>
      </c>
    </row>
    <row r="23" spans="1:7" ht="44">
      <c r="A23" s="30" t="s">
        <v>247</v>
      </c>
      <c r="B23" s="30" t="s">
        <v>250</v>
      </c>
      <c r="C23" s="30" t="s">
        <v>235</v>
      </c>
      <c r="D23" s="30" t="s">
        <v>251</v>
      </c>
      <c r="E23" s="30">
        <v>2.5</v>
      </c>
      <c r="F23" s="30">
        <v>62</v>
      </c>
      <c r="G23" s="50">
        <v>62</v>
      </c>
    </row>
    <row r="24" spans="1:7" ht="44">
      <c r="A24" s="30" t="s">
        <v>256</v>
      </c>
      <c r="C24" s="30" t="s">
        <v>257</v>
      </c>
      <c r="D24" s="30">
        <v>15</v>
      </c>
      <c r="E24" s="30">
        <v>1</v>
      </c>
      <c r="F24" s="30">
        <v>15</v>
      </c>
      <c r="G24" s="50">
        <v>15</v>
      </c>
    </row>
    <row r="25" spans="1:7" ht="44">
      <c r="A25" s="30" t="s">
        <v>258</v>
      </c>
      <c r="B25" s="30" t="s">
        <v>259</v>
      </c>
      <c r="C25" s="30" t="s">
        <v>140</v>
      </c>
      <c r="D25" s="30">
        <v>3</v>
      </c>
      <c r="E25" s="30">
        <v>2</v>
      </c>
      <c r="F25" s="30">
        <v>6</v>
      </c>
      <c r="G25" s="50">
        <v>6</v>
      </c>
    </row>
    <row r="26" spans="1:7" ht="44">
      <c r="A26" s="30" t="s">
        <v>260</v>
      </c>
      <c r="C26" s="30" t="s">
        <v>235</v>
      </c>
      <c r="D26" s="30">
        <v>10</v>
      </c>
      <c r="E26" s="30">
        <v>1</v>
      </c>
      <c r="F26" s="30">
        <v>10</v>
      </c>
      <c r="G26" s="50">
        <v>10</v>
      </c>
    </row>
    <row r="27" spans="1:7" s="48" customFormat="1" ht="44">
      <c r="A27" s="48" t="s">
        <v>289</v>
      </c>
      <c r="C27" s="48" t="s">
        <v>235</v>
      </c>
      <c r="D27" s="48">
        <v>10</v>
      </c>
      <c r="E27" s="48">
        <v>1</v>
      </c>
      <c r="F27" s="48">
        <v>10</v>
      </c>
      <c r="G27" s="48">
        <v>10</v>
      </c>
    </row>
    <row r="28" spans="1:7">
      <c r="G28" s="53"/>
    </row>
    <row r="29" spans="1:7" s="51" customFormat="1" ht="22">
      <c r="A29" s="28" t="s">
        <v>17</v>
      </c>
      <c r="G29" s="51">
        <f>SUM(G2:G27)</f>
        <v>2257.6999999999998</v>
      </c>
    </row>
  </sheetData>
  <mergeCells count="1">
    <mergeCell ref="G5:G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1"/>
  <sheetViews>
    <sheetView topLeftCell="A17" workbookViewId="0">
      <pane xSplit="1" topLeftCell="H1" activePane="topRight" state="frozen"/>
      <selection pane="topRight" activeCell="A18" sqref="A18:XFD18"/>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34</v>
      </c>
      <c r="B1" s="1" t="s">
        <v>35</v>
      </c>
      <c r="C1" s="1" t="s">
        <v>109</v>
      </c>
      <c r="D1" s="1" t="s">
        <v>36</v>
      </c>
      <c r="E1" s="12" t="s">
        <v>81</v>
      </c>
      <c r="F1" s="13" t="s">
        <v>75</v>
      </c>
      <c r="G1" s="1" t="s">
        <v>71</v>
      </c>
      <c r="H1" s="1" t="s">
        <v>72</v>
      </c>
      <c r="I1" s="1" t="s">
        <v>2</v>
      </c>
      <c r="J1" s="1" t="s">
        <v>102</v>
      </c>
      <c r="K1" s="1" t="s">
        <v>73</v>
      </c>
      <c r="L1" s="1" t="s">
        <v>40</v>
      </c>
      <c r="M1" s="1" t="s">
        <v>26</v>
      </c>
      <c r="N1" s="1" t="s">
        <v>191</v>
      </c>
      <c r="O1" s="1" t="s">
        <v>200</v>
      </c>
    </row>
    <row r="2" spans="1:15" s="33" customFormat="1" ht="132">
      <c r="A2" s="34" t="s">
        <v>45</v>
      </c>
      <c r="B2" s="34" t="s">
        <v>99</v>
      </c>
      <c r="C2" s="34" t="s">
        <v>110</v>
      </c>
      <c r="D2" s="34" t="s">
        <v>98</v>
      </c>
      <c r="E2" s="55"/>
      <c r="F2" s="56" t="s">
        <v>100</v>
      </c>
      <c r="G2" s="34" t="s">
        <v>94</v>
      </c>
      <c r="H2" s="34">
        <v>1499</v>
      </c>
      <c r="I2" s="34">
        <v>2</v>
      </c>
      <c r="J2" s="34">
        <f t="shared" ref="J2:J39" si="0">H2*I2</f>
        <v>2998</v>
      </c>
      <c r="K2" s="57" t="s">
        <v>97</v>
      </c>
      <c r="L2" s="33" t="s">
        <v>170</v>
      </c>
    </row>
    <row r="3" spans="1:15" s="43" customFormat="1" ht="198">
      <c r="A3" s="43" t="s">
        <v>264</v>
      </c>
      <c r="B3" s="44" t="s">
        <v>267</v>
      </c>
      <c r="C3" s="62" t="s">
        <v>110</v>
      </c>
      <c r="D3" s="44" t="s">
        <v>268</v>
      </c>
      <c r="E3" s="45"/>
      <c r="F3" s="63" t="s">
        <v>265</v>
      </c>
      <c r="G3" s="44" t="s">
        <v>266</v>
      </c>
      <c r="H3" s="43">
        <v>2999</v>
      </c>
      <c r="I3" s="43">
        <v>1</v>
      </c>
      <c r="J3" s="43">
        <v>2999</v>
      </c>
      <c r="K3" s="47"/>
      <c r="L3" s="44" t="s">
        <v>281</v>
      </c>
      <c r="M3" s="43">
        <f>2999+30</f>
        <v>3029</v>
      </c>
      <c r="N3" s="44" t="s">
        <v>285</v>
      </c>
    </row>
    <row r="4" spans="1:15" s="20" customFormat="1" ht="110">
      <c r="A4" s="5" t="s">
        <v>47</v>
      </c>
      <c r="B4" s="5" t="s">
        <v>38</v>
      </c>
      <c r="C4" s="20" t="s">
        <v>110</v>
      </c>
      <c r="D4" s="5" t="s">
        <v>92</v>
      </c>
      <c r="E4" s="14"/>
      <c r="F4" s="15" t="s">
        <v>93</v>
      </c>
      <c r="G4" s="5" t="s">
        <v>94</v>
      </c>
      <c r="H4" s="5">
        <v>2999</v>
      </c>
      <c r="I4" s="5">
        <v>1</v>
      </c>
      <c r="J4" s="20">
        <f t="shared" si="0"/>
        <v>2999</v>
      </c>
      <c r="K4" s="16" t="s">
        <v>91</v>
      </c>
      <c r="L4" s="5" t="s">
        <v>165</v>
      </c>
      <c r="M4" s="5"/>
    </row>
    <row r="5" spans="1:15" s="34" customFormat="1" ht="88">
      <c r="A5" s="33" t="s">
        <v>52</v>
      </c>
      <c r="B5" s="33" t="s">
        <v>53</v>
      </c>
      <c r="C5" s="34" t="s">
        <v>110</v>
      </c>
      <c r="D5" s="33" t="s">
        <v>76</v>
      </c>
      <c r="E5" s="35"/>
      <c r="F5" s="36" t="s">
        <v>78</v>
      </c>
      <c r="G5" s="33" t="s">
        <v>74</v>
      </c>
      <c r="H5" s="33">
        <v>4390</v>
      </c>
      <c r="I5" s="33">
        <v>0</v>
      </c>
      <c r="J5" s="34">
        <f t="shared" si="0"/>
        <v>0</v>
      </c>
      <c r="K5" s="37" t="s">
        <v>77</v>
      </c>
      <c r="L5" s="33" t="s">
        <v>201</v>
      </c>
      <c r="M5" s="33">
        <v>0</v>
      </c>
      <c r="N5" s="34" t="s">
        <v>192</v>
      </c>
    </row>
    <row r="6" spans="1:15" s="39" customFormat="1" ht="198">
      <c r="A6" s="39" t="s">
        <v>52</v>
      </c>
      <c r="B6" s="39" t="s">
        <v>53</v>
      </c>
      <c r="C6" s="39" t="s">
        <v>110</v>
      </c>
      <c r="D6" s="39" t="s">
        <v>287</v>
      </c>
      <c r="E6" s="40"/>
      <c r="F6" s="41" t="s">
        <v>286</v>
      </c>
      <c r="G6" s="39" t="s">
        <v>282</v>
      </c>
      <c r="H6" s="39">
        <v>3499</v>
      </c>
      <c r="I6" s="39">
        <v>1</v>
      </c>
      <c r="K6" s="42"/>
      <c r="L6" s="39" t="s">
        <v>283</v>
      </c>
      <c r="M6" s="39">
        <v>3489</v>
      </c>
      <c r="N6" s="39" t="s">
        <v>284</v>
      </c>
    </row>
    <row r="7" spans="1:15" s="34" customFormat="1" ht="179" customHeight="1">
      <c r="A7" s="38" t="s">
        <v>114</v>
      </c>
      <c r="B7" s="38" t="s">
        <v>59</v>
      </c>
      <c r="C7" s="38" t="s">
        <v>110</v>
      </c>
      <c r="D7" s="38" t="s">
        <v>96</v>
      </c>
      <c r="E7" s="35"/>
      <c r="F7" s="36" t="s">
        <v>115</v>
      </c>
      <c r="G7" s="38" t="s">
        <v>82</v>
      </c>
      <c r="H7" s="38">
        <v>2399</v>
      </c>
      <c r="I7" s="38">
        <v>1</v>
      </c>
      <c r="J7" s="34">
        <f t="shared" si="0"/>
        <v>2399</v>
      </c>
      <c r="K7" s="37" t="s">
        <v>95</v>
      </c>
      <c r="L7" s="38" t="s">
        <v>165</v>
      </c>
      <c r="M7" s="38"/>
    </row>
    <row r="8" spans="1:15" s="43" customFormat="1" ht="179" customHeight="1">
      <c r="A8" s="43" t="s">
        <v>114</v>
      </c>
      <c r="B8" s="44" t="s">
        <v>59</v>
      </c>
      <c r="C8" s="44" t="s">
        <v>110</v>
      </c>
      <c r="D8" s="44" t="s">
        <v>210</v>
      </c>
      <c r="E8" s="45"/>
      <c r="F8" s="46"/>
      <c r="G8" s="44" t="s">
        <v>136</v>
      </c>
      <c r="H8" s="43">
        <v>3599</v>
      </c>
      <c r="I8" s="43">
        <v>1</v>
      </c>
      <c r="J8" s="43">
        <v>3599</v>
      </c>
      <c r="K8" s="47"/>
      <c r="M8" s="43">
        <v>3599</v>
      </c>
      <c r="N8" s="44" t="s">
        <v>211</v>
      </c>
      <c r="O8" s="44" t="s">
        <v>212</v>
      </c>
    </row>
    <row r="9" spans="1:15" s="34" customFormat="1" ht="88">
      <c r="A9" s="38" t="s">
        <v>56</v>
      </c>
      <c r="B9" s="38" t="s">
        <v>59</v>
      </c>
      <c r="C9" s="38" t="s">
        <v>110</v>
      </c>
      <c r="D9" s="38" t="s">
        <v>113</v>
      </c>
      <c r="E9" s="35"/>
      <c r="F9" s="36" t="s">
        <v>111</v>
      </c>
      <c r="G9" s="38" t="s">
        <v>82</v>
      </c>
      <c r="H9" s="38">
        <v>3499</v>
      </c>
      <c r="I9" s="38">
        <v>0</v>
      </c>
      <c r="J9" s="34">
        <f t="shared" si="0"/>
        <v>0</v>
      </c>
      <c r="K9" s="37" t="s">
        <v>112</v>
      </c>
      <c r="L9" s="38" t="s">
        <v>169</v>
      </c>
      <c r="M9" s="38"/>
    </row>
    <row r="10" spans="1:15" s="34" customFormat="1" ht="110">
      <c r="A10" s="38" t="s">
        <v>58</v>
      </c>
      <c r="B10" s="38" t="s">
        <v>59</v>
      </c>
      <c r="C10" s="34" t="s">
        <v>110</v>
      </c>
      <c r="D10" s="38" t="s">
        <v>106</v>
      </c>
      <c r="E10" s="35"/>
      <c r="F10" s="36" t="s">
        <v>108</v>
      </c>
      <c r="G10" s="38" t="s">
        <v>82</v>
      </c>
      <c r="H10" s="38">
        <v>2999</v>
      </c>
      <c r="I10" s="38">
        <v>1</v>
      </c>
      <c r="J10" s="34">
        <f t="shared" si="0"/>
        <v>2999</v>
      </c>
      <c r="K10" s="37" t="s">
        <v>107</v>
      </c>
      <c r="L10" s="38" t="s">
        <v>168</v>
      </c>
      <c r="M10" s="38"/>
    </row>
    <row r="11" spans="1:15" s="39" customFormat="1" ht="154">
      <c r="A11" s="39" t="s">
        <v>58</v>
      </c>
      <c r="B11" s="39" t="s">
        <v>59</v>
      </c>
      <c r="C11" s="39" t="s">
        <v>110</v>
      </c>
      <c r="D11" s="39" t="s">
        <v>195</v>
      </c>
      <c r="E11" s="40"/>
      <c r="F11" s="41" t="s">
        <v>196</v>
      </c>
      <c r="G11" s="39" t="s">
        <v>197</v>
      </c>
      <c r="H11" s="39">
        <v>3699</v>
      </c>
      <c r="I11" s="39">
        <v>1</v>
      </c>
      <c r="J11" s="39">
        <f t="shared" si="0"/>
        <v>3699</v>
      </c>
      <c r="K11" s="42"/>
      <c r="L11" s="39" t="s">
        <v>198</v>
      </c>
      <c r="M11" s="39">
        <v>2729</v>
      </c>
      <c r="N11" s="39" t="s">
        <v>199</v>
      </c>
      <c r="O11" s="39">
        <v>0</v>
      </c>
    </row>
    <row r="12" spans="1:15" s="20" customFormat="1" ht="88">
      <c r="A12" s="5" t="s">
        <v>60</v>
      </c>
      <c r="B12" s="5" t="s">
        <v>70</v>
      </c>
      <c r="C12" s="20" t="s">
        <v>110</v>
      </c>
      <c r="D12" s="5" t="s">
        <v>79</v>
      </c>
      <c r="E12" s="14"/>
      <c r="F12" s="15" t="s">
        <v>132</v>
      </c>
      <c r="G12" s="5" t="s">
        <v>104</v>
      </c>
      <c r="H12" s="5">
        <v>2399</v>
      </c>
      <c r="I12" s="5">
        <v>0</v>
      </c>
      <c r="J12" s="20">
        <f t="shared" si="0"/>
        <v>0</v>
      </c>
      <c r="K12" s="16" t="s">
        <v>80</v>
      </c>
      <c r="L12" s="5" t="s">
        <v>167</v>
      </c>
      <c r="M12" s="5"/>
    </row>
    <row r="13" spans="1:15" s="20" customFormat="1" ht="88">
      <c r="A13" s="5" t="s">
        <v>60</v>
      </c>
      <c r="B13" s="5" t="s">
        <v>87</v>
      </c>
      <c r="C13" s="20" t="s">
        <v>110</v>
      </c>
      <c r="D13" s="5" t="s">
        <v>103</v>
      </c>
      <c r="E13" s="14"/>
      <c r="F13" s="15" t="s">
        <v>105</v>
      </c>
      <c r="G13" s="5" t="s">
        <v>104</v>
      </c>
      <c r="H13" s="5">
        <v>1988</v>
      </c>
      <c r="I13" s="5">
        <v>0</v>
      </c>
      <c r="J13" s="20">
        <f t="shared" si="0"/>
        <v>0</v>
      </c>
      <c r="K13" s="16" t="s">
        <v>164</v>
      </c>
      <c r="L13" s="5" t="s">
        <v>166</v>
      </c>
      <c r="M13" s="5"/>
    </row>
    <row r="14" spans="1:15" s="20" customFormat="1" ht="132">
      <c r="A14" s="5" t="s">
        <v>64</v>
      </c>
      <c r="B14" s="5" t="s">
        <v>70</v>
      </c>
      <c r="C14" s="20" t="s">
        <v>110</v>
      </c>
      <c r="D14" s="5" t="s">
        <v>83</v>
      </c>
      <c r="E14" s="14"/>
      <c r="F14" s="15" t="s">
        <v>85</v>
      </c>
      <c r="G14" s="5" t="s">
        <v>82</v>
      </c>
      <c r="H14" s="5">
        <v>5799</v>
      </c>
      <c r="I14" s="5">
        <v>0</v>
      </c>
      <c r="J14" s="20">
        <f t="shared" si="0"/>
        <v>0</v>
      </c>
      <c r="K14" s="16" t="s">
        <v>84</v>
      </c>
      <c r="L14" s="5" t="s">
        <v>166</v>
      </c>
      <c r="M14" s="5"/>
    </row>
    <row r="15" spans="1:15" s="20" customFormat="1" ht="110">
      <c r="A15" s="5" t="s">
        <v>86</v>
      </c>
      <c r="B15" s="5" t="s">
        <v>87</v>
      </c>
      <c r="C15" s="20" t="s">
        <v>110</v>
      </c>
      <c r="D15" s="5" t="s">
        <v>89</v>
      </c>
      <c r="E15" s="14"/>
      <c r="F15" s="15" t="s">
        <v>90</v>
      </c>
      <c r="G15" s="5" t="s">
        <v>82</v>
      </c>
      <c r="H15" s="5">
        <v>2199</v>
      </c>
      <c r="I15" s="5">
        <v>0</v>
      </c>
      <c r="J15" s="20">
        <f t="shared" si="0"/>
        <v>0</v>
      </c>
      <c r="K15" s="16" t="s">
        <v>88</v>
      </c>
      <c r="L15" s="5" t="s">
        <v>165</v>
      </c>
      <c r="M15" s="5"/>
    </row>
    <row r="16" spans="1:15" s="20" customFormat="1" ht="22">
      <c r="A16" s="5" t="s">
        <v>41</v>
      </c>
      <c r="B16" s="5" t="s">
        <v>38</v>
      </c>
      <c r="C16" s="5"/>
      <c r="D16" s="5"/>
      <c r="E16" s="14"/>
      <c r="F16" s="15"/>
      <c r="G16" s="5"/>
      <c r="H16" s="5"/>
      <c r="I16" s="5"/>
      <c r="J16" s="5">
        <f t="shared" si="0"/>
        <v>0</v>
      </c>
      <c r="K16" s="5"/>
      <c r="L16" s="5"/>
      <c r="M16" s="5"/>
    </row>
    <row r="17" spans="1:13" s="20" customFormat="1" ht="22">
      <c r="A17" s="20" t="s">
        <v>288</v>
      </c>
      <c r="B17" s="20" t="s">
        <v>39</v>
      </c>
      <c r="E17" s="21"/>
      <c r="F17" s="22"/>
      <c r="J17" s="5">
        <f t="shared" si="0"/>
        <v>0</v>
      </c>
      <c r="K17" s="23"/>
    </row>
    <row r="18" spans="1:13" s="20" customFormat="1" ht="22">
      <c r="A18" s="20" t="s">
        <v>50</v>
      </c>
      <c r="B18" s="20" t="s">
        <v>38</v>
      </c>
      <c r="E18" s="21"/>
      <c r="F18" s="22"/>
      <c r="J18" s="20">
        <f t="shared" si="0"/>
        <v>0</v>
      </c>
    </row>
    <row r="19" spans="1:13" ht="24" customHeight="1">
      <c r="A19" s="20" t="s">
        <v>49</v>
      </c>
      <c r="B19" s="20" t="s">
        <v>38</v>
      </c>
      <c r="C19" s="20"/>
      <c r="D19" s="20"/>
      <c r="E19" s="21"/>
      <c r="F19" s="22"/>
      <c r="G19" s="20"/>
      <c r="H19" s="20"/>
      <c r="I19" s="20"/>
      <c r="J19" s="20">
        <f t="shared" si="0"/>
        <v>0</v>
      </c>
      <c r="K19" s="20"/>
      <c r="L19" s="20"/>
      <c r="M19" s="20"/>
    </row>
    <row r="20" spans="1:13" ht="22">
      <c r="A20" s="20" t="s">
        <v>44</v>
      </c>
      <c r="B20" s="20" t="s">
        <v>99</v>
      </c>
      <c r="C20" s="20"/>
      <c r="D20" s="20"/>
      <c r="E20" s="21"/>
      <c r="F20" s="22"/>
      <c r="G20" s="20"/>
      <c r="H20" s="20"/>
      <c r="I20" s="20">
        <v>2</v>
      </c>
      <c r="J20" s="20">
        <f t="shared" si="0"/>
        <v>0</v>
      </c>
      <c r="K20" s="20"/>
      <c r="L20" s="20"/>
      <c r="M20" s="20"/>
    </row>
    <row r="21" spans="1:13" ht="22" customHeight="1">
      <c r="A21" s="20" t="s">
        <v>37</v>
      </c>
      <c r="B21" s="20" t="s">
        <v>99</v>
      </c>
      <c r="C21" s="20"/>
      <c r="D21" s="20"/>
      <c r="E21" s="21"/>
      <c r="F21" s="22"/>
      <c r="G21" s="20"/>
      <c r="H21" s="20"/>
      <c r="I21" s="20">
        <v>2</v>
      </c>
      <c r="J21" s="20">
        <f t="shared" si="0"/>
        <v>0</v>
      </c>
      <c r="K21" s="20"/>
      <c r="L21" s="20"/>
      <c r="M21" s="20"/>
    </row>
    <row r="22" spans="1:13" ht="22">
      <c r="A22" s="20" t="s">
        <v>43</v>
      </c>
      <c r="B22" s="20" t="s">
        <v>99</v>
      </c>
      <c r="C22" s="20" t="s">
        <v>171</v>
      </c>
      <c r="D22" s="20"/>
      <c r="E22" s="21"/>
      <c r="F22" s="22"/>
      <c r="G22" s="20"/>
      <c r="H22" s="20"/>
      <c r="I22" s="20">
        <v>2</v>
      </c>
      <c r="J22" s="20">
        <f t="shared" si="0"/>
        <v>0</v>
      </c>
      <c r="K22" s="20"/>
      <c r="L22" s="20"/>
      <c r="M22" s="20"/>
    </row>
    <row r="23" spans="1:13" ht="22">
      <c r="A23" s="20" t="s">
        <v>42</v>
      </c>
      <c r="B23" s="20" t="s">
        <v>99</v>
      </c>
      <c r="C23" s="20"/>
      <c r="D23" s="20"/>
      <c r="E23" s="21"/>
      <c r="F23" s="22"/>
      <c r="G23" s="20"/>
      <c r="H23" s="20"/>
      <c r="I23" s="20">
        <v>2</v>
      </c>
      <c r="J23" s="20">
        <f t="shared" si="0"/>
        <v>0</v>
      </c>
      <c r="K23" s="20"/>
      <c r="L23" s="20"/>
      <c r="M23" s="20"/>
    </row>
    <row r="24" spans="1:13" ht="24" customHeight="1">
      <c r="A24" s="20" t="s">
        <v>101</v>
      </c>
      <c r="B24" s="20" t="s">
        <v>99</v>
      </c>
      <c r="C24" s="20"/>
      <c r="D24" s="20"/>
      <c r="E24" s="21"/>
      <c r="F24" s="22"/>
      <c r="G24" s="20"/>
      <c r="H24" s="20"/>
      <c r="I24" s="20">
        <v>2</v>
      </c>
      <c r="J24" s="20">
        <f t="shared" si="0"/>
        <v>0</v>
      </c>
      <c r="K24" s="20"/>
      <c r="L24" s="20"/>
      <c r="M24" s="20"/>
    </row>
    <row r="25" spans="1:13" ht="21" customHeight="1">
      <c r="A25" s="20" t="s">
        <v>48</v>
      </c>
      <c r="B25" s="20" t="s">
        <v>38</v>
      </c>
      <c r="C25" s="20"/>
      <c r="D25" s="20"/>
      <c r="E25" s="21"/>
      <c r="F25" s="22"/>
      <c r="G25" s="20"/>
      <c r="H25" s="20"/>
      <c r="I25" s="20"/>
      <c r="J25" s="20">
        <f t="shared" si="0"/>
        <v>0</v>
      </c>
      <c r="K25" s="20"/>
      <c r="L25" s="20"/>
      <c r="M25" s="20"/>
    </row>
    <row r="26" spans="1:13" ht="22">
      <c r="A26" s="20" t="s">
        <v>172</v>
      </c>
      <c r="B26" s="20" t="s">
        <v>99</v>
      </c>
      <c r="C26" s="20"/>
      <c r="D26" s="20"/>
      <c r="E26" s="21"/>
      <c r="F26" s="22"/>
      <c r="G26" s="20"/>
      <c r="H26" s="20"/>
      <c r="I26" s="20">
        <v>2</v>
      </c>
      <c r="J26" s="20">
        <f t="shared" si="0"/>
        <v>0</v>
      </c>
      <c r="K26" s="20"/>
      <c r="L26" s="20"/>
      <c r="M26" s="20"/>
    </row>
    <row r="27" spans="1:13" ht="51" customHeight="1">
      <c r="A27" s="20" t="s">
        <v>51</v>
      </c>
      <c r="B27" s="20" t="s">
        <v>39</v>
      </c>
      <c r="C27" s="20"/>
      <c r="D27" s="20"/>
      <c r="E27" s="21"/>
      <c r="F27" s="22"/>
      <c r="G27" s="20"/>
      <c r="H27" s="20"/>
      <c r="I27" s="20"/>
      <c r="J27" s="20">
        <f t="shared" si="0"/>
        <v>0</v>
      </c>
      <c r="K27" s="20"/>
      <c r="L27" s="20"/>
      <c r="M27" s="20"/>
    </row>
    <row r="28" spans="1:13" ht="22">
      <c r="A28" s="5" t="s">
        <v>46</v>
      </c>
      <c r="B28" s="5" t="s">
        <v>38</v>
      </c>
      <c r="J28" s="20">
        <f t="shared" si="0"/>
        <v>0</v>
      </c>
    </row>
    <row r="29" spans="1:13" ht="22">
      <c r="A29" s="5" t="s">
        <v>54</v>
      </c>
      <c r="B29" s="5" t="s">
        <v>53</v>
      </c>
      <c r="J29" s="20">
        <f t="shared" si="0"/>
        <v>0</v>
      </c>
    </row>
    <row r="30" spans="1:13" ht="22">
      <c r="A30" s="5" t="s">
        <v>55</v>
      </c>
      <c r="B30" s="5" t="s">
        <v>53</v>
      </c>
      <c r="J30" s="20">
        <f t="shared" si="0"/>
        <v>0</v>
      </c>
    </row>
    <row r="31" spans="1:13" ht="22">
      <c r="A31" s="5" t="s">
        <v>57</v>
      </c>
      <c r="B31" s="5" t="s">
        <v>59</v>
      </c>
      <c r="J31" s="20">
        <f t="shared" si="0"/>
        <v>0</v>
      </c>
    </row>
    <row r="32" spans="1:13" ht="22">
      <c r="A32" s="5" t="s">
        <v>61</v>
      </c>
      <c r="B32" s="5" t="s">
        <v>70</v>
      </c>
      <c r="J32" s="20">
        <f t="shared" si="0"/>
        <v>0</v>
      </c>
    </row>
    <row r="33" spans="1:13" ht="22" customHeight="1">
      <c r="A33" s="5" t="s">
        <v>62</v>
      </c>
      <c r="B33" s="5" t="s">
        <v>70</v>
      </c>
      <c r="I33" s="5">
        <v>2</v>
      </c>
      <c r="J33" s="20">
        <f t="shared" si="0"/>
        <v>0</v>
      </c>
    </row>
    <row r="34" spans="1:13" ht="22">
      <c r="A34" s="5" t="s">
        <v>63</v>
      </c>
      <c r="B34" s="5" t="s">
        <v>70</v>
      </c>
      <c r="J34" s="20">
        <f t="shared" si="0"/>
        <v>0</v>
      </c>
    </row>
    <row r="35" spans="1:13" ht="22">
      <c r="A35" s="5" t="s">
        <v>65</v>
      </c>
      <c r="B35" s="5" t="s">
        <v>70</v>
      </c>
      <c r="C35" s="5" t="s">
        <v>110</v>
      </c>
      <c r="J35" s="20">
        <f t="shared" si="0"/>
        <v>0</v>
      </c>
    </row>
    <row r="36" spans="1:13" ht="22">
      <c r="A36" s="5" t="s">
        <v>66</v>
      </c>
      <c r="B36" s="5" t="s">
        <v>70</v>
      </c>
      <c r="J36" s="20">
        <f t="shared" si="0"/>
        <v>0</v>
      </c>
    </row>
    <row r="37" spans="1:13" ht="22">
      <c r="A37" s="5" t="s">
        <v>67</v>
      </c>
      <c r="B37" s="5" t="s">
        <v>70</v>
      </c>
      <c r="J37" s="20">
        <f t="shared" si="0"/>
        <v>0</v>
      </c>
    </row>
    <row r="38" spans="1:13" ht="22">
      <c r="A38" s="5" t="s">
        <v>68</v>
      </c>
      <c r="B38" s="5" t="s">
        <v>70</v>
      </c>
      <c r="J38" s="20">
        <f t="shared" si="0"/>
        <v>0</v>
      </c>
    </row>
    <row r="39" spans="1:13" ht="24" customHeight="1">
      <c r="A39" s="5" t="s">
        <v>69</v>
      </c>
      <c r="B39" s="5" t="s">
        <v>70</v>
      </c>
      <c r="J39" s="20">
        <f t="shared" si="0"/>
        <v>0</v>
      </c>
    </row>
    <row r="40" spans="1:13" ht="24" customHeight="1">
      <c r="A40" s="5" t="s">
        <v>173</v>
      </c>
      <c r="B40" s="5" t="s">
        <v>59</v>
      </c>
      <c r="C40" s="5" t="s">
        <v>174</v>
      </c>
      <c r="I40" s="5">
        <v>1</v>
      </c>
      <c r="J40" s="20">
        <v>0</v>
      </c>
    </row>
    <row r="41" spans="1:13" s="17" customFormat="1" ht="22">
      <c r="A41" s="17" t="s">
        <v>17</v>
      </c>
      <c r="E41" s="18"/>
      <c r="F41" s="19"/>
      <c r="J41" s="32">
        <f>SUM(J2:J40)</f>
        <v>21692</v>
      </c>
      <c r="M41" s="17">
        <f>SUM(M2:M40)</f>
        <v>12846</v>
      </c>
    </row>
  </sheetData>
  <sortState xmlns:xlrd2="http://schemas.microsoft.com/office/spreadsheetml/2017/richdata2" ref="A2:L41">
    <sortCondition ref="C2:C41"/>
  </sortState>
  <phoneticPr fontId="1" type="noConversion"/>
  <hyperlinks>
    <hyperlink ref="K5" r:id="rId1" location="none" xr:uid="{44F77E9A-1FEF-BA4E-A64D-801080BEC1AB}"/>
    <hyperlink ref="K12" r:id="rId2" xr:uid="{C75A80B3-10B5-D343-BEFE-AF0CB407219F}"/>
    <hyperlink ref="K14" r:id="rId3" location="none" xr:uid="{A96F843D-460D-1444-95F7-D66882355794}"/>
    <hyperlink ref="K15" r:id="rId4" location="crumb-wrap" xr:uid="{272C40F1-6BDD-A843-99ED-828D5D445AEF}"/>
    <hyperlink ref="K4" r:id="rId5" location="crumb-wrap" xr:uid="{9A4AB8E5-23AA-A447-BF31-603A5738D213}"/>
    <hyperlink ref="K2" r:id="rId6" xr:uid="{46C53AC9-79FA-5B49-B558-90FF2AECB54E}"/>
    <hyperlink ref="K10" r:id="rId7" location="crumb-wrap" xr:uid="{D8613EAC-622E-994F-8E0A-8DF3EB7ACB4F}"/>
    <hyperlink ref="K9" r:id="rId8" location="crumb-wrap" xr:uid="{5F7E93BD-2ED9-2848-8C2F-43BAA389E323}"/>
    <hyperlink ref="K7" r:id="rId9" location="crumb-wrap" xr:uid="{697E496D-055D-D643-BF57-A496A4AD67DE}"/>
    <hyperlink ref="K13"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D7"/>
  <sheetViews>
    <sheetView workbookViewId="0">
      <selection activeCell="B10" sqref="B10"/>
    </sheetView>
  </sheetViews>
  <sheetFormatPr baseColWidth="10" defaultColWidth="43.5" defaultRowHeight="21"/>
  <cols>
    <col min="1" max="1" width="16" style="9" customWidth="1"/>
    <col min="2" max="16384" width="43.5" style="9"/>
  </cols>
  <sheetData>
    <row r="1" spans="1:4">
      <c r="A1" s="9" t="s">
        <v>28</v>
      </c>
      <c r="B1" s="9" t="s">
        <v>30</v>
      </c>
      <c r="C1" s="9" t="s">
        <v>29</v>
      </c>
      <c r="D1" s="9" t="s">
        <v>315</v>
      </c>
    </row>
    <row r="3" spans="1:4" ht="22" customHeight="1">
      <c r="A3" s="61" t="s">
        <v>311</v>
      </c>
      <c r="B3" s="60" t="s">
        <v>31</v>
      </c>
      <c r="C3" s="10" t="s">
        <v>32</v>
      </c>
    </row>
    <row r="4" spans="1:4">
      <c r="A4" s="61"/>
      <c r="B4" s="60"/>
      <c r="C4" s="9" t="s">
        <v>33</v>
      </c>
    </row>
    <row r="5" spans="1:4">
      <c r="A5" s="9" t="s">
        <v>309</v>
      </c>
      <c r="B5" s="9" t="s">
        <v>310</v>
      </c>
      <c r="C5" s="9">
        <v>13942626713</v>
      </c>
    </row>
    <row r="6" spans="1:4">
      <c r="A6" s="9" t="s">
        <v>218</v>
      </c>
      <c r="B6" s="9" t="s">
        <v>312</v>
      </c>
      <c r="C6" s="9">
        <v>15140436656</v>
      </c>
    </row>
    <row r="7" spans="1:4">
      <c r="A7" s="9" t="s">
        <v>313</v>
      </c>
      <c r="B7" s="9" t="s">
        <v>314</v>
      </c>
      <c r="C7" s="9">
        <v>13840916589</v>
      </c>
      <c r="D7" s="9" t="s">
        <v>316</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53"/>
  <sheetViews>
    <sheetView workbookViewId="0">
      <pane ySplit="1" topLeftCell="A30" activePane="bottomLeft" state="frozen"/>
      <selection activeCell="D31" sqref="D31"/>
      <selection pane="bottomLeft" activeCell="B47" sqref="B47"/>
    </sheetView>
  </sheetViews>
  <sheetFormatPr baseColWidth="10" defaultColWidth="18.83203125" defaultRowHeight="21"/>
  <cols>
    <col min="1" max="1" width="18.83203125" style="5"/>
    <col min="2" max="2" width="18.83203125" style="4"/>
    <col min="3" max="7" width="18.83203125" style="5"/>
    <col min="8" max="8" width="25.83203125" style="5" customWidth="1"/>
    <col min="9" max="16384" width="18.83203125" style="5"/>
  </cols>
  <sheetData>
    <row r="1" spans="1:10" s="1" customFormat="1" ht="22">
      <c r="A1" s="1" t="s">
        <v>15</v>
      </c>
      <c r="B1" s="2" t="s">
        <v>22</v>
      </c>
      <c r="C1" s="1" t="s">
        <v>21</v>
      </c>
      <c r="D1" s="1" t="s">
        <v>18</v>
      </c>
      <c r="E1" s="1" t="s">
        <v>16</v>
      </c>
      <c r="F1" s="1" t="s">
        <v>23</v>
      </c>
      <c r="G1" s="1" t="s">
        <v>17</v>
      </c>
      <c r="H1" s="1" t="s">
        <v>19</v>
      </c>
      <c r="J1" s="4"/>
    </row>
    <row r="2" spans="1:10">
      <c r="A2" s="3">
        <v>44157</v>
      </c>
      <c r="B2" s="4">
        <v>100</v>
      </c>
      <c r="C2" s="5">
        <v>0</v>
      </c>
      <c r="D2" s="5">
        <v>37</v>
      </c>
      <c r="E2" s="5">
        <v>11.5</v>
      </c>
      <c r="F2" s="5">
        <v>0</v>
      </c>
      <c r="G2" s="4">
        <f>SUM(B2:F2)</f>
        <v>148.5</v>
      </c>
    </row>
    <row r="3" spans="1:10" ht="22">
      <c r="A3" s="3">
        <v>44158</v>
      </c>
      <c r="B3" s="4">
        <v>0</v>
      </c>
      <c r="C3" s="5">
        <v>0</v>
      </c>
      <c r="D3" s="5">
        <v>0</v>
      </c>
      <c r="E3" s="5">
        <v>0</v>
      </c>
      <c r="F3" s="5">
        <v>0</v>
      </c>
      <c r="G3" s="4">
        <f t="shared" ref="G3:G44" si="0">SUM(B3:F3)</f>
        <v>0</v>
      </c>
      <c r="H3" s="5" t="s">
        <v>20</v>
      </c>
    </row>
    <row r="4" spans="1:10">
      <c r="A4" s="3">
        <v>44159</v>
      </c>
      <c r="B4" s="4">
        <v>0</v>
      </c>
      <c r="C4" s="5">
        <v>14</v>
      </c>
      <c r="D4" s="5">
        <v>38</v>
      </c>
      <c r="E4" s="5">
        <v>55</v>
      </c>
      <c r="F4" s="5">
        <v>0</v>
      </c>
      <c r="G4" s="4">
        <f t="shared" si="0"/>
        <v>107</v>
      </c>
    </row>
    <row r="5" spans="1:10">
      <c r="A5" s="3">
        <v>44160</v>
      </c>
      <c r="B5" s="4">
        <v>0</v>
      </c>
      <c r="C5" s="5">
        <v>0</v>
      </c>
      <c r="D5" s="5">
        <v>45</v>
      </c>
      <c r="E5" s="5">
        <v>44</v>
      </c>
      <c r="F5" s="5">
        <v>0</v>
      </c>
      <c r="G5" s="4">
        <f t="shared" si="0"/>
        <v>89</v>
      </c>
    </row>
    <row r="6" spans="1:10">
      <c r="A6" s="3">
        <v>44161</v>
      </c>
      <c r="B6" s="4">
        <v>0</v>
      </c>
      <c r="C6" s="5">
        <v>0</v>
      </c>
      <c r="D6" s="5">
        <v>54.4</v>
      </c>
      <c r="E6" s="5">
        <v>59</v>
      </c>
      <c r="F6" s="5">
        <v>0</v>
      </c>
      <c r="G6" s="4">
        <f t="shared" si="0"/>
        <v>113.4</v>
      </c>
    </row>
    <row r="7" spans="1:10" ht="66">
      <c r="A7" s="3">
        <v>44162</v>
      </c>
      <c r="B7" s="4">
        <v>0</v>
      </c>
      <c r="C7" s="5">
        <v>0</v>
      </c>
      <c r="D7" s="5">
        <v>0</v>
      </c>
      <c r="E7" s="5">
        <v>0</v>
      </c>
      <c r="F7" s="5">
        <v>6</v>
      </c>
      <c r="G7" s="4">
        <f t="shared" si="0"/>
        <v>6</v>
      </c>
      <c r="H7" s="5" t="s">
        <v>24</v>
      </c>
    </row>
    <row r="8" spans="1:10">
      <c r="A8" s="3">
        <v>44163</v>
      </c>
      <c r="B8" s="4">
        <v>0</v>
      </c>
      <c r="C8" s="5">
        <v>0</v>
      </c>
      <c r="D8" s="5">
        <v>0</v>
      </c>
      <c r="E8" s="5">
        <v>0</v>
      </c>
      <c r="F8" s="5">
        <v>0</v>
      </c>
      <c r="G8" s="4">
        <f t="shared" si="0"/>
        <v>0</v>
      </c>
    </row>
    <row r="9" spans="1:10">
      <c r="A9" s="3">
        <v>44164</v>
      </c>
      <c r="B9" s="4">
        <v>0</v>
      </c>
      <c r="C9" s="5">
        <v>12</v>
      </c>
      <c r="D9" s="5">
        <v>16</v>
      </c>
      <c r="E9" s="5">
        <v>47</v>
      </c>
      <c r="F9" s="5">
        <v>0</v>
      </c>
      <c r="G9" s="4">
        <f t="shared" si="0"/>
        <v>75</v>
      </c>
    </row>
    <row r="10" spans="1:10">
      <c r="A10" s="3">
        <v>44165</v>
      </c>
      <c r="B10" s="4">
        <v>0</v>
      </c>
      <c r="C10" s="5">
        <v>0</v>
      </c>
      <c r="D10" s="5">
        <v>31.28</v>
      </c>
      <c r="E10" s="5">
        <v>59</v>
      </c>
      <c r="F10" s="5">
        <v>0</v>
      </c>
      <c r="G10" s="4">
        <f t="shared" si="0"/>
        <v>90.28</v>
      </c>
    </row>
    <row r="11" spans="1:10">
      <c r="A11" s="3">
        <v>44166</v>
      </c>
      <c r="B11" s="4">
        <v>0</v>
      </c>
      <c r="C11" s="5">
        <v>0</v>
      </c>
      <c r="D11" s="5">
        <v>61.6</v>
      </c>
      <c r="E11" s="5">
        <v>0</v>
      </c>
      <c r="F11" s="5">
        <v>0</v>
      </c>
      <c r="G11" s="4">
        <f t="shared" si="0"/>
        <v>61.6</v>
      </c>
    </row>
    <row r="12" spans="1:10">
      <c r="A12" s="3">
        <v>44167</v>
      </c>
      <c r="B12" s="4">
        <v>0</v>
      </c>
      <c r="C12" s="5">
        <v>0</v>
      </c>
      <c r="D12" s="5">
        <v>0</v>
      </c>
      <c r="E12" s="5">
        <v>58.5</v>
      </c>
      <c r="F12" s="5">
        <v>0</v>
      </c>
      <c r="G12" s="4">
        <f t="shared" si="0"/>
        <v>58.5</v>
      </c>
    </row>
    <row r="13" spans="1:10">
      <c r="A13" s="3">
        <v>44168</v>
      </c>
      <c r="B13" s="4">
        <v>0</v>
      </c>
      <c r="C13" s="5">
        <v>0</v>
      </c>
      <c r="D13" s="5">
        <v>0</v>
      </c>
      <c r="E13" s="5">
        <v>0</v>
      </c>
      <c r="F13" s="5">
        <v>0</v>
      </c>
      <c r="G13" s="4">
        <f t="shared" si="0"/>
        <v>0</v>
      </c>
    </row>
    <row r="14" spans="1:10" ht="22">
      <c r="A14" s="3">
        <v>44169</v>
      </c>
      <c r="B14" s="4">
        <v>0</v>
      </c>
      <c r="C14" s="5">
        <v>0</v>
      </c>
      <c r="D14" s="5">
        <v>41</v>
      </c>
      <c r="E14" s="5">
        <v>64.2</v>
      </c>
      <c r="F14" s="5">
        <v>0</v>
      </c>
      <c r="G14" s="4">
        <f t="shared" si="0"/>
        <v>105.2</v>
      </c>
      <c r="H14" s="5" t="s">
        <v>116</v>
      </c>
    </row>
    <row r="15" spans="1:10">
      <c r="A15" s="3">
        <v>44170</v>
      </c>
      <c r="B15" s="4">
        <v>0</v>
      </c>
      <c r="C15" s="5">
        <v>0</v>
      </c>
      <c r="D15" s="5">
        <v>0</v>
      </c>
      <c r="E15" s="5">
        <v>66.099999999999994</v>
      </c>
      <c r="F15" s="5">
        <v>0</v>
      </c>
      <c r="G15" s="4">
        <f t="shared" si="0"/>
        <v>66.099999999999994</v>
      </c>
    </row>
    <row r="16" spans="1:10">
      <c r="A16" s="3">
        <v>44171</v>
      </c>
      <c r="B16" s="4">
        <v>0</v>
      </c>
      <c r="C16" s="5">
        <v>0</v>
      </c>
      <c r="D16" s="5">
        <v>0</v>
      </c>
      <c r="E16" s="5">
        <v>0</v>
      </c>
      <c r="F16" s="5">
        <v>0</v>
      </c>
      <c r="G16" s="4">
        <f t="shared" si="0"/>
        <v>0</v>
      </c>
    </row>
    <row r="17" spans="1:8">
      <c r="A17" s="3">
        <v>44172</v>
      </c>
      <c r="B17" s="4">
        <v>0</v>
      </c>
      <c r="C17" s="5">
        <v>0</v>
      </c>
      <c r="D17" s="5">
        <v>19</v>
      </c>
      <c r="E17" s="5">
        <v>0</v>
      </c>
      <c r="F17" s="5">
        <v>0</v>
      </c>
      <c r="G17" s="4">
        <f t="shared" si="0"/>
        <v>19</v>
      </c>
    </row>
    <row r="18" spans="1:8">
      <c r="A18" s="3">
        <v>44173</v>
      </c>
      <c r="B18" s="4">
        <v>0</v>
      </c>
      <c r="C18" s="5">
        <v>0</v>
      </c>
      <c r="D18" s="5">
        <v>61</v>
      </c>
      <c r="E18" s="5">
        <v>57</v>
      </c>
      <c r="F18" s="5">
        <v>0</v>
      </c>
      <c r="G18" s="4">
        <f t="shared" si="0"/>
        <v>118</v>
      </c>
    </row>
    <row r="19" spans="1:8">
      <c r="A19" s="3">
        <v>44174</v>
      </c>
      <c r="B19" s="4">
        <v>0</v>
      </c>
      <c r="C19" s="5">
        <v>0</v>
      </c>
      <c r="D19" s="5">
        <v>49.2</v>
      </c>
      <c r="E19" s="5">
        <v>43</v>
      </c>
      <c r="F19" s="5">
        <v>0</v>
      </c>
      <c r="G19" s="4">
        <f t="shared" si="0"/>
        <v>92.2</v>
      </c>
    </row>
    <row r="20" spans="1:8">
      <c r="A20" s="3">
        <v>44175</v>
      </c>
      <c r="B20" s="4">
        <v>20</v>
      </c>
      <c r="C20" s="5">
        <v>0</v>
      </c>
      <c r="D20" s="5">
        <v>17.8</v>
      </c>
      <c r="E20" s="5">
        <v>110.5</v>
      </c>
      <c r="F20" s="5">
        <v>0</v>
      </c>
      <c r="G20" s="4">
        <f t="shared" si="0"/>
        <v>148.30000000000001</v>
      </c>
    </row>
    <row r="21" spans="1:8">
      <c r="A21" s="3">
        <v>44176</v>
      </c>
      <c r="B21" s="4">
        <v>0</v>
      </c>
      <c r="C21" s="5">
        <v>0</v>
      </c>
      <c r="D21" s="5">
        <v>84.65</v>
      </c>
      <c r="E21" s="5">
        <v>52.5</v>
      </c>
      <c r="F21" s="5">
        <v>0</v>
      </c>
      <c r="G21" s="4">
        <f t="shared" si="0"/>
        <v>137.15</v>
      </c>
    </row>
    <row r="22" spans="1:8">
      <c r="A22" s="3">
        <v>44177</v>
      </c>
      <c r="B22" s="4">
        <v>0</v>
      </c>
      <c r="C22" s="5">
        <v>0</v>
      </c>
      <c r="D22" s="5">
        <v>0</v>
      </c>
      <c r="E22" s="5">
        <v>0</v>
      </c>
      <c r="F22" s="5">
        <v>0</v>
      </c>
      <c r="G22" s="4">
        <f t="shared" si="0"/>
        <v>0</v>
      </c>
    </row>
    <row r="23" spans="1:8" ht="22">
      <c r="A23" s="3">
        <v>44178</v>
      </c>
      <c r="B23" s="4">
        <v>0</v>
      </c>
      <c r="C23" s="5">
        <v>0</v>
      </c>
      <c r="D23" s="5">
        <v>18.5</v>
      </c>
      <c r="E23" s="5">
        <v>77.8</v>
      </c>
      <c r="F23" s="5">
        <v>0</v>
      </c>
      <c r="G23" s="4">
        <f t="shared" si="0"/>
        <v>96.3</v>
      </c>
      <c r="H23" s="5" t="s">
        <v>214</v>
      </c>
    </row>
    <row r="24" spans="1:8">
      <c r="A24" s="3">
        <v>44179</v>
      </c>
      <c r="B24" s="4">
        <v>0</v>
      </c>
      <c r="C24" s="5">
        <v>0</v>
      </c>
      <c r="D24" s="5">
        <v>0</v>
      </c>
      <c r="E24" s="5">
        <v>0</v>
      </c>
      <c r="F24" s="5">
        <v>0</v>
      </c>
      <c r="G24" s="4">
        <f t="shared" si="0"/>
        <v>0</v>
      </c>
    </row>
    <row r="25" spans="1:8" ht="22">
      <c r="A25" s="3">
        <v>44180</v>
      </c>
      <c r="B25" s="4">
        <v>0</v>
      </c>
      <c r="C25" s="5">
        <v>0</v>
      </c>
      <c r="D25" s="5">
        <v>63.2</v>
      </c>
      <c r="E25" s="5">
        <v>204</v>
      </c>
      <c r="F25" s="5">
        <v>0</v>
      </c>
      <c r="G25" s="4">
        <f t="shared" si="0"/>
        <v>267.2</v>
      </c>
      <c r="H25" s="5" t="s">
        <v>213</v>
      </c>
    </row>
    <row r="26" spans="1:8">
      <c r="A26" s="3">
        <v>44181</v>
      </c>
      <c r="B26" s="4">
        <v>0</v>
      </c>
      <c r="C26" s="5">
        <v>0</v>
      </c>
      <c r="D26" s="5">
        <f>17.2+43.2</f>
        <v>60.400000000000006</v>
      </c>
      <c r="E26" s="5">
        <v>43</v>
      </c>
      <c r="F26" s="5">
        <v>0</v>
      </c>
      <c r="G26" s="4">
        <f t="shared" si="0"/>
        <v>103.4</v>
      </c>
    </row>
    <row r="27" spans="1:8" ht="22">
      <c r="A27" s="3">
        <v>44182</v>
      </c>
      <c r="B27" s="4">
        <v>0</v>
      </c>
      <c r="C27" s="5">
        <v>0</v>
      </c>
      <c r="D27" s="5">
        <f>20.3</f>
        <v>20.3</v>
      </c>
      <c r="E27" s="5">
        <v>46.9</v>
      </c>
      <c r="F27" s="5">
        <v>24</v>
      </c>
      <c r="G27" s="4">
        <f t="shared" si="0"/>
        <v>91.2</v>
      </c>
      <c r="H27" s="5" t="s">
        <v>219</v>
      </c>
    </row>
    <row r="28" spans="1:8" ht="22">
      <c r="A28" s="3">
        <v>44183</v>
      </c>
      <c r="B28" s="4">
        <v>0</v>
      </c>
      <c r="C28" s="5">
        <v>0</v>
      </c>
      <c r="D28" s="5">
        <v>0</v>
      </c>
      <c r="E28" s="5">
        <v>0</v>
      </c>
      <c r="F28" s="5">
        <v>10.9</v>
      </c>
      <c r="G28" s="4">
        <f t="shared" si="0"/>
        <v>10.9</v>
      </c>
      <c r="H28" s="5" t="s">
        <v>228</v>
      </c>
    </row>
    <row r="29" spans="1:8">
      <c r="A29" s="3">
        <v>44184</v>
      </c>
      <c r="B29" s="4">
        <v>0</v>
      </c>
      <c r="C29" s="5">
        <v>0</v>
      </c>
      <c r="D29" s="5">
        <f>17+38.72</f>
        <v>55.72</v>
      </c>
      <c r="E29" s="5">
        <f>1+11+45</f>
        <v>57</v>
      </c>
      <c r="F29" s="5">
        <v>0</v>
      </c>
      <c r="G29" s="4">
        <f t="shared" si="0"/>
        <v>112.72</v>
      </c>
    </row>
    <row r="30" spans="1:8">
      <c r="A30" s="3">
        <v>44185</v>
      </c>
      <c r="B30" s="4">
        <v>0</v>
      </c>
      <c r="C30" s="5">
        <v>0</v>
      </c>
      <c r="D30" s="5">
        <f>17.2+18.5</f>
        <v>35.700000000000003</v>
      </c>
      <c r="E30" s="5">
        <f>16+50</f>
        <v>66</v>
      </c>
      <c r="F30" s="5">
        <v>0</v>
      </c>
      <c r="G30" s="4">
        <f t="shared" si="0"/>
        <v>101.7</v>
      </c>
    </row>
    <row r="31" spans="1:8">
      <c r="A31" s="3">
        <v>44186</v>
      </c>
      <c r="B31" s="4">
        <v>0</v>
      </c>
      <c r="C31" s="5">
        <v>0</v>
      </c>
      <c r="D31" s="5">
        <f>17.6+48</f>
        <v>65.599999999999994</v>
      </c>
      <c r="E31" s="5">
        <f>5.5+15.5</f>
        <v>21</v>
      </c>
      <c r="F31" s="5">
        <v>0</v>
      </c>
      <c r="G31" s="4">
        <f t="shared" si="0"/>
        <v>86.6</v>
      </c>
    </row>
    <row r="32" spans="1:8">
      <c r="A32" s="3">
        <v>44187</v>
      </c>
      <c r="B32" s="4">
        <v>0</v>
      </c>
      <c r="C32" s="5">
        <v>0</v>
      </c>
      <c r="D32" s="5">
        <v>0</v>
      </c>
      <c r="E32" s="5">
        <v>0</v>
      </c>
      <c r="F32" s="5">
        <v>0</v>
      </c>
      <c r="G32" s="4">
        <f t="shared" si="0"/>
        <v>0</v>
      </c>
    </row>
    <row r="33" spans="1:8" ht="22">
      <c r="A33" s="3">
        <v>44188</v>
      </c>
      <c r="B33" s="4">
        <v>0</v>
      </c>
      <c r="C33" s="5">
        <f>28</f>
        <v>28</v>
      </c>
      <c r="D33" s="5">
        <f>27+35.5</f>
        <v>62.5</v>
      </c>
      <c r="E33" s="5">
        <f>34.9</f>
        <v>34.9</v>
      </c>
      <c r="F33" s="5">
        <v>30</v>
      </c>
      <c r="G33" s="4">
        <f t="shared" si="0"/>
        <v>155.4</v>
      </c>
      <c r="H33" s="5" t="s">
        <v>270</v>
      </c>
    </row>
    <row r="34" spans="1:8">
      <c r="A34" s="3">
        <v>44189</v>
      </c>
      <c r="B34" s="4">
        <v>0</v>
      </c>
      <c r="C34" s="5">
        <v>0</v>
      </c>
      <c r="D34" s="5">
        <f>39.91</f>
        <v>39.909999999999997</v>
      </c>
      <c r="E34" s="5">
        <f>12.3</f>
        <v>12.3</v>
      </c>
      <c r="F34" s="5">
        <v>0</v>
      </c>
      <c r="G34" s="4">
        <f t="shared" si="0"/>
        <v>52.209999999999994</v>
      </c>
    </row>
    <row r="35" spans="1:8">
      <c r="A35" s="3">
        <v>44190</v>
      </c>
      <c r="B35" s="4">
        <v>0</v>
      </c>
      <c r="C35" s="5">
        <v>0</v>
      </c>
      <c r="D35" s="5">
        <f>17.5</f>
        <v>17.5</v>
      </c>
      <c r="E35" s="5">
        <f>1+11+51</f>
        <v>63</v>
      </c>
      <c r="F35" s="5">
        <v>0</v>
      </c>
      <c r="G35" s="4">
        <f t="shared" si="0"/>
        <v>80.5</v>
      </c>
    </row>
    <row r="36" spans="1:8" ht="44">
      <c r="A36" s="3">
        <v>44191</v>
      </c>
      <c r="B36" s="4">
        <v>0</v>
      </c>
      <c r="C36" s="5">
        <f>4</f>
        <v>4</v>
      </c>
      <c r="D36" s="5">
        <v>0</v>
      </c>
      <c r="E36" s="5">
        <f>11.5+34.5</f>
        <v>46</v>
      </c>
      <c r="F36" s="5">
        <f>18.4+269</f>
        <v>287.39999999999998</v>
      </c>
      <c r="G36" s="4">
        <f t="shared" si="0"/>
        <v>337.4</v>
      </c>
      <c r="H36" s="5" t="s">
        <v>271</v>
      </c>
    </row>
    <row r="37" spans="1:8" ht="22">
      <c r="A37" s="3">
        <v>44192</v>
      </c>
      <c r="B37" s="4">
        <v>100</v>
      </c>
      <c r="C37" s="5">
        <v>0</v>
      </c>
      <c r="D37" s="5">
        <v>0</v>
      </c>
      <c r="E37" s="5">
        <v>0</v>
      </c>
      <c r="F37" s="5">
        <v>10</v>
      </c>
      <c r="G37" s="4">
        <f t="shared" si="0"/>
        <v>110</v>
      </c>
      <c r="H37" s="5" t="s">
        <v>290</v>
      </c>
    </row>
    <row r="38" spans="1:8">
      <c r="A38" s="3">
        <v>44193</v>
      </c>
      <c r="B38" s="4">
        <v>0</v>
      </c>
      <c r="C38" s="5">
        <v>0</v>
      </c>
      <c r="D38" s="5">
        <v>19</v>
      </c>
      <c r="E38" s="5">
        <f>1+66</f>
        <v>67</v>
      </c>
      <c r="F38" s="5">
        <v>0</v>
      </c>
      <c r="G38" s="4">
        <f t="shared" si="0"/>
        <v>86</v>
      </c>
    </row>
    <row r="39" spans="1:8" ht="22">
      <c r="A39" s="3">
        <v>44194</v>
      </c>
      <c r="B39" s="4">
        <v>0</v>
      </c>
      <c r="C39" s="5">
        <v>0</v>
      </c>
      <c r="D39" s="5">
        <f>28.8+24.8+15</f>
        <v>68.599999999999994</v>
      </c>
      <c r="E39" s="5">
        <f>63.8</f>
        <v>63.8</v>
      </c>
      <c r="F39" s="5">
        <v>15</v>
      </c>
      <c r="G39" s="4">
        <f t="shared" si="0"/>
        <v>147.39999999999998</v>
      </c>
      <c r="H39" s="5" t="s">
        <v>291</v>
      </c>
    </row>
    <row r="40" spans="1:8">
      <c r="A40" s="3">
        <v>44195</v>
      </c>
      <c r="B40" s="4">
        <v>0</v>
      </c>
      <c r="C40" s="5">
        <v>0</v>
      </c>
      <c r="D40" s="5">
        <f>37.8+49.33</f>
        <v>87.13</v>
      </c>
      <c r="E40" s="5">
        <f>64+1</f>
        <v>65</v>
      </c>
      <c r="F40" s="5">
        <v>0</v>
      </c>
      <c r="G40" s="4">
        <f t="shared" si="0"/>
        <v>152.13</v>
      </c>
    </row>
    <row r="41" spans="1:8">
      <c r="A41" s="3">
        <v>44196</v>
      </c>
      <c r="B41" s="4">
        <v>0</v>
      </c>
      <c r="C41" s="5">
        <v>0</v>
      </c>
      <c r="D41" s="5">
        <f>18+12.4</f>
        <v>30.4</v>
      </c>
      <c r="E41" s="5">
        <f>62+1</f>
        <v>63</v>
      </c>
      <c r="F41" s="5">
        <v>0</v>
      </c>
      <c r="G41" s="4">
        <f t="shared" si="0"/>
        <v>93.4</v>
      </c>
    </row>
    <row r="42" spans="1:8">
      <c r="A42" s="3">
        <v>44197</v>
      </c>
      <c r="B42" s="4">
        <v>0</v>
      </c>
      <c r="C42" s="5">
        <v>0</v>
      </c>
      <c r="D42" s="5">
        <v>0</v>
      </c>
      <c r="E42" s="5">
        <v>0</v>
      </c>
      <c r="F42" s="5">
        <v>0</v>
      </c>
      <c r="G42" s="4">
        <f t="shared" si="0"/>
        <v>0</v>
      </c>
    </row>
    <row r="43" spans="1:8" ht="22">
      <c r="A43" s="3">
        <v>44198</v>
      </c>
      <c r="B43" s="4">
        <v>0</v>
      </c>
      <c r="C43" s="5">
        <v>0</v>
      </c>
      <c r="D43" s="5">
        <v>0</v>
      </c>
      <c r="E43" s="5">
        <v>0</v>
      </c>
      <c r="F43" s="5">
        <v>195</v>
      </c>
      <c r="G43" s="4">
        <f t="shared" si="0"/>
        <v>195</v>
      </c>
      <c r="H43" s="5" t="s">
        <v>296</v>
      </c>
    </row>
    <row r="44" spans="1:8" ht="44">
      <c r="A44" s="3">
        <v>44199</v>
      </c>
      <c r="B44" s="4">
        <v>0</v>
      </c>
      <c r="C44" s="5">
        <v>0</v>
      </c>
      <c r="D44" s="5">
        <v>43</v>
      </c>
      <c r="E44" s="5">
        <f>6+10.9</f>
        <v>16.899999999999999</v>
      </c>
      <c r="F44" s="5">
        <f>50+15+118</f>
        <v>183</v>
      </c>
      <c r="G44" s="4">
        <f t="shared" si="0"/>
        <v>242.9</v>
      </c>
      <c r="H44" s="5" t="s">
        <v>295</v>
      </c>
    </row>
    <row r="45" spans="1:8">
      <c r="A45" s="3">
        <v>44200</v>
      </c>
      <c r="B45" s="4">
        <v>0</v>
      </c>
      <c r="C45" s="5">
        <v>0</v>
      </c>
      <c r="D45" s="5">
        <f>40+39.3</f>
        <v>79.3</v>
      </c>
      <c r="E45" s="5">
        <f>57+16.9</f>
        <v>73.900000000000006</v>
      </c>
      <c r="G45" s="4"/>
    </row>
    <row r="46" spans="1:8" s="8" customFormat="1" ht="22">
      <c r="A46" s="6" t="s">
        <v>17</v>
      </c>
      <c r="B46" s="7">
        <f>SUM(B2:B45)</f>
        <v>220</v>
      </c>
      <c r="C46" s="7">
        <f t="shared" ref="B46:F46" si="1">SUM(C2:C45)</f>
        <v>58</v>
      </c>
      <c r="D46" s="7">
        <f t="shared" si="1"/>
        <v>1322.6900000000003</v>
      </c>
      <c r="E46" s="7">
        <f t="shared" si="1"/>
        <v>1748.8000000000002</v>
      </c>
      <c r="F46" s="7">
        <f t="shared" si="1"/>
        <v>761.3</v>
      </c>
      <c r="G46" s="7">
        <f>SUM(G2:G45)</f>
        <v>3957.5900000000006</v>
      </c>
    </row>
    <row r="47" spans="1:8">
      <c r="A47" s="3"/>
    </row>
    <row r="48" spans="1:8">
      <c r="A48" s="3"/>
    </row>
    <row r="49" spans="1:1">
      <c r="A49" s="3"/>
    </row>
    <row r="50" spans="1:1">
      <c r="A50" s="3"/>
    </row>
    <row r="51" spans="1:1">
      <c r="A51" s="3"/>
    </row>
    <row r="52" spans="1:1">
      <c r="A52" s="3"/>
    </row>
    <row r="53" spans="1:1">
      <c r="A53"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12"/>
  <sheetViews>
    <sheetView topLeftCell="E1" workbookViewId="0">
      <pane ySplit="1" topLeftCell="A8" activePane="bottomLeft" state="frozen"/>
      <selection pane="bottomLeft" activeCell="G10" sqref="G10"/>
    </sheetView>
  </sheetViews>
  <sheetFormatPr baseColWidth="10" defaultColWidth="20" defaultRowHeight="21"/>
  <cols>
    <col min="1" max="2" width="20" style="11"/>
    <col min="3" max="3" width="37.5" style="11" customWidth="1"/>
    <col min="4" max="4" width="20" style="25"/>
    <col min="5" max="5" width="41.83203125" style="11" customWidth="1"/>
    <col min="6" max="6" width="60" style="11" customWidth="1"/>
    <col min="7" max="7" width="40.1640625" style="11" customWidth="1"/>
    <col min="8" max="16384" width="20" style="11"/>
  </cols>
  <sheetData>
    <row r="1" spans="1:7" s="1" customFormat="1" ht="22">
      <c r="A1" s="1" t="s">
        <v>0</v>
      </c>
      <c r="B1" s="1" t="s">
        <v>122</v>
      </c>
      <c r="C1" s="1" t="s">
        <v>119</v>
      </c>
      <c r="D1" s="12" t="s">
        <v>125</v>
      </c>
      <c r="E1" s="1" t="s">
        <v>128</v>
      </c>
      <c r="F1" s="1" t="s">
        <v>121</v>
      </c>
      <c r="G1" s="1" t="s">
        <v>120</v>
      </c>
    </row>
    <row r="2" spans="1:7" ht="22">
      <c r="A2" s="11" t="s">
        <v>3</v>
      </c>
      <c r="B2" s="11" t="s">
        <v>123</v>
      </c>
      <c r="C2" s="24">
        <v>44167</v>
      </c>
      <c r="D2" s="25" t="s">
        <v>124</v>
      </c>
      <c r="F2" s="11" t="s">
        <v>126</v>
      </c>
    </row>
    <row r="3" spans="1:7" ht="44">
      <c r="A3" s="11" t="s">
        <v>3</v>
      </c>
      <c r="B3" s="11" t="s">
        <v>127</v>
      </c>
      <c r="C3" s="24" t="s">
        <v>129</v>
      </c>
      <c r="D3" s="25">
        <v>0.33</v>
      </c>
      <c r="E3" s="11" t="s">
        <v>141</v>
      </c>
      <c r="G3" s="11" t="s">
        <v>131</v>
      </c>
    </row>
    <row r="4" spans="1:7" ht="154">
      <c r="A4" s="11" t="s">
        <v>13</v>
      </c>
      <c r="B4" s="11" t="s">
        <v>13</v>
      </c>
      <c r="C4" s="24" t="s">
        <v>155</v>
      </c>
      <c r="D4" s="25">
        <v>5.5</v>
      </c>
      <c r="E4" s="11" t="s">
        <v>162</v>
      </c>
      <c r="F4" s="29" t="s">
        <v>217</v>
      </c>
      <c r="G4" s="11" t="s">
        <v>154</v>
      </c>
    </row>
    <row r="5" spans="1:7" ht="66">
      <c r="A5" s="11" t="s">
        <v>3</v>
      </c>
      <c r="B5" s="11" t="s">
        <v>130</v>
      </c>
      <c r="C5" s="24" t="s">
        <v>157</v>
      </c>
      <c r="D5" s="25">
        <v>2.5</v>
      </c>
      <c r="E5" s="11" t="s">
        <v>158</v>
      </c>
      <c r="F5" s="11" t="s">
        <v>159</v>
      </c>
      <c r="G5" s="11" t="s">
        <v>161</v>
      </c>
    </row>
    <row r="6" spans="1:7" ht="171" customHeight="1">
      <c r="A6" s="11" t="s">
        <v>13</v>
      </c>
      <c r="B6" s="11" t="s">
        <v>189</v>
      </c>
      <c r="C6" s="11" t="s">
        <v>215</v>
      </c>
      <c r="D6" s="25">
        <v>9.5</v>
      </c>
      <c r="E6" s="11" t="s">
        <v>216</v>
      </c>
      <c r="F6" s="11" t="s">
        <v>230</v>
      </c>
      <c r="G6" s="11" t="s">
        <v>190</v>
      </c>
    </row>
    <row r="7" spans="1:7" s="31" customFormat="1" ht="66">
      <c r="A7" s="31" t="s">
        <v>3</v>
      </c>
      <c r="B7" s="31" t="s">
        <v>223</v>
      </c>
      <c r="C7" s="31" t="s">
        <v>224</v>
      </c>
      <c r="D7" s="25">
        <v>2.5</v>
      </c>
      <c r="E7" s="31" t="s">
        <v>225</v>
      </c>
      <c r="F7" s="29" t="s">
        <v>227</v>
      </c>
      <c r="G7" s="31" t="s">
        <v>226</v>
      </c>
    </row>
    <row r="8" spans="1:7" ht="110">
      <c r="A8" s="11" t="s">
        <v>218</v>
      </c>
      <c r="B8" s="11" t="s">
        <v>220</v>
      </c>
      <c r="C8" s="11" t="s">
        <v>229</v>
      </c>
      <c r="D8" s="25">
        <v>5.5</v>
      </c>
      <c r="E8" s="11" t="s">
        <v>221</v>
      </c>
      <c r="F8" s="11" t="s">
        <v>308</v>
      </c>
      <c r="G8" s="11" t="s">
        <v>222</v>
      </c>
    </row>
    <row r="9" spans="1:7" ht="330">
      <c r="A9" s="11" t="s">
        <v>232</v>
      </c>
      <c r="B9" s="11" t="s">
        <v>233</v>
      </c>
      <c r="C9" s="11" t="s">
        <v>273</v>
      </c>
      <c r="D9" s="25">
        <v>10.5</v>
      </c>
      <c r="E9" s="11" t="s">
        <v>261</v>
      </c>
      <c r="F9" s="11" t="s">
        <v>272</v>
      </c>
      <c r="G9" s="11" t="s">
        <v>304</v>
      </c>
    </row>
    <row r="10" spans="1:7" ht="66">
      <c r="A10" s="52" t="s">
        <v>232</v>
      </c>
      <c r="B10" s="11" t="s">
        <v>121</v>
      </c>
      <c r="C10" s="11" t="s">
        <v>274</v>
      </c>
      <c r="D10" s="25">
        <v>6</v>
      </c>
      <c r="E10" s="11" t="s">
        <v>275</v>
      </c>
      <c r="F10" s="29" t="s">
        <v>276</v>
      </c>
      <c r="G10" s="11" t="s">
        <v>302</v>
      </c>
    </row>
    <row r="11" spans="1:7" s="54" customFormat="1" ht="154">
      <c r="A11" s="54" t="s">
        <v>218</v>
      </c>
      <c r="B11" s="54" t="s">
        <v>299</v>
      </c>
      <c r="C11" s="54" t="s">
        <v>300</v>
      </c>
      <c r="D11" s="25">
        <v>13.5</v>
      </c>
      <c r="E11" s="54" t="s">
        <v>301</v>
      </c>
    </row>
    <row r="12" spans="1:7" ht="308">
      <c r="A12" s="11" t="s">
        <v>218</v>
      </c>
      <c r="B12" s="11" t="s">
        <v>297</v>
      </c>
      <c r="C12" s="11" t="s">
        <v>298</v>
      </c>
      <c r="E12" s="11" t="s">
        <v>303</v>
      </c>
      <c r="F12" s="29" t="s">
        <v>305</v>
      </c>
      <c r="G12" s="54" t="s">
        <v>306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7"/>
  <sheetViews>
    <sheetView workbookViewId="0">
      <pane ySplit="1" topLeftCell="A2" activePane="bottomLeft" state="frozen"/>
      <selection pane="bottomLeft" activeCell="D11" sqref="D11"/>
    </sheetView>
  </sheetViews>
  <sheetFormatPr baseColWidth="10" defaultColWidth="18.1640625" defaultRowHeight="21"/>
  <cols>
    <col min="1" max="16384" width="18.1640625" style="27"/>
  </cols>
  <sheetData>
    <row r="1" spans="1:10" s="1" customFormat="1" ht="22">
      <c r="A1" s="1" t="s">
        <v>145</v>
      </c>
      <c r="B1" s="2" t="s">
        <v>147</v>
      </c>
      <c r="C1" s="1" t="s">
        <v>146</v>
      </c>
      <c r="D1" s="1" t="s">
        <v>19</v>
      </c>
      <c r="J1" s="26"/>
    </row>
    <row r="2" spans="1:10" ht="66">
      <c r="A2" s="27" t="s">
        <v>148</v>
      </c>
      <c r="B2" s="27" t="s">
        <v>149</v>
      </c>
      <c r="C2" s="27">
        <v>0</v>
      </c>
      <c r="D2" s="27" t="s">
        <v>150</v>
      </c>
    </row>
    <row r="3" spans="1:10" ht="66">
      <c r="A3" s="27" t="s">
        <v>151</v>
      </c>
      <c r="B3" s="27" t="s">
        <v>152</v>
      </c>
      <c r="C3" s="27">
        <v>100</v>
      </c>
      <c r="D3" s="27" t="s">
        <v>153</v>
      </c>
    </row>
    <row r="4" spans="1:10" ht="44">
      <c r="A4" s="27" t="s">
        <v>255</v>
      </c>
      <c r="B4" s="27" t="s">
        <v>277</v>
      </c>
      <c r="C4" s="27">
        <v>33292.050000000003</v>
      </c>
      <c r="D4" s="58" t="s">
        <v>278</v>
      </c>
    </row>
    <row r="5" spans="1:10" ht="66">
      <c r="A5" s="27" t="s">
        <v>262</v>
      </c>
      <c r="B5" s="27" t="s">
        <v>263</v>
      </c>
      <c r="C5" s="27">
        <v>0</v>
      </c>
      <c r="D5" s="27" t="s">
        <v>307</v>
      </c>
    </row>
    <row r="6" spans="1:10" ht="66">
      <c r="A6" s="27" t="s">
        <v>279</v>
      </c>
      <c r="B6" s="27" t="s">
        <v>280</v>
      </c>
      <c r="C6" s="27">
        <v>80</v>
      </c>
    </row>
    <row r="7" spans="1:10" s="28" customFormat="1" ht="22">
      <c r="A7" s="28" t="s">
        <v>17</v>
      </c>
      <c r="C7" s="28">
        <f>SUM(C2:C6)</f>
        <v>33472.050000000003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2021-01-04T15:00:16Z</dcterms:modified>
</cp:coreProperties>
</file>