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J:\Documents\Учёба\Вычислительный практикум\"/>
    </mc:Choice>
  </mc:AlternateContent>
  <bookViews>
    <workbookView xWindow="0" yWindow="0" windowWidth="20730" windowHeight="11760" activeTab="5"/>
  </bookViews>
  <sheets>
    <sheet name="лаб1_2" sheetId="1" r:id="rId1"/>
    <sheet name="лаб3" sheetId="2" r:id="rId2"/>
    <sheet name="лаб4" sheetId="3" r:id="rId3"/>
    <sheet name="лаб5" sheetId="4" r:id="rId4"/>
    <sheet name="Отчет о результатах 1" sheetId="6" r:id="rId5"/>
    <sheet name="Отчет о результатах 2" sheetId="7" r:id="rId6"/>
  </sheets>
  <definedNames>
    <definedName name="_xlnm._FilterDatabase" localSheetId="1" hidden="1">лаб3!$A$1:$F$28</definedName>
    <definedName name="solver_adj" localSheetId="3" hidden="1">лаб5!$B$3:$D$3</definedName>
    <definedName name="solver_cvg" localSheetId="3" hidden="1">0.0001</definedName>
    <definedName name="solver_drv" localSheetId="3" hidden="1">2</definedName>
    <definedName name="solver_eng" localSheetId="3" hidden="1">1</definedName>
    <definedName name="solver_est" localSheetId="3" hidden="1">1</definedName>
    <definedName name="solver_itr" localSheetId="3" hidden="1">2147483647</definedName>
    <definedName name="solver_lhs1" localSheetId="3" hidden="1">лаб5!$B$3</definedName>
    <definedName name="solver_lhs2" localSheetId="3" hidden="1">лаб5!$C$3</definedName>
    <definedName name="solver_lhs3" localSheetId="3" hidden="1">лаб5!$D$3</definedName>
    <definedName name="solver_lhs4" localSheetId="3" hidden="1">лаб5!$F$10</definedName>
    <definedName name="solver_lhs5" localSheetId="3" hidden="1">лаб5!$F$11</definedName>
    <definedName name="solver_lhs6" localSheetId="3" hidden="1">лаб5!$F$12</definedName>
    <definedName name="solver_lhs7" localSheetId="3" hidden="1">лаб5!$F$9</definedName>
    <definedName name="solver_mip" localSheetId="3" hidden="1">2147483647</definedName>
    <definedName name="solver_mni" localSheetId="3" hidden="1">30</definedName>
    <definedName name="solver_mrt" localSheetId="3" hidden="1">0.075</definedName>
    <definedName name="solver_msl" localSheetId="3" hidden="1">2</definedName>
    <definedName name="solver_neg" localSheetId="3" hidden="1">1</definedName>
    <definedName name="solver_nod" localSheetId="3" hidden="1">2147483647</definedName>
    <definedName name="solver_num" localSheetId="3" hidden="1">7</definedName>
    <definedName name="solver_nwt" localSheetId="3" hidden="1">1</definedName>
    <definedName name="solver_opt" localSheetId="3" hidden="1">лаб5!$F$6</definedName>
    <definedName name="solver_pre" localSheetId="3" hidden="1">0.000001</definedName>
    <definedName name="solver_rbv" localSheetId="3" hidden="1">2</definedName>
    <definedName name="solver_rel1" localSheetId="3" hidden="1">3</definedName>
    <definedName name="solver_rel2" localSheetId="3" hidden="1">3</definedName>
    <definedName name="solver_rel3" localSheetId="3" hidden="1">3</definedName>
    <definedName name="solver_rel4" localSheetId="3" hidden="1">1</definedName>
    <definedName name="solver_rel5" localSheetId="3" hidden="1">1</definedName>
    <definedName name="solver_rel6" localSheetId="3" hidden="1">1</definedName>
    <definedName name="solver_rel7" localSheetId="3" hidden="1">1</definedName>
    <definedName name="solver_rhs1" localSheetId="3" hidden="1">лаб5!$B$4</definedName>
    <definedName name="solver_rhs2" localSheetId="3" hidden="1">лаб5!$B$4</definedName>
    <definedName name="solver_rhs3" localSheetId="3" hidden="1">лаб5!$D$4</definedName>
    <definedName name="solver_rhs4" localSheetId="3" hidden="1">лаб5!$H$10</definedName>
    <definedName name="solver_rhs5" localSheetId="3" hidden="1">лаб5!$H$11</definedName>
    <definedName name="solver_rhs6" localSheetId="3" hidden="1">лаб5!$H$12</definedName>
    <definedName name="solver_rhs7" localSheetId="3" hidden="1">лаб5!$H$9</definedName>
    <definedName name="solver_rlx" localSheetId="3" hidden="1">2</definedName>
    <definedName name="solver_rsd" localSheetId="3" hidden="1">0</definedName>
    <definedName name="solver_scl" localSheetId="3" hidden="1">2</definedName>
    <definedName name="solver_sho" localSheetId="3" hidden="1">2</definedName>
    <definedName name="solver_ssz" localSheetId="3" hidden="1">100</definedName>
    <definedName name="solver_tim" localSheetId="3" hidden="1">2147483647</definedName>
    <definedName name="solver_tol" localSheetId="3" hidden="1">0.01</definedName>
    <definedName name="solver_typ" localSheetId="3" hidden="1">1</definedName>
    <definedName name="solver_val" localSheetId="3" hidden="1">0</definedName>
    <definedName name="solver_ver" localSheetId="3" hidden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" i="4" l="1"/>
  <c r="F11" i="4"/>
  <c r="F10" i="4"/>
  <c r="F9" i="4"/>
  <c r="F6" i="4"/>
  <c r="I3" i="3" l="1"/>
  <c r="E2" i="3" s="1"/>
  <c r="F2" i="3" s="1"/>
  <c r="G2" i="3" s="1"/>
  <c r="D2" i="3"/>
  <c r="B1" i="3"/>
  <c r="B2" i="3" l="1"/>
  <c r="B3" i="3" s="1"/>
  <c r="C2" i="3"/>
  <c r="H2" i="3"/>
  <c r="A2" i="3"/>
  <c r="F34" i="2"/>
  <c r="E34" i="2"/>
  <c r="F33" i="2"/>
  <c r="E33" i="2"/>
  <c r="F31" i="2"/>
  <c r="E31" i="2"/>
  <c r="F29" i="2"/>
  <c r="E29" i="2"/>
  <c r="F27" i="2"/>
  <c r="E27" i="2"/>
  <c r="F25" i="2"/>
  <c r="E25" i="2"/>
  <c r="F23" i="2"/>
  <c r="E23" i="2"/>
  <c r="F21" i="2"/>
  <c r="E21" i="2"/>
  <c r="F19" i="2"/>
  <c r="E19" i="2"/>
  <c r="F17" i="2"/>
  <c r="E17" i="2"/>
  <c r="F15" i="2"/>
  <c r="E15" i="2"/>
  <c r="F13" i="2"/>
  <c r="E13" i="2"/>
  <c r="F11" i="2"/>
  <c r="E11" i="2"/>
  <c r="F9" i="2"/>
  <c r="E9" i="2"/>
  <c r="F7" i="2"/>
  <c r="E7" i="2"/>
  <c r="F5" i="2"/>
  <c r="E5" i="2"/>
  <c r="F3" i="2"/>
  <c r="E3" i="2"/>
  <c r="D3" i="3" l="1"/>
  <c r="A3" i="3" s="1"/>
  <c r="C3" i="3"/>
  <c r="B4" i="3"/>
  <c r="F28" i="2"/>
  <c r="F12" i="2"/>
  <c r="F10" i="2"/>
  <c r="F14" i="2"/>
  <c r="F16" i="2"/>
  <c r="F18" i="2"/>
  <c r="F20" i="2"/>
  <c r="F22" i="2"/>
  <c r="F24" i="2"/>
  <c r="F26" i="2"/>
  <c r="F30" i="2"/>
  <c r="F8" i="2"/>
  <c r="F6" i="2"/>
  <c r="F4" i="2"/>
  <c r="F2" i="2"/>
  <c r="E3" i="3" l="1"/>
  <c r="F3" i="3" s="1"/>
  <c r="G3" i="3" s="1"/>
  <c r="H3" i="3" s="1"/>
  <c r="D4" i="3" s="1"/>
  <c r="A4" i="3" s="1"/>
  <c r="C4" i="3"/>
  <c r="B5" i="3"/>
  <c r="J56" i="1"/>
  <c r="J57" i="1"/>
  <c r="J58" i="1"/>
  <c r="J59" i="1"/>
  <c r="J60" i="1"/>
  <c r="J61" i="1"/>
  <c r="J62" i="1"/>
  <c r="J63" i="1"/>
  <c r="J64" i="1"/>
  <c r="J65" i="1"/>
  <c r="J55" i="1"/>
  <c r="I56" i="1"/>
  <c r="I57" i="1"/>
  <c r="I58" i="1"/>
  <c r="I59" i="1"/>
  <c r="I60" i="1"/>
  <c r="I61" i="1"/>
  <c r="I62" i="1"/>
  <c r="I63" i="1"/>
  <c r="I64" i="1"/>
  <c r="I65" i="1"/>
  <c r="I55" i="1"/>
  <c r="C5" i="3" l="1"/>
  <c r="B6" i="3"/>
  <c r="E4" i="3"/>
  <c r="F4" i="3" s="1"/>
  <c r="G4" i="3" s="1"/>
  <c r="J9" i="1"/>
  <c r="K9" i="1" s="1"/>
  <c r="J8" i="1"/>
  <c r="K8" i="1" s="1"/>
  <c r="J7" i="1"/>
  <c r="K7" i="1" s="1"/>
  <c r="J6" i="1"/>
  <c r="K6" i="1" s="1"/>
  <c r="J5" i="1"/>
  <c r="K5" i="1" s="1"/>
  <c r="J4" i="1"/>
  <c r="K4" i="1" s="1"/>
  <c r="I13" i="1"/>
  <c r="H13" i="1"/>
  <c r="G13" i="1"/>
  <c r="F13" i="1"/>
  <c r="E13" i="1"/>
  <c r="D13" i="1"/>
  <c r="I12" i="1"/>
  <c r="H12" i="1"/>
  <c r="G12" i="1"/>
  <c r="F12" i="1"/>
  <c r="E12" i="1"/>
  <c r="I11" i="1"/>
  <c r="H11" i="1"/>
  <c r="G11" i="1"/>
  <c r="F11" i="1"/>
  <c r="E11" i="1"/>
  <c r="D11" i="1"/>
  <c r="D12" i="1"/>
  <c r="I10" i="1"/>
  <c r="H10" i="1"/>
  <c r="G10" i="1"/>
  <c r="F10" i="1"/>
  <c r="E10" i="1"/>
  <c r="D10" i="1"/>
  <c r="C6" i="3" l="1"/>
  <c r="B7" i="3"/>
  <c r="H4" i="3"/>
  <c r="C7" i="3" l="1"/>
  <c r="B8" i="3"/>
  <c r="D5" i="3"/>
  <c r="A5" i="3" s="1"/>
  <c r="E5" i="3" l="1"/>
  <c r="F5" i="3" s="1"/>
  <c r="G5" i="3" s="1"/>
  <c r="C8" i="3"/>
  <c r="B9" i="3"/>
  <c r="H5" i="3" l="1"/>
  <c r="D6" i="3" s="1"/>
  <c r="C9" i="3"/>
  <c r="B10" i="3"/>
  <c r="A6" i="3" l="1"/>
  <c r="E6" i="3"/>
  <c r="F6" i="3" s="1"/>
  <c r="G6" i="3" s="1"/>
  <c r="C10" i="3"/>
  <c r="B11" i="3"/>
  <c r="H6" i="3" l="1"/>
  <c r="D7" i="3" s="1"/>
  <c r="A7" i="3" s="1"/>
  <c r="C11" i="3"/>
  <c r="B12" i="3"/>
  <c r="C12" i="3" l="1"/>
  <c r="B13" i="3"/>
  <c r="E7" i="3"/>
  <c r="F7" i="3" s="1"/>
  <c r="G7" i="3" s="1"/>
  <c r="C13" i="3" l="1"/>
  <c r="B14" i="3"/>
  <c r="H7" i="3"/>
  <c r="C14" i="3" l="1"/>
  <c r="B15" i="3"/>
  <c r="D8" i="3"/>
  <c r="A8" i="3" s="1"/>
  <c r="C15" i="3" l="1"/>
  <c r="B16" i="3"/>
  <c r="E8" i="3"/>
  <c r="F8" i="3" s="1"/>
  <c r="G8" i="3" s="1"/>
  <c r="C16" i="3" l="1"/>
  <c r="B17" i="3"/>
  <c r="H8" i="3"/>
  <c r="B18" i="3" l="1"/>
  <c r="C17" i="3"/>
  <c r="D9" i="3"/>
  <c r="A9" i="3" s="1"/>
  <c r="C18" i="3" l="1"/>
  <c r="B19" i="3"/>
  <c r="E9" i="3"/>
  <c r="F9" i="3" s="1"/>
  <c r="G9" i="3" s="1"/>
  <c r="B20" i="3" l="1"/>
  <c r="C19" i="3"/>
  <c r="H9" i="3"/>
  <c r="B21" i="3" l="1"/>
  <c r="C20" i="3"/>
  <c r="D10" i="3"/>
  <c r="A10" i="3" s="1"/>
  <c r="C21" i="3" l="1"/>
  <c r="B22" i="3"/>
  <c r="E10" i="3"/>
  <c r="F10" i="3" s="1"/>
  <c r="G10" i="3" s="1"/>
  <c r="B23" i="3" l="1"/>
  <c r="C22" i="3"/>
  <c r="H10" i="3"/>
  <c r="B24" i="3" l="1"/>
  <c r="C23" i="3"/>
  <c r="D11" i="3"/>
  <c r="A11" i="3" s="1"/>
  <c r="E11" i="3" l="1"/>
  <c r="F11" i="3" s="1"/>
  <c r="G11" i="3" s="1"/>
  <c r="C24" i="3"/>
  <c r="B25" i="3"/>
  <c r="B26" i="3" l="1"/>
  <c r="C25" i="3"/>
  <c r="H11" i="3"/>
  <c r="C26" i="3" l="1"/>
  <c r="B27" i="3"/>
  <c r="D12" i="3"/>
  <c r="A12" i="3" s="1"/>
  <c r="B28" i="3" l="1"/>
  <c r="C27" i="3"/>
  <c r="E12" i="3"/>
  <c r="F12" i="3" s="1"/>
  <c r="G12" i="3" s="1"/>
  <c r="C28" i="3" l="1"/>
  <c r="B29" i="3"/>
  <c r="H12" i="3"/>
  <c r="C29" i="3" l="1"/>
  <c r="B30" i="3"/>
  <c r="D13" i="3"/>
  <c r="A13" i="3" s="1"/>
  <c r="E13" i="3" l="1"/>
  <c r="F13" i="3" s="1"/>
  <c r="G13" i="3" s="1"/>
  <c r="C30" i="3"/>
  <c r="B31" i="3"/>
  <c r="H13" i="3" l="1"/>
  <c r="D14" i="3" s="1"/>
  <c r="A14" i="3" s="1"/>
  <c r="C31" i="3"/>
  <c r="B32" i="3"/>
  <c r="E14" i="3" l="1"/>
  <c r="F14" i="3" s="1"/>
  <c r="G14" i="3" s="1"/>
  <c r="C32" i="3"/>
  <c r="B33" i="3"/>
  <c r="C33" i="3" l="1"/>
  <c r="B34" i="3"/>
  <c r="H14" i="3"/>
  <c r="D15" i="3" s="1"/>
  <c r="A15" i="3" s="1"/>
  <c r="C34" i="3" l="1"/>
  <c r="B35" i="3"/>
  <c r="E15" i="3"/>
  <c r="F15" i="3" s="1"/>
  <c r="G15" i="3" s="1"/>
  <c r="C35" i="3" l="1"/>
  <c r="B36" i="3"/>
  <c r="H15" i="3"/>
  <c r="C36" i="3" l="1"/>
  <c r="B37" i="3"/>
  <c r="D16" i="3"/>
  <c r="A16" i="3" s="1"/>
  <c r="C37" i="3" l="1"/>
  <c r="B38" i="3"/>
  <c r="E16" i="3"/>
  <c r="F16" i="3" s="1"/>
  <c r="G16" i="3" s="1"/>
  <c r="C38" i="3" l="1"/>
  <c r="B39" i="3"/>
  <c r="H16" i="3"/>
  <c r="C39" i="3" l="1"/>
  <c r="B40" i="3"/>
  <c r="D17" i="3"/>
  <c r="A17" i="3" s="1"/>
  <c r="E17" i="3" l="1"/>
  <c r="F17" i="3" s="1"/>
  <c r="G17" i="3" s="1"/>
  <c r="C40" i="3"/>
  <c r="B41" i="3"/>
  <c r="C41" i="3" l="1"/>
  <c r="B42" i="3"/>
  <c r="H17" i="3"/>
  <c r="D18" i="3"/>
  <c r="A18" i="3" s="1"/>
  <c r="E18" i="3"/>
  <c r="F18" i="3" s="1"/>
  <c r="G18" i="3" s="1"/>
  <c r="C42" i="3" l="1"/>
  <c r="B43" i="3"/>
  <c r="H18" i="3"/>
  <c r="C43" i="3" l="1"/>
  <c r="B44" i="3"/>
  <c r="D19" i="3"/>
  <c r="A19" i="3" s="1"/>
  <c r="E19" i="3"/>
  <c r="C44" i="3" l="1"/>
  <c r="B45" i="3"/>
  <c r="F19" i="3"/>
  <c r="G19" i="3" s="1"/>
  <c r="H19" i="3" s="1"/>
  <c r="C45" i="3" l="1"/>
  <c r="B46" i="3"/>
  <c r="D20" i="3"/>
  <c r="A20" i="3" s="1"/>
  <c r="C46" i="3" l="1"/>
  <c r="B47" i="3"/>
  <c r="E20" i="3"/>
  <c r="F20" i="3" s="1"/>
  <c r="G20" i="3" s="1"/>
  <c r="C47" i="3" l="1"/>
  <c r="B48" i="3"/>
  <c r="H20" i="3"/>
  <c r="B49" i="3" l="1"/>
  <c r="C48" i="3"/>
  <c r="D21" i="3"/>
  <c r="A21" i="3" s="1"/>
  <c r="C49" i="3" l="1"/>
  <c r="B50" i="3"/>
  <c r="E21" i="3"/>
  <c r="F21" i="3" s="1"/>
  <c r="G21" i="3" s="1"/>
  <c r="C50" i="3" l="1"/>
  <c r="B51" i="3"/>
  <c r="H21" i="3"/>
  <c r="C51" i="3" l="1"/>
  <c r="B52" i="3"/>
  <c r="D22" i="3"/>
  <c r="A22" i="3" s="1"/>
  <c r="E22" i="3"/>
  <c r="F22" i="3" s="1"/>
  <c r="G22" i="3" s="1"/>
  <c r="B53" i="3" l="1"/>
  <c r="C52" i="3"/>
  <c r="H22" i="3"/>
  <c r="C53" i="3" l="1"/>
  <c r="B54" i="3"/>
  <c r="D23" i="3"/>
  <c r="A23" i="3" s="1"/>
  <c r="E23" i="3" l="1"/>
  <c r="F23" i="3" s="1"/>
  <c r="G23" i="3" s="1"/>
  <c r="C54" i="3"/>
  <c r="B55" i="3"/>
  <c r="H23" i="3" l="1"/>
  <c r="D24" i="3" s="1"/>
  <c r="A24" i="3" s="1"/>
  <c r="C55" i="3"/>
  <c r="B56" i="3"/>
  <c r="C56" i="3" l="1"/>
  <c r="B57" i="3"/>
  <c r="E24" i="3"/>
  <c r="F24" i="3" s="1"/>
  <c r="G24" i="3" s="1"/>
  <c r="H24" i="3" s="1"/>
  <c r="D25" i="3" l="1"/>
  <c r="A25" i="3" s="1"/>
  <c r="C57" i="3"/>
  <c r="B58" i="3"/>
  <c r="E25" i="3" l="1"/>
  <c r="F25" i="3" s="1"/>
  <c r="G25" i="3" s="1"/>
  <c r="C58" i="3"/>
  <c r="B59" i="3"/>
  <c r="C59" i="3" l="1"/>
  <c r="B60" i="3"/>
  <c r="H25" i="3"/>
  <c r="D26" i="3" l="1"/>
  <c r="A26" i="3" s="1"/>
  <c r="C60" i="3"/>
  <c r="B61" i="3"/>
  <c r="E26" i="3" l="1"/>
  <c r="F26" i="3" s="1"/>
  <c r="G26" i="3" s="1"/>
  <c r="H26" i="3" s="1"/>
  <c r="C61" i="3"/>
  <c r="B62" i="3"/>
  <c r="D27" i="3" l="1"/>
  <c r="A27" i="3" s="1"/>
  <c r="C62" i="3"/>
  <c r="B63" i="3"/>
  <c r="B64" i="3" l="1"/>
  <c r="C63" i="3"/>
  <c r="E27" i="3"/>
  <c r="C64" i="3" l="1"/>
  <c r="B65" i="3"/>
  <c r="F27" i="3"/>
  <c r="G27" i="3" s="1"/>
  <c r="H27" i="3" l="1"/>
  <c r="C65" i="3"/>
  <c r="B66" i="3"/>
  <c r="D28" i="3" l="1"/>
  <c r="A28" i="3" s="1"/>
  <c r="B67" i="3"/>
  <c r="C66" i="3"/>
  <c r="E28" i="3" l="1"/>
  <c r="F28" i="3" s="1"/>
  <c r="G28" i="3" s="1"/>
  <c r="B68" i="3"/>
  <c r="C67" i="3"/>
  <c r="H28" i="3" l="1"/>
  <c r="D29" i="3"/>
  <c r="A29" i="3" s="1"/>
  <c r="B69" i="3"/>
  <c r="C68" i="3"/>
  <c r="C69" i="3" l="1"/>
  <c r="B70" i="3"/>
  <c r="E29" i="3"/>
  <c r="F29" i="3" l="1"/>
  <c r="G29" i="3" s="1"/>
  <c r="C70" i="3"/>
  <c r="B71" i="3"/>
  <c r="C71" i="3" l="1"/>
  <c r="B72" i="3"/>
  <c r="H29" i="3"/>
  <c r="D30" i="3" l="1"/>
  <c r="A30" i="3" s="1"/>
  <c r="C72" i="3"/>
  <c r="B73" i="3"/>
  <c r="C73" i="3" l="1"/>
  <c r="B74" i="3"/>
  <c r="E30" i="3"/>
  <c r="F30" i="3" l="1"/>
  <c r="G30" i="3" s="1"/>
  <c r="C74" i="3"/>
  <c r="B75" i="3"/>
  <c r="C75" i="3" l="1"/>
  <c r="B76" i="3"/>
  <c r="H30" i="3"/>
  <c r="D31" i="3" l="1"/>
  <c r="A31" i="3" s="1"/>
  <c r="B77" i="3"/>
  <c r="C76" i="3"/>
  <c r="C77" i="3" l="1"/>
  <c r="B78" i="3"/>
  <c r="E31" i="3"/>
  <c r="F31" i="3" s="1"/>
  <c r="G31" i="3" s="1"/>
  <c r="H31" i="3" s="1"/>
  <c r="D32" i="3" l="1"/>
  <c r="B79" i="3"/>
  <c r="C78" i="3"/>
  <c r="C79" i="3" l="1"/>
  <c r="B80" i="3"/>
  <c r="E32" i="3"/>
  <c r="A32" i="3"/>
  <c r="F32" i="3" l="1"/>
  <c r="G32" i="3" s="1"/>
  <c r="C80" i="3"/>
  <c r="B81" i="3"/>
  <c r="B82" i="3" l="1"/>
  <c r="C81" i="3"/>
  <c r="H32" i="3"/>
  <c r="B83" i="3" l="1"/>
  <c r="C82" i="3"/>
  <c r="D33" i="3"/>
  <c r="A33" i="3" s="1"/>
  <c r="E33" i="3" l="1"/>
  <c r="F33" i="3" s="1"/>
  <c r="G33" i="3" s="1"/>
  <c r="C83" i="3"/>
  <c r="B84" i="3"/>
  <c r="C84" i="3" l="1"/>
  <c r="B85" i="3"/>
  <c r="H33" i="3"/>
  <c r="D34" i="3" l="1"/>
  <c r="A34" i="3" s="1"/>
  <c r="C85" i="3"/>
  <c r="B86" i="3"/>
  <c r="E34" i="3" l="1"/>
  <c r="F34" i="3" s="1"/>
  <c r="G34" i="3" s="1"/>
  <c r="C86" i="3"/>
  <c r="B87" i="3"/>
  <c r="H34" i="3" l="1"/>
  <c r="D35" i="3" s="1"/>
  <c r="A35" i="3" s="1"/>
  <c r="C87" i="3"/>
  <c r="B88" i="3"/>
  <c r="C88" i="3" l="1"/>
  <c r="B89" i="3"/>
  <c r="E35" i="3"/>
  <c r="F35" i="3" s="1"/>
  <c r="G35" i="3" s="1"/>
  <c r="H35" i="3" l="1"/>
  <c r="C89" i="3"/>
  <c r="B90" i="3"/>
  <c r="C90" i="3" l="1"/>
  <c r="B91" i="3"/>
  <c r="D36" i="3"/>
  <c r="A36" i="3" s="1"/>
  <c r="C91" i="3" l="1"/>
  <c r="B92" i="3"/>
  <c r="E36" i="3"/>
  <c r="F36" i="3" s="1"/>
  <c r="G36" i="3" s="1"/>
  <c r="H36" i="3" l="1"/>
  <c r="C92" i="3"/>
  <c r="B93" i="3"/>
  <c r="C93" i="3" l="1"/>
  <c r="B94" i="3"/>
  <c r="D37" i="3"/>
  <c r="A37" i="3" s="1"/>
  <c r="E37" i="3" l="1"/>
  <c r="F37" i="3" s="1"/>
  <c r="G37" i="3" s="1"/>
  <c r="C94" i="3"/>
  <c r="B95" i="3"/>
  <c r="H37" i="3" l="1"/>
  <c r="D38" i="3" s="1"/>
  <c r="A38" i="3" s="1"/>
  <c r="C95" i="3"/>
  <c r="B96" i="3"/>
  <c r="C96" i="3" l="1"/>
  <c r="B97" i="3"/>
  <c r="E38" i="3"/>
  <c r="F38" i="3" l="1"/>
  <c r="G38" i="3" s="1"/>
  <c r="C97" i="3"/>
  <c r="B98" i="3"/>
  <c r="C98" i="3" l="1"/>
  <c r="B99" i="3"/>
  <c r="H38" i="3"/>
  <c r="D39" i="3" l="1"/>
  <c r="A39" i="3" s="1"/>
  <c r="C99" i="3"/>
  <c r="B100" i="3"/>
  <c r="E39" i="3" l="1"/>
  <c r="F39" i="3" s="1"/>
  <c r="G39" i="3" s="1"/>
  <c r="H39" i="3" s="1"/>
  <c r="B101" i="3"/>
  <c r="C101" i="3" s="1"/>
  <c r="C100" i="3"/>
  <c r="D40" i="3" l="1"/>
  <c r="A40" i="3" s="1"/>
  <c r="E40" i="3" l="1"/>
  <c r="F40" i="3" l="1"/>
  <c r="G40" i="3" s="1"/>
  <c r="H40" i="3" l="1"/>
  <c r="D41" i="3" l="1"/>
  <c r="A41" i="3" s="1"/>
  <c r="E41" i="3" l="1"/>
  <c r="F41" i="3" s="1"/>
  <c r="G41" i="3" s="1"/>
  <c r="H41" i="3" l="1"/>
  <c r="D42" i="3" s="1"/>
  <c r="A42" i="3" s="1"/>
  <c r="E42" i="3" l="1"/>
  <c r="F42" i="3" s="1"/>
  <c r="G42" i="3" s="1"/>
  <c r="H42" i="3" l="1"/>
  <c r="D43" i="3" s="1"/>
  <c r="A43" i="3" s="1"/>
  <c r="E43" i="3" l="1"/>
  <c r="F43" i="3" s="1"/>
  <c r="G43" i="3" s="1"/>
  <c r="H43" i="3" l="1"/>
  <c r="D44" i="3" l="1"/>
  <c r="A44" i="3" s="1"/>
  <c r="E44" i="3"/>
  <c r="F44" i="3" s="1"/>
  <c r="G44" i="3" s="1"/>
  <c r="H44" i="3" s="1"/>
  <c r="D45" i="3" l="1"/>
  <c r="A45" i="3" s="1"/>
  <c r="E45" i="3"/>
  <c r="F45" i="3" s="1"/>
  <c r="G45" i="3" s="1"/>
  <c r="H45" i="3" l="1"/>
  <c r="D46" i="3" l="1"/>
  <c r="A46" i="3" s="1"/>
  <c r="E46" i="3" l="1"/>
  <c r="F46" i="3" s="1"/>
  <c r="G46" i="3" s="1"/>
  <c r="H46" i="3" s="1"/>
  <c r="D47" i="3" l="1"/>
  <c r="A47" i="3" s="1"/>
  <c r="E47" i="3" l="1"/>
  <c r="F47" i="3" s="1"/>
  <c r="G47" i="3" s="1"/>
  <c r="H47" i="3" l="1"/>
  <c r="D48" i="3" l="1"/>
  <c r="A48" i="3" s="1"/>
  <c r="E48" i="3" l="1"/>
  <c r="F48" i="3" s="1"/>
  <c r="G48" i="3" s="1"/>
  <c r="H48" i="3" l="1"/>
  <c r="D49" i="3" s="1"/>
  <c r="A49" i="3" s="1"/>
  <c r="E49" i="3" l="1"/>
  <c r="F49" i="3" s="1"/>
  <c r="G49" i="3" s="1"/>
  <c r="H49" i="3" l="1"/>
  <c r="D50" i="3" l="1"/>
  <c r="A50" i="3" s="1"/>
  <c r="E50" i="3" l="1"/>
  <c r="F50" i="3" s="1"/>
  <c r="G50" i="3" s="1"/>
  <c r="H50" i="3" l="1"/>
  <c r="D51" i="3" l="1"/>
  <c r="A51" i="3" s="1"/>
  <c r="E51" i="3" l="1"/>
  <c r="F51" i="3" s="1"/>
  <c r="G51" i="3" s="1"/>
  <c r="H51" i="3" l="1"/>
  <c r="D52" i="3"/>
  <c r="A52" i="3" s="1"/>
  <c r="E52" i="3" l="1"/>
  <c r="F52" i="3" s="1"/>
  <c r="G52" i="3" s="1"/>
  <c r="H52" i="3" s="1"/>
  <c r="D53" i="3" l="1"/>
  <c r="A53" i="3" s="1"/>
  <c r="E53" i="3" l="1"/>
  <c r="F53" i="3" s="1"/>
  <c r="G53" i="3" s="1"/>
  <c r="H53" i="3" l="1"/>
  <c r="D54" i="3" l="1"/>
  <c r="A54" i="3" s="1"/>
  <c r="E54" i="3" l="1"/>
  <c r="F54" i="3" s="1"/>
  <c r="G54" i="3" s="1"/>
  <c r="H54" i="3" l="1"/>
  <c r="D55" i="3" l="1"/>
  <c r="A55" i="3" s="1"/>
  <c r="E55" i="3" l="1"/>
  <c r="F55" i="3" s="1"/>
  <c r="G55" i="3" s="1"/>
  <c r="H55" i="3" s="1"/>
  <c r="D56" i="3" s="1"/>
  <c r="A56" i="3" s="1"/>
  <c r="E56" i="3" l="1"/>
  <c r="F56" i="3" s="1"/>
  <c r="G56" i="3" s="1"/>
  <c r="H56" i="3" l="1"/>
  <c r="D57" i="3"/>
  <c r="A57" i="3" s="1"/>
  <c r="E57" i="3" l="1"/>
  <c r="F57" i="3" s="1"/>
  <c r="G57" i="3" s="1"/>
  <c r="H57" i="3" l="1"/>
  <c r="D58" i="3" s="1"/>
  <c r="A58" i="3" s="1"/>
  <c r="E58" i="3" l="1"/>
  <c r="F58" i="3" s="1"/>
  <c r="G58" i="3" s="1"/>
  <c r="H58" i="3" l="1"/>
  <c r="D59" i="3" l="1"/>
  <c r="A59" i="3" s="1"/>
  <c r="E59" i="3" l="1"/>
  <c r="F59" i="3" s="1"/>
  <c r="G59" i="3" s="1"/>
  <c r="H59" i="3" l="1"/>
  <c r="D60" i="3" s="1"/>
  <c r="A60" i="3" s="1"/>
  <c r="E60" i="3" l="1"/>
  <c r="F60" i="3" s="1"/>
  <c r="G60" i="3" s="1"/>
  <c r="H60" i="3" l="1"/>
  <c r="D61" i="3" s="1"/>
  <c r="A61" i="3" s="1"/>
  <c r="E61" i="3" l="1"/>
  <c r="F61" i="3" s="1"/>
  <c r="G61" i="3" s="1"/>
  <c r="H61" i="3" s="1"/>
  <c r="D62" i="3" l="1"/>
  <c r="A62" i="3" s="1"/>
  <c r="E62" i="3" l="1"/>
  <c r="F62" i="3" s="1"/>
  <c r="G62" i="3" s="1"/>
  <c r="H62" i="3" l="1"/>
  <c r="D63" i="3" s="1"/>
  <c r="A63" i="3" s="1"/>
  <c r="E63" i="3" l="1"/>
  <c r="F63" i="3" s="1"/>
  <c r="G63" i="3" s="1"/>
  <c r="H63" i="3" l="1"/>
  <c r="D64" i="3" s="1"/>
  <c r="A64" i="3" s="1"/>
  <c r="E64" i="3" l="1"/>
  <c r="F64" i="3" s="1"/>
  <c r="G64" i="3" s="1"/>
  <c r="H64" i="3" l="1"/>
  <c r="E65" i="3" l="1"/>
  <c r="F65" i="3" s="1"/>
  <c r="G65" i="3" s="1"/>
  <c r="D65" i="3"/>
  <c r="A65" i="3" s="1"/>
  <c r="H65" i="3" l="1"/>
  <c r="D66" i="3" s="1"/>
  <c r="A66" i="3" s="1"/>
  <c r="E66" i="3" l="1"/>
  <c r="F66" i="3" l="1"/>
  <c r="G66" i="3" s="1"/>
  <c r="H66" i="3" l="1"/>
  <c r="D67" i="3" l="1"/>
  <c r="A67" i="3" s="1"/>
  <c r="E67" i="3" l="1"/>
  <c r="F67" i="3" l="1"/>
  <c r="G67" i="3" s="1"/>
  <c r="H67" i="3" l="1"/>
  <c r="D68" i="3" l="1"/>
  <c r="A68" i="3" s="1"/>
  <c r="E68" i="3" l="1"/>
  <c r="F68" i="3" s="1"/>
  <c r="G68" i="3" s="1"/>
  <c r="H68" i="3" l="1"/>
  <c r="D69" i="3" s="1"/>
  <c r="A69" i="3" s="1"/>
  <c r="E69" i="3" l="1"/>
  <c r="F69" i="3" s="1"/>
  <c r="G69" i="3" s="1"/>
  <c r="H69" i="3" l="1"/>
  <c r="D70" i="3" l="1"/>
  <c r="A70" i="3" s="1"/>
  <c r="E70" i="3" l="1"/>
  <c r="F70" i="3" s="1"/>
  <c r="G70" i="3" s="1"/>
  <c r="H70" i="3" l="1"/>
  <c r="D71" i="3" s="1"/>
  <c r="A71" i="3" s="1"/>
  <c r="E71" i="3" l="1"/>
  <c r="F71" i="3" s="1"/>
  <c r="G71" i="3" s="1"/>
  <c r="H71" i="3" l="1"/>
  <c r="D72" i="3" s="1"/>
  <c r="A72" i="3" s="1"/>
  <c r="E72" i="3" l="1"/>
  <c r="F72" i="3" s="1"/>
  <c r="G72" i="3" s="1"/>
  <c r="H72" i="3" l="1"/>
  <c r="D73" i="3" s="1"/>
  <c r="A73" i="3" s="1"/>
  <c r="E73" i="3" l="1"/>
  <c r="F73" i="3" s="1"/>
  <c r="G73" i="3" s="1"/>
  <c r="H73" i="3" l="1"/>
  <c r="D74" i="3" s="1"/>
  <c r="A74" i="3" s="1"/>
  <c r="E74" i="3" l="1"/>
  <c r="F74" i="3" s="1"/>
  <c r="G74" i="3" s="1"/>
  <c r="H74" i="3" s="1"/>
  <c r="D75" i="3" l="1"/>
  <c r="A75" i="3" s="1"/>
  <c r="E75" i="3" l="1"/>
  <c r="F75" i="3" s="1"/>
  <c r="G75" i="3" s="1"/>
  <c r="H75" i="3" s="1"/>
  <c r="D76" i="3" l="1"/>
  <c r="A76" i="3" s="1"/>
  <c r="E76" i="3" l="1"/>
  <c r="F76" i="3" s="1"/>
  <c r="G76" i="3" s="1"/>
  <c r="H76" i="3" l="1"/>
  <c r="D77" i="3" s="1"/>
  <c r="A77" i="3" s="1"/>
  <c r="E77" i="3" l="1"/>
  <c r="F77" i="3" s="1"/>
  <c r="G77" i="3" s="1"/>
  <c r="H77" i="3" l="1"/>
  <c r="D78" i="3" s="1"/>
  <c r="A78" i="3" l="1"/>
  <c r="E78" i="3"/>
  <c r="F78" i="3" s="1"/>
  <c r="G78" i="3" s="1"/>
  <c r="H78" i="3" l="1"/>
  <c r="D79" i="3" s="1"/>
  <c r="A79" i="3" s="1"/>
  <c r="E79" i="3" l="1"/>
  <c r="F79" i="3" s="1"/>
  <c r="G79" i="3" s="1"/>
  <c r="H79" i="3" l="1"/>
  <c r="D80" i="3" l="1"/>
  <c r="A80" i="3" s="1"/>
  <c r="E80" i="3" l="1"/>
  <c r="F80" i="3" s="1"/>
  <c r="G80" i="3" s="1"/>
  <c r="H80" i="3" l="1"/>
  <c r="D81" i="3" s="1"/>
  <c r="A81" i="3" s="1"/>
  <c r="E81" i="3" l="1"/>
  <c r="F81" i="3" s="1"/>
  <c r="G81" i="3" s="1"/>
  <c r="H81" i="3" l="1"/>
  <c r="D82" i="3" s="1"/>
  <c r="A82" i="3" s="1"/>
  <c r="E82" i="3" l="1"/>
  <c r="F82" i="3" s="1"/>
  <c r="G82" i="3" s="1"/>
  <c r="H82" i="3" l="1"/>
  <c r="D83" i="3" l="1"/>
  <c r="A83" i="3" s="1"/>
  <c r="E83" i="3" l="1"/>
  <c r="F83" i="3" s="1"/>
  <c r="G83" i="3" s="1"/>
  <c r="H83" i="3" l="1"/>
  <c r="D84" i="3" l="1"/>
  <c r="A84" i="3" s="1"/>
  <c r="E84" i="3" l="1"/>
  <c r="F84" i="3" s="1"/>
  <c r="G84" i="3" s="1"/>
  <c r="H84" i="3" s="1"/>
  <c r="D85" i="3" l="1"/>
  <c r="A85" i="3" s="1"/>
  <c r="E85" i="3" l="1"/>
  <c r="F85" i="3" s="1"/>
  <c r="G85" i="3" s="1"/>
  <c r="H85" i="3" s="1"/>
  <c r="D86" i="3" l="1"/>
  <c r="A86" i="3" s="1"/>
  <c r="E86" i="3" l="1"/>
  <c r="F86" i="3" s="1"/>
  <c r="G86" i="3" s="1"/>
  <c r="H86" i="3" l="1"/>
  <c r="D87" i="3" s="1"/>
  <c r="A87" i="3" s="1"/>
  <c r="E87" i="3" l="1"/>
  <c r="F87" i="3" s="1"/>
  <c r="G87" i="3" s="1"/>
  <c r="H87" i="3" s="1"/>
  <c r="D88" i="3" l="1"/>
  <c r="A88" i="3" s="1"/>
  <c r="E88" i="3" l="1"/>
  <c r="F88" i="3" s="1"/>
  <c r="G88" i="3" s="1"/>
  <c r="H88" i="3" l="1"/>
  <c r="D89" i="3"/>
  <c r="A89" i="3" s="1"/>
  <c r="E89" i="3" l="1"/>
  <c r="F89" i="3" s="1"/>
  <c r="G89" i="3" s="1"/>
  <c r="H89" i="3" l="1"/>
  <c r="D90" i="3" l="1"/>
  <c r="A90" i="3" s="1"/>
  <c r="E90" i="3" l="1"/>
  <c r="F90" i="3" s="1"/>
  <c r="G90" i="3" s="1"/>
  <c r="H90" i="3" l="1"/>
  <c r="D91" i="3" s="1"/>
  <c r="A91" i="3" s="1"/>
  <c r="E91" i="3" l="1"/>
  <c r="F91" i="3" s="1"/>
  <c r="G91" i="3" s="1"/>
  <c r="H91" i="3" l="1"/>
  <c r="D92" i="3" s="1"/>
  <c r="A92" i="3" s="1"/>
  <c r="E92" i="3" l="1"/>
  <c r="F92" i="3" s="1"/>
  <c r="G92" i="3" s="1"/>
  <c r="H92" i="3" l="1"/>
  <c r="D93" i="3" s="1"/>
  <c r="A93" i="3" s="1"/>
  <c r="E93" i="3" l="1"/>
  <c r="F93" i="3" s="1"/>
  <c r="G93" i="3" s="1"/>
  <c r="H93" i="3" l="1"/>
  <c r="D94" i="3" s="1"/>
  <c r="A94" i="3" s="1"/>
  <c r="E94" i="3" l="1"/>
  <c r="F94" i="3" s="1"/>
  <c r="G94" i="3" s="1"/>
  <c r="H94" i="3" l="1"/>
  <c r="D95" i="3" s="1"/>
  <c r="A95" i="3" s="1"/>
  <c r="E95" i="3" l="1"/>
  <c r="F95" i="3" s="1"/>
  <c r="G95" i="3" s="1"/>
  <c r="H95" i="3" l="1"/>
  <c r="D96" i="3" l="1"/>
  <c r="A96" i="3" s="1"/>
  <c r="E96" i="3" l="1"/>
  <c r="F96" i="3" s="1"/>
  <c r="G96" i="3" s="1"/>
  <c r="H96" i="3" l="1"/>
  <c r="D97" i="3" s="1"/>
  <c r="A97" i="3" s="1"/>
  <c r="E97" i="3" l="1"/>
  <c r="F97" i="3" s="1"/>
  <c r="G97" i="3" s="1"/>
  <c r="H97" i="3" l="1"/>
  <c r="D98" i="3" s="1"/>
  <c r="A98" i="3" s="1"/>
  <c r="E98" i="3" l="1"/>
  <c r="F98" i="3" l="1"/>
  <c r="G98" i="3" s="1"/>
  <c r="H98" i="3" l="1"/>
  <c r="D99" i="3" l="1"/>
  <c r="A99" i="3" s="1"/>
  <c r="E99" i="3" l="1"/>
  <c r="F99" i="3" s="1"/>
  <c r="G99" i="3" s="1"/>
  <c r="H99" i="3" l="1"/>
  <c r="D100" i="3" s="1"/>
  <c r="A100" i="3" l="1"/>
  <c r="E100" i="3"/>
  <c r="F100" i="3" s="1"/>
  <c r="G100" i="3" s="1"/>
  <c r="H100" i="3" l="1"/>
  <c r="D101" i="3" s="1"/>
  <c r="E101" i="3" l="1"/>
  <c r="A101" i="3"/>
  <c r="F101" i="3" l="1"/>
  <c r="G101" i="3" s="1"/>
  <c r="H101" i="3" l="1"/>
</calcChain>
</file>

<file path=xl/sharedStrings.xml><?xml version="1.0" encoding="utf-8"?>
<sst xmlns="http://schemas.openxmlformats.org/spreadsheetml/2006/main" count="252" uniqueCount="152">
  <si>
    <t>Информация о объёме продаж</t>
  </si>
  <si>
    <t>Наименование организации</t>
  </si>
  <si>
    <t>Телефон</t>
  </si>
  <si>
    <t>ФИО контактного лица</t>
  </si>
  <si>
    <t>Продажа компьютеров</t>
  </si>
  <si>
    <t>Продажа аксцессуаров</t>
  </si>
  <si>
    <t>pentium</t>
  </si>
  <si>
    <t>celeron</t>
  </si>
  <si>
    <t>Сетевые карты</t>
  </si>
  <si>
    <t>Принтеры</t>
  </si>
  <si>
    <t>Модемы</t>
  </si>
  <si>
    <t>Зететика</t>
  </si>
  <si>
    <t>Оптима-Юг</t>
  </si>
  <si>
    <t>Весс</t>
  </si>
  <si>
    <t>Дако</t>
  </si>
  <si>
    <t>Южный крест</t>
  </si>
  <si>
    <t>Итого</t>
  </si>
  <si>
    <t>Минимум</t>
  </si>
  <si>
    <t>Максимум</t>
  </si>
  <si>
    <t>Среднее</t>
  </si>
  <si>
    <t>Стоимость</t>
  </si>
  <si>
    <t>Выручка</t>
  </si>
  <si>
    <t>AMD K6-II</t>
  </si>
  <si>
    <t>Курс долара к рублю:</t>
  </si>
  <si>
    <t>рубль</t>
  </si>
  <si>
    <t>доллар</t>
  </si>
  <si>
    <t>Оптима-Крым</t>
  </si>
  <si>
    <t>Замятин Андрей Алексеевич</t>
  </si>
  <si>
    <t>Липаев Кирилл Артёмович</t>
  </si>
  <si>
    <t>Разумовский Игорь Сергеевич</t>
  </si>
  <si>
    <t>Блескин Евгений Петрович</t>
  </si>
  <si>
    <t>Шелагин Сергей Петрович</t>
  </si>
  <si>
    <t>Сербиладзе Александр</t>
  </si>
  <si>
    <t>y = sh x</t>
  </si>
  <si>
    <t>y = 10^(1/x)</t>
  </si>
  <si>
    <t>X</t>
  </si>
  <si>
    <t>Наименование товара</t>
  </si>
  <si>
    <t>Цена единицы товара</t>
  </si>
  <si>
    <t>Количество в партии</t>
  </si>
  <si>
    <t>Стоимость партии</t>
  </si>
  <si>
    <t>Принтер</t>
  </si>
  <si>
    <t>Общий итог</t>
  </si>
  <si>
    <t>ID</t>
  </si>
  <si>
    <t>Модем</t>
  </si>
  <si>
    <t>Блок питания</t>
  </si>
  <si>
    <t>Клавиатура</t>
  </si>
  <si>
    <t>Компьютерная мышь</t>
  </si>
  <si>
    <t>Тряпка для экрана</t>
  </si>
  <si>
    <t>Джойстик</t>
  </si>
  <si>
    <t>Гейм-пад</t>
  </si>
  <si>
    <t>Intel Core i7 Extreme</t>
  </si>
  <si>
    <t>NVIDIA GeForce GTX 870m 4GB DDR5</t>
  </si>
  <si>
    <t>Nexus 7 II-generation</t>
  </si>
  <si>
    <t>Hexapod-craft</t>
  </si>
  <si>
    <t>Beagle Bone Black rev.C</t>
  </si>
  <si>
    <t>Servotor set (10 items)</t>
  </si>
  <si>
    <t>Basic Robotic Engineer Tools</t>
  </si>
  <si>
    <t>2 Итог</t>
  </si>
  <si>
    <t>3 Итог</t>
  </si>
  <si>
    <t>4 Итог</t>
  </si>
  <si>
    <t>6 Итог</t>
  </si>
  <si>
    <t>7 Итог</t>
  </si>
  <si>
    <t>8 Итог</t>
  </si>
  <si>
    <t>9 Итог</t>
  </si>
  <si>
    <t>12 Итог</t>
  </si>
  <si>
    <t>14 Итог</t>
  </si>
  <si>
    <t>15 Итог</t>
  </si>
  <si>
    <t>Страна поставщик</t>
  </si>
  <si>
    <t>Китай</t>
  </si>
  <si>
    <t>Южная Корея</t>
  </si>
  <si>
    <t>Япония</t>
  </si>
  <si>
    <t>Индонезия</t>
  </si>
  <si>
    <t>США</t>
  </si>
  <si>
    <t>Германия</t>
  </si>
  <si>
    <t>1 Итог</t>
  </si>
  <si>
    <t>5 Итог</t>
  </si>
  <si>
    <t>10 Итог</t>
  </si>
  <si>
    <t>11 Итог</t>
  </si>
  <si>
    <t>13 Итог</t>
  </si>
  <si>
    <t>Общий итог Итог</t>
  </si>
  <si>
    <t>Переменные</t>
  </si>
  <si>
    <t>имя</t>
  </si>
  <si>
    <t>П1</t>
  </si>
  <si>
    <t>П2</t>
  </si>
  <si>
    <t>П3</t>
  </si>
  <si>
    <t>значение</t>
  </si>
  <si>
    <t>нижн гр</t>
  </si>
  <si>
    <t>верх гр</t>
  </si>
  <si>
    <t>коэф в ЦФ</t>
  </si>
  <si>
    <t>Ограничения</t>
  </si>
  <si>
    <t>Т1</t>
  </si>
  <si>
    <t>Т2</t>
  </si>
  <si>
    <t>Т3</t>
  </si>
  <si>
    <t>Т4</t>
  </si>
  <si>
    <t>время обработки</t>
  </si>
  <si>
    <t>ЦФ</t>
  </si>
  <si>
    <t>макс</t>
  </si>
  <si>
    <t>знак</t>
  </si>
  <si>
    <t>правая часть</t>
  </si>
  <si>
    <t>левая часть</t>
  </si>
  <si>
    <t>&lt;=</t>
  </si>
  <si>
    <t>Microsoft Excel 15.0 Отчет о результатах</t>
  </si>
  <si>
    <t>Лист: [lab.xlsx]лаб5</t>
  </si>
  <si>
    <t>Результат: Решение найдено. Все ограничения и условия оптимальности выполнены.</t>
  </si>
  <si>
    <t>Модуль поиска решения</t>
  </si>
  <si>
    <t>Модуль: Поиск решения нелинейных задач методом ОПГ</t>
  </si>
  <si>
    <t>Параметры поиска решения</t>
  </si>
  <si>
    <t>Максимальное время Без пределов,  Число итераций Без пределов, Precision 0,000001</t>
  </si>
  <si>
    <t xml:space="preserve"> Сходимость 0,0001, Размер совокупности 100, Случайное начальное значение 0, Центральные производные</t>
  </si>
  <si>
    <t>Максимальное число подзадач Без пределов, Максимальное число целочисленных решений Без пределов, Целочисленное отклонение 1%, Считать неотрицательными</t>
  </si>
  <si>
    <t>Ячейка целевой функции (Максимум)</t>
  </si>
  <si>
    <t>Ячейка</t>
  </si>
  <si>
    <t>Имя</t>
  </si>
  <si>
    <t>Исходное значение</t>
  </si>
  <si>
    <t>Окончательное значение</t>
  </si>
  <si>
    <t>Ячейки переменных</t>
  </si>
  <si>
    <t>Целочисленное</t>
  </si>
  <si>
    <t>Значение ячейки</t>
  </si>
  <si>
    <t>Формула</t>
  </si>
  <si>
    <t>Состояние</t>
  </si>
  <si>
    <t>Допуск</t>
  </si>
  <si>
    <t>$F$6</t>
  </si>
  <si>
    <t>коэф в ЦФ ЦФ</t>
  </si>
  <si>
    <t>$B$3</t>
  </si>
  <si>
    <t>значение П1</t>
  </si>
  <si>
    <t>Продолжить</t>
  </si>
  <si>
    <t>$C$3</t>
  </si>
  <si>
    <t>значение П2</t>
  </si>
  <si>
    <t>$D$3</t>
  </si>
  <si>
    <t>значение П3</t>
  </si>
  <si>
    <t>$F$10</t>
  </si>
  <si>
    <t>Т2 левая часть</t>
  </si>
  <si>
    <t>$F$10&lt;=$H$10</t>
  </si>
  <si>
    <t>Привязка</t>
  </si>
  <si>
    <t>$F$11</t>
  </si>
  <si>
    <t>Т3 левая часть</t>
  </si>
  <si>
    <t>$F$11&lt;=$H$11</t>
  </si>
  <si>
    <t>Без привязки</t>
  </si>
  <si>
    <t>$F$12</t>
  </si>
  <si>
    <t>Т4 левая часть</t>
  </si>
  <si>
    <t>$F$12&lt;=$H$12</t>
  </si>
  <si>
    <t>$F$9</t>
  </si>
  <si>
    <t>Т1 левая часть</t>
  </si>
  <si>
    <t>$F$9&lt;=$H$9</t>
  </si>
  <si>
    <t>$B$3&gt;=$B$4</t>
  </si>
  <si>
    <t>$C$3&gt;=$B$4</t>
  </si>
  <si>
    <t>$D$3&gt;=$D$4</t>
  </si>
  <si>
    <t>Отчет создан: 14.10.2014 20:30:09</t>
  </si>
  <si>
    <t>Время решения: 0,203 секунд.</t>
  </si>
  <si>
    <t>Число итераций: 4 Число подзадач: 0</t>
  </si>
  <si>
    <t>Отчет создан: 14.10.2014 20:34:34</t>
  </si>
  <si>
    <t>Время решения: 0,219 секунд.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</si>
</sst>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* #,##0.00\ &quot;р.&quot;_-;\-* #,##0.00\ &quot;р.&quot;_-;_-* &quot;-&quot;??\ &quot;р.&quot;_-;_-@_-"/>
    <numFmt numFmtId="164" formatCode="#\-##\-##"/>
    <numFmt numFmtId="165" formatCode="_-[$$-409]* #,##0.00_ ;_-[$$-409]* \-#,##0.00\ ;_-[$$-409]* &quot;-&quot;??_ ;_-@_ "/>
    <numFmt numFmtId="166" formatCode="[$$-409]#,##0.00"/>
  </numFmts>
  <fonts count="1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sz val="11"/>
      <color rgb="FF444444"/>
      <name val="Segoe UI"/>
      <family val="2"/>
      <charset val="204"/>
    </font>
    <font>
      <sz val="11"/>
      <color rgb="FF444444"/>
      <name val="Segoe UI"/>
      <family val="2"/>
      <charset val="204"/>
    </font>
    <font>
      <sz val="14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b/>
      <sz val="16"/>
      <color theme="1"/>
      <name val="Calibri"/>
      <family val="2"/>
      <charset val="204"/>
      <scheme val="minor"/>
    </font>
    <font>
      <b/>
      <sz val="11"/>
      <color indexed="18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2">
    <xf numFmtId="0" fontId="0" fillId="0" borderId="0"/>
    <xf numFmtId="164" fontId="1" fillId="0" borderId="1"/>
  </cellStyleXfs>
  <cellXfs count="103">
    <xf numFmtId="0" fontId="0" fillId="0" borderId="0" xfId="0"/>
    <xf numFmtId="0" fontId="0" fillId="2" borderId="1" xfId="0" applyFill="1" applyBorder="1" applyAlignment="1">
      <alignment horizontal="center" vertical="center" textRotation="255"/>
    </xf>
    <xf numFmtId="0" fontId="0" fillId="2" borderId="1" xfId="0" applyFill="1" applyBorder="1" applyAlignment="1">
      <alignment horizontal="center" vertical="center" textRotation="180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/>
    <xf numFmtId="0" fontId="3" fillId="0" borderId="1" xfId="0" applyFont="1" applyBorder="1"/>
    <xf numFmtId="0" fontId="3" fillId="0" borderId="5" xfId="0" applyFont="1" applyBorder="1"/>
    <xf numFmtId="0" fontId="0" fillId="0" borderId="5" xfId="0" applyBorder="1"/>
    <xf numFmtId="0" fontId="3" fillId="0" borderId="6" xfId="0" applyFont="1" applyBorder="1"/>
    <xf numFmtId="0" fontId="0" fillId="0" borderId="6" xfId="0" applyBorder="1"/>
    <xf numFmtId="164" fontId="1" fillId="0" borderId="1" xfId="1"/>
    <xf numFmtId="164" fontId="1" fillId="0" borderId="5" xfId="1" applyBorder="1"/>
    <xf numFmtId="0" fontId="0" fillId="0" borderId="0" xfId="0" quotePrefix="1"/>
    <xf numFmtId="0" fontId="5" fillId="0" borderId="0" xfId="0" applyFont="1" applyFill="1" applyBorder="1" applyAlignment="1">
      <alignment vertical="top" wrapText="1"/>
    </xf>
    <xf numFmtId="0" fontId="4" fillId="0" borderId="0" xfId="0" applyFont="1" applyFill="1" applyBorder="1" applyAlignment="1">
      <alignment vertical="top" wrapText="1"/>
    </xf>
    <xf numFmtId="0" fontId="0" fillId="0" borderId="0" xfId="0" applyFill="1" applyBorder="1"/>
    <xf numFmtId="0" fontId="0" fillId="0" borderId="0" xfId="0" applyBorder="1"/>
    <xf numFmtId="0" fontId="0" fillId="0" borderId="0" xfId="0" applyBorder="1" applyAlignment="1"/>
    <xf numFmtId="165" fontId="0" fillId="0" borderId="0" xfId="0" applyNumberFormat="1" applyBorder="1"/>
    <xf numFmtId="0" fontId="3" fillId="0" borderId="7" xfId="0" applyFont="1" applyFill="1" applyBorder="1"/>
    <xf numFmtId="165" fontId="0" fillId="0" borderId="7" xfId="0" applyNumberFormat="1" applyBorder="1"/>
    <xf numFmtId="165" fontId="0" fillId="0" borderId="1" xfId="0" applyNumberFormat="1" applyBorder="1"/>
    <xf numFmtId="165" fontId="0" fillId="0" borderId="5" xfId="0" applyNumberFormat="1" applyBorder="1"/>
    <xf numFmtId="44" fontId="0" fillId="0" borderId="1" xfId="0" applyNumberFormat="1" applyBorder="1"/>
    <xf numFmtId="44" fontId="0" fillId="0" borderId="5" xfId="0" applyNumberFormat="1" applyBorder="1"/>
    <xf numFmtId="0" fontId="0" fillId="3" borderId="6" xfId="0" applyFill="1" applyBorder="1"/>
    <xf numFmtId="0" fontId="0" fillId="3" borderId="1" xfId="0" applyFill="1" applyBorder="1"/>
    <xf numFmtId="0" fontId="0" fillId="3" borderId="5" xfId="0" applyFill="1" applyBorder="1"/>
    <xf numFmtId="0" fontId="0" fillId="3" borderId="7" xfId="0" applyFill="1" applyBorder="1"/>
    <xf numFmtId="0" fontId="6" fillId="0" borderId="0" xfId="0" applyFont="1" applyAlignment="1"/>
    <xf numFmtId="0" fontId="0" fillId="0" borderId="0" xfId="0" applyAlignment="1"/>
    <xf numFmtId="0" fontId="6" fillId="0" borderId="0" xfId="0" applyFont="1" applyFill="1" applyBorder="1" applyAlignment="1">
      <alignment horizontal="left" vertical="center" textRotation="90"/>
    </xf>
    <xf numFmtId="0" fontId="0" fillId="0" borderId="0" xfId="0" applyAlignment="1">
      <alignment horizontal="left"/>
    </xf>
    <xf numFmtId="0" fontId="7" fillId="0" borderId="0" xfId="0" applyFont="1" applyBorder="1" applyAlignment="1">
      <alignment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0" xfId="0" applyFont="1" applyFill="1" applyBorder="1" applyAlignment="1">
      <alignment vertical="center" wrapText="1"/>
    </xf>
    <xf numFmtId="0" fontId="6" fillId="0" borderId="0" xfId="0" applyFont="1" applyFill="1" applyBorder="1" applyAlignment="1">
      <alignment vertical="center"/>
    </xf>
    <xf numFmtId="0" fontId="8" fillId="0" borderId="1" xfId="0" applyFont="1" applyBorder="1"/>
    <xf numFmtId="166" fontId="8" fillId="0" borderId="1" xfId="0" applyNumberFormat="1" applyFont="1" applyBorder="1"/>
    <xf numFmtId="0" fontId="8" fillId="0" borderId="1" xfId="0" applyNumberFormat="1" applyFont="1" applyBorder="1"/>
    <xf numFmtId="0" fontId="0" fillId="0" borderId="0" xfId="0" applyNumberFormat="1" applyFont="1" applyBorder="1"/>
    <xf numFmtId="166" fontId="0" fillId="0" borderId="0" xfId="0" applyNumberFormat="1"/>
    <xf numFmtId="0" fontId="0" fillId="0" borderId="0" xfId="0" applyNumberFormat="1"/>
    <xf numFmtId="0" fontId="9" fillId="0" borderId="1" xfId="0" applyFont="1" applyBorder="1" applyAlignment="1">
      <alignment horizontal="center"/>
    </xf>
    <xf numFmtId="166" fontId="0" fillId="0" borderId="1" xfId="0" applyNumberFormat="1" applyBorder="1"/>
    <xf numFmtId="0" fontId="0" fillId="0" borderId="1" xfId="0" applyNumberFormat="1" applyFont="1" applyBorder="1"/>
    <xf numFmtId="0" fontId="0" fillId="0" borderId="1" xfId="0" applyNumberFormat="1" applyFont="1" applyFill="1" applyBorder="1"/>
    <xf numFmtId="0" fontId="10" fillId="0" borderId="1" xfId="0" applyFont="1" applyBorder="1"/>
    <xf numFmtId="0" fontId="3" fillId="0" borderId="0" xfId="0" applyFont="1"/>
    <xf numFmtId="166" fontId="3" fillId="0" borderId="6" xfId="0" applyNumberFormat="1" applyFont="1" applyBorder="1"/>
    <xf numFmtId="0" fontId="3" fillId="0" borderId="6" xfId="0" applyNumberFormat="1" applyFont="1" applyFill="1" applyBorder="1"/>
    <xf numFmtId="166" fontId="0" fillId="0" borderId="8" xfId="0" applyNumberFormat="1" applyBorder="1"/>
    <xf numFmtId="0" fontId="0" fillId="0" borderId="8" xfId="0" applyNumberFormat="1" applyFont="1" applyFill="1" applyBorder="1"/>
    <xf numFmtId="0" fontId="0" fillId="0" borderId="1" xfId="0" applyNumberFormat="1" applyBorder="1"/>
    <xf numFmtId="0" fontId="0" fillId="0" borderId="8" xfId="0" applyNumberFormat="1" applyBorder="1"/>
    <xf numFmtId="0" fontId="3" fillId="0" borderId="6" xfId="0" applyNumberFormat="1" applyFont="1" applyBorder="1"/>
    <xf numFmtId="166" fontId="9" fillId="0" borderId="1" xfId="0" applyNumberFormat="1" applyFont="1" applyBorder="1"/>
    <xf numFmtId="0" fontId="9" fillId="0" borderId="1" xfId="0" applyFont="1" applyBorder="1"/>
    <xf numFmtId="0" fontId="0" fillId="0" borderId="9" xfId="0" applyNumberFormat="1" applyBorder="1"/>
    <xf numFmtId="166" fontId="0" fillId="0" borderId="9" xfId="0" applyNumberFormat="1" applyBorder="1"/>
    <xf numFmtId="0" fontId="0" fillId="0" borderId="9" xfId="0" applyNumberFormat="1" applyFont="1" applyFill="1" applyBorder="1"/>
    <xf numFmtId="166" fontId="0" fillId="0" borderId="6" xfId="0" applyNumberFormat="1" applyBorder="1"/>
    <xf numFmtId="0" fontId="10" fillId="0" borderId="0" xfId="0" applyFont="1" applyBorder="1"/>
    <xf numFmtId="0" fontId="3" fillId="0" borderId="0" xfId="0" applyFont="1" applyBorder="1"/>
    <xf numFmtId="0" fontId="3" fillId="0" borderId="0" xfId="0" applyNumberFormat="1" applyFont="1" applyBorder="1"/>
    <xf numFmtId="166" fontId="3" fillId="0" borderId="0" xfId="0" applyNumberFormat="1" applyFont="1" applyBorder="1"/>
    <xf numFmtId="0" fontId="3" fillId="0" borderId="0" xfId="0" applyNumberFormat="1" applyFont="1" applyFill="1" applyBorder="1"/>
    <xf numFmtId="0" fontId="11" fillId="0" borderId="0" xfId="0" applyFont="1" applyBorder="1" applyAlignment="1">
      <alignment vertical="center" wrapText="1"/>
    </xf>
    <xf numFmtId="0" fontId="12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13" fillId="0" borderId="0" xfId="0" applyFont="1" applyBorder="1" applyAlignment="1">
      <alignment horizontal="center"/>
    </xf>
    <xf numFmtId="0" fontId="11" fillId="0" borderId="0" xfId="0" applyFont="1" applyBorder="1" applyAlignment="1">
      <alignment horizontal="center" vertical="center" wrapText="1"/>
    </xf>
    <xf numFmtId="0" fontId="11" fillId="0" borderId="0" xfId="0" applyFont="1" applyAlignment="1">
      <alignment horizontal="justify" vertical="center"/>
    </xf>
    <xf numFmtId="0" fontId="14" fillId="0" borderId="0" xfId="0" applyFont="1" applyAlignment="1">
      <alignment horizontal="justify" vertical="center"/>
    </xf>
    <xf numFmtId="0" fontId="13" fillId="0" borderId="0" xfId="0" applyFont="1"/>
    <xf numFmtId="0" fontId="11" fillId="0" borderId="0" xfId="0" applyFont="1" applyAlignment="1">
      <alignment horizontal="right" vertical="center"/>
    </xf>
    <xf numFmtId="0" fontId="6" fillId="0" borderId="0" xfId="0" applyFont="1" applyFill="1" applyBorder="1" applyAlignment="1">
      <alignment horizontal="left" vertical="center" textRotation="90"/>
    </xf>
    <xf numFmtId="0" fontId="0" fillId="2" borderId="1" xfId="0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 textRotation="90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11" fillId="0" borderId="0" xfId="0" applyFont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Alignment="1">
      <alignment horizontal="right" vertical="center"/>
    </xf>
    <xf numFmtId="0" fontId="11" fillId="0" borderId="0" xfId="0" applyFont="1" applyBorder="1" applyAlignment="1">
      <alignment horizontal="justify" vertical="center"/>
    </xf>
    <xf numFmtId="0" fontId="11" fillId="0" borderId="0" xfId="0" applyFont="1" applyBorder="1" applyAlignment="1">
      <alignment horizontal="center" vertical="center"/>
    </xf>
    <xf numFmtId="0" fontId="9" fillId="0" borderId="0" xfId="0" applyFont="1"/>
    <xf numFmtId="0" fontId="0" fillId="0" borderId="11" xfId="0" applyFill="1" applyBorder="1" applyAlignment="1"/>
    <xf numFmtId="0" fontId="16" fillId="0" borderId="10" xfId="0" applyFont="1" applyFill="1" applyBorder="1" applyAlignment="1">
      <alignment horizontal="center"/>
    </xf>
    <xf numFmtId="0" fontId="0" fillId="0" borderId="12" xfId="0" applyFill="1" applyBorder="1" applyAlignment="1"/>
    <xf numFmtId="0" fontId="0" fillId="0" borderId="11" xfId="0" applyNumberFormat="1" applyFill="1" applyBorder="1" applyAlignment="1"/>
    <xf numFmtId="0" fontId="0" fillId="0" borderId="12" xfId="0" applyNumberFormat="1" applyFill="1" applyBorder="1" applyAlignment="1"/>
    <xf numFmtId="0" fontId="14" fillId="0" borderId="0" xfId="0" applyFont="1" applyBorder="1" applyAlignment="1">
      <alignment horizontal="center" vertical="center" wrapText="1"/>
    </xf>
    <xf numFmtId="0" fontId="14" fillId="0" borderId="0" xfId="0" applyFont="1" applyBorder="1" applyAlignment="1">
      <alignment horizontal="justify" vertical="center" wrapText="1"/>
    </xf>
    <xf numFmtId="0" fontId="14" fillId="0" borderId="0" xfId="0" applyFont="1" applyBorder="1" applyAlignment="1">
      <alignment horizontal="right" vertical="center" wrapText="1"/>
    </xf>
    <xf numFmtId="0" fontId="14" fillId="0" borderId="0" xfId="0" applyFont="1" applyBorder="1" applyAlignment="1">
      <alignment vertical="center" wrapText="1"/>
    </xf>
  </cellXfs>
  <cellStyles count="2">
    <cellStyle name="Обычный" xfId="0" builtinId="0"/>
    <cellStyle name="Телефонный" xfId="1"/>
  </cellStyles>
  <dxfs count="0"/>
  <tableStyles count="0" defaultTableStyle="TableStyleMedium2" defaultPivotStyle="PivotStyleLight16"/>
  <colors>
    <mruColors>
      <color rgb="FFF44C00"/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 продаж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rich>
      </c:tx>
      <c:layout>
        <c:manualLayout>
          <c:xMode val="edge"/>
          <c:yMode val="edge"/>
          <c:x val="0.36501377952755903"/>
          <c:y val="5.092592592592592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лаб1_2!$A$4</c:f>
              <c:strCache>
                <c:ptCount val="1"/>
                <c:pt idx="0">
                  <c:v>Зететика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лаб1_2!$B$2:$I$3</c15:sqref>
                  </c15:fullRef>
                </c:ext>
              </c:extLst>
              <c:f>лаб1_2!$D$2:$I$3</c:f>
              <c:multiLvlStrCache>
                <c:ptCount val="6"/>
                <c:lvl>
                  <c:pt idx="0">
                    <c:v>pentium</c:v>
                  </c:pt>
                  <c:pt idx="1">
                    <c:v>celeron</c:v>
                  </c:pt>
                  <c:pt idx="2">
                    <c:v>AMD K6-II</c:v>
                  </c:pt>
                  <c:pt idx="3">
                    <c:v>Сетевые карты</c:v>
                  </c:pt>
                  <c:pt idx="4">
                    <c:v>Принтеры</c:v>
                  </c:pt>
                  <c:pt idx="5">
                    <c:v>Модемы</c:v>
                  </c:pt>
                </c:lvl>
                <c:lvl>
                  <c:pt idx="0">
                    <c:v>Продажа компьютеров</c:v>
                  </c:pt>
                  <c:pt idx="3">
                    <c:v>Продажа аксцессуаров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лаб1_2!$B$4:$I$4</c15:sqref>
                  </c15:fullRef>
                </c:ext>
              </c:extLst>
              <c:f>лаб1_2!$D$4:$I$4</c:f>
              <c:numCache>
                <c:formatCode>General</c:formatCode>
                <c:ptCount val="6"/>
                <c:pt idx="0">
                  <c:v>10</c:v>
                </c:pt>
                <c:pt idx="1">
                  <c:v>12</c:v>
                </c:pt>
                <c:pt idx="2">
                  <c:v>16</c:v>
                </c:pt>
                <c:pt idx="3">
                  <c:v>14</c:v>
                </c:pt>
                <c:pt idx="4">
                  <c:v>15</c:v>
                </c:pt>
                <c:pt idx="5">
                  <c:v>28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лаб1_2!$A$5</c:f>
              <c:strCache>
                <c:ptCount val="1"/>
                <c:pt idx="0">
                  <c:v>Оптима-Крым</c:v>
                </c:pt>
              </c:strCache>
            </c:strRef>
          </c:tx>
          <c:spPr>
            <a:ln w="28575" cap="rnd">
              <a:solidFill>
                <a:srgbClr val="FF33CC"/>
              </a:solidFill>
              <a:round/>
            </a:ln>
            <a:effectLst/>
          </c:spPr>
          <c:marker>
            <c:symbol val="none"/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лаб1_2!$B$2:$I$3</c15:sqref>
                  </c15:fullRef>
                </c:ext>
              </c:extLst>
              <c:f>лаб1_2!$D$2:$I$3</c:f>
              <c:multiLvlStrCache>
                <c:ptCount val="6"/>
                <c:lvl>
                  <c:pt idx="0">
                    <c:v>pentium</c:v>
                  </c:pt>
                  <c:pt idx="1">
                    <c:v>celeron</c:v>
                  </c:pt>
                  <c:pt idx="2">
                    <c:v>AMD K6-II</c:v>
                  </c:pt>
                  <c:pt idx="3">
                    <c:v>Сетевые карты</c:v>
                  </c:pt>
                  <c:pt idx="4">
                    <c:v>Принтеры</c:v>
                  </c:pt>
                  <c:pt idx="5">
                    <c:v>Модемы</c:v>
                  </c:pt>
                </c:lvl>
                <c:lvl>
                  <c:pt idx="0">
                    <c:v>Продажа компьютеров</c:v>
                  </c:pt>
                  <c:pt idx="3">
                    <c:v>Продажа аксцессуаров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лаб1_2!$B$5:$I$5</c15:sqref>
                  </c15:fullRef>
                </c:ext>
              </c:extLst>
              <c:f>лаб1_2!$D$5:$I$5</c:f>
              <c:numCache>
                <c:formatCode>General</c:formatCode>
                <c:ptCount val="6"/>
                <c:pt idx="0">
                  <c:v>27</c:v>
                </c:pt>
                <c:pt idx="1">
                  <c:v>11</c:v>
                </c:pt>
                <c:pt idx="2">
                  <c:v>4</c:v>
                </c:pt>
                <c:pt idx="3">
                  <c:v>11</c:v>
                </c:pt>
                <c:pt idx="4">
                  <c:v>9</c:v>
                </c:pt>
                <c:pt idx="5">
                  <c:v>26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лаб1_2!$A$6</c:f>
              <c:strCache>
                <c:ptCount val="1"/>
                <c:pt idx="0">
                  <c:v>Оптима-Юг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лаб1_2!$B$2:$I$3</c15:sqref>
                  </c15:fullRef>
                </c:ext>
              </c:extLst>
              <c:f>лаб1_2!$D$2:$I$3</c:f>
              <c:multiLvlStrCache>
                <c:ptCount val="6"/>
                <c:lvl>
                  <c:pt idx="0">
                    <c:v>pentium</c:v>
                  </c:pt>
                  <c:pt idx="1">
                    <c:v>celeron</c:v>
                  </c:pt>
                  <c:pt idx="2">
                    <c:v>AMD K6-II</c:v>
                  </c:pt>
                  <c:pt idx="3">
                    <c:v>Сетевые карты</c:v>
                  </c:pt>
                  <c:pt idx="4">
                    <c:v>Принтеры</c:v>
                  </c:pt>
                  <c:pt idx="5">
                    <c:v>Модемы</c:v>
                  </c:pt>
                </c:lvl>
                <c:lvl>
                  <c:pt idx="0">
                    <c:v>Продажа компьютеров</c:v>
                  </c:pt>
                  <c:pt idx="3">
                    <c:v>Продажа аксцессуаров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лаб1_2!$B$6:$I$6</c15:sqref>
                  </c15:fullRef>
                </c:ext>
              </c:extLst>
              <c:f>лаб1_2!$D$6:$I$6</c:f>
              <c:numCache>
                <c:formatCode>General</c:formatCode>
                <c:ptCount val="6"/>
                <c:pt idx="0">
                  <c:v>11</c:v>
                </c:pt>
                <c:pt idx="1">
                  <c:v>10</c:v>
                </c:pt>
                <c:pt idx="2">
                  <c:v>5</c:v>
                </c:pt>
                <c:pt idx="3">
                  <c:v>23</c:v>
                </c:pt>
                <c:pt idx="4">
                  <c:v>12</c:v>
                </c:pt>
                <c:pt idx="5">
                  <c:v>17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лаб1_2!$A$7</c:f>
              <c:strCache>
                <c:ptCount val="1"/>
                <c:pt idx="0">
                  <c:v>Весс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лаб1_2!$B$2:$I$3</c15:sqref>
                  </c15:fullRef>
                </c:ext>
              </c:extLst>
              <c:f>лаб1_2!$D$2:$I$3</c:f>
              <c:multiLvlStrCache>
                <c:ptCount val="6"/>
                <c:lvl>
                  <c:pt idx="0">
                    <c:v>pentium</c:v>
                  </c:pt>
                  <c:pt idx="1">
                    <c:v>celeron</c:v>
                  </c:pt>
                  <c:pt idx="2">
                    <c:v>AMD K6-II</c:v>
                  </c:pt>
                  <c:pt idx="3">
                    <c:v>Сетевые карты</c:v>
                  </c:pt>
                  <c:pt idx="4">
                    <c:v>Принтеры</c:v>
                  </c:pt>
                  <c:pt idx="5">
                    <c:v>Модемы</c:v>
                  </c:pt>
                </c:lvl>
                <c:lvl>
                  <c:pt idx="0">
                    <c:v>Продажа компьютеров</c:v>
                  </c:pt>
                  <c:pt idx="3">
                    <c:v>Продажа аксцессуаров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лаб1_2!$B$7:$I$7</c15:sqref>
                  </c15:fullRef>
                </c:ext>
              </c:extLst>
              <c:f>лаб1_2!$D$7:$I$7</c:f>
              <c:numCache>
                <c:formatCode>General</c:formatCode>
                <c:ptCount val="6"/>
                <c:pt idx="0">
                  <c:v>20</c:v>
                </c:pt>
                <c:pt idx="1">
                  <c:v>10</c:v>
                </c:pt>
                <c:pt idx="2">
                  <c:v>12</c:v>
                </c:pt>
                <c:pt idx="3">
                  <c:v>15</c:v>
                </c:pt>
                <c:pt idx="4">
                  <c:v>11</c:v>
                </c:pt>
                <c:pt idx="5">
                  <c:v>16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лаб1_2!$A$9</c:f>
              <c:strCache>
                <c:ptCount val="1"/>
                <c:pt idx="0">
                  <c:v>Южный крест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лаб1_2!$B$2:$I$3</c15:sqref>
                  </c15:fullRef>
                </c:ext>
              </c:extLst>
              <c:f>лаб1_2!$D$2:$I$3</c:f>
              <c:multiLvlStrCache>
                <c:ptCount val="6"/>
                <c:lvl>
                  <c:pt idx="0">
                    <c:v>pentium</c:v>
                  </c:pt>
                  <c:pt idx="1">
                    <c:v>celeron</c:v>
                  </c:pt>
                  <c:pt idx="2">
                    <c:v>AMD K6-II</c:v>
                  </c:pt>
                  <c:pt idx="3">
                    <c:v>Сетевые карты</c:v>
                  </c:pt>
                  <c:pt idx="4">
                    <c:v>Принтеры</c:v>
                  </c:pt>
                  <c:pt idx="5">
                    <c:v>Модемы</c:v>
                  </c:pt>
                </c:lvl>
                <c:lvl>
                  <c:pt idx="0">
                    <c:v>Продажа компьютеров</c:v>
                  </c:pt>
                  <c:pt idx="3">
                    <c:v>Продажа аксцессуаров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лаб1_2!$B$9:$I$9</c15:sqref>
                  </c15:fullRef>
                </c:ext>
              </c:extLst>
              <c:f>лаб1_2!$D$9:$I$9</c:f>
              <c:numCache>
                <c:formatCode>General</c:formatCode>
                <c:ptCount val="6"/>
                <c:pt idx="0">
                  <c:v>7</c:v>
                </c:pt>
                <c:pt idx="1">
                  <c:v>12</c:v>
                </c:pt>
                <c:pt idx="2">
                  <c:v>21</c:v>
                </c:pt>
                <c:pt idx="3">
                  <c:v>18</c:v>
                </c:pt>
                <c:pt idx="4">
                  <c:v>35</c:v>
                </c:pt>
                <c:pt idx="5">
                  <c:v>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8661520"/>
        <c:axId val="1018662064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лаб1_2!$A$8</c15:sqref>
                        </c15:formulaRef>
                      </c:ext>
                    </c:extLst>
                    <c:strCache>
                      <c:ptCount val="1"/>
                      <c:pt idx="0">
                        <c:v>Дако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Pt>
                  <c:idx val="2"/>
                  <c:bubble3D val="0"/>
                </c:dPt>
                <c:cat>
                  <c:multiLvlStrRef>
                    <c:extLst>
                      <c:ext uri="{02D57815-91ED-43cb-92C2-25804820EDAC}">
                        <c15:fullRef>
                          <c15:sqref>лаб1_2!$B$2:$I$3</c15:sqref>
                        </c15:fullRef>
                        <c15:formulaRef>
                          <c15:sqref>лаб1_2!$D$2:$I$3</c15:sqref>
                        </c15:formulaRef>
                      </c:ext>
                    </c:extLst>
                    <c:multiLvlStrCache>
                      <c:ptCount val="6"/>
                      <c:lvl>
                        <c:pt idx="0">
                          <c:v>pentium</c:v>
                        </c:pt>
                        <c:pt idx="1">
                          <c:v>celeron</c:v>
                        </c:pt>
                        <c:pt idx="2">
                          <c:v>AMD K6-II</c:v>
                        </c:pt>
                        <c:pt idx="3">
                          <c:v>Сетевые карты</c:v>
                        </c:pt>
                        <c:pt idx="4">
                          <c:v>Принтеры</c:v>
                        </c:pt>
                        <c:pt idx="5">
                          <c:v>Модемы</c:v>
                        </c:pt>
                      </c:lvl>
                      <c:lvl>
                        <c:pt idx="0">
                          <c:v>Продажа компьютеров</c:v>
                        </c:pt>
                        <c:pt idx="3">
                          <c:v>Продажа аксцессуаров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ullRef>
                          <c15:sqref>лаб1_2!$B$8:$I$8</c15:sqref>
                        </c15:fullRef>
                        <c15:formulaRef>
                          <c15:sqref>лаб1_2!$D$8:$I$8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6</c:v>
                      </c:pt>
                      <c:pt idx="1">
                        <c:v>24</c:v>
                      </c:pt>
                      <c:pt idx="2">
                        <c:v>11</c:v>
                      </c:pt>
                      <c:pt idx="3">
                        <c:v>23</c:v>
                      </c:pt>
                      <c:pt idx="4">
                        <c:v>13</c:v>
                      </c:pt>
                      <c:pt idx="5">
                        <c:v>4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1018661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Фирма</a:t>
                </a:r>
              </a:p>
            </c:rich>
          </c:tx>
          <c:layout>
            <c:manualLayout>
              <c:xMode val="edge"/>
              <c:yMode val="edge"/>
              <c:x val="0.44683993364043134"/>
              <c:y val="0.91749722615180129"/>
            </c:manualLayout>
          </c:layout>
          <c:overlay val="0"/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accent2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18662064"/>
        <c:crossesAt val="0"/>
        <c:auto val="1"/>
        <c:lblAlgn val="ctr"/>
        <c:lblOffset val="100"/>
        <c:noMultiLvlLbl val="0"/>
      </c:catAx>
      <c:valAx>
        <c:axId val="1018662064"/>
        <c:scaling>
          <c:orientation val="minMax"/>
          <c:max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Количество</a:t>
                </a:r>
                <a:r>
                  <a:rPr lang="ru-RU" baseline="0"/>
                  <a:t> (шт)</a:t>
                </a:r>
              </a:p>
            </c:rich>
          </c:tx>
          <c:overlay val="0"/>
        </c:title>
        <c:numFmt formatCode="#,##0" sourceLinked="0"/>
        <c:majorTickMark val="cross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18661520"/>
        <c:crosses val="autoZero"/>
        <c:crossBetween val="midCat"/>
        <c:minorUnit val="5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4984483525299097E-2"/>
          <c:y val="0.83958854162855145"/>
          <c:w val="0.89999988225768535"/>
          <c:h val="6.03221210382945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 продаж</a:t>
            </a:r>
            <a:endParaRPr lang="ru-RU" baseline="0"/>
          </a:p>
        </c:rich>
      </c:tx>
      <c:layout>
        <c:manualLayout>
          <c:xMode val="edge"/>
          <c:yMode val="edge"/>
          <c:x val="0.36501377952755903"/>
          <c:y val="5.092592592592592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areaChart>
        <c:grouping val="standard"/>
        <c:varyColors val="0"/>
        <c:ser>
          <c:idx val="5"/>
          <c:order val="0"/>
          <c:tx>
            <c:strRef>
              <c:f>лаб1_2!$A$9</c:f>
              <c:strCache>
                <c:ptCount val="1"/>
                <c:pt idx="0">
                  <c:v>Южный крест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  <a:effectLst/>
          </c:spPr>
          <c:cat>
            <c:multiLvlStrRef>
              <c:extLst>
                <c:ext xmlns:c15="http://schemas.microsoft.com/office/drawing/2012/chart" uri="{02D57815-91ED-43cb-92C2-25804820EDAC}">
                  <c15:fullRef>
                    <c15:sqref>лаб1_2!$B$2:$I$3</c15:sqref>
                  </c15:fullRef>
                </c:ext>
              </c:extLst>
              <c:f>лаб1_2!$D$2:$I$3</c:f>
              <c:multiLvlStrCache>
                <c:ptCount val="6"/>
                <c:lvl>
                  <c:pt idx="0">
                    <c:v>pentium</c:v>
                  </c:pt>
                  <c:pt idx="1">
                    <c:v>celeron</c:v>
                  </c:pt>
                  <c:pt idx="2">
                    <c:v>AMD K6-II</c:v>
                  </c:pt>
                  <c:pt idx="3">
                    <c:v>Сетевые карты</c:v>
                  </c:pt>
                  <c:pt idx="4">
                    <c:v>Принтеры</c:v>
                  </c:pt>
                  <c:pt idx="5">
                    <c:v>Модемы</c:v>
                  </c:pt>
                </c:lvl>
                <c:lvl>
                  <c:pt idx="0">
                    <c:v>Продажа компьютеров</c:v>
                  </c:pt>
                  <c:pt idx="3">
                    <c:v>Продажа аксцессуаров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лаб1_2!$B$9:$I$9</c15:sqref>
                  </c15:fullRef>
                </c:ext>
              </c:extLst>
              <c:f>лаб1_2!$D$9:$I$9</c:f>
              <c:numCache>
                <c:formatCode>General</c:formatCode>
                <c:ptCount val="6"/>
                <c:pt idx="0">
                  <c:v>7</c:v>
                </c:pt>
                <c:pt idx="1">
                  <c:v>12</c:v>
                </c:pt>
                <c:pt idx="2">
                  <c:v>21</c:v>
                </c:pt>
                <c:pt idx="3">
                  <c:v>18</c:v>
                </c:pt>
                <c:pt idx="4">
                  <c:v>35</c:v>
                </c:pt>
                <c:pt idx="5">
                  <c:v>12</c:v>
                </c:pt>
              </c:numCache>
            </c:numRef>
          </c:val>
        </c:ser>
        <c:ser>
          <c:idx val="0"/>
          <c:order val="1"/>
          <c:tx>
            <c:strRef>
              <c:f>лаб1_2!$A$4</c:f>
              <c:strCache>
                <c:ptCount val="1"/>
                <c:pt idx="0">
                  <c:v>Зететика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1">
                  <a:lumMod val="50000"/>
                </a:schemeClr>
              </a:solidFill>
            </a:ln>
            <a:effectLst/>
          </c:spPr>
          <c:cat>
            <c:multiLvlStrRef>
              <c:extLst>
                <c:ext xmlns:c15="http://schemas.microsoft.com/office/drawing/2012/chart" uri="{02D57815-91ED-43cb-92C2-25804820EDAC}">
                  <c15:fullRef>
                    <c15:sqref>лаб1_2!$B$2:$I$3</c15:sqref>
                  </c15:fullRef>
                </c:ext>
              </c:extLst>
              <c:f>лаб1_2!$D$2:$I$3</c:f>
              <c:multiLvlStrCache>
                <c:ptCount val="6"/>
                <c:lvl>
                  <c:pt idx="0">
                    <c:v>pentium</c:v>
                  </c:pt>
                  <c:pt idx="1">
                    <c:v>celeron</c:v>
                  </c:pt>
                  <c:pt idx="2">
                    <c:v>AMD K6-II</c:v>
                  </c:pt>
                  <c:pt idx="3">
                    <c:v>Сетевые карты</c:v>
                  </c:pt>
                  <c:pt idx="4">
                    <c:v>Принтеры</c:v>
                  </c:pt>
                  <c:pt idx="5">
                    <c:v>Модемы</c:v>
                  </c:pt>
                </c:lvl>
                <c:lvl>
                  <c:pt idx="0">
                    <c:v>Продажа компьютеров</c:v>
                  </c:pt>
                  <c:pt idx="3">
                    <c:v>Продажа аксцессуаров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лаб1_2!$B$4:$I$4</c15:sqref>
                  </c15:fullRef>
                </c:ext>
              </c:extLst>
              <c:f>лаб1_2!$D$4:$I$4</c:f>
              <c:numCache>
                <c:formatCode>General</c:formatCode>
                <c:ptCount val="6"/>
                <c:pt idx="0">
                  <c:v>10</c:v>
                </c:pt>
                <c:pt idx="1">
                  <c:v>12</c:v>
                </c:pt>
                <c:pt idx="2">
                  <c:v>16</c:v>
                </c:pt>
                <c:pt idx="3">
                  <c:v>14</c:v>
                </c:pt>
                <c:pt idx="4">
                  <c:v>15</c:v>
                </c:pt>
                <c:pt idx="5">
                  <c:v>28</c:v>
                </c:pt>
              </c:numCache>
            </c:numRef>
          </c:val>
        </c:ser>
        <c:ser>
          <c:idx val="2"/>
          <c:order val="2"/>
          <c:tx>
            <c:strRef>
              <c:f>лаб1_2!$A$6</c:f>
              <c:strCache>
                <c:ptCount val="1"/>
                <c:pt idx="0">
                  <c:v>Оптима-Юг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1"/>
              </a:solidFill>
            </a:ln>
            <a:effectLst/>
          </c:spPr>
          <c:cat>
            <c:multiLvlStrRef>
              <c:extLst>
                <c:ext xmlns:c15="http://schemas.microsoft.com/office/drawing/2012/chart" uri="{02D57815-91ED-43cb-92C2-25804820EDAC}">
                  <c15:fullRef>
                    <c15:sqref>лаб1_2!$B$2:$I$3</c15:sqref>
                  </c15:fullRef>
                </c:ext>
              </c:extLst>
              <c:f>лаб1_2!$D$2:$I$3</c:f>
              <c:multiLvlStrCache>
                <c:ptCount val="6"/>
                <c:lvl>
                  <c:pt idx="0">
                    <c:v>pentium</c:v>
                  </c:pt>
                  <c:pt idx="1">
                    <c:v>celeron</c:v>
                  </c:pt>
                  <c:pt idx="2">
                    <c:v>AMD K6-II</c:v>
                  </c:pt>
                  <c:pt idx="3">
                    <c:v>Сетевые карты</c:v>
                  </c:pt>
                  <c:pt idx="4">
                    <c:v>Принтеры</c:v>
                  </c:pt>
                  <c:pt idx="5">
                    <c:v>Модемы</c:v>
                  </c:pt>
                </c:lvl>
                <c:lvl>
                  <c:pt idx="0">
                    <c:v>Продажа компьютеров</c:v>
                  </c:pt>
                  <c:pt idx="3">
                    <c:v>Продажа аксцессуаров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лаб1_2!$B$6:$I$6</c15:sqref>
                  </c15:fullRef>
                </c:ext>
              </c:extLst>
              <c:f>лаб1_2!$D$6:$I$6</c:f>
              <c:numCache>
                <c:formatCode>General</c:formatCode>
                <c:ptCount val="6"/>
                <c:pt idx="0">
                  <c:v>11</c:v>
                </c:pt>
                <c:pt idx="1">
                  <c:v>10</c:v>
                </c:pt>
                <c:pt idx="2">
                  <c:v>5</c:v>
                </c:pt>
                <c:pt idx="3">
                  <c:v>23</c:v>
                </c:pt>
                <c:pt idx="4">
                  <c:v>12</c:v>
                </c:pt>
                <c:pt idx="5">
                  <c:v>17</c:v>
                </c:pt>
              </c:numCache>
            </c:numRef>
          </c:val>
        </c:ser>
        <c:ser>
          <c:idx val="3"/>
          <c:order val="3"/>
          <c:tx>
            <c:strRef>
              <c:f>лаб1_2!$A$7</c:f>
              <c:strCache>
                <c:ptCount val="1"/>
                <c:pt idx="0">
                  <c:v>Весс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  <a:effectLst/>
          </c:spPr>
          <c:cat>
            <c:multiLvlStrRef>
              <c:extLst>
                <c:ext xmlns:c15="http://schemas.microsoft.com/office/drawing/2012/chart" uri="{02D57815-91ED-43cb-92C2-25804820EDAC}">
                  <c15:fullRef>
                    <c15:sqref>лаб1_2!$B$2:$I$3</c15:sqref>
                  </c15:fullRef>
                </c:ext>
              </c:extLst>
              <c:f>лаб1_2!$D$2:$I$3</c:f>
              <c:multiLvlStrCache>
                <c:ptCount val="6"/>
                <c:lvl>
                  <c:pt idx="0">
                    <c:v>pentium</c:v>
                  </c:pt>
                  <c:pt idx="1">
                    <c:v>celeron</c:v>
                  </c:pt>
                  <c:pt idx="2">
                    <c:v>AMD K6-II</c:v>
                  </c:pt>
                  <c:pt idx="3">
                    <c:v>Сетевые карты</c:v>
                  </c:pt>
                  <c:pt idx="4">
                    <c:v>Принтеры</c:v>
                  </c:pt>
                  <c:pt idx="5">
                    <c:v>Модемы</c:v>
                  </c:pt>
                </c:lvl>
                <c:lvl>
                  <c:pt idx="0">
                    <c:v>Продажа компьютеров</c:v>
                  </c:pt>
                  <c:pt idx="3">
                    <c:v>Продажа аксцессуаров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лаб1_2!$B$7:$I$7</c15:sqref>
                  </c15:fullRef>
                </c:ext>
              </c:extLst>
              <c:f>лаб1_2!$D$7:$I$7</c:f>
              <c:numCache>
                <c:formatCode>General</c:formatCode>
                <c:ptCount val="6"/>
                <c:pt idx="0">
                  <c:v>20</c:v>
                </c:pt>
                <c:pt idx="1">
                  <c:v>10</c:v>
                </c:pt>
                <c:pt idx="2">
                  <c:v>12</c:v>
                </c:pt>
                <c:pt idx="3">
                  <c:v>15</c:v>
                </c:pt>
                <c:pt idx="4">
                  <c:v>11</c:v>
                </c:pt>
                <c:pt idx="5">
                  <c:v>16</c:v>
                </c:pt>
              </c:numCache>
            </c:numRef>
          </c:val>
        </c:ser>
        <c:ser>
          <c:idx val="1"/>
          <c:order val="5"/>
          <c:tx>
            <c:strRef>
              <c:f>лаб1_2!$A$5</c:f>
              <c:strCache>
                <c:ptCount val="1"/>
                <c:pt idx="0">
                  <c:v>Оптима-Крым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rgbClr val="C00000"/>
              </a:solidFill>
            </a:ln>
            <a:effectLst/>
          </c:spPr>
          <c:cat>
            <c:multiLvlStrRef>
              <c:extLst>
                <c:ext xmlns:c15="http://schemas.microsoft.com/office/drawing/2012/chart" uri="{02D57815-91ED-43cb-92C2-25804820EDAC}">
                  <c15:fullRef>
                    <c15:sqref>лаб1_2!$B$2:$I$3</c15:sqref>
                  </c15:fullRef>
                </c:ext>
              </c:extLst>
              <c:f>лаб1_2!$D$2:$I$3</c:f>
              <c:multiLvlStrCache>
                <c:ptCount val="6"/>
                <c:lvl>
                  <c:pt idx="0">
                    <c:v>pentium</c:v>
                  </c:pt>
                  <c:pt idx="1">
                    <c:v>celeron</c:v>
                  </c:pt>
                  <c:pt idx="2">
                    <c:v>AMD K6-II</c:v>
                  </c:pt>
                  <c:pt idx="3">
                    <c:v>Сетевые карты</c:v>
                  </c:pt>
                  <c:pt idx="4">
                    <c:v>Принтеры</c:v>
                  </c:pt>
                  <c:pt idx="5">
                    <c:v>Модемы</c:v>
                  </c:pt>
                </c:lvl>
                <c:lvl>
                  <c:pt idx="0">
                    <c:v>Продажа компьютеров</c:v>
                  </c:pt>
                  <c:pt idx="3">
                    <c:v>Продажа аксцессуаров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лаб1_2!$B$5:$I$5</c15:sqref>
                  </c15:fullRef>
                </c:ext>
              </c:extLst>
              <c:f>лаб1_2!$D$5:$I$5</c:f>
              <c:numCache>
                <c:formatCode>General</c:formatCode>
                <c:ptCount val="6"/>
                <c:pt idx="0">
                  <c:v>27</c:v>
                </c:pt>
                <c:pt idx="1">
                  <c:v>11</c:v>
                </c:pt>
                <c:pt idx="2">
                  <c:v>4</c:v>
                </c:pt>
                <c:pt idx="3">
                  <c:v>11</c:v>
                </c:pt>
                <c:pt idx="4">
                  <c:v>9</c:v>
                </c:pt>
                <c:pt idx="5">
                  <c:v>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0803712"/>
        <c:axId val="1210805344"/>
        <c:extLst>
          <c:ext xmlns:c15="http://schemas.microsoft.com/office/drawing/2012/chart" uri="{02D57815-91ED-43cb-92C2-25804820EDAC}">
            <c15:filteredArea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лаб1_2!$A$8</c15:sqref>
                        </c15:formulaRef>
                      </c:ext>
                    </c:extLst>
                    <c:strCache>
                      <c:ptCount val="1"/>
                      <c:pt idx="0">
                        <c:v>Дако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solidFill>
                      <a:schemeClr val="accent1">
                        <a:lumMod val="50000"/>
                      </a:schemeClr>
                    </a:solidFill>
                  </a:ln>
                  <a:effectLst/>
                </c:spPr>
                <c:dPt>
                  <c:idx val="2"/>
                  <c:bubble3D val="0"/>
                </c:dPt>
                <c:cat>
                  <c:multiLvlStrRef>
                    <c:extLst>
                      <c:ext uri="{02D57815-91ED-43cb-92C2-25804820EDAC}">
                        <c15:fullRef>
                          <c15:sqref>лаб1_2!$B$2:$I$3</c15:sqref>
                        </c15:fullRef>
                        <c15:formulaRef>
                          <c15:sqref>лаб1_2!$D$2:$I$3</c15:sqref>
                        </c15:formulaRef>
                      </c:ext>
                    </c:extLst>
                    <c:multiLvlStrCache>
                      <c:ptCount val="6"/>
                      <c:lvl>
                        <c:pt idx="0">
                          <c:v>pentium</c:v>
                        </c:pt>
                        <c:pt idx="1">
                          <c:v>celeron</c:v>
                        </c:pt>
                        <c:pt idx="2">
                          <c:v>AMD K6-II</c:v>
                        </c:pt>
                        <c:pt idx="3">
                          <c:v>Сетевые карты</c:v>
                        </c:pt>
                        <c:pt idx="4">
                          <c:v>Принтеры</c:v>
                        </c:pt>
                        <c:pt idx="5">
                          <c:v>Модемы</c:v>
                        </c:pt>
                      </c:lvl>
                      <c:lvl>
                        <c:pt idx="0">
                          <c:v>Продажа компьютеров</c:v>
                        </c:pt>
                        <c:pt idx="3">
                          <c:v>Продажа аксцессуаров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ullRef>
                          <c15:sqref>лаб1_2!$B$8:$I$8</c15:sqref>
                        </c15:fullRef>
                        <c15:formulaRef>
                          <c15:sqref>лаб1_2!$D$8:$I$8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6</c:v>
                      </c:pt>
                      <c:pt idx="1">
                        <c:v>24</c:v>
                      </c:pt>
                      <c:pt idx="2">
                        <c:v>11</c:v>
                      </c:pt>
                      <c:pt idx="3">
                        <c:v>23</c:v>
                      </c:pt>
                      <c:pt idx="4">
                        <c:v>13</c:v>
                      </c:pt>
                      <c:pt idx="5">
                        <c:v>4</c:v>
                      </c:pt>
                    </c:numCache>
                  </c:numRef>
                </c:val>
              </c15:ser>
            </c15:filteredAreaSeries>
          </c:ext>
        </c:extLst>
      </c:areaChart>
      <c:catAx>
        <c:axId val="1210803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Фирма</a:t>
                </a:r>
              </a:p>
            </c:rich>
          </c:tx>
          <c:layout>
            <c:manualLayout>
              <c:xMode val="edge"/>
              <c:yMode val="edge"/>
              <c:x val="0.4707820892736666"/>
              <c:y val="0.92644633081066863"/>
            </c:manualLayout>
          </c:layout>
          <c:overlay val="0"/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accent2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10805344"/>
        <c:crossesAt val="0"/>
        <c:auto val="1"/>
        <c:lblAlgn val="ctr"/>
        <c:lblOffset val="100"/>
        <c:noMultiLvlLbl val="0"/>
      </c:catAx>
      <c:valAx>
        <c:axId val="1210805344"/>
        <c:scaling>
          <c:orientation val="minMax"/>
          <c:max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Количество (шт)</a:t>
                </a:r>
              </a:p>
            </c:rich>
          </c:tx>
          <c:overlay val="0"/>
        </c:title>
        <c:numFmt formatCode="#,##0" sourceLinked="0"/>
        <c:majorTickMark val="cross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10803712"/>
        <c:crosses val="autoZero"/>
        <c:crossBetween val="midCat"/>
        <c:minorUnit val="5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377735587536508"/>
          <c:y val="0.84661133321469417"/>
          <c:w val="0.72701724003408541"/>
          <c:h val="6.18136016227966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 продаж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rich>
      </c:tx>
      <c:layout>
        <c:manualLayout>
          <c:xMode val="edge"/>
          <c:yMode val="edge"/>
          <c:x val="0.36501377952755903"/>
          <c:y val="5.092592592592592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лаб1_2!$A$4</c:f>
              <c:strCache>
                <c:ptCount val="1"/>
                <c:pt idx="0">
                  <c:v>Зететика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1">
                  <a:lumMod val="50000"/>
                </a:schemeClr>
              </a:solidFill>
            </a:ln>
            <a:effectLst/>
          </c:spPr>
          <c:cat>
            <c:multiLvlStrRef>
              <c:extLst>
                <c:ext xmlns:c15="http://schemas.microsoft.com/office/drawing/2012/chart" uri="{02D57815-91ED-43cb-92C2-25804820EDAC}">
                  <c15:fullRef>
                    <c15:sqref>лаб1_2!$B$2:$I$3</c15:sqref>
                  </c15:fullRef>
                </c:ext>
              </c:extLst>
              <c:f>лаб1_2!$D$2:$I$3</c:f>
              <c:multiLvlStrCache>
                <c:ptCount val="6"/>
                <c:lvl>
                  <c:pt idx="0">
                    <c:v>pentium</c:v>
                  </c:pt>
                  <c:pt idx="1">
                    <c:v>celeron</c:v>
                  </c:pt>
                  <c:pt idx="2">
                    <c:v>AMD K6-II</c:v>
                  </c:pt>
                  <c:pt idx="3">
                    <c:v>Сетевые карты</c:v>
                  </c:pt>
                  <c:pt idx="4">
                    <c:v>Принтеры</c:v>
                  </c:pt>
                  <c:pt idx="5">
                    <c:v>Модемы</c:v>
                  </c:pt>
                </c:lvl>
                <c:lvl>
                  <c:pt idx="0">
                    <c:v>Продажа компьютеров</c:v>
                  </c:pt>
                  <c:pt idx="3">
                    <c:v>Продажа аксцессуаров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лаб1_2!$B$4:$I$4</c15:sqref>
                  </c15:fullRef>
                </c:ext>
              </c:extLst>
              <c:f>лаб1_2!$D$4:$I$4</c:f>
              <c:numCache>
                <c:formatCode>General</c:formatCode>
                <c:ptCount val="6"/>
                <c:pt idx="0">
                  <c:v>10</c:v>
                </c:pt>
                <c:pt idx="1">
                  <c:v>12</c:v>
                </c:pt>
                <c:pt idx="2">
                  <c:v>16</c:v>
                </c:pt>
                <c:pt idx="3">
                  <c:v>14</c:v>
                </c:pt>
                <c:pt idx="4">
                  <c:v>15</c:v>
                </c:pt>
                <c:pt idx="5">
                  <c:v>28</c:v>
                </c:pt>
              </c:numCache>
            </c:numRef>
          </c:val>
        </c:ser>
        <c:ser>
          <c:idx val="1"/>
          <c:order val="1"/>
          <c:tx>
            <c:strRef>
              <c:f>лаб1_2!$A$5</c:f>
              <c:strCache>
                <c:ptCount val="1"/>
                <c:pt idx="0">
                  <c:v>Оптима-Крым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rgbClr val="FF33CC"/>
              </a:solidFill>
            </a:ln>
            <a:effectLst/>
          </c:spPr>
          <c:cat>
            <c:multiLvlStrRef>
              <c:extLst>
                <c:ext xmlns:c15="http://schemas.microsoft.com/office/drawing/2012/chart" uri="{02D57815-91ED-43cb-92C2-25804820EDAC}">
                  <c15:fullRef>
                    <c15:sqref>лаб1_2!$B$2:$I$3</c15:sqref>
                  </c15:fullRef>
                </c:ext>
              </c:extLst>
              <c:f>лаб1_2!$D$2:$I$3</c:f>
              <c:multiLvlStrCache>
                <c:ptCount val="6"/>
                <c:lvl>
                  <c:pt idx="0">
                    <c:v>pentium</c:v>
                  </c:pt>
                  <c:pt idx="1">
                    <c:v>celeron</c:v>
                  </c:pt>
                  <c:pt idx="2">
                    <c:v>AMD K6-II</c:v>
                  </c:pt>
                  <c:pt idx="3">
                    <c:v>Сетевые карты</c:v>
                  </c:pt>
                  <c:pt idx="4">
                    <c:v>Принтеры</c:v>
                  </c:pt>
                  <c:pt idx="5">
                    <c:v>Модемы</c:v>
                  </c:pt>
                </c:lvl>
                <c:lvl>
                  <c:pt idx="0">
                    <c:v>Продажа компьютеров</c:v>
                  </c:pt>
                  <c:pt idx="3">
                    <c:v>Продажа аксцессуаров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лаб1_2!$B$5:$I$5</c15:sqref>
                  </c15:fullRef>
                </c:ext>
              </c:extLst>
              <c:f>лаб1_2!$D$5:$I$5</c:f>
              <c:numCache>
                <c:formatCode>General</c:formatCode>
                <c:ptCount val="6"/>
                <c:pt idx="0">
                  <c:v>27</c:v>
                </c:pt>
                <c:pt idx="1">
                  <c:v>11</c:v>
                </c:pt>
                <c:pt idx="2">
                  <c:v>4</c:v>
                </c:pt>
                <c:pt idx="3">
                  <c:v>11</c:v>
                </c:pt>
                <c:pt idx="4">
                  <c:v>9</c:v>
                </c:pt>
                <c:pt idx="5">
                  <c:v>26</c:v>
                </c:pt>
              </c:numCache>
            </c:numRef>
          </c:val>
        </c:ser>
        <c:ser>
          <c:idx val="2"/>
          <c:order val="2"/>
          <c:tx>
            <c:strRef>
              <c:f>лаб1_2!$A$6</c:f>
              <c:strCache>
                <c:ptCount val="1"/>
                <c:pt idx="0">
                  <c:v>Оптима-Юг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1"/>
              </a:solidFill>
            </a:ln>
            <a:effectLst/>
          </c:spPr>
          <c:cat>
            <c:multiLvlStrRef>
              <c:extLst>
                <c:ext xmlns:c15="http://schemas.microsoft.com/office/drawing/2012/chart" uri="{02D57815-91ED-43cb-92C2-25804820EDAC}">
                  <c15:fullRef>
                    <c15:sqref>лаб1_2!$B$2:$I$3</c15:sqref>
                  </c15:fullRef>
                </c:ext>
              </c:extLst>
              <c:f>лаб1_2!$D$2:$I$3</c:f>
              <c:multiLvlStrCache>
                <c:ptCount val="6"/>
                <c:lvl>
                  <c:pt idx="0">
                    <c:v>pentium</c:v>
                  </c:pt>
                  <c:pt idx="1">
                    <c:v>celeron</c:v>
                  </c:pt>
                  <c:pt idx="2">
                    <c:v>AMD K6-II</c:v>
                  </c:pt>
                  <c:pt idx="3">
                    <c:v>Сетевые карты</c:v>
                  </c:pt>
                  <c:pt idx="4">
                    <c:v>Принтеры</c:v>
                  </c:pt>
                  <c:pt idx="5">
                    <c:v>Модемы</c:v>
                  </c:pt>
                </c:lvl>
                <c:lvl>
                  <c:pt idx="0">
                    <c:v>Продажа компьютеров</c:v>
                  </c:pt>
                  <c:pt idx="3">
                    <c:v>Продажа аксцессуаров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лаб1_2!$B$6:$I$6</c15:sqref>
                  </c15:fullRef>
                </c:ext>
              </c:extLst>
              <c:f>лаб1_2!$D$6:$I$6</c:f>
              <c:numCache>
                <c:formatCode>General</c:formatCode>
                <c:ptCount val="6"/>
                <c:pt idx="0">
                  <c:v>11</c:v>
                </c:pt>
                <c:pt idx="1">
                  <c:v>10</c:v>
                </c:pt>
                <c:pt idx="2">
                  <c:v>5</c:v>
                </c:pt>
                <c:pt idx="3">
                  <c:v>23</c:v>
                </c:pt>
                <c:pt idx="4">
                  <c:v>12</c:v>
                </c:pt>
                <c:pt idx="5">
                  <c:v>17</c:v>
                </c:pt>
              </c:numCache>
            </c:numRef>
          </c:val>
        </c:ser>
        <c:ser>
          <c:idx val="3"/>
          <c:order val="3"/>
          <c:tx>
            <c:strRef>
              <c:f>лаб1_2!$A$7</c:f>
              <c:strCache>
                <c:ptCount val="1"/>
                <c:pt idx="0">
                  <c:v>Весс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accent6"/>
              </a:solidFill>
            </a:ln>
            <a:effectLst/>
          </c:spPr>
          <c:cat>
            <c:multiLvlStrRef>
              <c:extLst>
                <c:ext xmlns:c15="http://schemas.microsoft.com/office/drawing/2012/chart" uri="{02D57815-91ED-43cb-92C2-25804820EDAC}">
                  <c15:fullRef>
                    <c15:sqref>лаб1_2!$B$2:$I$3</c15:sqref>
                  </c15:fullRef>
                </c:ext>
              </c:extLst>
              <c:f>лаб1_2!$D$2:$I$3</c:f>
              <c:multiLvlStrCache>
                <c:ptCount val="6"/>
                <c:lvl>
                  <c:pt idx="0">
                    <c:v>pentium</c:v>
                  </c:pt>
                  <c:pt idx="1">
                    <c:v>celeron</c:v>
                  </c:pt>
                  <c:pt idx="2">
                    <c:v>AMD K6-II</c:v>
                  </c:pt>
                  <c:pt idx="3">
                    <c:v>Сетевые карты</c:v>
                  </c:pt>
                  <c:pt idx="4">
                    <c:v>Принтеры</c:v>
                  </c:pt>
                  <c:pt idx="5">
                    <c:v>Модемы</c:v>
                  </c:pt>
                </c:lvl>
                <c:lvl>
                  <c:pt idx="0">
                    <c:v>Продажа компьютеров</c:v>
                  </c:pt>
                  <c:pt idx="3">
                    <c:v>Продажа аксцессуаров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лаб1_2!$B$7:$I$7</c15:sqref>
                  </c15:fullRef>
                </c:ext>
              </c:extLst>
              <c:f>лаб1_2!$D$7:$I$7</c:f>
              <c:numCache>
                <c:formatCode>General</c:formatCode>
                <c:ptCount val="6"/>
                <c:pt idx="0">
                  <c:v>20</c:v>
                </c:pt>
                <c:pt idx="1">
                  <c:v>10</c:v>
                </c:pt>
                <c:pt idx="2">
                  <c:v>12</c:v>
                </c:pt>
                <c:pt idx="3">
                  <c:v>15</c:v>
                </c:pt>
                <c:pt idx="4">
                  <c:v>11</c:v>
                </c:pt>
                <c:pt idx="5">
                  <c:v>16</c:v>
                </c:pt>
              </c:numCache>
            </c:numRef>
          </c:val>
        </c:ser>
        <c:ser>
          <c:idx val="5"/>
          <c:order val="5"/>
          <c:tx>
            <c:strRef>
              <c:f>лаб1_2!$A$9</c:f>
              <c:strCache>
                <c:ptCount val="1"/>
                <c:pt idx="0">
                  <c:v>Южный крест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rgbClr val="C00000"/>
              </a:solidFill>
            </a:ln>
            <a:effectLst/>
          </c:spPr>
          <c:cat>
            <c:multiLvlStrRef>
              <c:extLst>
                <c:ext xmlns:c15="http://schemas.microsoft.com/office/drawing/2012/chart" uri="{02D57815-91ED-43cb-92C2-25804820EDAC}">
                  <c15:fullRef>
                    <c15:sqref>лаб1_2!$B$2:$I$3</c15:sqref>
                  </c15:fullRef>
                </c:ext>
              </c:extLst>
              <c:f>лаб1_2!$D$2:$I$3</c:f>
              <c:multiLvlStrCache>
                <c:ptCount val="6"/>
                <c:lvl>
                  <c:pt idx="0">
                    <c:v>pentium</c:v>
                  </c:pt>
                  <c:pt idx="1">
                    <c:v>celeron</c:v>
                  </c:pt>
                  <c:pt idx="2">
                    <c:v>AMD K6-II</c:v>
                  </c:pt>
                  <c:pt idx="3">
                    <c:v>Сетевые карты</c:v>
                  </c:pt>
                  <c:pt idx="4">
                    <c:v>Принтеры</c:v>
                  </c:pt>
                  <c:pt idx="5">
                    <c:v>Модемы</c:v>
                  </c:pt>
                </c:lvl>
                <c:lvl>
                  <c:pt idx="0">
                    <c:v>Продажа компьютеров</c:v>
                  </c:pt>
                  <c:pt idx="3">
                    <c:v>Продажа аксцессуаров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лаб1_2!$B$9:$I$9</c15:sqref>
                  </c15:fullRef>
                </c:ext>
              </c:extLst>
              <c:f>лаб1_2!$D$9:$I$9</c:f>
              <c:numCache>
                <c:formatCode>General</c:formatCode>
                <c:ptCount val="6"/>
                <c:pt idx="0">
                  <c:v>7</c:v>
                </c:pt>
                <c:pt idx="1">
                  <c:v>12</c:v>
                </c:pt>
                <c:pt idx="2">
                  <c:v>21</c:v>
                </c:pt>
                <c:pt idx="3">
                  <c:v>18</c:v>
                </c:pt>
                <c:pt idx="4">
                  <c:v>35</c:v>
                </c:pt>
                <c:pt idx="5">
                  <c:v>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0809152"/>
        <c:axId val="1210802080"/>
        <c:extLst>
          <c:ext xmlns:c15="http://schemas.microsoft.com/office/drawing/2012/chart" uri="{02D57815-91ED-43cb-92C2-25804820EDAC}">
            <c15:filteredArea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лаб1_2!$A$8</c15:sqref>
                        </c15:formulaRef>
                      </c:ext>
                    </c:extLst>
                    <c:strCache>
                      <c:ptCount val="1"/>
                      <c:pt idx="0">
                        <c:v>Дако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solidFill>
                      <a:schemeClr val="accent1">
                        <a:lumMod val="50000"/>
                      </a:schemeClr>
                    </a:solidFill>
                  </a:ln>
                  <a:effectLst/>
                </c:spPr>
                <c:dPt>
                  <c:idx val="2"/>
                  <c:bubble3D val="0"/>
                </c:dPt>
                <c:cat>
                  <c:multiLvlStrRef>
                    <c:extLst>
                      <c:ext uri="{02D57815-91ED-43cb-92C2-25804820EDAC}">
                        <c15:fullRef>
                          <c15:sqref>лаб1_2!$B$2:$I$3</c15:sqref>
                        </c15:fullRef>
                        <c15:formulaRef>
                          <c15:sqref>лаб1_2!$D$2:$I$3</c15:sqref>
                        </c15:formulaRef>
                      </c:ext>
                    </c:extLst>
                    <c:multiLvlStrCache>
                      <c:ptCount val="6"/>
                      <c:lvl>
                        <c:pt idx="0">
                          <c:v>pentium</c:v>
                        </c:pt>
                        <c:pt idx="1">
                          <c:v>celeron</c:v>
                        </c:pt>
                        <c:pt idx="2">
                          <c:v>AMD K6-II</c:v>
                        </c:pt>
                        <c:pt idx="3">
                          <c:v>Сетевые карты</c:v>
                        </c:pt>
                        <c:pt idx="4">
                          <c:v>Принтеры</c:v>
                        </c:pt>
                        <c:pt idx="5">
                          <c:v>Модемы</c:v>
                        </c:pt>
                      </c:lvl>
                      <c:lvl>
                        <c:pt idx="0">
                          <c:v>Продажа компьютеров</c:v>
                        </c:pt>
                        <c:pt idx="3">
                          <c:v>Продажа аксцессуаров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ullRef>
                          <c15:sqref>лаб1_2!$B$8:$I$8</c15:sqref>
                        </c15:fullRef>
                        <c15:formulaRef>
                          <c15:sqref>лаб1_2!$D$8:$I$8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6</c:v>
                      </c:pt>
                      <c:pt idx="1">
                        <c:v>24</c:v>
                      </c:pt>
                      <c:pt idx="2">
                        <c:v>11</c:v>
                      </c:pt>
                      <c:pt idx="3">
                        <c:v>23</c:v>
                      </c:pt>
                      <c:pt idx="4">
                        <c:v>13</c:v>
                      </c:pt>
                      <c:pt idx="5">
                        <c:v>4</c:v>
                      </c:pt>
                    </c:numCache>
                  </c:numRef>
                </c:val>
              </c15:ser>
            </c15:filteredAreaSeries>
          </c:ext>
        </c:extLst>
      </c:areaChart>
      <c:catAx>
        <c:axId val="1210809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Фирма</a:t>
                </a:r>
              </a:p>
            </c:rich>
          </c:tx>
          <c:layout>
            <c:manualLayout>
              <c:xMode val="edge"/>
              <c:yMode val="edge"/>
              <c:x val="0.45763945291837277"/>
              <c:y val="0.9245122821185815"/>
            </c:manualLayout>
          </c:layout>
          <c:overlay val="0"/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accent2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10802080"/>
        <c:crossesAt val="0"/>
        <c:auto val="1"/>
        <c:lblAlgn val="ctr"/>
        <c:lblOffset val="100"/>
        <c:noMultiLvlLbl val="0"/>
      </c:catAx>
      <c:valAx>
        <c:axId val="1210802080"/>
        <c:scaling>
          <c:orientation val="minMax"/>
          <c:max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Количество (шт)</a:t>
                </a:r>
              </a:p>
            </c:rich>
          </c:tx>
          <c:overlay val="0"/>
        </c:title>
        <c:numFmt formatCode="#,##0" sourceLinked="0"/>
        <c:majorTickMark val="cross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10809152"/>
        <c:crosses val="autoZero"/>
        <c:crossBetween val="midCat"/>
        <c:minorUnit val="5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686773438981583"/>
          <c:y val="0.83974318594791031"/>
          <c:w val="0.66633131620615571"/>
          <c:h val="5.76927114879870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Доходы</a:t>
            </a:r>
            <a:r>
              <a:rPr lang="ru-RU" baseline="0"/>
              <a:t> фирм</a:t>
            </a:r>
            <a:endParaRPr lang="en-US" baseline="0"/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baseline="0"/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 baseline="0"/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9.7378277153558054E-2"/>
          <c:y val="0.15201009360421625"/>
          <c:w val="0.78277153558052437"/>
          <c:h val="0.62927904419747827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7030A0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rgbClr val="C00000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rgbClr val="002060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rgbClr val="F44C00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dLbl>
              <c:idx val="0"/>
              <c:layout>
                <c:manualLayout>
                  <c:x val="-3.5293874782506118E-2"/>
                  <c:y val="-3.5751278556824836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8.3332841821738574E-3"/>
                  <c:y val="-4.1672484522733207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1.817020063503298E-3"/>
                  <c:y val="6.6923484087920322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1.020771279994495E-3"/>
                  <c:y val="6.0905653044831384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8.3332841821738626E-3"/>
                  <c:y val="-0.19714249915983961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 val="4.5184071092237064E-2"/>
                  <c:y val="-1.3316475265838417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лаб1_2!$A$4:$A$9</c:f>
              <c:strCache>
                <c:ptCount val="6"/>
                <c:pt idx="0">
                  <c:v>Зететика</c:v>
                </c:pt>
                <c:pt idx="1">
                  <c:v>Оптима-Крым</c:v>
                </c:pt>
                <c:pt idx="2">
                  <c:v>Оптима-Юг</c:v>
                </c:pt>
                <c:pt idx="3">
                  <c:v>Весс</c:v>
                </c:pt>
                <c:pt idx="4">
                  <c:v>Дако</c:v>
                </c:pt>
                <c:pt idx="5">
                  <c:v>Южный крест</c:v>
                </c:pt>
              </c:strCache>
            </c:strRef>
          </c:cat>
          <c:val>
            <c:numRef>
              <c:f>лаб1_2!$J$4:$J$9</c:f>
              <c:numCache>
                <c:formatCode>_-[$$-409]* #\ ##0.00_ ;_-[$$-409]* \-#\ ##0.00\ ;_-[$$-409]* "-"??_ ;_-@_ </c:formatCode>
                <c:ptCount val="6"/>
                <c:pt idx="0">
                  <c:v>31900</c:v>
                </c:pt>
                <c:pt idx="1">
                  <c:v>35590</c:v>
                </c:pt>
                <c:pt idx="2">
                  <c:v>31900</c:v>
                </c:pt>
                <c:pt idx="3">
                  <c:v>34410</c:v>
                </c:pt>
                <c:pt idx="4">
                  <c:v>32280</c:v>
                </c:pt>
                <c:pt idx="5">
                  <c:v>35910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лаб1_2!$J$54</c:f>
              <c:strCache>
                <c:ptCount val="1"/>
                <c:pt idx="0">
                  <c:v>y = sh 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лаб1_2!$H$55:$H$67</c:f>
              <c:numCache>
                <c:formatCode>General</c:formatCode>
                <c:ptCount val="1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cat>
          <c:val>
            <c:numRef>
              <c:f>лаб1_2!$J$55:$J$65</c:f>
              <c:numCache>
                <c:formatCode>General</c:formatCode>
                <c:ptCount val="11"/>
                <c:pt idx="0">
                  <c:v>3.626860407847019</c:v>
                </c:pt>
                <c:pt idx="1">
                  <c:v>10.017874927409903</c:v>
                </c:pt>
                <c:pt idx="2">
                  <c:v>27.28991719712775</c:v>
                </c:pt>
                <c:pt idx="3">
                  <c:v>74.203210577788752</c:v>
                </c:pt>
                <c:pt idx="4">
                  <c:v>201.71315737027922</c:v>
                </c:pt>
                <c:pt idx="5">
                  <c:v>548.31612327324649</c:v>
                </c:pt>
                <c:pt idx="6">
                  <c:v>1490.4788257895502</c:v>
                </c:pt>
                <c:pt idx="7">
                  <c:v>4051.5419020827899</c:v>
                </c:pt>
                <c:pt idx="8">
                  <c:v>11013.232874703393</c:v>
                </c:pt>
                <c:pt idx="9">
                  <c:v>29937.070849248059</c:v>
                </c:pt>
                <c:pt idx="10">
                  <c:v>81377.395706429845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0804800"/>
        <c:axId val="1210805888"/>
      </c:lineChart>
      <c:lineChart>
        <c:grouping val="standard"/>
        <c:varyColors val="0"/>
        <c:ser>
          <c:idx val="0"/>
          <c:order val="0"/>
          <c:tx>
            <c:strRef>
              <c:f>лаб1_2!$I$54</c:f>
              <c:strCache>
                <c:ptCount val="1"/>
                <c:pt idx="0">
                  <c:v>y = 10^(1/x)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лаб1_2!$H$55:$H$67</c:f>
              <c:numCache>
                <c:formatCode>General</c:formatCode>
                <c:ptCount val="1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cat>
          <c:val>
            <c:numRef>
              <c:f>лаб1_2!$I$55:$I$65</c:f>
              <c:numCache>
                <c:formatCode>General</c:formatCode>
                <c:ptCount val="11"/>
                <c:pt idx="0">
                  <c:v>3.1622776601683795</c:v>
                </c:pt>
                <c:pt idx="1">
                  <c:v>2.1544346900318838</c:v>
                </c:pt>
                <c:pt idx="2">
                  <c:v>1.778279410038923</c:v>
                </c:pt>
                <c:pt idx="3">
                  <c:v>1.5848931924611136</c:v>
                </c:pt>
                <c:pt idx="4">
                  <c:v>1.4677992676220697</c:v>
                </c:pt>
                <c:pt idx="5">
                  <c:v>1.3894954943731377</c:v>
                </c:pt>
                <c:pt idx="6">
                  <c:v>1.333521432163324</c:v>
                </c:pt>
                <c:pt idx="7">
                  <c:v>1.2915496650148839</c:v>
                </c:pt>
                <c:pt idx="8">
                  <c:v>1.2589254117941673</c:v>
                </c:pt>
                <c:pt idx="9">
                  <c:v>1.2328467394420661</c:v>
                </c:pt>
                <c:pt idx="10">
                  <c:v>1.2115276586285886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0798816"/>
        <c:axId val="1210809696"/>
      </c:lineChart>
      <c:valAx>
        <c:axId val="1210805888"/>
        <c:scaling>
          <c:orientation val="minMax"/>
          <c:min val="-2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10804800"/>
        <c:crosses val="autoZero"/>
        <c:crossBetween val="between"/>
        <c:dispUnits>
          <c:builtInUnit val="ten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</c:dispUnitsLbl>
        </c:dispUnits>
      </c:valAx>
      <c:catAx>
        <c:axId val="1210804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10805888"/>
        <c:crosses val="autoZero"/>
        <c:auto val="1"/>
        <c:lblAlgn val="ctr"/>
        <c:lblOffset val="100"/>
        <c:noMultiLvlLbl val="0"/>
      </c:catAx>
      <c:valAx>
        <c:axId val="1210809696"/>
        <c:scaling>
          <c:logBase val="10"/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Логарифмическая шкала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10798816"/>
        <c:crosses val="max"/>
        <c:crossBetween val="between"/>
      </c:valAx>
      <c:catAx>
        <c:axId val="12107988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108096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лаб4!$B$2:$B$101</c:f>
              <c:numCache>
                <c:formatCode>General</c:formatCode>
                <c:ptCount val="10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</c:numCache>
            </c:numRef>
          </c:cat>
          <c:val>
            <c:numRef>
              <c:f>лаб4!$C$2:$C$101</c:f>
              <c:numCache>
                <c:formatCode>General</c:formatCode>
                <c:ptCount val="100"/>
                <c:pt idx="0">
                  <c:v>0.90979598956895014</c:v>
                </c:pt>
                <c:pt idx="1">
                  <c:v>0.73575888234288467</c:v>
                </c:pt>
                <c:pt idx="2">
                  <c:v>0.55782540037107464</c:v>
                </c:pt>
                <c:pt idx="3">
                  <c:v>0.40600584970983805</c:v>
                </c:pt>
                <c:pt idx="4">
                  <c:v>0.28729749518364578</c:v>
                </c:pt>
                <c:pt idx="5">
                  <c:v>0.19914827347145578</c:v>
                </c:pt>
                <c:pt idx="6">
                  <c:v>0.13588822540043327</c:v>
                </c:pt>
                <c:pt idx="7">
                  <c:v>9.1578194443670907E-2</c:v>
                </c:pt>
                <c:pt idx="8">
                  <c:v>6.1099480960332686E-2</c:v>
                </c:pt>
                <c:pt idx="9">
                  <c:v>4.0427681994512805E-2</c:v>
                </c:pt>
                <c:pt idx="10">
                  <c:v>2.6564014350016436E-2</c:v>
                </c:pt>
                <c:pt idx="11">
                  <c:v>1.7351265236664509E-2</c:v>
                </c:pt>
                <c:pt idx="12">
                  <c:v>1.1275793947331794E-2</c:v>
                </c:pt>
                <c:pt idx="13">
                  <c:v>7.2950557244361299E-3</c:v>
                </c:pt>
                <c:pt idx="14">
                  <c:v>4.7012171462565856E-3</c:v>
                </c:pt>
                <c:pt idx="15">
                  <c:v>3.0191636511226064E-3</c:v>
                </c:pt>
                <c:pt idx="16">
                  <c:v>1.9329495056011196E-3</c:v>
                </c:pt>
                <c:pt idx="17">
                  <c:v>1.2340980408667955E-3</c:v>
                </c:pt>
                <c:pt idx="18">
                  <c:v>7.8594421382085621E-4</c:v>
                </c:pt>
                <c:pt idx="19">
                  <c:v>4.9939922738733333E-4</c:v>
                </c:pt>
                <c:pt idx="20">
                  <c:v>3.1666916752209234E-4</c:v>
                </c:pt>
                <c:pt idx="21">
                  <c:v>2.0042040948294791E-4</c:v>
                </c:pt>
                <c:pt idx="22">
                  <c:v>1.2662616998288388E-4</c:v>
                </c:pt>
                <c:pt idx="23">
                  <c:v>7.9874760593266728E-5</c:v>
                </c:pt>
                <c:pt idx="24">
                  <c:v>5.0309817823062054E-5</c:v>
                </c:pt>
                <c:pt idx="25">
                  <c:v>3.1644611697734759E-5</c:v>
                </c:pt>
                <c:pt idx="26">
                  <c:v>1.9878906752569224E-5</c:v>
                </c:pt>
                <c:pt idx="27">
                  <c:v>1.2472930786553518E-5</c:v>
                </c:pt>
                <c:pt idx="28">
                  <c:v>7.8173887698022648E-6</c:v>
                </c:pt>
                <c:pt idx="29">
                  <c:v>4.8944371280292126E-6</c:v>
                </c:pt>
                <c:pt idx="30">
                  <c:v>3.0613957483163645E-6</c:v>
                </c:pt>
                <c:pt idx="31">
                  <c:v>1.913097970227405E-6</c:v>
                </c:pt>
                <c:pt idx="32">
                  <c:v>1.1944805908586022E-6</c:v>
                </c:pt>
                <c:pt idx="33">
                  <c:v>7.4518878938132996E-7</c:v>
                </c:pt>
                <c:pt idx="34">
                  <c:v>4.6453484381263662E-7</c:v>
                </c:pt>
                <c:pt idx="35">
                  <c:v>2.8936961514953994E-7</c:v>
                </c:pt>
                <c:pt idx="36">
                  <c:v>1.8013026840842659E-7</c:v>
                </c:pt>
                <c:pt idx="37">
                  <c:v>1.1205592875074536E-7</c:v>
                </c:pt>
                <c:pt idx="38">
                  <c:v>6.9664490299648968E-8</c:v>
                </c:pt>
                <c:pt idx="39">
                  <c:v>4.3284226071209714E-8</c:v>
                </c:pt>
                <c:pt idx="40">
                  <c:v>2.6878286627314969E-8</c:v>
                </c:pt>
                <c:pt idx="41">
                  <c:v>1.6681632941406197E-8</c:v>
                </c:pt>
                <c:pt idx="42">
                  <c:v>1.0347874601967713E-8</c:v>
                </c:pt>
                <c:pt idx="43">
                  <c:v>6.4157766135985268E-9</c:v>
                </c:pt>
                <c:pt idx="44">
                  <c:v>3.9759601181455567E-9</c:v>
                </c:pt>
                <c:pt idx="45">
                  <c:v>2.4628511116084533E-9</c:v>
                </c:pt>
                <c:pt idx="46">
                  <c:v>1.5249154326124068E-9</c:v>
                </c:pt>
                <c:pt idx="47">
                  <c:v>9.4378363606977447E-10</c:v>
                </c:pt>
                <c:pt idx="48">
                  <c:v>5.8388238563961599E-10</c:v>
                </c:pt>
                <c:pt idx="49">
                  <c:v>3.6108654048906452E-10</c:v>
                </c:pt>
                <c:pt idx="50">
                  <c:v>2.2322178949341915E-10</c:v>
                </c:pt>
                <c:pt idx="51">
                  <c:v>1.3794540375770976E-10</c:v>
                </c:pt>
                <c:pt idx="52">
                  <c:v>8.5217526314850194E-11</c:v>
                </c:pt>
                <c:pt idx="53">
                  <c:v>5.2626806863094327E-11</c:v>
                </c:pt>
                <c:pt idx="54">
                  <c:v>3.2489767811764128E-11</c:v>
                </c:pt>
                <c:pt idx="55">
                  <c:v>2.005176031012659E-11</c:v>
                </c:pt>
                <c:pt idx="56">
                  <c:v>1.2371697192219656E-11</c:v>
                </c:pt>
                <c:pt idx="57">
                  <c:v>7.6309969421307683E-12</c:v>
                </c:pt>
                <c:pt idx="58">
                  <c:v>4.705574169735258E-12</c:v>
                </c:pt>
                <c:pt idx="59">
                  <c:v>2.9008631203404541E-12</c:v>
                </c:pt>
                <c:pt idx="60">
                  <c:v>1.7878408482793075E-12</c:v>
                </c:pt>
                <c:pt idx="61">
                  <c:v>1.1015926747103924E-12</c:v>
                </c:pt>
                <c:pt idx="62">
                  <c:v>6.785895712849284E-13</c:v>
                </c:pt>
                <c:pt idx="63">
                  <c:v>4.1791746312010783E-13</c:v>
                </c:pt>
                <c:pt idx="64">
                  <c:v>2.5732035695427019E-13</c:v>
                </c:pt>
                <c:pt idx="65">
                  <c:v>1.5840212893351551E-13</c:v>
                </c:pt>
                <c:pt idx="66">
                  <c:v>9.7488626405488583E-14</c:v>
                </c:pt>
                <c:pt idx="67">
                  <c:v>5.9986795103970449E-14</c:v>
                </c:pt>
                <c:pt idx="68">
                  <c:v>3.690359941429288E-14</c:v>
                </c:pt>
                <c:pt idx="69">
                  <c:v>2.2698420336529161E-14</c:v>
                </c:pt>
                <c:pt idx="70">
                  <c:v>1.3958500192554544E-14</c:v>
                </c:pt>
                <c:pt idx="71">
                  <c:v>8.5822344719012067E-15</c:v>
                </c:pt>
                <c:pt idx="72">
                  <c:v>5.2757314216730501E-15</c:v>
                </c:pt>
                <c:pt idx="73">
                  <c:v>3.2425580977827446E-15</c:v>
                </c:pt>
                <c:pt idx="74">
                  <c:v>1.9925886772337194E-15</c:v>
                </c:pt>
                <c:pt idx="75">
                  <c:v>1.2242617888987316E-15</c:v>
                </c:pt>
                <c:pt idx="76">
                  <c:v>7.5207221189814864E-16</c:v>
                </c:pt>
                <c:pt idx="77">
                  <c:v>4.6192896692063144E-16</c:v>
                </c:pt>
                <c:pt idx="78">
                  <c:v>2.8367625705983015E-16</c:v>
                </c:pt>
                <c:pt idx="79">
                  <c:v>1.7418252446695514E-16</c:v>
                </c:pt>
                <c:pt idx="80">
                  <c:v>1.069354200299317E-16</c:v>
                </c:pt>
                <c:pt idx="81">
                  <c:v>6.5641051952069529E-17</c:v>
                </c:pt>
                <c:pt idx="82">
                  <c:v>4.0287278527395212E-17</c:v>
                </c:pt>
                <c:pt idx="83">
                  <c:v>2.4722945736462309E-17</c:v>
                </c:pt>
                <c:pt idx="84">
                  <c:v>1.5169587664175845E-17</c:v>
                </c:pt>
                <c:pt idx="85">
                  <c:v>9.3065765654007546E-18</c:v>
                </c:pt>
                <c:pt idx="86">
                  <c:v>5.7088686150590921E-18</c:v>
                </c:pt>
                <c:pt idx="87">
                  <c:v>3.5015095085102085E-18</c:v>
                </c:pt>
                <c:pt idx="88">
                  <c:v>2.1473703485443861E-18</c:v>
                </c:pt>
                <c:pt idx="89">
                  <c:v>1.3167585470527211E-18</c:v>
                </c:pt>
                <c:pt idx="90">
                  <c:v>8.0733545664163703E-19</c:v>
                </c:pt>
                <c:pt idx="91">
                  <c:v>4.949390158050292E-19</c:v>
                </c:pt>
                <c:pt idx="92">
                  <c:v>3.0338925892027504E-19</c:v>
                </c:pt>
                <c:pt idx="93">
                  <c:v>1.8595188617698497E-19</c:v>
                </c:pt>
                <c:pt idx="94">
                  <c:v>1.1396036936646164E-19</c:v>
                </c:pt>
                <c:pt idx="95">
                  <c:v>6.9833040054305828E-20</c:v>
                </c:pt>
                <c:pt idx="96">
                  <c:v>4.2788082709528671E-20</c:v>
                </c:pt>
                <c:pt idx="97">
                  <c:v>2.6214428316817317E-20</c:v>
                </c:pt>
                <c:pt idx="98">
                  <c:v>1.6058853045998634E-20</c:v>
                </c:pt>
                <c:pt idx="99">
                  <c:v>9.8366242246159821E-21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prstDash val="dashDot"/>
              <a:round/>
            </a:ln>
            <a:effectLst/>
          </c:spPr>
          <c:marker>
            <c:symbol val="none"/>
          </c:marker>
          <c:cat>
            <c:numRef>
              <c:f>лаб4!$B$2:$B$101</c:f>
              <c:numCache>
                <c:formatCode>General</c:formatCode>
                <c:ptCount val="10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</c:numCache>
            </c:numRef>
          </c:cat>
          <c:val>
            <c:numRef>
              <c:f>лаб4!$A$2:$A$101</c:f>
              <c:numCache>
                <c:formatCode>General</c:formatCode>
                <c:ptCount val="100"/>
                <c:pt idx="0">
                  <c:v>1</c:v>
                </c:pt>
                <c:pt idx="1">
                  <c:v>0.84846186707253446</c:v>
                </c:pt>
                <c:pt idx="2">
                  <c:v>0.66460042413824238</c:v>
                </c:pt>
                <c:pt idx="3">
                  <c:v>0.49729089953361311</c:v>
                </c:pt>
                <c:pt idx="4">
                  <c:v>0.36195963199595893</c:v>
                </c:pt>
                <c:pt idx="5">
                  <c:v>0.25933610987519418</c:v>
                </c:pt>
                <c:pt idx="6">
                  <c:v>0.18462814240555681</c:v>
                </c:pt>
                <c:pt idx="7">
                  <c:v>0.1317528873429672</c:v>
                </c:pt>
                <c:pt idx="8">
                  <c:v>9.5093669662814212E-2</c:v>
                </c:pt>
                <c:pt idx="9">
                  <c:v>7.0074407881107262E-2</c:v>
                </c:pt>
                <c:pt idx="10">
                  <c:v>5.3210012966333195E-2</c:v>
                </c:pt>
                <c:pt idx="11">
                  <c:v>4.1956134102227677E-2</c:v>
                </c:pt>
                <c:pt idx="12">
                  <c:v>3.450830693213585E-2</c:v>
                </c:pt>
                <c:pt idx="13">
                  <c:v>2.9613557156774679E-2</c:v>
                </c:pt>
                <c:pt idx="14">
                  <c:v>2.6415737388346839E-2</c:v>
                </c:pt>
                <c:pt idx="15">
                  <c:v>2.4337208732097711E-2</c:v>
                </c:pt>
                <c:pt idx="16">
                  <c:v>2.2992204794434649E-2</c:v>
                </c:pt>
                <c:pt idx="17">
                  <c:v>2.212526025404293E-2</c:v>
                </c:pt>
                <c:pt idx="18">
                  <c:v>2.1568390376065994E-2</c:v>
                </c:pt>
                <c:pt idx="19">
                  <c:v>2.1211796684851458E-2</c:v>
                </c:pt>
                <c:pt idx="20">
                  <c:v>2.0984083127124419E-2</c:v>
                </c:pt>
                <c:pt idx="21">
                  <c:v>2.0839033361349839E-2</c:v>
                </c:pt>
                <c:pt idx="22">
                  <c:v>2.0746848571974081E-2</c:v>
                </c:pt>
                <c:pt idx="23">
                  <c:v>2.0688382585949426E-2</c:v>
                </c:pt>
                <c:pt idx="24">
                  <c:v>2.0651372035417274E-2</c:v>
                </c:pt>
                <c:pt idx="25">
                  <c:v>2.0627984030360421E-2</c:v>
                </c:pt>
                <c:pt idx="26">
                  <c:v>2.0613228140978306E-2</c:v>
                </c:pt>
                <c:pt idx="27">
                  <c:v>2.0603932171583211E-2</c:v>
                </c:pt>
                <c:pt idx="28">
                  <c:v>2.0598083895906439E-2</c:v>
                </c:pt>
                <c:pt idx="29">
                  <c:v>2.0594409324490911E-2</c:v>
                </c:pt>
                <c:pt idx="30">
                  <c:v>2.0592103273827836E-2</c:v>
                </c:pt>
                <c:pt idx="31">
                  <c:v>2.0590657673678785E-2</c:v>
                </c:pt>
                <c:pt idx="32">
                  <c:v>2.0589752409417385E-2</c:v>
                </c:pt>
                <c:pt idx="33">
                  <c:v>2.0589186068096843E-2</c:v>
                </c:pt>
                <c:pt idx="34">
                  <c:v>2.058883208530991E-2</c:v>
                </c:pt>
                <c:pt idx="35">
                  <c:v>2.0588611025294974E-2</c:v>
                </c:pt>
                <c:pt idx="36">
                  <c:v>2.0588473087404257E-2</c:v>
                </c:pt>
                <c:pt idx="37">
                  <c:v>2.0588387082792661E-2</c:v>
                </c:pt>
                <c:pt idx="38">
                  <c:v>2.0588333497876938E-2</c:v>
                </c:pt>
                <c:pt idx="39">
                  <c:v>2.0588300135075659E-2</c:v>
                </c:pt>
                <c:pt idx="40">
                  <c:v>2.0588279376533763E-2</c:v>
                </c:pt>
                <c:pt idx="41">
                  <c:v>2.0588266468512629E-2</c:v>
                </c:pt>
                <c:pt idx="42">
                  <c:v>2.0588258446856057E-2</c:v>
                </c:pt>
                <c:pt idx="43">
                  <c:v>2.0588253464644109E-2</c:v>
                </c:pt>
                <c:pt idx="44">
                  <c:v>2.0588250371889986E-2</c:v>
                </c:pt>
                <c:pt idx="45">
                  <c:v>2.0588248453025912E-2</c:v>
                </c:pt>
                <c:pt idx="46">
                  <c:v>2.0588247263076453E-2</c:v>
                </c:pt>
                <c:pt idx="47">
                  <c:v>2.058824652549917E-2</c:v>
                </c:pt>
                <c:pt idx="48">
                  <c:v>2.0588246068526831E-2</c:v>
                </c:pt>
                <c:pt idx="49">
                  <c:v>2.0588245785528578E-2</c:v>
                </c:pt>
                <c:pt idx="50">
                  <c:v>2.058824561034367E-2</c:v>
                </c:pt>
                <c:pt idx="51">
                  <c:v>2.0588245501942024E-2</c:v>
                </c:pt>
                <c:pt idx="52">
                  <c:v>2.058824543489059E-2</c:v>
                </c:pt>
                <c:pt idx="53">
                  <c:v>2.0588245393431515E-2</c:v>
                </c:pt>
                <c:pt idx="54">
                  <c:v>2.0588245367805767E-2</c:v>
                </c:pt>
                <c:pt idx="55">
                  <c:v>2.0588245351971991E-2</c:v>
                </c:pt>
                <c:pt idx="56">
                  <c:v>2.0588245342191766E-2</c:v>
                </c:pt>
                <c:pt idx="57">
                  <c:v>2.0588245336152632E-2</c:v>
                </c:pt>
                <c:pt idx="58">
                  <c:v>2.0588245332424707E-2</c:v>
                </c:pt>
                <c:pt idx="59">
                  <c:v>2.0588245330124166E-2</c:v>
                </c:pt>
                <c:pt idx="60">
                  <c:v>2.0588245328704884E-2</c:v>
                </c:pt>
                <c:pt idx="61">
                  <c:v>2.0588245327829525E-2</c:v>
                </c:pt>
                <c:pt idx="62">
                  <c:v>2.0588245327289784E-2</c:v>
                </c:pt>
                <c:pt idx="63">
                  <c:v>2.0588245326957067E-2</c:v>
                </c:pt>
                <c:pt idx="64">
                  <c:v>2.0588245326752019E-2</c:v>
                </c:pt>
                <c:pt idx="65">
                  <c:v>2.0588245326625683E-2</c:v>
                </c:pt>
                <c:pt idx="66">
                  <c:v>2.0588245326547863E-2</c:v>
                </c:pt>
                <c:pt idx="67">
                  <c:v>2.0588245326499936E-2</c:v>
                </c:pt>
                <c:pt idx="68">
                  <c:v>2.0588245326470429E-2</c:v>
                </c:pt>
                <c:pt idx="69">
                  <c:v>2.0588245326452266E-2</c:v>
                </c:pt>
                <c:pt idx="70">
                  <c:v>2.0588245326441088E-2</c:v>
                </c:pt>
                <c:pt idx="71">
                  <c:v>2.0588245326434208E-2</c:v>
                </c:pt>
                <c:pt idx="72">
                  <c:v>2.0588245326429975E-2</c:v>
                </c:pt>
                <c:pt idx="73">
                  <c:v>2.0588245326427373E-2</c:v>
                </c:pt>
                <c:pt idx="74">
                  <c:v>2.0588245326425773E-2</c:v>
                </c:pt>
                <c:pt idx="75">
                  <c:v>2.0588245326424788E-2</c:v>
                </c:pt>
                <c:pt idx="76">
                  <c:v>2.0588245326424184E-2</c:v>
                </c:pt>
                <c:pt idx="77">
                  <c:v>2.0588245326423813E-2</c:v>
                </c:pt>
                <c:pt idx="78">
                  <c:v>2.0588245326423584E-2</c:v>
                </c:pt>
                <c:pt idx="79">
                  <c:v>2.0588245326423445E-2</c:v>
                </c:pt>
                <c:pt idx="80">
                  <c:v>2.0588245326423359E-2</c:v>
                </c:pt>
                <c:pt idx="81">
                  <c:v>2.0588245326423307E-2</c:v>
                </c:pt>
                <c:pt idx="82">
                  <c:v>2.0588245326423275E-2</c:v>
                </c:pt>
                <c:pt idx="83">
                  <c:v>2.0588245326423255E-2</c:v>
                </c:pt>
                <c:pt idx="84">
                  <c:v>2.0588245326423241E-2</c:v>
                </c:pt>
                <c:pt idx="85">
                  <c:v>2.0588245326423234E-2</c:v>
                </c:pt>
                <c:pt idx="86">
                  <c:v>2.058824532642323E-2</c:v>
                </c:pt>
                <c:pt idx="87">
                  <c:v>2.0588245326423227E-2</c:v>
                </c:pt>
                <c:pt idx="88">
                  <c:v>2.0588245326423223E-2</c:v>
                </c:pt>
                <c:pt idx="89">
                  <c:v>2.0588245326423223E-2</c:v>
                </c:pt>
                <c:pt idx="90">
                  <c:v>2.0588245326423223E-2</c:v>
                </c:pt>
                <c:pt idx="91">
                  <c:v>2.0588245326423223E-2</c:v>
                </c:pt>
                <c:pt idx="92">
                  <c:v>2.0588245326423223E-2</c:v>
                </c:pt>
                <c:pt idx="93">
                  <c:v>2.0588245326423223E-2</c:v>
                </c:pt>
                <c:pt idx="94">
                  <c:v>2.0588245326423223E-2</c:v>
                </c:pt>
                <c:pt idx="95">
                  <c:v>2.0588245326423223E-2</c:v>
                </c:pt>
                <c:pt idx="96">
                  <c:v>2.0588245326423223E-2</c:v>
                </c:pt>
                <c:pt idx="97">
                  <c:v>2.0588245326423223E-2</c:v>
                </c:pt>
                <c:pt idx="98">
                  <c:v>2.0588245326423223E-2</c:v>
                </c:pt>
                <c:pt idx="99">
                  <c:v>2.0588245326423223E-2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лаб4!$B$2:$B$101</c:f>
              <c:numCache>
                <c:formatCode>General</c:formatCode>
                <c:ptCount val="10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</c:numCache>
            </c:numRef>
          </c:cat>
          <c:val>
            <c:numRef>
              <c:f>лаб4!$H$2:$H$101</c:f>
              <c:numCache>
                <c:formatCode>General</c:formatCode>
                <c:ptCount val="100"/>
                <c:pt idx="0">
                  <c:v>0.90960692556756451</c:v>
                </c:pt>
                <c:pt idx="1">
                  <c:v>0.73560232704002648</c:v>
                </c:pt>
                <c:pt idx="2">
                  <c:v>0.55774920935768835</c:v>
                </c:pt>
                <c:pt idx="3">
                  <c:v>0.40599781831192105</c:v>
                </c:pt>
                <c:pt idx="4">
                  <c:v>0.28733204286542824</c:v>
                </c:pt>
                <c:pt idx="5">
                  <c:v>0.19920300330713869</c:v>
                </c:pt>
                <c:pt idx="6">
                  <c:v>0.1359478935474977</c:v>
                </c:pt>
                <c:pt idx="7">
                  <c:v>9.1634074249040159E-2</c:v>
                </c:pt>
                <c:pt idx="8">
                  <c:v>6.1147520101656208E-2</c:v>
                </c:pt>
                <c:pt idx="9">
                  <c:v>4.0466736828633595E-2</c:v>
                </c:pt>
                <c:pt idx="10">
                  <c:v>2.6594529166675103E-2</c:v>
                </c:pt>
                <c:pt idx="11">
                  <c:v>1.7374406516850016E-2</c:v>
                </c:pt>
                <c:pt idx="12">
                  <c:v>1.1292938743699917E-2</c:v>
                </c:pt>
                <c:pt idx="13">
                  <c:v>7.3075215024101985E-3</c:v>
                </c:pt>
                <c:pt idx="14">
                  <c:v>4.7101416826460882E-3</c:v>
                </c:pt>
                <c:pt idx="15">
                  <c:v>3.0254705032286364E-3</c:v>
                </c:pt>
                <c:pt idx="16">
                  <c:v>1.9373574497940818E-3</c:v>
                </c:pt>
                <c:pt idx="17">
                  <c:v>1.2371495600405524E-3</c:v>
                </c:pt>
                <c:pt idx="18">
                  <c:v>7.8803921231677477E-4</c:v>
                </c:pt>
                <c:pt idx="19">
                  <c:v>5.0082704521656565E-4</c:v>
                </c:pt>
                <c:pt idx="20">
                  <c:v>3.1763598089890597E-4</c:v>
                </c:pt>
                <c:pt idx="21">
                  <c:v>2.010712795417632E-4</c:v>
                </c:pt>
                <c:pt idx="22">
                  <c:v>1.2706206564793863E-4</c:v>
                </c:pt>
                <c:pt idx="23">
                  <c:v>8.0165313417630759E-5</c:v>
                </c:pt>
                <c:pt idx="24">
                  <c:v>5.0502663285782864E-5</c:v>
                </c:pt>
                <c:pt idx="25">
                  <c:v>3.1772108171211809E-5</c:v>
                </c:pt>
                <c:pt idx="26">
                  <c:v>1.9962897876575258E-5</c:v>
                </c:pt>
                <c:pt idx="27">
                  <c:v>1.2528080072651369E-5</c:v>
                </c:pt>
                <c:pt idx="28">
                  <c:v>7.8534904936232591E-6</c:v>
                </c:pt>
                <c:pt idx="29">
                  <c:v>4.9180036466507247E-6</c:v>
                </c:pt>
                <c:pt idx="30">
                  <c:v>3.0767394343607888E-6</c:v>
                </c:pt>
                <c:pt idx="31">
                  <c:v>1.9230636975186012E-6</c:v>
                </c:pt>
                <c:pt idx="32">
                  <c:v>1.2009386748473198E-6</c:v>
                </c:pt>
                <c:pt idx="33">
                  <c:v>7.4936495105563757E-7</c:v>
                </c:pt>
                <c:pt idx="34">
                  <c:v>4.6723002143132173E-7</c:v>
                </c:pt>
                <c:pt idx="35">
                  <c:v>2.9110576118152387E-7</c:v>
                </c:pt>
                <c:pt idx="36">
                  <c:v>1.8124667285094281E-7</c:v>
                </c:pt>
                <c:pt idx="37">
                  <c:v>1.127726278825022E-7</c:v>
                </c:pt>
                <c:pt idx="38">
                  <c:v>7.0123870376183417E-8</c:v>
                </c:pt>
                <c:pt idx="39">
                  <c:v>4.3578237411536682E-8</c:v>
                </c:pt>
                <c:pt idx="40">
                  <c:v>2.7066195137909678E-8</c:v>
                </c:pt>
                <c:pt idx="41">
                  <c:v>1.6801569187744051E-8</c:v>
                </c:pt>
                <c:pt idx="42">
                  <c:v>1.042432943426699E-8</c:v>
                </c:pt>
                <c:pt idx="43">
                  <c:v>6.4644550536553652E-9</c:v>
                </c:pt>
                <c:pt idx="44">
                  <c:v>4.0069179416179938E-9</c:v>
                </c:pt>
                <c:pt idx="45">
                  <c:v>2.4825177140682328E-9</c:v>
                </c:pt>
                <c:pt idx="46">
                  <c:v>1.53739601739637E-9</c:v>
                </c:pt>
                <c:pt idx="47">
                  <c:v>9.5169601898996407E-10</c:v>
                </c:pt>
                <c:pt idx="48">
                  <c:v>5.8889385645303573E-10</c:v>
                </c:pt>
                <c:pt idx="49">
                  <c:v>3.6425775955396735E-10</c:v>
                </c:pt>
                <c:pt idx="50">
                  <c:v>2.2522675496192782E-10</c:v>
                </c:pt>
                <c:pt idx="51">
                  <c:v>1.3921195464369138E-10</c:v>
                </c:pt>
                <c:pt idx="52">
                  <c:v>8.6016970285250313E-11</c:v>
                </c:pt>
                <c:pt idx="53">
                  <c:v>5.3131023019301068E-11</c:v>
                </c:pt>
                <c:pt idx="54">
                  <c:v>3.280754427531615E-11</c:v>
                </c:pt>
                <c:pt idx="55">
                  <c:v>2.0251891657508622E-11</c:v>
                </c:pt>
                <c:pt idx="56">
                  <c:v>1.2497650168455859E-11</c:v>
                </c:pt>
                <c:pt idx="57">
                  <c:v>7.7102128763036909E-12</c:v>
                </c:pt>
                <c:pt idx="58">
                  <c:v>4.7553636685923954E-12</c:v>
                </c:pt>
                <c:pt idx="59">
                  <c:v>2.9321378675778474E-12</c:v>
                </c:pt>
                <c:pt idx="60">
                  <c:v>1.8074739970832819E-12</c:v>
                </c:pt>
                <c:pt idx="61">
                  <c:v>1.113910526804574E-12</c:v>
                </c:pt>
                <c:pt idx="62">
                  <c:v>6.8631348175933214E-13</c:v>
                </c:pt>
                <c:pt idx="63">
                  <c:v>4.2275812368574469E-13</c:v>
                </c:pt>
                <c:pt idx="64">
                  <c:v>2.6035246541353076E-13</c:v>
                </c:pt>
                <c:pt idx="65">
                  <c:v>1.6030042840987378E-13</c:v>
                </c:pt>
                <c:pt idx="66">
                  <c:v>9.8676503404296774E-14</c:v>
                </c:pt>
                <c:pt idx="67">
                  <c:v>6.0729765495477156E-14</c:v>
                </c:pt>
                <c:pt idx="68">
                  <c:v>3.7368083749684073E-14</c:v>
                </c:pt>
                <c:pt idx="69">
                  <c:v>2.2988672946048749E-14</c:v>
                </c:pt>
                <c:pt idx="70">
                  <c:v>1.4139797932773802E-14</c:v>
                </c:pt>
                <c:pt idx="71">
                  <c:v>8.6954289652933919E-15</c:v>
                </c:pt>
                <c:pt idx="72">
                  <c:v>5.3463762024377804E-15</c:v>
                </c:pt>
                <c:pt idx="73">
                  <c:v>3.2866299939977892E-15</c:v>
                </c:pt>
                <c:pt idx="74">
                  <c:v>2.0200723682946563E-15</c:v>
                </c:pt>
                <c:pt idx="75">
                  <c:v>1.2413944428347924E-15</c:v>
                </c:pt>
                <c:pt idx="76">
                  <c:v>7.6274836765171759E-16</c:v>
                </c:pt>
                <c:pt idx="77">
                  <c:v>4.6857940215048741E-16</c:v>
                </c:pt>
                <c:pt idx="78">
                  <c:v>2.8781753340648733E-16</c:v>
                </c:pt>
                <c:pt idx="79">
                  <c:v>1.7676045518923667E-16</c:v>
                </c:pt>
                <c:pt idx="80">
                  <c:v>1.0853964369665163E-16</c:v>
                </c:pt>
                <c:pt idx="81">
                  <c:v>6.6639025109093657E-17</c:v>
                </c:pt>
                <c:pt idx="82">
                  <c:v>4.0907913932806375E-17</c:v>
                </c:pt>
                <c:pt idx="83">
                  <c:v>2.5108798250372225E-17</c:v>
                </c:pt>
                <c:pt idx="84">
                  <c:v>1.5409402723850132E-17</c:v>
                </c:pt>
                <c:pt idx="85">
                  <c:v>9.4555829974142755E-18</c:v>
                </c:pt>
                <c:pt idx="86">
                  <c:v>5.8014257767923001E-18</c:v>
                </c:pt>
                <c:pt idx="87">
                  <c:v>3.5589865477678379E-18</c:v>
                </c:pt>
                <c:pt idx="88">
                  <c:v>2.1830533102218415E-18</c:v>
                </c:pt>
                <c:pt idx="89">
                  <c:v>1.3389054113078676E-18</c:v>
                </c:pt>
                <c:pt idx="90">
                  <c:v>8.2107749158259878E-19</c:v>
                </c:pt>
                <c:pt idx="91">
                  <c:v>5.0346373003132166E-19</c:v>
                </c:pt>
                <c:pt idx="92">
                  <c:v>3.0867615803358897E-19</c:v>
                </c:pt>
                <c:pt idx="93">
                  <c:v>1.8922994685274627E-19</c:v>
                </c:pt>
                <c:pt idx="94">
                  <c:v>1.1599239884665955E-19</c:v>
                </c:pt>
                <c:pt idx="95">
                  <c:v>7.1092377970963454E-20</c:v>
                </c:pt>
                <c:pt idx="96">
                  <c:v>4.3568372546699651E-20</c:v>
                </c:pt>
                <c:pt idx="97">
                  <c:v>2.6697790964854203E-20</c:v>
                </c:pt>
                <c:pt idx="98">
                  <c:v>1.6358214372536108E-20</c:v>
                </c:pt>
                <c:pt idx="99">
                  <c:v>1.0021988362752491E-20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0797728"/>
        <c:axId val="1210799360"/>
      </c:lineChart>
      <c:catAx>
        <c:axId val="1210797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10799360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1210799360"/>
        <c:scaling>
          <c:logBase val="10"/>
          <c:orientation val="minMax"/>
          <c:max val="50000"/>
          <c:min val="1.0000000000000003E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10797728"/>
        <c:crossesAt val="1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9527</xdr:colOff>
      <xdr:row>15</xdr:row>
      <xdr:rowOff>0</xdr:rowOff>
    </xdr:from>
    <xdr:to>
      <xdr:col>5</xdr:col>
      <xdr:colOff>0</xdr:colOff>
      <xdr:row>33</xdr:row>
      <xdr:rowOff>228600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33</xdr:row>
      <xdr:rowOff>238124</xdr:rowOff>
    </xdr:from>
    <xdr:to>
      <xdr:col>12</xdr:col>
      <xdr:colOff>19050</xdr:colOff>
      <xdr:row>52</xdr:row>
      <xdr:rowOff>228600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33</xdr:row>
      <xdr:rowOff>228600</xdr:rowOff>
    </xdr:from>
    <xdr:to>
      <xdr:col>4</xdr:col>
      <xdr:colOff>609599</xdr:colOff>
      <xdr:row>52</xdr:row>
      <xdr:rowOff>228600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609599</xdr:colOff>
      <xdr:row>14</xdr:row>
      <xdr:rowOff>185737</xdr:rowOff>
    </xdr:from>
    <xdr:to>
      <xdr:col>12</xdr:col>
      <xdr:colOff>9524</xdr:colOff>
      <xdr:row>34</xdr:row>
      <xdr:rowOff>0</xdr:rowOff>
    </xdr:to>
    <xdr:graphicFrame macro="">
      <xdr:nvGraphicFramePr>
        <xdr:cNvPr id="11" name="Диаграмма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53</xdr:row>
      <xdr:rowOff>14286</xdr:rowOff>
    </xdr:from>
    <xdr:to>
      <xdr:col>6</xdr:col>
      <xdr:colOff>600075</xdr:colOff>
      <xdr:row>74</xdr:row>
      <xdr:rowOff>190499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609599</xdr:colOff>
      <xdr:row>0</xdr:row>
      <xdr:rowOff>0</xdr:rowOff>
    </xdr:from>
    <xdr:to>
      <xdr:col>18</xdr:col>
      <xdr:colOff>0</xdr:colOff>
      <xdr:row>18</xdr:row>
      <xdr:rowOff>66675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9"/>
  <sheetViews>
    <sheetView topLeftCell="A37" workbookViewId="0">
      <selection activeCell="M61" sqref="M61"/>
    </sheetView>
  </sheetViews>
  <sheetFormatPr defaultRowHeight="15" x14ac:dyDescent="0.25"/>
  <cols>
    <col min="1" max="1" width="27.28515625" customWidth="1"/>
    <col min="2" max="2" width="11.5703125" customWidth="1"/>
    <col min="3" max="3" width="28.42578125" customWidth="1"/>
    <col min="4" max="5" width="9.140625" customWidth="1"/>
    <col min="8" max="8" width="10.140625" customWidth="1"/>
    <col min="9" max="9" width="11.140625" customWidth="1"/>
    <col min="10" max="10" width="14.140625" customWidth="1"/>
    <col min="11" max="11" width="15.7109375" customWidth="1"/>
    <col min="12" max="12" width="11.7109375" customWidth="1"/>
    <col min="13" max="13" width="13.7109375" customWidth="1"/>
    <col min="14" max="19" width="9.140625" customWidth="1"/>
  </cols>
  <sheetData>
    <row r="1" spans="1:13" ht="18.75" x14ac:dyDescent="0.3">
      <c r="A1" s="80" t="s">
        <v>0</v>
      </c>
      <c r="B1" s="81"/>
      <c r="C1" s="81"/>
      <c r="D1" s="81"/>
      <c r="E1" s="81"/>
      <c r="F1" s="81"/>
      <c r="G1" s="81"/>
      <c r="H1" s="81"/>
      <c r="I1" s="81"/>
      <c r="J1" s="81"/>
      <c r="K1" s="82"/>
    </row>
    <row r="2" spans="1:13" x14ac:dyDescent="0.25">
      <c r="A2" s="78" t="s">
        <v>1</v>
      </c>
      <c r="B2" s="78" t="s">
        <v>2</v>
      </c>
      <c r="C2" s="78" t="s">
        <v>3</v>
      </c>
      <c r="D2" s="78" t="s">
        <v>4</v>
      </c>
      <c r="E2" s="78"/>
      <c r="F2" s="78"/>
      <c r="G2" s="78" t="s">
        <v>5</v>
      </c>
      <c r="H2" s="78"/>
      <c r="I2" s="78"/>
      <c r="J2" s="78" t="s">
        <v>21</v>
      </c>
      <c r="K2" s="78"/>
    </row>
    <row r="3" spans="1:13" ht="106.5" x14ac:dyDescent="0.25">
      <c r="A3" s="78"/>
      <c r="B3" s="78"/>
      <c r="C3" s="78"/>
      <c r="D3" s="1" t="s">
        <v>6</v>
      </c>
      <c r="E3" s="1" t="s">
        <v>7</v>
      </c>
      <c r="F3" s="2" t="s">
        <v>22</v>
      </c>
      <c r="G3" s="3" t="s">
        <v>8</v>
      </c>
      <c r="H3" s="4" t="s">
        <v>9</v>
      </c>
      <c r="I3" s="4" t="s">
        <v>10</v>
      </c>
      <c r="J3" s="4" t="s">
        <v>25</v>
      </c>
      <c r="K3" s="4" t="s">
        <v>24</v>
      </c>
    </row>
    <row r="4" spans="1:13" x14ac:dyDescent="0.25">
      <c r="A4" s="5" t="s">
        <v>11</v>
      </c>
      <c r="B4" s="11">
        <v>550718</v>
      </c>
      <c r="C4" s="5" t="s">
        <v>27</v>
      </c>
      <c r="D4" s="5">
        <v>10</v>
      </c>
      <c r="E4" s="5">
        <v>12</v>
      </c>
      <c r="F4" s="5">
        <v>16</v>
      </c>
      <c r="G4" s="5">
        <v>14</v>
      </c>
      <c r="H4" s="5">
        <v>15</v>
      </c>
      <c r="I4" s="5">
        <v>28</v>
      </c>
      <c r="J4" s="22">
        <f>SUMPRODUCT(D4:I4,D14:I14)</f>
        <v>31900</v>
      </c>
      <c r="K4" s="24">
        <f>PRODUCT(J4,B15)</f>
        <v>1164350</v>
      </c>
    </row>
    <row r="5" spans="1:13" x14ac:dyDescent="0.25">
      <c r="A5" s="5" t="s">
        <v>26</v>
      </c>
      <c r="B5" s="11">
        <v>234010</v>
      </c>
      <c r="C5" s="5" t="s">
        <v>28</v>
      </c>
      <c r="D5" s="5">
        <v>27</v>
      </c>
      <c r="E5" s="5">
        <v>11</v>
      </c>
      <c r="F5" s="5">
        <v>4</v>
      </c>
      <c r="G5" s="5">
        <v>11</v>
      </c>
      <c r="H5" s="5">
        <v>9</v>
      </c>
      <c r="I5" s="5">
        <v>26</v>
      </c>
      <c r="J5" s="22">
        <f>SUMPRODUCT(D5:I5,D14:I14)</f>
        <v>35590</v>
      </c>
      <c r="K5" s="24">
        <f>PRODUCT(J5,B15)</f>
        <v>1299035</v>
      </c>
    </row>
    <row r="6" spans="1:13" x14ac:dyDescent="0.25">
      <c r="A6" s="5" t="s">
        <v>12</v>
      </c>
      <c r="B6" s="11">
        <v>521710</v>
      </c>
      <c r="C6" s="5" t="s">
        <v>29</v>
      </c>
      <c r="D6" s="5">
        <v>11</v>
      </c>
      <c r="E6" s="5">
        <v>10</v>
      </c>
      <c r="F6" s="5">
        <v>5</v>
      </c>
      <c r="G6" s="5">
        <v>23</v>
      </c>
      <c r="H6" s="5">
        <v>12</v>
      </c>
      <c r="I6" s="5">
        <v>17</v>
      </c>
      <c r="J6" s="22">
        <f>SUMPRODUCT(D4:I6,D14:I16)</f>
        <v>31900</v>
      </c>
      <c r="K6" s="24">
        <f>PRODUCT(J6,B15)</f>
        <v>1164350</v>
      </c>
    </row>
    <row r="7" spans="1:13" x14ac:dyDescent="0.25">
      <c r="A7" s="5" t="s">
        <v>13</v>
      </c>
      <c r="B7" s="11">
        <v>455708</v>
      </c>
      <c r="C7" s="5" t="s">
        <v>30</v>
      </c>
      <c r="D7" s="5">
        <v>20</v>
      </c>
      <c r="E7" s="5">
        <v>10</v>
      </c>
      <c r="F7" s="5">
        <v>12</v>
      </c>
      <c r="G7" s="5">
        <v>15</v>
      </c>
      <c r="H7" s="5">
        <v>11</v>
      </c>
      <c r="I7" s="5">
        <v>16</v>
      </c>
      <c r="J7" s="22">
        <f>SUMPRODUCT(D7:I7,D14:I14)</f>
        <v>34410</v>
      </c>
      <c r="K7" s="24">
        <f>PRODUCT(J7,B15)</f>
        <v>1255965</v>
      </c>
    </row>
    <row r="8" spans="1:13" x14ac:dyDescent="0.25">
      <c r="A8" s="5" t="s">
        <v>14</v>
      </c>
      <c r="B8" s="11">
        <v>451276</v>
      </c>
      <c r="C8" s="5" t="s">
        <v>31</v>
      </c>
      <c r="D8" s="5">
        <v>6</v>
      </c>
      <c r="E8" s="5">
        <v>24</v>
      </c>
      <c r="F8" s="5">
        <v>11</v>
      </c>
      <c r="G8" s="5">
        <v>23</v>
      </c>
      <c r="H8" s="5">
        <v>13</v>
      </c>
      <c r="I8" s="5">
        <v>4</v>
      </c>
      <c r="J8" s="22">
        <f>SUMPRODUCT(D8:I8,D14:I14)</f>
        <v>32280</v>
      </c>
      <c r="K8" s="24">
        <f>PRODUCT(J8,B15)</f>
        <v>1178220</v>
      </c>
    </row>
    <row r="9" spans="1:13" ht="15.75" thickBot="1" x14ac:dyDescent="0.3">
      <c r="A9" s="8" t="s">
        <v>15</v>
      </c>
      <c r="B9" s="12">
        <v>552347</v>
      </c>
      <c r="C9" s="8" t="s">
        <v>32</v>
      </c>
      <c r="D9" s="8">
        <v>7</v>
      </c>
      <c r="E9" s="8">
        <v>12</v>
      </c>
      <c r="F9" s="8">
        <v>21</v>
      </c>
      <c r="G9" s="8">
        <v>18</v>
      </c>
      <c r="H9" s="8">
        <v>35</v>
      </c>
      <c r="I9" s="8">
        <v>12</v>
      </c>
      <c r="J9" s="23">
        <f>SUMPRODUCT(D9:I9,D14:I14)</f>
        <v>35910</v>
      </c>
      <c r="K9" s="25">
        <f>PRODUCT(J9,B15)</f>
        <v>1310715</v>
      </c>
    </row>
    <row r="10" spans="1:13" x14ac:dyDescent="0.25">
      <c r="A10" s="9" t="s">
        <v>16</v>
      </c>
      <c r="B10" s="26"/>
      <c r="C10" s="26"/>
      <c r="D10" s="10">
        <f>SUM(D4:D9)</f>
        <v>81</v>
      </c>
      <c r="E10" s="10">
        <f t="shared" ref="E10:I10" si="0">SUM(E4:E9)</f>
        <v>79</v>
      </c>
      <c r="F10" s="10">
        <f t="shared" si="0"/>
        <v>69</v>
      </c>
      <c r="G10" s="10">
        <f t="shared" si="0"/>
        <v>104</v>
      </c>
      <c r="H10" s="10">
        <f t="shared" si="0"/>
        <v>95</v>
      </c>
      <c r="I10" s="10">
        <f t="shared" si="0"/>
        <v>103</v>
      </c>
      <c r="J10" s="10"/>
      <c r="K10" s="10"/>
    </row>
    <row r="11" spans="1:13" x14ac:dyDescent="0.25">
      <c r="A11" s="6" t="s">
        <v>17</v>
      </c>
      <c r="B11" s="27"/>
      <c r="C11" s="27"/>
      <c r="D11" s="5">
        <f>MIN(D4:D9)</f>
        <v>6</v>
      </c>
      <c r="E11" s="5">
        <f t="shared" ref="E11:I11" si="1">MIN(E4:E9)</f>
        <v>10</v>
      </c>
      <c r="F11" s="5">
        <f t="shared" si="1"/>
        <v>4</v>
      </c>
      <c r="G11" s="5">
        <f t="shared" si="1"/>
        <v>11</v>
      </c>
      <c r="H11" s="5">
        <f t="shared" si="1"/>
        <v>9</v>
      </c>
      <c r="I11" s="5">
        <f t="shared" si="1"/>
        <v>4</v>
      </c>
      <c r="J11" s="5"/>
      <c r="K11" s="5"/>
      <c r="M11" s="13"/>
    </row>
    <row r="12" spans="1:13" x14ac:dyDescent="0.25">
      <c r="A12" s="6" t="s">
        <v>18</v>
      </c>
      <c r="B12" s="27"/>
      <c r="C12" s="27"/>
      <c r="D12" s="5">
        <f>MAX(D4:D9)</f>
        <v>27</v>
      </c>
      <c r="E12" s="5">
        <f t="shared" ref="E12:I12" si="2">MAX(E4:E9)</f>
        <v>24</v>
      </c>
      <c r="F12" s="5">
        <f t="shared" si="2"/>
        <v>21</v>
      </c>
      <c r="G12" s="5">
        <f t="shared" si="2"/>
        <v>23</v>
      </c>
      <c r="H12" s="5">
        <f t="shared" si="2"/>
        <v>35</v>
      </c>
      <c r="I12" s="5">
        <f t="shared" si="2"/>
        <v>28</v>
      </c>
      <c r="J12" s="5"/>
      <c r="K12" s="5"/>
    </row>
    <row r="13" spans="1:13" ht="15.75" thickBot="1" x14ac:dyDescent="0.3">
      <c r="A13" s="7" t="s">
        <v>19</v>
      </c>
      <c r="B13" s="28"/>
      <c r="C13" s="28"/>
      <c r="D13" s="8">
        <f>ROUND(AVERAGE(D4:D9),0)</f>
        <v>14</v>
      </c>
      <c r="E13" s="8">
        <f t="shared" ref="E13:I13" si="3">ROUND(AVERAGE(E4:E9),0)</f>
        <v>13</v>
      </c>
      <c r="F13" s="8">
        <f t="shared" si="3"/>
        <v>12</v>
      </c>
      <c r="G13" s="8">
        <f t="shared" si="3"/>
        <v>17</v>
      </c>
      <c r="H13" s="8">
        <f t="shared" si="3"/>
        <v>16</v>
      </c>
      <c r="I13" s="8">
        <f t="shared" si="3"/>
        <v>17</v>
      </c>
      <c r="J13" s="8"/>
      <c r="K13" s="8"/>
    </row>
    <row r="14" spans="1:13" ht="15.75" thickBot="1" x14ac:dyDescent="0.3">
      <c r="A14" s="20" t="s">
        <v>20</v>
      </c>
      <c r="B14" s="29"/>
      <c r="C14" s="29"/>
      <c r="D14" s="21">
        <v>800</v>
      </c>
      <c r="E14" s="21">
        <v>700</v>
      </c>
      <c r="F14" s="21">
        <v>650</v>
      </c>
      <c r="G14" s="21">
        <v>30</v>
      </c>
      <c r="H14" s="21">
        <v>200</v>
      </c>
      <c r="I14" s="21">
        <v>60</v>
      </c>
      <c r="J14" s="29"/>
      <c r="K14" s="29"/>
    </row>
    <row r="15" spans="1:13" x14ac:dyDescent="0.25">
      <c r="A15" s="18" t="s">
        <v>23</v>
      </c>
      <c r="B15">
        <v>36.5</v>
      </c>
      <c r="C15" s="17"/>
      <c r="D15" s="19"/>
      <c r="E15" s="19"/>
      <c r="F15" s="19"/>
      <c r="G15" s="19"/>
      <c r="H15" s="19"/>
      <c r="I15" s="19"/>
      <c r="J15" s="17"/>
      <c r="K15" s="17"/>
    </row>
    <row r="16" spans="1:13" ht="15" customHeight="1" x14ac:dyDescent="0.25">
      <c r="A16" s="32"/>
      <c r="B16" s="17"/>
      <c r="C16" s="17"/>
      <c r="D16" s="17"/>
      <c r="E16" s="17"/>
      <c r="G16" s="17"/>
      <c r="H16" s="17"/>
      <c r="I16" s="17"/>
      <c r="J16" s="17"/>
      <c r="K16" s="17"/>
    </row>
    <row r="17" spans="1:14" x14ac:dyDescent="0.25">
      <c r="A17" s="32"/>
      <c r="C17" s="18"/>
      <c r="D17" s="18"/>
      <c r="E17" s="18"/>
      <c r="G17" s="18"/>
      <c r="H17" s="18"/>
    </row>
    <row r="18" spans="1:14" x14ac:dyDescent="0.25">
      <c r="A18" s="32"/>
    </row>
    <row r="19" spans="1:14" x14ac:dyDescent="0.25">
      <c r="A19" s="32"/>
    </row>
    <row r="20" spans="1:14" ht="16.5" x14ac:dyDescent="0.25">
      <c r="A20" s="32"/>
      <c r="J20" s="14"/>
      <c r="K20" s="14"/>
      <c r="L20" s="14"/>
      <c r="M20" s="14"/>
      <c r="N20" s="17"/>
    </row>
    <row r="21" spans="1:14" ht="16.5" x14ac:dyDescent="0.25">
      <c r="A21" s="32"/>
      <c r="J21" s="15"/>
      <c r="K21" s="15"/>
      <c r="L21" s="15"/>
      <c r="M21" s="15"/>
      <c r="N21" s="17"/>
    </row>
    <row r="22" spans="1:14" ht="16.5" x14ac:dyDescent="0.25">
      <c r="A22" s="32"/>
      <c r="J22" s="15"/>
      <c r="K22" s="15"/>
      <c r="L22" s="15"/>
      <c r="M22" s="15"/>
      <c r="N22" s="17"/>
    </row>
    <row r="23" spans="1:14" ht="16.5" x14ac:dyDescent="0.25">
      <c r="A23" s="32"/>
      <c r="J23" s="15"/>
      <c r="K23" s="15"/>
      <c r="L23" s="15"/>
      <c r="M23" s="15"/>
      <c r="N23" s="17"/>
    </row>
    <row r="24" spans="1:14" ht="16.5" x14ac:dyDescent="0.25">
      <c r="A24" s="32"/>
      <c r="J24" s="14"/>
      <c r="K24" s="14"/>
      <c r="L24" s="15"/>
      <c r="M24" s="15"/>
      <c r="N24" s="17"/>
    </row>
    <row r="25" spans="1:14" ht="16.5" x14ac:dyDescent="0.25">
      <c r="A25" s="32"/>
      <c r="J25" s="15"/>
      <c r="K25" s="15"/>
      <c r="L25" s="16"/>
      <c r="M25" s="16"/>
      <c r="N25" s="17"/>
    </row>
    <row r="26" spans="1:14" x14ac:dyDescent="0.25">
      <c r="A26" s="32"/>
      <c r="J26" s="17"/>
      <c r="K26" s="17"/>
      <c r="L26" s="17"/>
      <c r="M26" s="17"/>
      <c r="N26" s="17"/>
    </row>
    <row r="27" spans="1:14" x14ac:dyDescent="0.25">
      <c r="A27" s="32"/>
      <c r="J27" s="17"/>
      <c r="K27" s="17"/>
      <c r="L27" s="17"/>
      <c r="M27" s="17"/>
      <c r="N27" s="17"/>
    </row>
    <row r="28" spans="1:14" x14ac:dyDescent="0.25">
      <c r="A28" s="32"/>
    </row>
    <row r="29" spans="1:14" x14ac:dyDescent="0.25">
      <c r="A29" s="32"/>
    </row>
    <row r="30" spans="1:14" x14ac:dyDescent="0.25">
      <c r="A30" s="32"/>
    </row>
    <row r="31" spans="1:14" x14ac:dyDescent="0.25">
      <c r="A31" s="32"/>
    </row>
    <row r="32" spans="1:14" x14ac:dyDescent="0.25">
      <c r="A32" s="32"/>
    </row>
    <row r="33" spans="1:10" x14ac:dyDescent="0.25">
      <c r="A33" s="32"/>
      <c r="B33" s="31"/>
      <c r="C33" s="31"/>
      <c r="D33" s="31"/>
      <c r="E33" s="31"/>
    </row>
    <row r="34" spans="1:10" ht="18.75" x14ac:dyDescent="0.25">
      <c r="A34" s="37"/>
      <c r="B34" s="37"/>
      <c r="C34" s="37"/>
      <c r="D34" s="37"/>
      <c r="E34" s="37"/>
    </row>
    <row r="35" spans="1:10" x14ac:dyDescent="0.25">
      <c r="A35" s="77"/>
      <c r="F35" s="79"/>
    </row>
    <row r="36" spans="1:10" ht="18.75" x14ac:dyDescent="0.3">
      <c r="A36" s="77"/>
      <c r="B36" s="30"/>
      <c r="C36" s="30"/>
      <c r="D36" s="30"/>
      <c r="E36" s="30"/>
      <c r="F36" s="79"/>
      <c r="G36" s="30"/>
      <c r="H36" s="30"/>
      <c r="I36" s="30"/>
      <c r="J36" s="30"/>
    </row>
    <row r="37" spans="1:10" x14ac:dyDescent="0.25">
      <c r="A37" s="77"/>
      <c r="F37" s="79"/>
    </row>
    <row r="38" spans="1:10" x14ac:dyDescent="0.25">
      <c r="A38" s="77"/>
      <c r="F38" s="79"/>
    </row>
    <row r="39" spans="1:10" x14ac:dyDescent="0.25">
      <c r="A39" s="77"/>
      <c r="F39" s="79"/>
    </row>
    <row r="40" spans="1:10" x14ac:dyDescent="0.25">
      <c r="A40" s="77"/>
      <c r="F40" s="79"/>
    </row>
    <row r="41" spans="1:10" x14ac:dyDescent="0.25">
      <c r="A41" s="77"/>
      <c r="F41" s="79"/>
    </row>
    <row r="42" spans="1:10" x14ac:dyDescent="0.25">
      <c r="A42" s="77"/>
      <c r="F42" s="79"/>
    </row>
    <row r="43" spans="1:10" x14ac:dyDescent="0.25">
      <c r="A43" s="77"/>
      <c r="F43" s="79"/>
    </row>
    <row r="44" spans="1:10" x14ac:dyDescent="0.25">
      <c r="A44" s="77"/>
      <c r="F44" s="79"/>
    </row>
    <row r="45" spans="1:10" x14ac:dyDescent="0.25">
      <c r="A45" s="77"/>
      <c r="F45" s="79"/>
    </row>
    <row r="46" spans="1:10" x14ac:dyDescent="0.25">
      <c r="A46" s="77"/>
      <c r="F46" s="79"/>
    </row>
    <row r="47" spans="1:10" x14ac:dyDescent="0.25">
      <c r="A47" s="77"/>
      <c r="F47" s="79"/>
    </row>
    <row r="48" spans="1:10" x14ac:dyDescent="0.25">
      <c r="A48" s="77"/>
      <c r="F48" s="79"/>
    </row>
    <row r="49" spans="1:14" x14ac:dyDescent="0.25">
      <c r="A49" s="77"/>
      <c r="F49" s="79"/>
    </row>
    <row r="50" spans="1:14" x14ac:dyDescent="0.25">
      <c r="A50" s="77"/>
      <c r="F50" s="79"/>
    </row>
    <row r="51" spans="1:14" x14ac:dyDescent="0.25">
      <c r="A51" s="77"/>
      <c r="F51" s="79"/>
    </row>
    <row r="52" spans="1:14" x14ac:dyDescent="0.25">
      <c r="A52" s="77"/>
      <c r="F52" s="79"/>
    </row>
    <row r="53" spans="1:14" ht="18.75" x14ac:dyDescent="0.3">
      <c r="A53" s="30"/>
      <c r="B53" s="30"/>
      <c r="C53" s="30"/>
      <c r="D53" s="30"/>
      <c r="E53" s="30"/>
      <c r="F53" s="37"/>
      <c r="G53" s="37"/>
      <c r="H53" s="37"/>
      <c r="I53" s="37"/>
      <c r="J53" s="37"/>
      <c r="K53" s="37"/>
      <c r="L53" s="37"/>
      <c r="M53" s="37"/>
    </row>
    <row r="54" spans="1:14" x14ac:dyDescent="0.25">
      <c r="H54" t="s">
        <v>35</v>
      </c>
      <c r="I54" s="34" t="s">
        <v>34</v>
      </c>
      <c r="J54" s="34" t="s">
        <v>33</v>
      </c>
    </row>
    <row r="55" spans="1:14" x14ac:dyDescent="0.25">
      <c r="H55">
        <v>2</v>
      </c>
      <c r="I55" s="34">
        <f>POWER(10,1/H55)</f>
        <v>3.1622776601683795</v>
      </c>
      <c r="J55">
        <f>SINH(H55)</f>
        <v>3.626860407847019</v>
      </c>
    </row>
    <row r="56" spans="1:14" x14ac:dyDescent="0.25">
      <c r="H56">
        <v>3</v>
      </c>
      <c r="I56" s="34">
        <f t="shared" ref="I56:I65" si="4">POWER(10,1/H56)</f>
        <v>2.1544346900318838</v>
      </c>
      <c r="J56">
        <f t="shared" ref="J56:J65" si="5">SINH(H56)</f>
        <v>10.017874927409903</v>
      </c>
    </row>
    <row r="57" spans="1:14" x14ac:dyDescent="0.25">
      <c r="H57">
        <v>4</v>
      </c>
      <c r="I57" s="34">
        <f t="shared" si="4"/>
        <v>1.778279410038923</v>
      </c>
      <c r="J57">
        <f t="shared" si="5"/>
        <v>27.28991719712775</v>
      </c>
    </row>
    <row r="58" spans="1:14" x14ac:dyDescent="0.25">
      <c r="H58">
        <v>5</v>
      </c>
      <c r="I58" s="34">
        <f t="shared" si="4"/>
        <v>1.5848931924611136</v>
      </c>
      <c r="J58">
        <f t="shared" si="5"/>
        <v>74.203210577788752</v>
      </c>
    </row>
    <row r="59" spans="1:14" x14ac:dyDescent="0.25">
      <c r="H59">
        <v>6</v>
      </c>
      <c r="I59" s="34">
        <f t="shared" si="4"/>
        <v>1.4677992676220697</v>
      </c>
      <c r="J59">
        <f t="shared" si="5"/>
        <v>201.71315737027922</v>
      </c>
      <c r="N59" s="34"/>
    </row>
    <row r="60" spans="1:14" x14ac:dyDescent="0.25">
      <c r="H60">
        <v>7</v>
      </c>
      <c r="I60" s="34">
        <f t="shared" si="4"/>
        <v>1.3894954943731377</v>
      </c>
      <c r="J60">
        <f t="shared" si="5"/>
        <v>548.31612327324649</v>
      </c>
      <c r="N60" s="35"/>
    </row>
    <row r="61" spans="1:14" x14ac:dyDescent="0.25">
      <c r="H61">
        <v>8</v>
      </c>
      <c r="I61" s="34">
        <f t="shared" si="4"/>
        <v>1.333521432163324</v>
      </c>
      <c r="J61">
        <f t="shared" si="5"/>
        <v>1490.4788257895502</v>
      </c>
      <c r="N61" s="33"/>
    </row>
    <row r="62" spans="1:14" x14ac:dyDescent="0.25">
      <c r="H62">
        <v>9</v>
      </c>
      <c r="I62" s="34">
        <f t="shared" si="4"/>
        <v>1.2915496650148839</v>
      </c>
      <c r="J62">
        <f t="shared" si="5"/>
        <v>4051.5419020827899</v>
      </c>
      <c r="N62" s="33"/>
    </row>
    <row r="63" spans="1:14" x14ac:dyDescent="0.25">
      <c r="H63">
        <v>10</v>
      </c>
      <c r="I63" s="34">
        <f t="shared" si="4"/>
        <v>1.2589254117941673</v>
      </c>
      <c r="J63">
        <f t="shared" si="5"/>
        <v>11013.232874703393</v>
      </c>
      <c r="N63" s="33"/>
    </row>
    <row r="64" spans="1:14" x14ac:dyDescent="0.25">
      <c r="H64">
        <v>11</v>
      </c>
      <c r="I64" s="34">
        <f t="shared" si="4"/>
        <v>1.2328467394420661</v>
      </c>
      <c r="J64">
        <f t="shared" si="5"/>
        <v>29937.070849248059</v>
      </c>
      <c r="N64" s="33"/>
    </row>
    <row r="65" spans="4:14" x14ac:dyDescent="0.25">
      <c r="H65">
        <v>12</v>
      </c>
      <c r="I65" s="34">
        <f t="shared" si="4"/>
        <v>1.2115276586285886</v>
      </c>
      <c r="J65">
        <f t="shared" si="5"/>
        <v>81377.395706429845</v>
      </c>
      <c r="N65" s="33"/>
    </row>
    <row r="66" spans="4:14" x14ac:dyDescent="0.25">
      <c r="I66" s="36"/>
      <c r="N66" s="33"/>
    </row>
    <row r="67" spans="4:14" x14ac:dyDescent="0.25">
      <c r="I67" s="36"/>
      <c r="N67" s="33"/>
    </row>
    <row r="68" spans="4:14" x14ac:dyDescent="0.25">
      <c r="N68" s="33"/>
    </row>
    <row r="69" spans="4:14" x14ac:dyDescent="0.25">
      <c r="N69" s="33"/>
    </row>
    <row r="70" spans="4:14" x14ac:dyDescent="0.25">
      <c r="N70" s="33"/>
    </row>
    <row r="79" spans="4:14" x14ac:dyDescent="0.25">
      <c r="D79" s="34"/>
    </row>
  </sheetData>
  <mergeCells count="9">
    <mergeCell ref="A35:A52"/>
    <mergeCell ref="J2:K2"/>
    <mergeCell ref="F35:F52"/>
    <mergeCell ref="A1:K1"/>
    <mergeCell ref="A2:A3"/>
    <mergeCell ref="B2:B3"/>
    <mergeCell ref="C2:C3"/>
    <mergeCell ref="D2:F2"/>
    <mergeCell ref="G2:I2"/>
  </mergeCells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workbookViewId="0">
      <selection activeCell="F16" sqref="F16"/>
    </sheetView>
  </sheetViews>
  <sheetFormatPr defaultRowHeight="15" outlineLevelRow="2" x14ac:dyDescent="0.25"/>
  <cols>
    <col min="1" max="1" width="14.140625" customWidth="1"/>
    <col min="2" max="2" width="45.28515625" customWidth="1"/>
    <col min="3" max="3" width="22.140625" style="43" customWidth="1"/>
    <col min="4" max="4" width="26.140625" style="42" customWidth="1"/>
    <col min="5" max="5" width="24.85546875" style="41" customWidth="1"/>
    <col min="6" max="6" width="21.5703125" style="42" customWidth="1"/>
  </cols>
  <sheetData>
    <row r="1" spans="1:6" ht="15.75" x14ac:dyDescent="0.25">
      <c r="A1" s="44" t="s">
        <v>42</v>
      </c>
      <c r="B1" s="38" t="s">
        <v>36</v>
      </c>
      <c r="C1" s="40" t="s">
        <v>67</v>
      </c>
      <c r="D1" s="39" t="s">
        <v>37</v>
      </c>
      <c r="E1" s="40" t="s">
        <v>38</v>
      </c>
      <c r="F1" s="39" t="s">
        <v>39</v>
      </c>
    </row>
    <row r="2" spans="1:6" outlineLevel="2" x14ac:dyDescent="0.25">
      <c r="A2" s="5">
        <v>1</v>
      </c>
      <c r="B2" s="5" t="s">
        <v>40</v>
      </c>
      <c r="C2" s="54" t="s">
        <v>68</v>
      </c>
      <c r="D2" s="45">
        <v>456</v>
      </c>
      <c r="E2" s="46">
        <v>500</v>
      </c>
      <c r="F2" s="45">
        <f>PRODUCT(E2,D2)</f>
        <v>228000</v>
      </c>
    </row>
    <row r="3" spans="1:6" outlineLevel="1" x14ac:dyDescent="0.25">
      <c r="A3" s="57" t="s">
        <v>74</v>
      </c>
      <c r="B3" s="5"/>
      <c r="C3" s="54"/>
      <c r="D3" s="45"/>
      <c r="E3" s="46">
        <f>SUBTOTAL(9,E2:E2)</f>
        <v>500</v>
      </c>
      <c r="F3" s="45">
        <f>SUBTOTAL(9,F2:F2)</f>
        <v>228000</v>
      </c>
    </row>
    <row r="4" spans="1:6" outlineLevel="2" x14ac:dyDescent="0.25">
      <c r="A4" s="5">
        <v>2</v>
      </c>
      <c r="B4" s="5" t="s">
        <v>43</v>
      </c>
      <c r="C4" s="54" t="s">
        <v>69</v>
      </c>
      <c r="D4" s="45">
        <v>15</v>
      </c>
      <c r="E4" s="46">
        <v>100</v>
      </c>
      <c r="F4" s="45">
        <f>PRODUCT(E4,D4)</f>
        <v>1500</v>
      </c>
    </row>
    <row r="5" spans="1:6" outlineLevel="1" x14ac:dyDescent="0.25">
      <c r="A5" s="58" t="s">
        <v>57</v>
      </c>
      <c r="B5" s="5"/>
      <c r="C5" s="54"/>
      <c r="D5" s="45"/>
      <c r="E5" s="46">
        <f>SUBTOTAL(9,E4:E4)</f>
        <v>100</v>
      </c>
      <c r="F5" s="45">
        <f>SUBTOTAL(9,F4:F4)</f>
        <v>1500</v>
      </c>
    </row>
    <row r="6" spans="1:6" outlineLevel="2" x14ac:dyDescent="0.25">
      <c r="A6" s="5">
        <v>3</v>
      </c>
      <c r="B6" s="5" t="s">
        <v>44</v>
      </c>
      <c r="C6" s="54" t="s">
        <v>68</v>
      </c>
      <c r="D6" s="45">
        <v>20</v>
      </c>
      <c r="E6" s="46">
        <v>1390</v>
      </c>
      <c r="F6" s="45">
        <f>PRODUCT(E6,D6)</f>
        <v>27800</v>
      </c>
    </row>
    <row r="7" spans="1:6" outlineLevel="1" x14ac:dyDescent="0.25">
      <c r="A7" s="58" t="s">
        <v>58</v>
      </c>
      <c r="B7" s="5"/>
      <c r="C7" s="54"/>
      <c r="D7" s="45"/>
      <c r="E7" s="46">
        <f>SUBTOTAL(9,E6:E6)</f>
        <v>1390</v>
      </c>
      <c r="F7" s="45">
        <f>SUBTOTAL(9,F6:F6)</f>
        <v>27800</v>
      </c>
    </row>
    <row r="8" spans="1:6" outlineLevel="2" x14ac:dyDescent="0.25">
      <c r="A8" s="5">
        <v>4</v>
      </c>
      <c r="B8" s="5" t="s">
        <v>47</v>
      </c>
      <c r="C8" s="54" t="s">
        <v>70</v>
      </c>
      <c r="D8" s="45">
        <v>10</v>
      </c>
      <c r="E8" s="47">
        <v>340</v>
      </c>
      <c r="F8" s="45">
        <f>PRODUCT(E8,D8)</f>
        <v>3400</v>
      </c>
    </row>
    <row r="9" spans="1:6" outlineLevel="1" x14ac:dyDescent="0.25">
      <c r="A9" s="58" t="s">
        <v>59</v>
      </c>
      <c r="B9" s="5"/>
      <c r="C9" s="54"/>
      <c r="D9" s="45"/>
      <c r="E9" s="47">
        <f>SUBTOTAL(9,E8:E8)</f>
        <v>340</v>
      </c>
      <c r="F9" s="45">
        <f>SUBTOTAL(9,F8:F8)</f>
        <v>3400</v>
      </c>
    </row>
    <row r="10" spans="1:6" outlineLevel="2" x14ac:dyDescent="0.25">
      <c r="A10" s="5">
        <v>5</v>
      </c>
      <c r="B10" s="5" t="s">
        <v>46</v>
      </c>
      <c r="C10" s="54" t="s">
        <v>68</v>
      </c>
      <c r="D10" s="45">
        <v>100</v>
      </c>
      <c r="E10" s="47">
        <v>30</v>
      </c>
      <c r="F10" s="45">
        <f>PRODUCT(E10,D10)</f>
        <v>3000</v>
      </c>
    </row>
    <row r="11" spans="1:6" outlineLevel="1" x14ac:dyDescent="0.25">
      <c r="A11" s="58" t="s">
        <v>75</v>
      </c>
      <c r="B11" s="5"/>
      <c r="C11" s="54"/>
      <c r="D11" s="45"/>
      <c r="E11" s="47">
        <f>SUBTOTAL(9,E10:E10)</f>
        <v>30</v>
      </c>
      <c r="F11" s="45">
        <f>SUBTOTAL(9,F10:F10)</f>
        <v>3000</v>
      </c>
    </row>
    <row r="12" spans="1:6" outlineLevel="2" x14ac:dyDescent="0.25">
      <c r="A12" s="5">
        <v>6</v>
      </c>
      <c r="B12" s="5" t="s">
        <v>45</v>
      </c>
      <c r="C12" s="54" t="s">
        <v>71</v>
      </c>
      <c r="D12" s="45">
        <v>94.9</v>
      </c>
      <c r="E12" s="46">
        <v>242</v>
      </c>
      <c r="F12" s="45">
        <f>PRODUCT(E12,D12)</f>
        <v>22965.800000000003</v>
      </c>
    </row>
    <row r="13" spans="1:6" outlineLevel="1" x14ac:dyDescent="0.25">
      <c r="A13" s="58" t="s">
        <v>60</v>
      </c>
      <c r="B13" s="5"/>
      <c r="C13" s="54"/>
      <c r="D13" s="45"/>
      <c r="E13" s="46">
        <f>SUBTOTAL(9,E12:E12)</f>
        <v>242</v>
      </c>
      <c r="F13" s="45">
        <f>SUBTOTAL(9,F12:F12)</f>
        <v>22965.800000000003</v>
      </c>
    </row>
    <row r="14" spans="1:6" outlineLevel="2" x14ac:dyDescent="0.25">
      <c r="A14" s="5">
        <v>7</v>
      </c>
      <c r="B14" s="5" t="s">
        <v>48</v>
      </c>
      <c r="C14" s="54" t="s">
        <v>68</v>
      </c>
      <c r="D14" s="45">
        <v>166.6</v>
      </c>
      <c r="E14" s="46">
        <v>792</v>
      </c>
      <c r="F14" s="45">
        <f>PRODUCT(E14,D14)</f>
        <v>131947.19999999998</v>
      </c>
    </row>
    <row r="15" spans="1:6" outlineLevel="1" x14ac:dyDescent="0.25">
      <c r="A15" s="58" t="s">
        <v>61</v>
      </c>
      <c r="B15" s="5"/>
      <c r="C15" s="54"/>
      <c r="D15" s="45"/>
      <c r="E15" s="46">
        <f>SUBTOTAL(9,E14:E14)</f>
        <v>792</v>
      </c>
      <c r="F15" s="45">
        <f>SUBTOTAL(9,F14:F14)</f>
        <v>131947.19999999998</v>
      </c>
    </row>
    <row r="16" spans="1:6" outlineLevel="2" x14ac:dyDescent="0.25">
      <c r="A16" s="5">
        <v>8</v>
      </c>
      <c r="B16" s="5" t="s">
        <v>49</v>
      </c>
      <c r="C16" s="54" t="s">
        <v>68</v>
      </c>
      <c r="D16" s="45">
        <v>238.3</v>
      </c>
      <c r="E16" s="46">
        <v>1220</v>
      </c>
      <c r="F16" s="45">
        <f>PRODUCT(E16,D16)</f>
        <v>290726</v>
      </c>
    </row>
    <row r="17" spans="1:6" outlineLevel="1" x14ac:dyDescent="0.25">
      <c r="A17" s="58" t="s">
        <v>62</v>
      </c>
      <c r="B17" s="5"/>
      <c r="C17" s="54"/>
      <c r="D17" s="45"/>
      <c r="E17" s="46">
        <f>SUBTOTAL(9,E16:E16)</f>
        <v>1220</v>
      </c>
      <c r="F17" s="45">
        <f>SUBTOTAL(9,F16:F16)</f>
        <v>290726</v>
      </c>
    </row>
    <row r="18" spans="1:6" outlineLevel="2" x14ac:dyDescent="0.25">
      <c r="A18" s="5">
        <v>9</v>
      </c>
      <c r="B18" s="5" t="s">
        <v>50</v>
      </c>
      <c r="C18" s="54" t="s">
        <v>72</v>
      </c>
      <c r="D18" s="45">
        <v>310</v>
      </c>
      <c r="E18" s="47">
        <v>529</v>
      </c>
      <c r="F18" s="45">
        <f>PRODUCT(E18,D18)</f>
        <v>163990</v>
      </c>
    </row>
    <row r="19" spans="1:6" outlineLevel="1" x14ac:dyDescent="0.25">
      <c r="A19" s="58" t="s">
        <v>63</v>
      </c>
      <c r="B19" s="5"/>
      <c r="C19" s="54"/>
      <c r="D19" s="45"/>
      <c r="E19" s="47">
        <f>SUBTOTAL(9,E18:E18)</f>
        <v>529</v>
      </c>
      <c r="F19" s="45">
        <f>SUBTOTAL(9,F18:F18)</f>
        <v>163990</v>
      </c>
    </row>
    <row r="20" spans="1:6" s="49" customFormat="1" outlineLevel="2" x14ac:dyDescent="0.25">
      <c r="A20" s="5">
        <v>10</v>
      </c>
      <c r="B20" s="5" t="s">
        <v>51</v>
      </c>
      <c r="C20" s="54" t="s">
        <v>72</v>
      </c>
      <c r="D20" s="45">
        <v>381.7</v>
      </c>
      <c r="E20" s="47">
        <v>3004</v>
      </c>
      <c r="F20" s="45">
        <f>PRODUCT(E20,D20)</f>
        <v>1146626.8</v>
      </c>
    </row>
    <row r="21" spans="1:6" s="49" customFormat="1" outlineLevel="1" x14ac:dyDescent="0.25">
      <c r="A21" s="58" t="s">
        <v>76</v>
      </c>
      <c r="B21" s="5"/>
      <c r="C21" s="54"/>
      <c r="D21" s="45"/>
      <c r="E21" s="47">
        <f>SUBTOTAL(9,E20:E20)</f>
        <v>3004</v>
      </c>
      <c r="F21" s="45">
        <f>SUBTOTAL(9,F20:F20)</f>
        <v>1146626.8</v>
      </c>
    </row>
    <row r="22" spans="1:6" outlineLevel="2" x14ac:dyDescent="0.25">
      <c r="A22" s="5">
        <v>11</v>
      </c>
      <c r="B22" s="5" t="s">
        <v>56</v>
      </c>
      <c r="C22" s="54" t="s">
        <v>70</v>
      </c>
      <c r="D22" s="45">
        <v>453.4</v>
      </c>
      <c r="E22" s="46">
        <v>679</v>
      </c>
      <c r="F22" s="45">
        <f>PRODUCT(E22,D22)</f>
        <v>307858.59999999998</v>
      </c>
    </row>
    <row r="23" spans="1:6" outlineLevel="1" x14ac:dyDescent="0.25">
      <c r="A23" s="58" t="s">
        <v>77</v>
      </c>
      <c r="B23" s="5"/>
      <c r="C23" s="54"/>
      <c r="D23" s="45"/>
      <c r="E23" s="46">
        <f>SUBTOTAL(9,E22:E22)</f>
        <v>679</v>
      </c>
      <c r="F23" s="45">
        <f>SUBTOTAL(9,F22:F22)</f>
        <v>307858.59999999998</v>
      </c>
    </row>
    <row r="24" spans="1:6" s="49" customFormat="1" outlineLevel="2" x14ac:dyDescent="0.25">
      <c r="A24" s="5">
        <v>12</v>
      </c>
      <c r="B24" s="5" t="s">
        <v>55</v>
      </c>
      <c r="C24" s="54" t="s">
        <v>68</v>
      </c>
      <c r="D24" s="45">
        <v>525.1</v>
      </c>
      <c r="E24" s="46">
        <v>345</v>
      </c>
      <c r="F24" s="45">
        <f>PRODUCT(E24,D24)</f>
        <v>181159.5</v>
      </c>
    </row>
    <row r="25" spans="1:6" s="49" customFormat="1" outlineLevel="1" x14ac:dyDescent="0.25">
      <c r="A25" s="58" t="s">
        <v>64</v>
      </c>
      <c r="B25" s="5"/>
      <c r="C25" s="54"/>
      <c r="D25" s="45"/>
      <c r="E25" s="46">
        <f>SUBTOTAL(9,E24:E24)</f>
        <v>345</v>
      </c>
      <c r="F25" s="45">
        <f>SUBTOTAL(9,F24:F24)</f>
        <v>181159.5</v>
      </c>
    </row>
    <row r="26" spans="1:6" outlineLevel="2" x14ac:dyDescent="0.25">
      <c r="A26" s="5">
        <v>13</v>
      </c>
      <c r="B26" s="5" t="s">
        <v>54</v>
      </c>
      <c r="C26" s="54" t="s">
        <v>73</v>
      </c>
      <c r="D26" s="45">
        <v>87</v>
      </c>
      <c r="E26" s="46">
        <v>28</v>
      </c>
      <c r="F26" s="45">
        <f>PRODUCT(E26,D26)</f>
        <v>2436</v>
      </c>
    </row>
    <row r="27" spans="1:6" outlineLevel="1" x14ac:dyDescent="0.25">
      <c r="A27" s="58" t="s">
        <v>78</v>
      </c>
      <c r="B27" s="5"/>
      <c r="C27" s="54"/>
      <c r="D27" s="45"/>
      <c r="E27" s="46">
        <f>SUBTOTAL(9,E26:E26)</f>
        <v>28</v>
      </c>
      <c r="F27" s="45">
        <f>SUBTOTAL(9,F26:F26)</f>
        <v>2436</v>
      </c>
    </row>
    <row r="28" spans="1:6" s="49" customFormat="1" outlineLevel="2" x14ac:dyDescent="0.25">
      <c r="A28" s="5">
        <v>14</v>
      </c>
      <c r="B28" s="5" t="s">
        <v>53</v>
      </c>
      <c r="C28" s="54" t="s">
        <v>72</v>
      </c>
      <c r="D28" s="45">
        <v>668.5</v>
      </c>
      <c r="E28" s="47">
        <v>987</v>
      </c>
      <c r="F28" s="45">
        <f>PRODUCT(E28,D28)</f>
        <v>659809.5</v>
      </c>
    </row>
    <row r="29" spans="1:6" s="49" customFormat="1" outlineLevel="1" x14ac:dyDescent="0.25">
      <c r="A29" s="58" t="s">
        <v>65</v>
      </c>
      <c r="B29" s="5"/>
      <c r="C29" s="55"/>
      <c r="D29" s="52"/>
      <c r="E29" s="53">
        <f>SUBTOTAL(9,E28:E28)</f>
        <v>987</v>
      </c>
      <c r="F29" s="45">
        <f>SUBTOTAL(9,F28:F28)</f>
        <v>659809.5</v>
      </c>
    </row>
    <row r="30" spans="1:6" outlineLevel="2" x14ac:dyDescent="0.25">
      <c r="A30" s="5">
        <v>15</v>
      </c>
      <c r="B30" s="5" t="s">
        <v>52</v>
      </c>
      <c r="C30" s="55" t="s">
        <v>72</v>
      </c>
      <c r="D30" s="52">
        <v>740.2</v>
      </c>
      <c r="E30" s="53">
        <v>368</v>
      </c>
      <c r="F30" s="45">
        <f>PRODUCT(E30,D30)</f>
        <v>272393.60000000003</v>
      </c>
    </row>
    <row r="31" spans="1:6" outlineLevel="1" x14ac:dyDescent="0.25">
      <c r="A31" s="58" t="s">
        <v>66</v>
      </c>
      <c r="B31" s="10"/>
      <c r="C31" s="59"/>
      <c r="D31" s="60"/>
      <c r="E31" s="61">
        <f>SUBTOTAL(9,E30:E30)</f>
        <v>368</v>
      </c>
      <c r="F31" s="62">
        <f>SUBTOTAL(9,F30:F30)</f>
        <v>272393.60000000003</v>
      </c>
    </row>
    <row r="32" spans="1:6" s="49" customFormat="1" outlineLevel="2" x14ac:dyDescent="0.25">
      <c r="A32" s="48" t="s">
        <v>41</v>
      </c>
      <c r="B32" s="9"/>
      <c r="C32" s="56"/>
      <c r="D32" s="50"/>
      <c r="E32" s="51"/>
      <c r="F32" s="50"/>
    </row>
    <row r="33" spans="1:6" s="49" customFormat="1" outlineLevel="1" x14ac:dyDescent="0.25">
      <c r="A33" s="63" t="s">
        <v>79</v>
      </c>
      <c r="B33" s="64"/>
      <c r="C33" s="65"/>
      <c r="D33" s="66"/>
      <c r="E33" s="67">
        <f>SUBTOTAL(9,E32:E32)</f>
        <v>0</v>
      </c>
      <c r="F33" s="66">
        <f>SUBTOTAL(9,F32:F32)</f>
        <v>0</v>
      </c>
    </row>
    <row r="34" spans="1:6" s="49" customFormat="1" x14ac:dyDescent="0.25">
      <c r="A34" s="63" t="s">
        <v>41</v>
      </c>
      <c r="B34" s="64"/>
      <c r="C34" s="65"/>
      <c r="D34" s="66"/>
      <c r="E34" s="67">
        <f>SUBTOTAL(9,E2:E32)</f>
        <v>10554</v>
      </c>
      <c r="F34" s="66">
        <f>SUBTOTAL(9,F2:F32)</f>
        <v>3443613</v>
      </c>
    </row>
    <row r="35" spans="1:6" s="49" customFormat="1" x14ac:dyDescent="0.25">
      <c r="A35"/>
      <c r="B35"/>
      <c r="C35" s="43"/>
      <c r="D35" s="42"/>
      <c r="E35" s="41"/>
      <c r="F35" s="42"/>
    </row>
  </sheetData>
  <autoFilter ref="A1:F28">
    <sortState ref="A2:F27">
      <sortCondition ref="A1:A25"/>
    </sortState>
  </autoFilter>
  <sortState ref="A2:F31">
    <sortCondition ref="A2:A32"/>
  </sortState>
  <dataConsolidate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6"/>
  <sheetViews>
    <sheetView workbookViewId="0">
      <selection activeCell="O24" sqref="O24"/>
    </sheetView>
  </sheetViews>
  <sheetFormatPr defaultRowHeight="15" x14ac:dyDescent="0.25"/>
  <cols>
    <col min="1" max="4" width="11" customWidth="1"/>
    <col min="5" max="5" width="12.5703125" customWidth="1"/>
    <col min="6" max="6" width="11" customWidth="1"/>
    <col min="7" max="7" width="11.140625" customWidth="1"/>
    <col min="8" max="9" width="11" customWidth="1"/>
    <col min="15" max="15" width="40.85546875" customWidth="1"/>
    <col min="16" max="16" width="22.28515625" customWidth="1"/>
    <col min="17" max="17" width="11.42578125" customWidth="1"/>
    <col min="18" max="18" width="16.85546875" customWidth="1"/>
  </cols>
  <sheetData>
    <row r="1" spans="1:21" ht="15" customHeight="1" x14ac:dyDescent="0.25">
      <c r="A1">
        <v>1</v>
      </c>
      <c r="B1">
        <f>I1</f>
        <v>0</v>
      </c>
      <c r="C1">
        <v>1</v>
      </c>
      <c r="H1">
        <v>1</v>
      </c>
      <c r="I1">
        <v>0</v>
      </c>
    </row>
    <row r="2" spans="1:21" ht="15" customHeight="1" x14ac:dyDescent="0.25">
      <c r="A2">
        <f>A1 + $I$3 * (D2)</f>
        <v>1</v>
      </c>
      <c r="B2">
        <f>B1 + $I$3</f>
        <v>0.5</v>
      </c>
      <c r="C2">
        <f>(B2 + 1) / EXP(B2)</f>
        <v>0.90979598956895014</v>
      </c>
      <c r="D2" s="76">
        <f>EXP(-B1) - H1</f>
        <v>0</v>
      </c>
      <c r="E2">
        <f>EXP(-(B1 + $I$3/2)) - (H1 + D2 * $I$3/2)</f>
        <v>-0.22119921692859512</v>
      </c>
      <c r="F2">
        <f>EXP(-(B1 + $I$3/2)) - (H1 + E2 * $I$3/2)</f>
        <v>-0.16589941269644637</v>
      </c>
      <c r="G2">
        <f>EXP(-(B1 + $I$3)) - (H1 + F2 * $I$3)</f>
        <v>-0.31051963393914339</v>
      </c>
      <c r="H2">
        <f>H1+(D2+2*E2+2*F2+G2)*$I$3/6</f>
        <v>0.90960692556756451</v>
      </c>
      <c r="I2">
        <v>10</v>
      </c>
    </row>
    <row r="3" spans="1:21" x14ac:dyDescent="0.25">
      <c r="A3">
        <f t="shared" ref="A3:A24" si="0">A2 + $I$3 * (D3)</f>
        <v>0.84846186707253446</v>
      </c>
      <c r="B3">
        <f t="shared" ref="B3:B24" si="1">B2 + $I$3</f>
        <v>1</v>
      </c>
      <c r="C3">
        <f t="shared" ref="C3:C66" si="2">(B3 + 1) / EXP(B3)</f>
        <v>0.73575888234288467</v>
      </c>
      <c r="D3" s="76">
        <f t="shared" ref="D3:D24" si="3">EXP(-B2) - H2</f>
        <v>-0.30307626585493108</v>
      </c>
      <c r="E3">
        <f t="shared" ref="E3:E24" si="4">EXP(-(B2 + $I$3/2)) - (H2 + D3 * $I$3/2)</f>
        <v>-0.3614713063628171</v>
      </c>
      <c r="F3">
        <f t="shared" ref="F3:F24" si="5">EXP(-(B2 + $I$3/2)) - (H2 + E3 * $I$3/2)</f>
        <v>-0.34687254623584551</v>
      </c>
      <c r="G3">
        <f t="shared" ref="G3:G24" si="6">EXP(-(B2 + $I$3)) - (H2 + F3 * $I$3)</f>
        <v>-0.36829121127819942</v>
      </c>
      <c r="H3">
        <f t="shared" ref="H3:H24" si="7">H2+(D3+2*E3+2*F3+G3)*$I$3/6</f>
        <v>0.73560232704002648</v>
      </c>
      <c r="I3">
        <f>(I2-I1)/I4</f>
        <v>0.5</v>
      </c>
    </row>
    <row r="4" spans="1:21" x14ac:dyDescent="0.25">
      <c r="A4">
        <f t="shared" si="0"/>
        <v>0.66460042413824238</v>
      </c>
      <c r="B4">
        <f t="shared" si="1"/>
        <v>1.5</v>
      </c>
      <c r="C4">
        <f t="shared" si="2"/>
        <v>0.55782540037107464</v>
      </c>
      <c r="D4" s="76">
        <f t="shared" si="3"/>
        <v>-0.36772288586858415</v>
      </c>
      <c r="E4">
        <f t="shared" si="4"/>
        <v>-0.3571668087126903</v>
      </c>
      <c r="F4">
        <f t="shared" si="5"/>
        <v>-0.35980582800166377</v>
      </c>
      <c r="G4">
        <f t="shared" si="6"/>
        <v>-0.33256925289076478</v>
      </c>
      <c r="H4">
        <f t="shared" si="7"/>
        <v>0.55774920935768835</v>
      </c>
      <c r="I4">
        <v>20</v>
      </c>
    </row>
    <row r="5" spans="1:21" x14ac:dyDescent="0.25">
      <c r="A5">
        <f t="shared" si="0"/>
        <v>0.49729089953361311</v>
      </c>
      <c r="B5">
        <f t="shared" si="1"/>
        <v>2</v>
      </c>
      <c r="C5">
        <f t="shared" si="2"/>
        <v>0.40600584970983805</v>
      </c>
      <c r="D5" s="76">
        <f t="shared" si="3"/>
        <v>-0.33461904920925856</v>
      </c>
      <c r="E5">
        <f t="shared" si="4"/>
        <v>-0.30032050360492857</v>
      </c>
      <c r="F5">
        <f t="shared" si="5"/>
        <v>-0.30889514000601104</v>
      </c>
      <c r="G5">
        <f t="shared" si="6"/>
        <v>-0.26796635611807013</v>
      </c>
      <c r="H5">
        <f t="shared" si="7"/>
        <v>0.40599781831192105</v>
      </c>
    </row>
    <row r="6" spans="1:21" x14ac:dyDescent="0.25">
      <c r="A6">
        <f t="shared" si="0"/>
        <v>0.36195963199595893</v>
      </c>
      <c r="B6">
        <f t="shared" si="1"/>
        <v>2.5</v>
      </c>
      <c r="C6">
        <f t="shared" si="2"/>
        <v>0.28729749518364578</v>
      </c>
      <c r="D6" s="76">
        <f t="shared" si="3"/>
        <v>-0.27066253507530835</v>
      </c>
      <c r="E6">
        <f t="shared" si="4"/>
        <v>-0.23293295998122965</v>
      </c>
      <c r="F6">
        <f t="shared" si="5"/>
        <v>-0.24236535375474932</v>
      </c>
      <c r="G6">
        <f t="shared" si="6"/>
        <v>-0.20273014281064761</v>
      </c>
      <c r="H6">
        <f t="shared" si="7"/>
        <v>0.28733204286542824</v>
      </c>
    </row>
    <row r="7" spans="1:21" x14ac:dyDescent="0.25">
      <c r="A7">
        <f t="shared" si="0"/>
        <v>0.25933610987519418</v>
      </c>
      <c r="B7">
        <f t="shared" si="1"/>
        <v>3</v>
      </c>
      <c r="C7">
        <f t="shared" si="2"/>
        <v>0.19914827347145578</v>
      </c>
      <c r="D7" s="76">
        <f t="shared" si="3"/>
        <v>-0.20524704424152945</v>
      </c>
      <c r="E7">
        <f t="shared" si="4"/>
        <v>-0.17209242059833829</v>
      </c>
      <c r="F7">
        <f t="shared" si="5"/>
        <v>-0.1803810765091361</v>
      </c>
      <c r="G7">
        <f t="shared" si="6"/>
        <v>-0.14735443624299624</v>
      </c>
      <c r="H7">
        <f t="shared" si="7"/>
        <v>0.19920300330713869</v>
      </c>
    </row>
    <row r="8" spans="1:21" x14ac:dyDescent="0.25">
      <c r="A8">
        <f t="shared" si="0"/>
        <v>0.18462814240555681</v>
      </c>
      <c r="B8">
        <f t="shared" si="1"/>
        <v>3.5</v>
      </c>
      <c r="C8">
        <f t="shared" si="2"/>
        <v>0.13588822540043327</v>
      </c>
      <c r="D8" s="76">
        <f t="shared" si="3"/>
        <v>-0.14941593493927474</v>
      </c>
      <c r="E8">
        <f t="shared" si="4"/>
        <v>-0.12307481174059801</v>
      </c>
      <c r="F8">
        <f t="shared" si="5"/>
        <v>-0.1296600925402672</v>
      </c>
      <c r="G8">
        <f t="shared" si="6"/>
        <v>-0.10417557361468657</v>
      </c>
      <c r="H8">
        <f t="shared" si="7"/>
        <v>0.1359478935474977</v>
      </c>
    </row>
    <row r="9" spans="1:21" x14ac:dyDescent="0.25">
      <c r="A9">
        <f t="shared" si="0"/>
        <v>0.1317528873429672</v>
      </c>
      <c r="B9">
        <f t="shared" si="1"/>
        <v>4</v>
      </c>
      <c r="C9">
        <f t="shared" si="2"/>
        <v>9.1578194443670907E-2</v>
      </c>
      <c r="D9" s="76">
        <f t="shared" si="3"/>
        <v>-0.10575051012517919</v>
      </c>
      <c r="E9">
        <f t="shared" si="4"/>
        <v>-8.5992520160193792E-2</v>
      </c>
      <c r="F9">
        <f t="shared" si="5"/>
        <v>-9.0932017651440156E-2</v>
      </c>
      <c r="G9">
        <f t="shared" si="6"/>
        <v>-7.2166245833043444E-2</v>
      </c>
      <c r="H9">
        <f t="shared" si="7"/>
        <v>9.1634074249040159E-2</v>
      </c>
      <c r="N9" s="17"/>
      <c r="O9" s="17"/>
      <c r="P9" s="17"/>
      <c r="Q9" s="17"/>
      <c r="R9" s="17"/>
      <c r="S9" s="17"/>
      <c r="T9" s="17"/>
      <c r="U9" s="17"/>
    </row>
    <row r="10" spans="1:21" x14ac:dyDescent="0.25">
      <c r="A10">
        <f t="shared" si="0"/>
        <v>9.5093669662814212E-2</v>
      </c>
      <c r="B10">
        <f t="shared" si="1"/>
        <v>4.5</v>
      </c>
      <c r="C10">
        <f t="shared" si="2"/>
        <v>6.1099480960332686E-2</v>
      </c>
      <c r="D10" s="76">
        <f t="shared" si="3"/>
        <v>-7.3318435360305981E-2</v>
      </c>
      <c r="E10">
        <f t="shared" si="4"/>
        <v>-5.9040231499964416E-2</v>
      </c>
      <c r="F10">
        <f t="shared" si="5"/>
        <v>-6.2609782465049807E-2</v>
      </c>
      <c r="G10">
        <f t="shared" si="6"/>
        <v>-4.9220186478272948E-2</v>
      </c>
      <c r="H10">
        <f t="shared" si="7"/>
        <v>6.1147520101656208E-2</v>
      </c>
      <c r="N10" s="17"/>
      <c r="O10" s="17"/>
      <c r="P10" s="17"/>
      <c r="Q10" s="17"/>
      <c r="R10" s="17"/>
      <c r="S10" s="17"/>
      <c r="T10" s="17"/>
      <c r="U10" s="17"/>
    </row>
    <row r="11" spans="1:21" ht="15" customHeight="1" x14ac:dyDescent="0.25">
      <c r="A11">
        <f t="shared" si="0"/>
        <v>7.0074407881107262E-2</v>
      </c>
      <c r="B11">
        <f t="shared" si="1"/>
        <v>5</v>
      </c>
      <c r="C11">
        <f t="shared" si="2"/>
        <v>4.0427681994512805E-2</v>
      </c>
      <c r="D11" s="76">
        <f t="shared" si="3"/>
        <v>-5.00385235634139E-2</v>
      </c>
      <c r="E11">
        <f t="shared" si="4"/>
        <v>-3.9986194007682101E-2</v>
      </c>
      <c r="F11">
        <f t="shared" si="5"/>
        <v>-4.2499276396615049E-2</v>
      </c>
      <c r="G11">
        <f t="shared" si="6"/>
        <v>-3.3159934904263215E-2</v>
      </c>
      <c r="H11">
        <f t="shared" si="7"/>
        <v>4.0466736828633595E-2</v>
      </c>
      <c r="N11" s="17"/>
      <c r="O11" s="69"/>
      <c r="P11" s="72"/>
      <c r="Q11" s="72"/>
      <c r="R11" s="68"/>
      <c r="S11" s="70"/>
      <c r="T11" s="70"/>
      <c r="U11" s="17"/>
    </row>
    <row r="12" spans="1:21" ht="15" customHeight="1" x14ac:dyDescent="0.25">
      <c r="A12">
        <f t="shared" si="0"/>
        <v>5.3210012966333195E-2</v>
      </c>
      <c r="B12">
        <f t="shared" si="1"/>
        <v>5.5</v>
      </c>
      <c r="C12">
        <f t="shared" si="2"/>
        <v>2.6564014350016436E-2</v>
      </c>
      <c r="D12" s="76">
        <f t="shared" si="3"/>
        <v>-3.3728789829548127E-2</v>
      </c>
      <c r="E12">
        <f t="shared" si="4"/>
        <v>-2.6787020972065177E-2</v>
      </c>
      <c r="F12">
        <f t="shared" si="5"/>
        <v>-2.8522463186435917E-2</v>
      </c>
      <c r="G12">
        <f t="shared" si="6"/>
        <v>-2.2118733796951569E-2</v>
      </c>
      <c r="H12">
        <f t="shared" si="7"/>
        <v>2.6594529166675103E-2</v>
      </c>
      <c r="N12" s="17"/>
      <c r="O12" s="69"/>
      <c r="P12" s="72"/>
      <c r="Q12" s="72"/>
      <c r="R12" s="68"/>
      <c r="S12" s="70"/>
      <c r="T12" s="70"/>
      <c r="U12" s="17"/>
    </row>
    <row r="13" spans="1:21" x14ac:dyDescent="0.25">
      <c r="A13">
        <f t="shared" si="0"/>
        <v>4.1956134102227677E-2</v>
      </c>
      <c r="B13">
        <f t="shared" si="1"/>
        <v>6</v>
      </c>
      <c r="C13">
        <f t="shared" si="2"/>
        <v>1.7351265236664509E-2</v>
      </c>
      <c r="D13" s="76">
        <f t="shared" si="3"/>
        <v>-2.2507757728211036E-2</v>
      </c>
      <c r="E13">
        <f t="shared" si="4"/>
        <v>-1.7784808938112677E-2</v>
      </c>
      <c r="F13">
        <f t="shared" si="5"/>
        <v>-1.8965546135637265E-2</v>
      </c>
      <c r="G13">
        <f t="shared" si="6"/>
        <v>-1.4633003922190111E-2</v>
      </c>
      <c r="H13">
        <f t="shared" si="7"/>
        <v>1.7374406516850016E-2</v>
      </c>
      <c r="N13" s="17"/>
      <c r="O13" s="68"/>
      <c r="P13" s="83"/>
      <c r="Q13" s="83"/>
      <c r="R13" s="68"/>
      <c r="S13" s="17"/>
      <c r="T13" s="17"/>
      <c r="U13" s="17"/>
    </row>
    <row r="14" spans="1:21" ht="15.75" x14ac:dyDescent="0.25">
      <c r="A14">
        <f t="shared" si="0"/>
        <v>3.450830693213585E-2</v>
      </c>
      <c r="B14">
        <f t="shared" si="1"/>
        <v>6.5</v>
      </c>
      <c r="C14">
        <f t="shared" si="2"/>
        <v>1.1275793947331794E-2</v>
      </c>
      <c r="D14" s="76">
        <f t="shared" si="3"/>
        <v>-1.4895654340183657E-2</v>
      </c>
      <c r="E14">
        <f t="shared" si="4"/>
        <v>-1.1720038795576393E-2</v>
      </c>
      <c r="F14">
        <f t="shared" si="5"/>
        <v>-1.2513942681728209E-2</v>
      </c>
      <c r="G14">
        <f t="shared" si="6"/>
        <v>-9.6139959830083398E-3</v>
      </c>
      <c r="H14">
        <f t="shared" si="7"/>
        <v>1.1292938743699917E-2</v>
      </c>
      <c r="N14" s="17"/>
      <c r="O14" s="74"/>
      <c r="Q14" s="70"/>
      <c r="R14" s="71"/>
      <c r="S14" s="17"/>
      <c r="T14" s="17"/>
      <c r="U14" s="17"/>
    </row>
    <row r="15" spans="1:21" x14ac:dyDescent="0.25">
      <c r="A15">
        <f t="shared" si="0"/>
        <v>2.9613557156774679E-2</v>
      </c>
      <c r="B15">
        <f t="shared" si="1"/>
        <v>7</v>
      </c>
      <c r="C15">
        <f t="shared" si="2"/>
        <v>7.2950557244361299E-3</v>
      </c>
      <c r="D15" s="76">
        <f t="shared" si="3"/>
        <v>-9.7894995507223446E-3</v>
      </c>
      <c r="E15">
        <f t="shared" si="4"/>
        <v>-7.6746842352281566E-3</v>
      </c>
      <c r="F15">
        <f t="shared" si="5"/>
        <v>-8.2033880641017021E-3</v>
      </c>
      <c r="G15">
        <f t="shared" si="6"/>
        <v>-6.2793627460945491E-3</v>
      </c>
      <c r="H15">
        <f t="shared" si="7"/>
        <v>7.3075215024101985E-3</v>
      </c>
      <c r="N15" s="17"/>
      <c r="O15" s="73"/>
      <c r="Q15" s="17"/>
      <c r="R15" s="17"/>
      <c r="S15" s="17"/>
      <c r="T15" s="17"/>
      <c r="U15" s="17"/>
    </row>
    <row r="16" spans="1:21" ht="15.75" x14ac:dyDescent="0.25">
      <c r="A16">
        <f t="shared" si="0"/>
        <v>2.6415737388346839E-2</v>
      </c>
      <c r="B16">
        <f t="shared" si="1"/>
        <v>7.5</v>
      </c>
      <c r="C16">
        <f t="shared" si="2"/>
        <v>4.7012171462565856E-3</v>
      </c>
      <c r="D16" s="76">
        <f t="shared" si="3"/>
        <v>-6.3956395368556821E-3</v>
      </c>
      <c r="E16">
        <f t="shared" si="4"/>
        <v>-4.9984372293537284E-3</v>
      </c>
      <c r="F16">
        <f t="shared" si="5"/>
        <v>-5.347737806229217E-3</v>
      </c>
      <c r="G16">
        <f t="shared" si="6"/>
        <v>-4.080568229147756E-3</v>
      </c>
      <c r="H16">
        <f t="shared" si="7"/>
        <v>4.7101416826460882E-3</v>
      </c>
      <c r="O16" s="74"/>
      <c r="Q16" s="17"/>
      <c r="R16" s="17"/>
    </row>
    <row r="17" spans="1:18" ht="15.75" x14ac:dyDescent="0.25">
      <c r="A17">
        <f t="shared" si="0"/>
        <v>2.4337208732097711E-2</v>
      </c>
      <c r="B17">
        <f t="shared" si="1"/>
        <v>8</v>
      </c>
      <c r="C17">
        <f t="shared" si="2"/>
        <v>3.0191636511226064E-3</v>
      </c>
      <c r="D17" s="76">
        <f t="shared" si="3"/>
        <v>-4.1570573124982543E-3</v>
      </c>
      <c r="E17">
        <f t="shared" si="4"/>
        <v>-3.2401348139458369E-3</v>
      </c>
      <c r="F17">
        <f t="shared" si="5"/>
        <v>-3.4693654385839416E-3</v>
      </c>
      <c r="G17">
        <f t="shared" si="6"/>
        <v>-2.6399963354516052E-3</v>
      </c>
      <c r="H17">
        <f t="shared" si="7"/>
        <v>3.0254705032286364E-3</v>
      </c>
      <c r="O17" s="74"/>
      <c r="Q17" s="17"/>
      <c r="R17" s="17"/>
    </row>
    <row r="18" spans="1:18" ht="15.75" x14ac:dyDescent="0.25">
      <c r="A18">
        <f t="shared" si="0"/>
        <v>2.2992204794434649E-2</v>
      </c>
      <c r="B18">
        <f t="shared" si="1"/>
        <v>8.5</v>
      </c>
      <c r="C18">
        <f t="shared" si="2"/>
        <v>1.9329495056011196E-3</v>
      </c>
      <c r="D18" s="76">
        <f t="shared" si="3"/>
        <v>-2.6900078753261244E-3</v>
      </c>
      <c r="E18">
        <f t="shared" si="4"/>
        <v>-2.0917099770954377E-3</v>
      </c>
      <c r="F18">
        <f t="shared" si="5"/>
        <v>-2.2412844516531095E-3</v>
      </c>
      <c r="G18">
        <f t="shared" si="6"/>
        <v>-1.7013599083914375E-3</v>
      </c>
      <c r="H18">
        <f t="shared" si="7"/>
        <v>1.9373574497940818E-3</v>
      </c>
      <c r="O18" s="74"/>
    </row>
    <row r="19" spans="1:18" ht="15.75" x14ac:dyDescent="0.25">
      <c r="A19">
        <f t="shared" si="0"/>
        <v>2.212526025404293E-2</v>
      </c>
      <c r="B19">
        <f t="shared" si="1"/>
        <v>9</v>
      </c>
      <c r="C19">
        <f t="shared" si="2"/>
        <v>1.2340980408667955E-3</v>
      </c>
      <c r="D19" s="76">
        <f t="shared" si="3"/>
        <v>-1.7338890807834376E-3</v>
      </c>
      <c r="E19">
        <f t="shared" si="4"/>
        <v>-1.345423854482471E-3</v>
      </c>
      <c r="F19">
        <f t="shared" si="5"/>
        <v>-1.4425401610577127E-3</v>
      </c>
      <c r="G19">
        <f t="shared" si="6"/>
        <v>-1.0926775651785459E-3</v>
      </c>
      <c r="H19">
        <f t="shared" si="7"/>
        <v>1.2371495600405524E-3</v>
      </c>
      <c r="O19" s="75"/>
    </row>
    <row r="20" spans="1:18" x14ac:dyDescent="0.25">
      <c r="A20">
        <f t="shared" si="0"/>
        <v>2.1568390376065994E-2</v>
      </c>
      <c r="B20">
        <f t="shared" si="1"/>
        <v>9.5</v>
      </c>
      <c r="C20">
        <f t="shared" si="2"/>
        <v>7.8594421382085621E-4</v>
      </c>
      <c r="D20" s="76">
        <f t="shared" si="3"/>
        <v>-1.1137397559538729E-3</v>
      </c>
      <c r="E20">
        <f t="shared" si="4"/>
        <v>-8.6260296899068941E-4</v>
      </c>
      <c r="F20">
        <f t="shared" si="5"/>
        <v>-9.2538716573148535E-4</v>
      </c>
      <c r="G20">
        <f t="shared" si="6"/>
        <v>-6.996041472871092E-4</v>
      </c>
      <c r="H20">
        <f t="shared" si="7"/>
        <v>7.8803921231677477E-4</v>
      </c>
    </row>
    <row r="21" spans="1:18" x14ac:dyDescent="0.25">
      <c r="A21">
        <f t="shared" si="0"/>
        <v>2.1211796684851458E-2</v>
      </c>
      <c r="B21">
        <f t="shared" si="1"/>
        <v>10</v>
      </c>
      <c r="C21">
        <f t="shared" si="2"/>
        <v>4.9939922738733333E-4</v>
      </c>
      <c r="D21" s="76">
        <f t="shared" si="3"/>
        <v>-7.1318738242907419E-4</v>
      </c>
      <c r="E21">
        <f t="shared" si="4"/>
        <v>-5.5144770297863737E-4</v>
      </c>
      <c r="F21">
        <f t="shared" si="5"/>
        <v>-5.9188262284124663E-4</v>
      </c>
      <c r="G21">
        <f t="shared" si="6"/>
        <v>-4.4669797113366662E-4</v>
      </c>
      <c r="H21">
        <f t="shared" si="7"/>
        <v>5.0082704521656565E-4</v>
      </c>
    </row>
    <row r="22" spans="1:18" x14ac:dyDescent="0.25">
      <c r="A22">
        <f t="shared" si="0"/>
        <v>2.0984083127124419E-2</v>
      </c>
      <c r="B22">
        <f t="shared" si="1"/>
        <v>10.5</v>
      </c>
      <c r="C22">
        <f t="shared" si="2"/>
        <v>3.1666916752209234E-4</v>
      </c>
      <c r="D22" s="76">
        <f t="shared" si="3"/>
        <v>-4.5542711545408081E-4</v>
      </c>
      <c r="E22">
        <f t="shared" si="4"/>
        <v>-3.5161276550263546E-4</v>
      </c>
      <c r="F22">
        <f t="shared" si="5"/>
        <v>-3.7756635299049677E-4</v>
      </c>
      <c r="G22">
        <f t="shared" si="6"/>
        <v>-2.8450741937157006E-4</v>
      </c>
      <c r="H22">
        <f t="shared" si="7"/>
        <v>3.1763598089890597E-4</v>
      </c>
    </row>
    <row r="23" spans="1:18" x14ac:dyDescent="0.25">
      <c r="A23">
        <f t="shared" si="0"/>
        <v>2.0839033361349839E-2</v>
      </c>
      <c r="B23">
        <f t="shared" si="1"/>
        <v>11</v>
      </c>
      <c r="C23">
        <f t="shared" si="2"/>
        <v>2.0042040948294791E-4</v>
      </c>
      <c r="D23" s="76">
        <f t="shared" si="3"/>
        <v>-2.9009953154915879E-4</v>
      </c>
      <c r="E23">
        <f t="shared" si="4"/>
        <v>-2.2366568969502714E-4</v>
      </c>
      <c r="F23">
        <f t="shared" si="5"/>
        <v>-2.4027415015856005E-4</v>
      </c>
      <c r="G23">
        <f t="shared" si="6"/>
        <v>-1.8079720502938031E-4</v>
      </c>
      <c r="H23">
        <f t="shared" si="7"/>
        <v>2.010712795417632E-4</v>
      </c>
    </row>
    <row r="24" spans="1:18" x14ac:dyDescent="0.25">
      <c r="A24">
        <f t="shared" si="0"/>
        <v>2.0746848571974081E-2</v>
      </c>
      <c r="B24">
        <f t="shared" si="1"/>
        <v>11.5</v>
      </c>
      <c r="C24">
        <f t="shared" si="2"/>
        <v>1.2662616998288388E-4</v>
      </c>
      <c r="D24" s="76">
        <f t="shared" si="3"/>
        <v>-1.8436957875151756E-4</v>
      </c>
      <c r="E24">
        <f t="shared" si="4"/>
        <v>-1.4197158719981618E-4</v>
      </c>
      <c r="F24">
        <f t="shared" si="5"/>
        <v>-1.5257108508774154E-4</v>
      </c>
      <c r="G24">
        <f t="shared" si="6"/>
        <v>-1.1465564339926173E-4</v>
      </c>
      <c r="H24">
        <f t="shared" si="7"/>
        <v>1.2706206564793863E-4</v>
      </c>
    </row>
    <row r="25" spans="1:18" x14ac:dyDescent="0.25">
      <c r="A25">
        <f>A24 + $I$3 * (D25)</f>
        <v>2.0688382585949426E-2</v>
      </c>
      <c r="B25">
        <f>B24 + $I$3</f>
        <v>12</v>
      </c>
      <c r="C25">
        <f>(B25 + 1) / EXP(B25)</f>
        <v>7.9874760593266728E-5</v>
      </c>
      <c r="D25" s="76">
        <f>EXP(-B24) - H24</f>
        <v>-1.1693197204930793E-4</v>
      </c>
      <c r="E25">
        <f>EXP(-(B24 + $I$3/2)) - (H24 + D25 * $I$3/2)</f>
        <v>-8.9939747808411434E-5</v>
      </c>
      <c r="F25">
        <f>EXP(-(B24 + $I$3/2)) - (H24 + E25 * $I$3/2)</f>
        <v>-9.6687803868635561E-5</v>
      </c>
      <c r="G25">
        <f>EXP(-(B24 + $I$3)) - (H24 + F25 * $I$3)</f>
        <v>-7.257395136029264E-5</v>
      </c>
      <c r="H25">
        <f>H24+(D25+2*E25+2*F25+G25)*$I$3/6</f>
        <v>8.0165313417630759E-5</v>
      </c>
    </row>
    <row r="26" spans="1:18" x14ac:dyDescent="0.25">
      <c r="A26">
        <f t="shared" ref="A26:A31" si="8">A25 + $I$3 * (D26)</f>
        <v>2.0651372035417274E-2</v>
      </c>
      <c r="B26">
        <f t="shared" ref="B26:B31" si="9">B25 + $I$3</f>
        <v>12.5</v>
      </c>
      <c r="C26">
        <f t="shared" si="2"/>
        <v>5.0309817823062054E-5</v>
      </c>
      <c r="D26" s="76">
        <f t="shared" ref="D26:D31" si="10">EXP(-B25) - H25</f>
        <v>-7.4021101064302545E-5</v>
      </c>
      <c r="E26">
        <f t="shared" ref="E26:E31" si="11">EXP(-(B25 + $I$3/2)) - (H25 + D26 * $I$3/2)</f>
        <v>-5.6874920759426113E-5</v>
      </c>
      <c r="F26">
        <f t="shared" ref="F26:F31" si="12">EXP(-(B25 + $I$3/2)) - (H25 + E26 * $I$3/2)</f>
        <v>-6.1161465835645224E-5</v>
      </c>
      <c r="G26">
        <f t="shared" ref="G26:G31" si="13">EXP(-(B25 + $I$3)) - (H25 + F26 * $I$3)</f>
        <v>-4.5857927327729476E-5</v>
      </c>
      <c r="H26">
        <f t="shared" ref="H26:H31" si="14">H25+(D26+2*E26+2*F26+G26)*$I$3/6</f>
        <v>5.0502663285782864E-5</v>
      </c>
    </row>
    <row r="27" spans="1:18" x14ac:dyDescent="0.25">
      <c r="A27">
        <f t="shared" si="8"/>
        <v>2.0627984030360421E-2</v>
      </c>
      <c r="B27">
        <f t="shared" si="9"/>
        <v>13</v>
      </c>
      <c r="C27">
        <f t="shared" si="2"/>
        <v>3.1644611697734759E-5</v>
      </c>
      <c r="D27" s="76">
        <f t="shared" si="10"/>
        <v>-4.6776010113704193E-5</v>
      </c>
      <c r="E27">
        <f t="shared" si="11"/>
        <v>-3.590634034870641E-5</v>
      </c>
      <c r="F27">
        <f t="shared" si="12"/>
        <v>-3.8623757789955859E-5</v>
      </c>
      <c r="G27">
        <f t="shared" si="13"/>
        <v>-2.8930454983823877E-5</v>
      </c>
      <c r="H27">
        <f t="shared" si="14"/>
        <v>3.1772108171211809E-5</v>
      </c>
    </row>
    <row r="28" spans="1:18" x14ac:dyDescent="0.25">
      <c r="A28">
        <f t="shared" si="8"/>
        <v>2.0613228140978306E-2</v>
      </c>
      <c r="B28">
        <f t="shared" si="9"/>
        <v>13.5</v>
      </c>
      <c r="C28">
        <f t="shared" si="2"/>
        <v>1.9878906752569224E-5</v>
      </c>
      <c r="D28" s="76">
        <f t="shared" si="10"/>
        <v>-2.9511778764230754E-5</v>
      </c>
      <c r="E28">
        <f t="shared" si="11"/>
        <v>-2.2633817167997953E-5</v>
      </c>
      <c r="F28">
        <f t="shared" si="12"/>
        <v>-2.4353307567056149E-5</v>
      </c>
      <c r="G28">
        <f t="shared" si="13"/>
        <v>-1.8224495301299649E-5</v>
      </c>
      <c r="H28">
        <f t="shared" si="14"/>
        <v>1.9962897876575258E-5</v>
      </c>
    </row>
    <row r="29" spans="1:18" x14ac:dyDescent="0.25">
      <c r="A29">
        <f t="shared" si="8"/>
        <v>2.0603932171583211E-2</v>
      </c>
      <c r="B29">
        <f t="shared" si="9"/>
        <v>14</v>
      </c>
      <c r="C29">
        <f t="shared" si="2"/>
        <v>1.2472930786553518E-5</v>
      </c>
      <c r="D29" s="76">
        <f t="shared" si="10"/>
        <v>-1.8591938790191173E-5</v>
      </c>
      <c r="E29">
        <f t="shared" si="11"/>
        <v>-1.4247209168992681E-5</v>
      </c>
      <c r="F29">
        <f t="shared" si="12"/>
        <v>-1.5333391574292306E-5</v>
      </c>
      <c r="G29">
        <f t="shared" si="13"/>
        <v>-1.1464673370325537E-5</v>
      </c>
      <c r="H29">
        <f t="shared" si="14"/>
        <v>1.2528080072651369E-5</v>
      </c>
    </row>
    <row r="30" spans="1:18" x14ac:dyDescent="0.25">
      <c r="A30">
        <f t="shared" si="8"/>
        <v>2.0598083895906439E-2</v>
      </c>
      <c r="B30">
        <f t="shared" si="9"/>
        <v>14.5</v>
      </c>
      <c r="C30">
        <f t="shared" si="2"/>
        <v>7.8173887698022648E-6</v>
      </c>
      <c r="D30" s="76">
        <f t="shared" si="10"/>
        <v>-1.1696551353547802E-5</v>
      </c>
      <c r="E30">
        <f t="shared" si="11"/>
        <v>-8.9563470166801975E-6</v>
      </c>
      <c r="F30">
        <f t="shared" si="12"/>
        <v>-9.6413981008970994E-6</v>
      </c>
      <c r="G30">
        <f t="shared" si="13"/>
        <v>-7.2030333596349307E-6</v>
      </c>
      <c r="H30">
        <f t="shared" si="14"/>
        <v>7.8534904936232591E-6</v>
      </c>
    </row>
    <row r="31" spans="1:18" x14ac:dyDescent="0.25">
      <c r="A31">
        <f t="shared" si="8"/>
        <v>2.0594409324490911E-2</v>
      </c>
      <c r="B31">
        <f t="shared" si="9"/>
        <v>15</v>
      </c>
      <c r="C31">
        <f t="shared" si="2"/>
        <v>4.8944371280292126E-6</v>
      </c>
      <c r="D31" s="76">
        <f t="shared" si="10"/>
        <v>-7.3491428310553711E-6</v>
      </c>
      <c r="E31">
        <f t="shared" si="11"/>
        <v>-5.6234184313113124E-6</v>
      </c>
      <c r="F31">
        <f t="shared" si="12"/>
        <v>-6.0548495312473271E-6</v>
      </c>
      <c r="G31">
        <f t="shared" si="13"/>
        <v>-4.5201634074977694E-6</v>
      </c>
      <c r="H31">
        <f t="shared" si="14"/>
        <v>4.9180036466507247E-6</v>
      </c>
    </row>
    <row r="32" spans="1:18" x14ac:dyDescent="0.25">
      <c r="A32">
        <f>A31 + $I$3 * (D32)</f>
        <v>2.0592103273827836E-2</v>
      </c>
      <c r="B32">
        <f>B31 + $I$3</f>
        <v>15.5</v>
      </c>
      <c r="C32">
        <f>(B32 + 1) / EXP(B32)</f>
        <v>3.0613957483163645E-6</v>
      </c>
      <c r="D32" s="76">
        <f>EXP(-B31) - H31</f>
        <v>-4.6121013261488984E-6</v>
      </c>
      <c r="E32">
        <f>EXP(-(B31 + $I$3/2)) - (H31 + D32 * $I$3/2)</f>
        <v>-3.5267413483633184E-6</v>
      </c>
      <c r="F32">
        <f>EXP(-(B31 + $I$3/2)) - (H31 + E32 * $I$3/2)</f>
        <v>-3.7980813428097131E-6</v>
      </c>
      <c r="G32">
        <f>EXP(-(B31 + $I$3)) - (H31 + F32 * $I$3)</f>
        <v>-2.8334238389842702E-6</v>
      </c>
      <c r="H32">
        <f>H31+(D32+2*E32+2*F32+G32)*$I$3/6</f>
        <v>3.0767394343607888E-6</v>
      </c>
    </row>
    <row r="33" spans="1:8" x14ac:dyDescent="0.25">
      <c r="A33">
        <f t="shared" ref="A33:A39" si="15">A32 + $I$3 * (D33)</f>
        <v>2.0590657673678785E-2</v>
      </c>
      <c r="B33">
        <f t="shared" ref="B33:B39" si="16">B32 + $I$3</f>
        <v>16</v>
      </c>
      <c r="C33">
        <f t="shared" si="2"/>
        <v>1.913097970227405E-6</v>
      </c>
      <c r="D33" s="76">
        <f t="shared" ref="D33:D39" si="17">EXP(-B32) - H32</f>
        <v>-2.8912002980991909E-6</v>
      </c>
      <c r="E33">
        <f t="shared" ref="E33:E39" si="18">EXP(-(B32 + $I$3/2)) - (H32 + D33 * $I$3/2)</f>
        <v>-2.2094413352250669E-6</v>
      </c>
      <c r="F33">
        <f t="shared" ref="F33:F39" si="19">EXP(-(B32 + $I$3/2)) - (H32 + E33 * $I$3/2)</f>
        <v>-2.3798810759435976E-6</v>
      </c>
      <c r="G33">
        <f t="shared" ref="G33:G39" si="20">EXP(-(B32 + $I$3)) - (H32 + F33 * $I$3)</f>
        <v>-1.7742637216697309E-6</v>
      </c>
      <c r="H33">
        <f t="shared" ref="H33:H39" si="21">H32+(D33+2*E33+2*F33+G33)*$I$3/6</f>
        <v>1.9230636975186012E-6</v>
      </c>
    </row>
    <row r="34" spans="1:8" x14ac:dyDescent="0.25">
      <c r="A34">
        <f t="shared" si="15"/>
        <v>2.0589752409417385E-2</v>
      </c>
      <c r="B34">
        <f t="shared" si="16"/>
        <v>16.5</v>
      </c>
      <c r="C34">
        <f t="shared" si="2"/>
        <v>1.1944805908586022E-6</v>
      </c>
      <c r="D34" s="76">
        <f t="shared" si="17"/>
        <v>-1.810528522799342E-6</v>
      </c>
      <c r="E34">
        <f t="shared" si="18"/>
        <v>-1.3827890846243293E-6</v>
      </c>
      <c r="F34">
        <f t="shared" si="19"/>
        <v>-1.4897239441680826E-6</v>
      </c>
      <c r="G34">
        <f t="shared" si="20"/>
        <v>-1.1099456916712111E-6</v>
      </c>
      <c r="H34">
        <f t="shared" si="21"/>
        <v>1.2009386748473198E-6</v>
      </c>
    </row>
    <row r="35" spans="1:8" x14ac:dyDescent="0.25">
      <c r="A35">
        <f t="shared" si="15"/>
        <v>2.0589186068096843E-2</v>
      </c>
      <c r="B35">
        <f t="shared" si="16"/>
        <v>17</v>
      </c>
      <c r="C35">
        <f t="shared" si="2"/>
        <v>7.4518878938132996E-7</v>
      </c>
      <c r="D35" s="76">
        <f t="shared" si="17"/>
        <v>-1.132682641083971E-6</v>
      </c>
      <c r="E35">
        <f t="shared" si="18"/>
        <v>-8.6461016203208282E-7</v>
      </c>
      <c r="F35">
        <f t="shared" si="19"/>
        <v>-9.3162828179505487E-7</v>
      </c>
      <c r="G35">
        <f t="shared" si="20"/>
        <v>-6.9372515676194066E-7</v>
      </c>
      <c r="H35">
        <f t="shared" si="21"/>
        <v>7.4936495105563757E-7</v>
      </c>
    </row>
    <row r="36" spans="1:8" x14ac:dyDescent="0.25">
      <c r="A36">
        <f t="shared" si="15"/>
        <v>2.058883208530991E-2</v>
      </c>
      <c r="B36">
        <f t="shared" si="16"/>
        <v>17.5</v>
      </c>
      <c r="C36">
        <f t="shared" si="2"/>
        <v>4.6453484381263662E-7</v>
      </c>
      <c r="D36" s="76">
        <f t="shared" si="17"/>
        <v>-7.0796557386778588E-7</v>
      </c>
      <c r="E36">
        <f t="shared" si="18"/>
        <v>-5.4013169021612373E-7</v>
      </c>
      <c r="F36">
        <f t="shared" si="19"/>
        <v>-5.8209016112903932E-7</v>
      </c>
      <c r="G36">
        <f t="shared" si="20"/>
        <v>-4.332098789336781E-7</v>
      </c>
      <c r="H36">
        <f t="shared" si="21"/>
        <v>4.6723002143132173E-7</v>
      </c>
    </row>
    <row r="37" spans="1:8" x14ac:dyDescent="0.25">
      <c r="A37">
        <f t="shared" si="15"/>
        <v>2.0588611025294974E-2</v>
      </c>
      <c r="B37">
        <f t="shared" si="16"/>
        <v>18</v>
      </c>
      <c r="C37">
        <f t="shared" si="2"/>
        <v>2.8936961514953994E-7</v>
      </c>
      <c r="D37" s="76">
        <f t="shared" si="17"/>
        <v>-4.4212002987388192E-7</v>
      </c>
      <c r="E37">
        <f t="shared" si="18"/>
        <v>-3.3714433287500076E-7</v>
      </c>
      <c r="F37">
        <f t="shared" si="19"/>
        <v>-3.6338825712472105E-7</v>
      </c>
      <c r="G37">
        <f t="shared" si="20"/>
        <v>-2.7030591312424855E-7</v>
      </c>
      <c r="H37">
        <f t="shared" si="21"/>
        <v>2.9110576118152387E-7</v>
      </c>
    </row>
    <row r="38" spans="1:8" x14ac:dyDescent="0.25">
      <c r="A38">
        <f t="shared" si="15"/>
        <v>2.0588473087404257E-2</v>
      </c>
      <c r="B38">
        <f t="shared" si="16"/>
        <v>18.5</v>
      </c>
      <c r="C38">
        <f t="shared" si="2"/>
        <v>1.8013026840842659E-7</v>
      </c>
      <c r="D38" s="76">
        <f t="shared" si="17"/>
        <v>-2.7587578143681124E-7</v>
      </c>
      <c r="E38">
        <f t="shared" si="18"/>
        <v>-2.1027569567097723E-7</v>
      </c>
      <c r="F38">
        <f t="shared" si="19"/>
        <v>-2.266757171124357E-7</v>
      </c>
      <c r="G38">
        <f t="shared" si="20"/>
        <v>-1.6853045296333543E-7</v>
      </c>
      <c r="H38">
        <f t="shared" si="21"/>
        <v>1.8124667285094281E-7</v>
      </c>
    </row>
    <row r="39" spans="1:8" x14ac:dyDescent="0.25">
      <c r="A39">
        <f t="shared" si="15"/>
        <v>2.0588387082792661E-2</v>
      </c>
      <c r="B39">
        <f t="shared" si="16"/>
        <v>19</v>
      </c>
      <c r="C39">
        <f t="shared" si="2"/>
        <v>1.1205592875074536E-7</v>
      </c>
      <c r="D39" s="76">
        <f t="shared" si="17"/>
        <v>-1.7200922318897221E-7</v>
      </c>
      <c r="E39">
        <f t="shared" si="18"/>
        <v>-1.3105023402337438E-7</v>
      </c>
      <c r="F39">
        <f t="shared" si="19"/>
        <v>-1.4128998131477383E-7</v>
      </c>
      <c r="G39">
        <f t="shared" si="20"/>
        <v>-1.0499888575601863E-7</v>
      </c>
      <c r="H39">
        <f t="shared" si="21"/>
        <v>1.127726278825022E-7</v>
      </c>
    </row>
    <row r="40" spans="1:8" x14ac:dyDescent="0.25">
      <c r="A40">
        <f>A39 + $I$3 * (D40)</f>
        <v>2.0588333497876938E-2</v>
      </c>
      <c r="B40">
        <f>B39 + $I$3</f>
        <v>19.5</v>
      </c>
      <c r="C40">
        <f>(B40 + 1) / EXP(B40)</f>
        <v>6.9664490299648968E-8</v>
      </c>
      <c r="D40" s="76">
        <f>EXP(-B39) - H39</f>
        <v>-1.0716983144496493E-7</v>
      </c>
      <c r="E40">
        <f>EXP(-(B39 + $I$3/2)) - (H39 + D40 * $I$3/2)</f>
        <v>-8.1616707768317267E-8</v>
      </c>
      <c r="F40">
        <f>EXP(-(B39 + $I$3/2)) - (H39 + E40 * $I$3/2)</f>
        <v>-8.8004988687479186E-8</v>
      </c>
      <c r="G40">
        <f>EXP(-(B39 + $I$3)) - (H39 + F40 * $I$3)</f>
        <v>-6.5371865719267528E-8</v>
      </c>
      <c r="H40">
        <f>H39+(D40+2*E40+2*F40+G40)*$I$3/6</f>
        <v>7.0123870376183417E-8</v>
      </c>
    </row>
    <row r="41" spans="1:8" x14ac:dyDescent="0.25">
      <c r="A41">
        <f t="shared" ref="A41:A55" si="22">A40 + $I$3 * (D41)</f>
        <v>2.0588300135075659E-2</v>
      </c>
      <c r="B41">
        <f t="shared" ref="B41:B55" si="23">B40 + $I$3</f>
        <v>20</v>
      </c>
      <c r="C41">
        <f t="shared" si="2"/>
        <v>4.3284226071209714E-8</v>
      </c>
      <c r="D41" s="76">
        <f t="shared" ref="D41:D55" si="24">EXP(-B40) - H40</f>
        <v>-6.6725602556688341E-8</v>
      </c>
      <c r="E41">
        <f t="shared" ref="E41:E55" si="25">EXP(-(B40 + $I$3/2)) - (H40 + D41 * $I$3/2)</f>
        <v>-5.0795896098102211E-8</v>
      </c>
      <c r="F41">
        <f t="shared" ref="F41:F55" si="26">EXP(-(B40 + $I$3/2)) - (H40 + E41 * $I$3/2)</f>
        <v>-5.4778322712748744E-8</v>
      </c>
      <c r="G41">
        <f t="shared" ref="G41:G55" si="27">EXP(-(B40 + $I$3)) - (H40 + F41 * $I$3)</f>
        <v>-4.067355539737049E-8</v>
      </c>
      <c r="H41">
        <f t="shared" ref="H41:H55" si="28">H40+(D41+2*E41+2*F41+G41)*$I$3/6</f>
        <v>4.3578237411536682E-8</v>
      </c>
    </row>
    <row r="42" spans="1:8" x14ac:dyDescent="0.25">
      <c r="A42">
        <f t="shared" si="22"/>
        <v>2.0588279376533763E-2</v>
      </c>
      <c r="B42">
        <f t="shared" si="23"/>
        <v>20.5</v>
      </c>
      <c r="C42">
        <f t="shared" si="2"/>
        <v>2.6878286627314969E-8</v>
      </c>
      <c r="D42" s="76">
        <f t="shared" si="24"/>
        <v>-4.1517083789098127E-8</v>
      </c>
      <c r="E42">
        <f t="shared" si="25"/>
        <v>-3.1593738409076535E-8</v>
      </c>
      <c r="F42">
        <f t="shared" si="26"/>
        <v>-3.4074574754081936E-8</v>
      </c>
      <c r="G42">
        <f t="shared" si="27"/>
        <v>-2.5290797168108971E-8</v>
      </c>
      <c r="H42">
        <f t="shared" si="28"/>
        <v>2.7066195137909678E-8</v>
      </c>
    </row>
    <row r="43" spans="1:8" x14ac:dyDescent="0.25">
      <c r="A43">
        <f t="shared" si="22"/>
        <v>2.0588266468512629E-2</v>
      </c>
      <c r="B43">
        <f t="shared" si="23"/>
        <v>21</v>
      </c>
      <c r="C43">
        <f t="shared" si="2"/>
        <v>1.6681632941406197E-8</v>
      </c>
      <c r="D43" s="76">
        <f t="shared" si="24"/>
        <v>-2.5816042271522934E-8</v>
      </c>
      <c r="E43">
        <f t="shared" si="25"/>
        <v>-1.9638564538727991E-8</v>
      </c>
      <c r="F43">
        <f t="shared" si="26"/>
        <v>-2.1182933971926725E-8</v>
      </c>
      <c r="G43">
        <f t="shared" si="27"/>
        <v>-1.5716472109155126E-8</v>
      </c>
      <c r="H43">
        <f t="shared" si="28"/>
        <v>1.6801569187744051E-8</v>
      </c>
    </row>
    <row r="44" spans="1:8" x14ac:dyDescent="0.25">
      <c r="A44">
        <f t="shared" si="22"/>
        <v>2.0588258446856057E-2</v>
      </c>
      <c r="B44">
        <f t="shared" si="23"/>
        <v>21.5</v>
      </c>
      <c r="C44">
        <f t="shared" si="2"/>
        <v>1.0347874601967713E-8</v>
      </c>
      <c r="D44" s="76">
        <f t="shared" si="24"/>
        <v>-1.6043313144952861E-8</v>
      </c>
      <c r="E44">
        <f t="shared" si="25"/>
        <v>-1.2200210501611433E-8</v>
      </c>
      <c r="F44">
        <f t="shared" si="26"/>
        <v>-1.3160986162446788E-8</v>
      </c>
      <c r="G44">
        <f t="shared" si="27"/>
        <v>-9.7611705686554253E-9</v>
      </c>
      <c r="H44">
        <f t="shared" si="28"/>
        <v>1.042432943426699E-8</v>
      </c>
    </row>
    <row r="45" spans="1:8" x14ac:dyDescent="0.25">
      <c r="A45">
        <f t="shared" si="22"/>
        <v>2.0588253464644109E-2</v>
      </c>
      <c r="B45">
        <f t="shared" si="23"/>
        <v>22</v>
      </c>
      <c r="C45">
        <f t="shared" si="2"/>
        <v>6.4157766135985268E-9</v>
      </c>
      <c r="D45" s="76">
        <f t="shared" si="24"/>
        <v>-9.9644238964017579E-9</v>
      </c>
      <c r="E45">
        <f t="shared" si="25"/>
        <v>-7.5750486671382325E-9</v>
      </c>
      <c r="F45">
        <f t="shared" si="26"/>
        <v>-8.172392474454113E-9</v>
      </c>
      <c r="G45">
        <f t="shared" si="27"/>
        <v>-6.0591863877530407E-9</v>
      </c>
      <c r="H45">
        <f t="shared" si="28"/>
        <v>6.4644550536553652E-9</v>
      </c>
    </row>
    <row r="46" spans="1:8" x14ac:dyDescent="0.25">
      <c r="A46">
        <f t="shared" si="22"/>
        <v>2.0588250371889986E-2</v>
      </c>
      <c r="B46">
        <f t="shared" si="23"/>
        <v>22.5</v>
      </c>
      <c r="C46">
        <f t="shared" si="2"/>
        <v>3.9759601181455567E-9</v>
      </c>
      <c r="D46" s="76">
        <f t="shared" si="24"/>
        <v>-6.1855082443684728E-9</v>
      </c>
      <c r="E46">
        <f t="shared" si="25"/>
        <v>-4.7008339990553459E-9</v>
      </c>
      <c r="F46">
        <f t="shared" si="26"/>
        <v>-5.072002560383627E-9</v>
      </c>
      <c r="G46">
        <f t="shared" si="27"/>
        <v>-3.7592639812020382E-9</v>
      </c>
      <c r="H46">
        <f t="shared" si="28"/>
        <v>4.0069179416179938E-9</v>
      </c>
    </row>
    <row r="47" spans="1:8" x14ac:dyDescent="0.25">
      <c r="A47">
        <f t="shared" si="22"/>
        <v>2.0588248453025912E-2</v>
      </c>
      <c r="B47">
        <f t="shared" si="23"/>
        <v>23</v>
      </c>
      <c r="C47">
        <f t="shared" si="2"/>
        <v>2.4628511116084533E-9</v>
      </c>
      <c r="D47" s="76">
        <f t="shared" si="24"/>
        <v>-3.8377281493564812E-9</v>
      </c>
      <c r="E47">
        <f t="shared" si="25"/>
        <v>-2.915720761577919E-9</v>
      </c>
      <c r="F47">
        <f t="shared" si="26"/>
        <v>-3.1462226085225596E-9</v>
      </c>
      <c r="G47">
        <f t="shared" si="27"/>
        <v>-2.3311878410396949E-9</v>
      </c>
      <c r="H47">
        <f t="shared" si="28"/>
        <v>2.4825177140682328E-9</v>
      </c>
    </row>
    <row r="48" spans="1:8" x14ac:dyDescent="0.25">
      <c r="A48">
        <f t="shared" si="22"/>
        <v>2.0588247263076453E-2</v>
      </c>
      <c r="B48">
        <f t="shared" si="23"/>
        <v>23.5</v>
      </c>
      <c r="C48">
        <f t="shared" si="2"/>
        <v>1.5249154326124068E-9</v>
      </c>
      <c r="D48" s="76">
        <f t="shared" si="24"/>
        <v>-2.3798989177512137E-9</v>
      </c>
      <c r="E48">
        <f t="shared" si="25"/>
        <v>-1.8076233857008899E-9</v>
      </c>
      <c r="F48">
        <f t="shared" si="26"/>
        <v>-1.9506922687134707E-9</v>
      </c>
      <c r="G48">
        <f t="shared" si="27"/>
        <v>-1.4449301334824197E-9</v>
      </c>
      <c r="H48">
        <f t="shared" si="28"/>
        <v>1.53739601739637E-9</v>
      </c>
    </row>
    <row r="49" spans="1:8" x14ac:dyDescent="0.25">
      <c r="A49">
        <f t="shared" si="22"/>
        <v>2.058824652549917E-2</v>
      </c>
      <c r="B49">
        <f t="shared" si="23"/>
        <v>24</v>
      </c>
      <c r="C49">
        <f t="shared" si="2"/>
        <v>9.4378363606977447E-10</v>
      </c>
      <c r="D49" s="76">
        <f t="shared" si="24"/>
        <v>-1.4751545711672922E-9</v>
      </c>
      <c r="E49">
        <f t="shared" si="25"/>
        <v>-1.1201336875418445E-9</v>
      </c>
      <c r="F49">
        <f t="shared" si="26"/>
        <v>-1.2088889084482063E-9</v>
      </c>
      <c r="G49">
        <f t="shared" si="27"/>
        <v>-8.9520021772947568E-10</v>
      </c>
      <c r="H49">
        <f t="shared" si="28"/>
        <v>9.5169601898996407E-10</v>
      </c>
    </row>
    <row r="50" spans="1:8" x14ac:dyDescent="0.25">
      <c r="A50">
        <f t="shared" si="22"/>
        <v>2.0588246068526831E-2</v>
      </c>
      <c r="B50">
        <f t="shared" si="23"/>
        <v>24.5</v>
      </c>
      <c r="C50">
        <f t="shared" si="2"/>
        <v>5.8388238563961599E-10</v>
      </c>
      <c r="D50" s="76">
        <f t="shared" si="24"/>
        <v>-9.1394467354717305E-10</v>
      </c>
      <c r="E50">
        <f t="shared" si="25"/>
        <v>-6.9380907321032601E-10</v>
      </c>
      <c r="F50">
        <f t="shared" si="26"/>
        <v>-7.4884297329453782E-10</v>
      </c>
      <c r="G50">
        <f t="shared" si="27"/>
        <v>-5.5437718388623964E-10</v>
      </c>
      <c r="H50">
        <f t="shared" si="28"/>
        <v>5.8889385645303573E-10</v>
      </c>
    </row>
    <row r="51" spans="1:8" x14ac:dyDescent="0.25">
      <c r="A51">
        <f t="shared" si="22"/>
        <v>2.0588245785528578E-2</v>
      </c>
      <c r="B51">
        <f t="shared" si="23"/>
        <v>25</v>
      </c>
      <c r="C51">
        <f t="shared" si="2"/>
        <v>3.6108654048906452E-10</v>
      </c>
      <c r="D51" s="76">
        <f t="shared" si="24"/>
        <v>-5.6599650799658021E-10</v>
      </c>
      <c r="E51">
        <f t="shared" si="25"/>
        <v>-4.2956225654574427E-10</v>
      </c>
      <c r="F51">
        <f t="shared" si="26"/>
        <v>-4.6367081940845326E-10</v>
      </c>
      <c r="G51">
        <f t="shared" si="27"/>
        <v>-3.4317050288384513E-10</v>
      </c>
      <c r="H51">
        <f t="shared" si="28"/>
        <v>3.6425775955396735E-10</v>
      </c>
    </row>
    <row r="52" spans="1:8" x14ac:dyDescent="0.25">
      <c r="A52">
        <f t="shared" si="22"/>
        <v>2.058824561034367E-2</v>
      </c>
      <c r="B52">
        <f t="shared" si="23"/>
        <v>25.5</v>
      </c>
      <c r="C52">
        <f t="shared" si="2"/>
        <v>2.2322178949341915E-10</v>
      </c>
      <c r="D52" s="76">
        <f t="shared" si="24"/>
        <v>-3.5036981568900335E-10</v>
      </c>
      <c r="E52">
        <f t="shared" si="25"/>
        <v>-2.6584936407443078E-10</v>
      </c>
      <c r="F52">
        <f t="shared" si="26"/>
        <v>-2.8697947697807393E-10</v>
      </c>
      <c r="G52">
        <f t="shared" si="27"/>
        <v>-2.1234455731046175E-10</v>
      </c>
      <c r="H52">
        <f t="shared" si="28"/>
        <v>2.2522675496192782E-10</v>
      </c>
    </row>
    <row r="53" spans="1:8" x14ac:dyDescent="0.25">
      <c r="A53">
        <f t="shared" si="22"/>
        <v>2.0588245501942024E-2</v>
      </c>
      <c r="B53">
        <f t="shared" si="23"/>
        <v>26</v>
      </c>
      <c r="C53">
        <f t="shared" si="2"/>
        <v>1.3794540375770976E-10</v>
      </c>
      <c r="D53" s="76">
        <f t="shared" si="24"/>
        <v>-2.1680329120745918E-10</v>
      </c>
      <c r="E53">
        <f t="shared" si="25"/>
        <v>-1.6446573199190924E-10</v>
      </c>
      <c r="F53">
        <f t="shared" si="26"/>
        <v>-1.7755012179579672E-10</v>
      </c>
      <c r="G53">
        <f t="shared" si="27"/>
        <v>-1.3134260503596613E-10</v>
      </c>
      <c r="H53">
        <f t="shared" si="28"/>
        <v>1.3921195464369138E-10</v>
      </c>
    </row>
    <row r="54" spans="1:8" x14ac:dyDescent="0.25">
      <c r="A54">
        <f t="shared" si="22"/>
        <v>2.058824543489059E-2</v>
      </c>
      <c r="B54">
        <f t="shared" si="23"/>
        <v>26.5</v>
      </c>
      <c r="C54">
        <f t="shared" si="2"/>
        <v>8.5217526314850194E-11</v>
      </c>
      <c r="D54" s="76">
        <f t="shared" si="24"/>
        <v>-1.3410286561562806E-10</v>
      </c>
      <c r="E54">
        <f t="shared" si="25"/>
        <v>-1.0170727570394713E-10</v>
      </c>
      <c r="F54">
        <f t="shared" si="26"/>
        <v>-1.0980617318186736E-10</v>
      </c>
      <c r="G54">
        <f t="shared" si="27"/>
        <v>-8.1210048914035881E-11</v>
      </c>
      <c r="H54">
        <f t="shared" si="28"/>
        <v>8.6016970285250313E-11</v>
      </c>
    </row>
    <row r="55" spans="1:8" x14ac:dyDescent="0.25">
      <c r="A55">
        <f t="shared" si="22"/>
        <v>2.0588245393431515E-2</v>
      </c>
      <c r="B55">
        <f t="shared" si="23"/>
        <v>27</v>
      </c>
      <c r="C55">
        <f t="shared" si="2"/>
        <v>5.2626806863094327E-11</v>
      </c>
      <c r="D55" s="76">
        <f t="shared" si="24"/>
        <v>-8.2918151146528488E-11</v>
      </c>
      <c r="E55">
        <f t="shared" si="25"/>
        <v>-6.2874069726784979E-11</v>
      </c>
      <c r="F55">
        <f t="shared" si="26"/>
        <v>-6.788509008172085E-11</v>
      </c>
      <c r="G55">
        <f t="shared" si="27"/>
        <v>-5.0194896427850802E-11</v>
      </c>
      <c r="H55">
        <f t="shared" si="28"/>
        <v>5.3131023019301068E-11</v>
      </c>
    </row>
    <row r="56" spans="1:8" x14ac:dyDescent="0.25">
      <c r="A56">
        <f>A55 + $I$3 * (D56)</f>
        <v>2.0588245367805767E-2</v>
      </c>
      <c r="B56">
        <f>B55 + $I$3</f>
        <v>27.5</v>
      </c>
      <c r="C56">
        <f>(B56 + 1) / EXP(B56)</f>
        <v>3.2489767811764128E-11</v>
      </c>
      <c r="D56" s="76">
        <f>EXP(-B55) - H55</f>
        <v>-5.1251494202761982E-11</v>
      </c>
      <c r="E56">
        <f>EXP(-(B55 + $I$3/2)) - (H55 + D56 * $I$3/2)</f>
        <v>-3.8854370954484668E-11</v>
      </c>
      <c r="F56">
        <f>EXP(-(B55 + $I$3/2)) - (H55 + E56 * $I$3/2)</f>
        <v>-4.1953651766553995E-11</v>
      </c>
      <c r="G56">
        <f>EXP(-(B55 + $I$3)) - (H55 + F56 * $I$3)</f>
        <v>-3.1014205282979718E-11</v>
      </c>
      <c r="H56">
        <f>H55+(D56+2*E56+2*F56+G56)*$I$3/6</f>
        <v>3.280754427531615E-11</v>
      </c>
    </row>
    <row r="57" spans="1:8" x14ac:dyDescent="0.25">
      <c r="A57">
        <f t="shared" ref="A57:A72" si="29">A56 + $I$3 * (D57)</f>
        <v>2.0588245351971991E-2</v>
      </c>
      <c r="B57">
        <f t="shared" ref="B57:B72" si="30">B56 + $I$3</f>
        <v>28</v>
      </c>
      <c r="C57">
        <f t="shared" si="2"/>
        <v>2.005176031012659E-11</v>
      </c>
      <c r="D57" s="76">
        <f t="shared" ref="D57:D72" si="31">EXP(-B56) - H56</f>
        <v>-3.1667552422271794E-11</v>
      </c>
      <c r="E57">
        <f t="shared" ref="E57:E72" si="32">EXP(-(B56 + $I$3/2)) - (H56 + D57 * $I$3/2)</f>
        <v>-2.4002829621902236E-11</v>
      </c>
      <c r="F57">
        <f t="shared" ref="F57:F72" si="33">EXP(-(B56 + $I$3/2)) - (H56 + E57 * $I$3/2)</f>
        <v>-2.5919010321994623E-11</v>
      </c>
      <c r="G57">
        <f t="shared" ref="G57:G72" si="34">EXP(-(B56 + $I$3)) - (H56 + F57 * $I$3)</f>
        <v>-1.9156599103624818E-11</v>
      </c>
      <c r="H57">
        <f t="shared" ref="H57:H72" si="35">H56+(D57+2*E57+2*F57+G57)*$I$3/6</f>
        <v>2.0251891657508622E-11</v>
      </c>
    </row>
    <row r="58" spans="1:8" x14ac:dyDescent="0.25">
      <c r="A58">
        <f t="shared" si="29"/>
        <v>2.0588245342191766E-2</v>
      </c>
      <c r="B58">
        <f t="shared" si="30"/>
        <v>28.5</v>
      </c>
      <c r="C58">
        <f t="shared" si="2"/>
        <v>1.2371697192219656E-11</v>
      </c>
      <c r="D58" s="76">
        <f t="shared" si="31"/>
        <v>-1.9560451646814601E-11</v>
      </c>
      <c r="E58">
        <f t="shared" si="32"/>
        <v>-1.4823284724029571E-11</v>
      </c>
      <c r="F58">
        <f t="shared" si="33"/>
        <v>-1.6007576454725825E-11</v>
      </c>
      <c r="G58">
        <f t="shared" si="34"/>
        <v>-1.1828723864307754E-11</v>
      </c>
      <c r="H58">
        <f t="shared" si="35"/>
        <v>1.2497650168455859E-11</v>
      </c>
    </row>
    <row r="59" spans="1:8" x14ac:dyDescent="0.25">
      <c r="A59">
        <f t="shared" si="29"/>
        <v>2.0588245336152632E-2</v>
      </c>
      <c r="B59">
        <f t="shared" si="30"/>
        <v>29</v>
      </c>
      <c r="C59">
        <f t="shared" si="2"/>
        <v>7.6309969421307683E-12</v>
      </c>
      <c r="D59" s="76">
        <f t="shared" si="31"/>
        <v>-1.2078270602617904E-11</v>
      </c>
      <c r="E59">
        <f t="shared" si="32"/>
        <v>-9.1514693835226386E-12</v>
      </c>
      <c r="F59">
        <f t="shared" si="33"/>
        <v>-9.8831696882964558E-12</v>
      </c>
      <c r="G59">
        <f t="shared" si="34"/>
        <v>-7.3016987595699384E-12</v>
      </c>
      <c r="H59">
        <f t="shared" si="35"/>
        <v>7.7102128763036909E-12</v>
      </c>
    </row>
    <row r="60" spans="1:8" x14ac:dyDescent="0.25">
      <c r="A60">
        <f t="shared" si="29"/>
        <v>2.0588245332424707E-2</v>
      </c>
      <c r="B60">
        <f t="shared" si="30"/>
        <v>29.5</v>
      </c>
      <c r="C60">
        <f t="shared" si="2"/>
        <v>4.705574169735258E-12</v>
      </c>
      <c r="D60" s="76">
        <f t="shared" si="31"/>
        <v>-7.4558463115659987E-12</v>
      </c>
      <c r="E60">
        <f t="shared" si="32"/>
        <v>-5.6481504186072935E-12</v>
      </c>
      <c r="F60">
        <f t="shared" si="33"/>
        <v>-6.1000743918469698E-12</v>
      </c>
      <c r="G60">
        <f t="shared" si="34"/>
        <v>-4.5058945600610173E-12</v>
      </c>
      <c r="H60">
        <f t="shared" si="35"/>
        <v>4.7553636685923954E-12</v>
      </c>
    </row>
    <row r="61" spans="1:8" x14ac:dyDescent="0.25">
      <c r="A61">
        <f t="shared" si="29"/>
        <v>2.0588245330124166E-2</v>
      </c>
      <c r="B61">
        <f t="shared" si="30"/>
        <v>30</v>
      </c>
      <c r="C61">
        <f t="shared" si="2"/>
        <v>2.9008631203404541E-12</v>
      </c>
      <c r="D61" s="76">
        <f t="shared" si="31"/>
        <v>-4.6010825482732066E-12</v>
      </c>
      <c r="E61">
        <f t="shared" si="32"/>
        <v>-3.4849387742063755E-12</v>
      </c>
      <c r="F61">
        <f t="shared" si="33"/>
        <v>-3.7639747177230842E-12</v>
      </c>
      <c r="G61">
        <f t="shared" si="34"/>
        <v>-2.7798000800424514E-12</v>
      </c>
      <c r="H61">
        <f t="shared" si="35"/>
        <v>2.9321378675778474E-12</v>
      </c>
    </row>
    <row r="62" spans="1:8" x14ac:dyDescent="0.25">
      <c r="A62">
        <f t="shared" si="29"/>
        <v>2.0588245328704884E-2</v>
      </c>
      <c r="B62">
        <f t="shared" si="30"/>
        <v>30.5</v>
      </c>
      <c r="C62">
        <f t="shared" si="2"/>
        <v>1.7878408482793075E-12</v>
      </c>
      <c r="D62" s="76">
        <f t="shared" si="31"/>
        <v>-2.8385616378894455E-12</v>
      </c>
      <c r="E62">
        <f t="shared" si="32"/>
        <v>-2.1496202171472889E-12</v>
      </c>
      <c r="F62">
        <f t="shared" si="33"/>
        <v>-2.3218555723328282E-12</v>
      </c>
      <c r="G62">
        <f t="shared" si="34"/>
        <v>-1.714453229085106E-12</v>
      </c>
      <c r="H62">
        <f t="shared" si="35"/>
        <v>1.8074739970832819E-12</v>
      </c>
    </row>
    <row r="63" spans="1:8" x14ac:dyDescent="0.25">
      <c r="A63">
        <f t="shared" si="29"/>
        <v>2.0588245327829525E-2</v>
      </c>
      <c r="B63">
        <f t="shared" si="30"/>
        <v>31</v>
      </c>
      <c r="C63">
        <f t="shared" si="2"/>
        <v>1.1015926747103924E-12</v>
      </c>
      <c r="D63" s="76">
        <f t="shared" si="31"/>
        <v>-1.7507171447569547E-12</v>
      </c>
      <c r="E63">
        <f t="shared" si="32"/>
        <v>-1.3255924298576315E-12</v>
      </c>
      <c r="F63">
        <f t="shared" si="33"/>
        <v>-1.4318736085824622E-12</v>
      </c>
      <c r="G63">
        <f t="shared" si="34"/>
        <v>-1.0571124217073509E-12</v>
      </c>
      <c r="H63">
        <f t="shared" si="35"/>
        <v>1.113910526804574E-12</v>
      </c>
    </row>
    <row r="64" spans="1:8" x14ac:dyDescent="0.25">
      <c r="A64">
        <f t="shared" si="29"/>
        <v>2.0588245327289784E-2</v>
      </c>
      <c r="B64">
        <f t="shared" si="30"/>
        <v>31.5</v>
      </c>
      <c r="C64">
        <f t="shared" si="2"/>
        <v>6.785895712849284E-13</v>
      </c>
      <c r="D64" s="76">
        <f t="shared" si="31"/>
        <v>-1.0794857557198742E-12</v>
      </c>
      <c r="E64">
        <f t="shared" si="32"/>
        <v>-8.1722904919678743E-13</v>
      </c>
      <c r="F64">
        <f t="shared" si="33"/>
        <v>-8.8279322582755913E-13</v>
      </c>
      <c r="G64">
        <f t="shared" si="34"/>
        <v>-6.5163423477433522E-13</v>
      </c>
      <c r="H64">
        <f t="shared" si="35"/>
        <v>6.8631348175933214E-13</v>
      </c>
    </row>
    <row r="65" spans="1:8" x14ac:dyDescent="0.25">
      <c r="A65">
        <f t="shared" si="29"/>
        <v>2.0588245326957067E-2</v>
      </c>
      <c r="B65">
        <f t="shared" si="30"/>
        <v>32</v>
      </c>
      <c r="C65">
        <f t="shared" si="2"/>
        <v>4.1791746312010783E-13</v>
      </c>
      <c r="D65" s="76">
        <f t="shared" si="31"/>
        <v>-6.6543380264287285E-13</v>
      </c>
      <c r="E65">
        <f t="shared" si="32"/>
        <v>-5.0369392065243573E-13</v>
      </c>
      <c r="F65">
        <f t="shared" si="33"/>
        <v>-5.4412889115004501E-13</v>
      </c>
      <c r="G65">
        <f t="shared" si="34"/>
        <v>-4.0158487063521547E-13</v>
      </c>
      <c r="H65">
        <f t="shared" si="35"/>
        <v>4.2275812368574469E-13</v>
      </c>
    </row>
    <row r="66" spans="1:8" x14ac:dyDescent="0.25">
      <c r="A66">
        <f t="shared" si="29"/>
        <v>2.0588245326752019E-2</v>
      </c>
      <c r="B66">
        <f t="shared" si="30"/>
        <v>32.5</v>
      </c>
      <c r="C66">
        <f t="shared" si="2"/>
        <v>2.5732035695427019E-13</v>
      </c>
      <c r="D66" s="76">
        <f t="shared" si="31"/>
        <v>-4.1009395813665053E-13</v>
      </c>
      <c r="E66">
        <f t="shared" si="32"/>
        <v>-3.1037177210500163E-13</v>
      </c>
      <c r="F66">
        <f t="shared" si="33"/>
        <v>-3.3530231861291387E-13</v>
      </c>
      <c r="G66">
        <f t="shared" si="34"/>
        <v>-2.4742575969408569E-13</v>
      </c>
      <c r="H66">
        <f t="shared" si="35"/>
        <v>2.6035246541353076E-13</v>
      </c>
    </row>
    <row r="67" spans="1:8" x14ac:dyDescent="0.25">
      <c r="A67">
        <f t="shared" si="29"/>
        <v>2.0588245326625683E-2</v>
      </c>
      <c r="B67">
        <f t="shared" si="30"/>
        <v>33</v>
      </c>
      <c r="C67">
        <f t="shared" ref="C67:C72" si="36">(B67 + 1) / EXP(B67)</f>
        <v>1.5840212893351551E-13</v>
      </c>
      <c r="D67" s="76">
        <f t="shared" si="31"/>
        <v>-2.5267126072832867E-13</v>
      </c>
      <c r="E67">
        <f t="shared" si="32"/>
        <v>-1.9120252200768146E-13</v>
      </c>
      <c r="F67">
        <f t="shared" si="33"/>
        <v>-2.0656970668784325E-13</v>
      </c>
      <c r="G67">
        <f t="shared" si="34"/>
        <v>-1.5240872592450575E-13</v>
      </c>
      <c r="H67">
        <f t="shared" si="35"/>
        <v>1.6030042840987378E-13</v>
      </c>
    </row>
    <row r="68" spans="1:8" x14ac:dyDescent="0.25">
      <c r="A68">
        <f t="shared" si="29"/>
        <v>2.0588245326547863E-2</v>
      </c>
      <c r="B68">
        <f t="shared" si="30"/>
        <v>33.5</v>
      </c>
      <c r="C68">
        <f t="shared" si="36"/>
        <v>9.7488626405488583E-14</v>
      </c>
      <c r="D68" s="76">
        <f t="shared" si="31"/>
        <v>-1.5564154226477039E-13</v>
      </c>
      <c r="E68">
        <f t="shared" si="32"/>
        <v>-1.1776169866563415E-13</v>
      </c>
      <c r="F68">
        <f t="shared" si="33"/>
        <v>-1.272316595654182E-13</v>
      </c>
      <c r="G68">
        <f t="shared" si="34"/>
        <v>-9.3858841340049074E-14</v>
      </c>
      <c r="H68">
        <f t="shared" si="35"/>
        <v>9.8676503404296774E-14</v>
      </c>
    </row>
    <row r="69" spans="1:8" x14ac:dyDescent="0.25">
      <c r="A69">
        <f t="shared" si="29"/>
        <v>2.0588245326499936E-2</v>
      </c>
      <c r="B69">
        <f t="shared" si="30"/>
        <v>34</v>
      </c>
      <c r="C69">
        <f t="shared" si="36"/>
        <v>5.9986795103970449E-14</v>
      </c>
      <c r="D69" s="76">
        <f t="shared" si="31"/>
        <v>-9.5850746117181168E-14</v>
      </c>
      <c r="E69">
        <f t="shared" si="32"/>
        <v>-7.2513114887026118E-14</v>
      </c>
      <c r="F69">
        <f t="shared" si="33"/>
        <v>-7.8347522694564871E-14</v>
      </c>
      <c r="G69">
        <f t="shared" si="34"/>
        <v>-5.7788833625472338E-14</v>
      </c>
      <c r="H69">
        <f t="shared" si="35"/>
        <v>6.0729765495477156E-14</v>
      </c>
    </row>
    <row r="70" spans="1:8" x14ac:dyDescent="0.25">
      <c r="A70">
        <f t="shared" si="29"/>
        <v>2.0588245326470429E-2</v>
      </c>
      <c r="B70">
        <f t="shared" si="30"/>
        <v>34.5</v>
      </c>
      <c r="C70">
        <f t="shared" si="36"/>
        <v>3.690359941429288E-14</v>
      </c>
      <c r="D70" s="76">
        <f t="shared" si="31"/>
        <v>-5.9015857063935137E-14</v>
      </c>
      <c r="E70">
        <f t="shared" si="32"/>
        <v>-4.4641008000895768E-14</v>
      </c>
      <c r="F70">
        <f t="shared" si="33"/>
        <v>-4.8234720266655612E-14</v>
      </c>
      <c r="G70">
        <f t="shared" si="34"/>
        <v>-3.5572867350479132E-14</v>
      </c>
      <c r="H70">
        <f t="shared" si="35"/>
        <v>3.7368083749684073E-14</v>
      </c>
    </row>
    <row r="71" spans="1:8" x14ac:dyDescent="0.25">
      <c r="A71">
        <f t="shared" si="29"/>
        <v>2.0588245326452266E-2</v>
      </c>
      <c r="B71">
        <f t="shared" si="30"/>
        <v>35</v>
      </c>
      <c r="C71">
        <f t="shared" si="36"/>
        <v>2.2698420336529161E-14</v>
      </c>
      <c r="D71" s="76">
        <f t="shared" si="31"/>
        <v>-3.6328545738013852E-14</v>
      </c>
      <c r="E71">
        <f t="shared" si="32"/>
        <v>-2.7476354297659352E-14</v>
      </c>
      <c r="F71">
        <f t="shared" si="33"/>
        <v>-2.9689402157747977E-14</v>
      </c>
      <c r="G71">
        <f t="shared" si="34"/>
        <v>-2.1892870994795385E-14</v>
      </c>
      <c r="H71">
        <f t="shared" si="35"/>
        <v>2.2988672946048749E-14</v>
      </c>
    </row>
    <row r="72" spans="1:8" x14ac:dyDescent="0.25">
      <c r="A72">
        <f t="shared" si="29"/>
        <v>2.0588245326441088E-2</v>
      </c>
      <c r="B72">
        <f t="shared" si="30"/>
        <v>35.5</v>
      </c>
      <c r="C72">
        <f t="shared" si="36"/>
        <v>1.3958500192554544E-14</v>
      </c>
      <c r="D72" s="76">
        <f t="shared" si="31"/>
        <v>-2.2358161270034051E-14</v>
      </c>
      <c r="E72">
        <f t="shared" si="32"/>
        <v>-1.6908089641524323E-14</v>
      </c>
      <c r="F72">
        <f t="shared" si="33"/>
        <v>-1.8270607548651755E-14</v>
      </c>
      <c r="G72">
        <f t="shared" si="34"/>
        <v>-1.3470944508913158E-14</v>
      </c>
      <c r="H72">
        <f t="shared" si="35"/>
        <v>1.4139797932773802E-14</v>
      </c>
    </row>
    <row r="73" spans="1:8" x14ac:dyDescent="0.25">
      <c r="A73">
        <f>A72 + $I$3 * (D73)</f>
        <v>2.0588245326434208E-2</v>
      </c>
      <c r="B73">
        <f>B72 + $I$3</f>
        <v>36</v>
      </c>
      <c r="C73">
        <f>(B73 + 1) / EXP(B73)</f>
        <v>8.5822344719012067E-15</v>
      </c>
      <c r="D73" s="76">
        <f>EXP(-B72) - H72</f>
        <v>-1.3757373269964089E-14</v>
      </c>
      <c r="E73">
        <f>EXP(-(B72 + $I$3/2)) - (H72 + D73 * $I$3/2)</f>
        <v>-1.0402621988420757E-14</v>
      </c>
      <c r="F73">
        <f>EXP(-(B72 + $I$3/2)) - (H72 + E73 * $I$3/2)</f>
        <v>-1.124130980880659E-14</v>
      </c>
      <c r="G73">
        <f>EXP(-(B72 + $I$3)) - (H72 + F73 * $I$3)</f>
        <v>-8.2871907453461509E-15</v>
      </c>
      <c r="H73">
        <f>H72+(D73+2*E73+2*F73+G73)*$I$3/6</f>
        <v>8.6954289652933919E-15</v>
      </c>
    </row>
    <row r="74" spans="1:8" x14ac:dyDescent="0.25">
      <c r="A74">
        <f t="shared" ref="A74:A84" si="37">A73 + $I$3 * (D74)</f>
        <v>2.0588245326429975E-2</v>
      </c>
      <c r="B74">
        <f t="shared" ref="B74:B84" si="38">B73 + $I$3</f>
        <v>36.5</v>
      </c>
      <c r="C74">
        <f t="shared" ref="C74:C84" si="39">(B74 + 1) / EXP(B74)</f>
        <v>5.2757314216730501E-15</v>
      </c>
      <c r="D74" s="76">
        <f t="shared" ref="D74:D84" si="40">EXP(-B73) - H73</f>
        <v>-8.4634766822690352E-15</v>
      </c>
      <c r="E74">
        <f t="shared" ref="E74:E84" si="41">EXP(-(B73 + $I$3/2)) - (H73 + D74 * $I$3/2)</f>
        <v>-6.3989151750715634E-15</v>
      </c>
      <c r="F74">
        <f t="shared" ref="F74:F84" si="42">EXP(-(B73 + $I$3/2)) - (H73 + E74 * $I$3/2)</f>
        <v>-6.915055551870932E-15</v>
      </c>
      <c r="G74">
        <f t="shared" ref="G74:G84" si="43">EXP(-(B73 + $I$3)) - (H73 + F74 * $I$3)</f>
        <v>-5.0972150181133119E-15</v>
      </c>
      <c r="H74">
        <f t="shared" ref="H74:H84" si="44">H73+(D74+2*E74+2*F74+G74)*$I$3/6</f>
        <v>5.3463762024377804E-15</v>
      </c>
    </row>
    <row r="75" spans="1:8" x14ac:dyDescent="0.25">
      <c r="A75">
        <f t="shared" si="37"/>
        <v>2.0588245326427373E-2</v>
      </c>
      <c r="B75">
        <f t="shared" si="38"/>
        <v>37</v>
      </c>
      <c r="C75">
        <f t="shared" si="39"/>
        <v>3.2425580977827446E-15</v>
      </c>
      <c r="D75" s="76">
        <f t="shared" si="40"/>
        <v>-5.2056900311931659E-15</v>
      </c>
      <c r="E75">
        <f t="shared" si="41"/>
        <v>-3.9353871943068649E-15</v>
      </c>
      <c r="F75">
        <f t="shared" si="42"/>
        <v>-4.2529629035284406E-15</v>
      </c>
      <c r="G75">
        <f t="shared" si="43"/>
        <v>-3.1345642744161193E-15</v>
      </c>
      <c r="H75">
        <f t="shared" si="44"/>
        <v>3.2866299939977892E-15</v>
      </c>
    </row>
    <row r="76" spans="1:8" x14ac:dyDescent="0.25">
      <c r="A76">
        <f t="shared" si="37"/>
        <v>2.0588245326425773E-2</v>
      </c>
      <c r="B76">
        <f t="shared" si="38"/>
        <v>37.5</v>
      </c>
      <c r="C76">
        <f t="shared" si="39"/>
        <v>1.9925886772337194E-15</v>
      </c>
      <c r="D76" s="76">
        <f t="shared" si="40"/>
        <v>-3.2012995177403484E-15</v>
      </c>
      <c r="E76">
        <f t="shared" si="41"/>
        <v>-2.4198496728335514E-15</v>
      </c>
      <c r="F76">
        <f t="shared" si="42"/>
        <v>-2.6152121340602507E-15</v>
      </c>
      <c r="G76">
        <f t="shared" si="43"/>
        <v>-1.9272683769096454E-15</v>
      </c>
      <c r="H76">
        <f t="shared" si="44"/>
        <v>2.0200723682946563E-15</v>
      </c>
    </row>
    <row r="77" spans="1:8" x14ac:dyDescent="0.25">
      <c r="A77">
        <f t="shared" si="37"/>
        <v>2.0588245326424788E-2</v>
      </c>
      <c r="B77">
        <f t="shared" si="38"/>
        <v>38</v>
      </c>
      <c r="C77">
        <f t="shared" si="39"/>
        <v>1.2242617888987316E-15</v>
      </c>
      <c r="D77" s="76">
        <f t="shared" si="40"/>
        <v>-1.9683168182366377E-15</v>
      </c>
      <c r="E77">
        <f t="shared" si="41"/>
        <v>-1.4876859008220207E-15</v>
      </c>
      <c r="F77">
        <f t="shared" si="42"/>
        <v>-1.6078436301756748E-15</v>
      </c>
      <c r="G77">
        <f t="shared" si="43"/>
        <v>-1.1847592252863386E-15</v>
      </c>
      <c r="H77">
        <f t="shared" si="44"/>
        <v>1.2413944428347924E-15</v>
      </c>
    </row>
    <row r="78" spans="1:8" x14ac:dyDescent="0.25">
      <c r="A78">
        <f t="shared" si="37"/>
        <v>2.0588245326424184E-2</v>
      </c>
      <c r="B78">
        <f t="shared" si="38"/>
        <v>38.5</v>
      </c>
      <c r="C78">
        <f t="shared" si="39"/>
        <v>7.5207221189814864E-16</v>
      </c>
      <c r="D78" s="76">
        <f t="shared" si="40"/>
        <v>-1.2100031149143121E-15</v>
      </c>
      <c r="E78">
        <f t="shared" si="41"/>
        <v>-9.144460733400931E-16</v>
      </c>
      <c r="F78">
        <f t="shared" si="42"/>
        <v>-9.8833533373364795E-16</v>
      </c>
      <c r="G78">
        <f t="shared" si="43"/>
        <v>-7.2818697313510389E-16</v>
      </c>
      <c r="H78">
        <f t="shared" si="44"/>
        <v>7.6274836765171759E-16</v>
      </c>
    </row>
    <row r="79" spans="1:8" x14ac:dyDescent="0.25">
      <c r="A79">
        <f t="shared" si="37"/>
        <v>2.0588245326423813E-2</v>
      </c>
      <c r="B79">
        <f t="shared" si="38"/>
        <v>39</v>
      </c>
      <c r="C79">
        <f t="shared" si="39"/>
        <v>4.6192896692063144E-16</v>
      </c>
      <c r="D79" s="76">
        <f t="shared" si="40"/>
        <v>-7.4370856481885305E-16</v>
      </c>
      <c r="E79">
        <f t="shared" si="41"/>
        <v>-5.6199301309124428E-16</v>
      </c>
      <c r="F79">
        <f t="shared" si="42"/>
        <v>-6.0742190102314645E-16</v>
      </c>
      <c r="G79">
        <f t="shared" si="43"/>
        <v>-4.4748919296712857E-16</v>
      </c>
      <c r="H79">
        <f t="shared" si="44"/>
        <v>4.6857940215048741E-16</v>
      </c>
    </row>
    <row r="80" spans="1:8" x14ac:dyDescent="0.25">
      <c r="A80">
        <f t="shared" si="37"/>
        <v>2.0588245326423584E-2</v>
      </c>
      <c r="B80">
        <f t="shared" si="38"/>
        <v>39.5</v>
      </c>
      <c r="C80">
        <f t="shared" si="39"/>
        <v>2.8367625705983015E-16</v>
      </c>
      <c r="D80" s="76">
        <f t="shared" si="40"/>
        <v>-4.5703117797747161E-16</v>
      </c>
      <c r="E80">
        <f t="shared" si="41"/>
        <v>-3.4532784162709072E-16</v>
      </c>
      <c r="F80">
        <f t="shared" si="42"/>
        <v>-3.7325367571468592E-16</v>
      </c>
      <c r="G80">
        <f t="shared" si="43"/>
        <v>-2.749482122669758E-16</v>
      </c>
      <c r="H80">
        <f t="shared" si="44"/>
        <v>2.8781753340648733E-16</v>
      </c>
    </row>
    <row r="81" spans="1:8" x14ac:dyDescent="0.25">
      <c r="A81">
        <f t="shared" si="37"/>
        <v>2.0588245326423445E-2</v>
      </c>
      <c r="B81">
        <f t="shared" si="38"/>
        <v>40</v>
      </c>
      <c r="C81">
        <f t="shared" si="39"/>
        <v>1.7418252446695514E-16</v>
      </c>
      <c r="D81" s="76">
        <f t="shared" si="40"/>
        <v>-2.8081318138031868E-16</v>
      </c>
      <c r="E81">
        <f t="shared" si="41"/>
        <v>-2.1215924321851972E-16</v>
      </c>
      <c r="F81">
        <f t="shared" si="42"/>
        <v>-2.2932272775896948E-16</v>
      </c>
      <c r="G81">
        <f t="shared" si="43"/>
        <v>-1.68907815271711E-16</v>
      </c>
      <c r="H81">
        <f t="shared" si="44"/>
        <v>1.7676045518923667E-16</v>
      </c>
    </row>
    <row r="82" spans="1:8" x14ac:dyDescent="0.25">
      <c r="A82">
        <f t="shared" si="37"/>
        <v>2.0588245326423359E-2</v>
      </c>
      <c r="B82">
        <f t="shared" si="38"/>
        <v>40.5</v>
      </c>
      <c r="C82">
        <f t="shared" si="39"/>
        <v>1.069354200299317E-16</v>
      </c>
      <c r="D82" s="76">
        <f t="shared" si="40"/>
        <v>-1.7251210093394508E-16</v>
      </c>
      <c r="E82">
        <f t="shared" si="41"/>
        <v>-1.3032380833496457E-16</v>
      </c>
      <c r="F82">
        <f t="shared" si="42"/>
        <v>-1.4087088148470969E-16</v>
      </c>
      <c r="G82">
        <f t="shared" si="43"/>
        <v>-1.0374825733772684E-16</v>
      </c>
      <c r="H82">
        <f t="shared" si="44"/>
        <v>1.0853964369665163E-16</v>
      </c>
    </row>
    <row r="83" spans="1:8" x14ac:dyDescent="0.25">
      <c r="A83">
        <f t="shared" si="37"/>
        <v>2.0588245326423307E-2</v>
      </c>
      <c r="B83">
        <f t="shared" si="38"/>
        <v>41</v>
      </c>
      <c r="C83">
        <f t="shared" si="39"/>
        <v>6.5641051952069529E-17</v>
      </c>
      <c r="D83" s="76">
        <f t="shared" si="40"/>
        <v>-1.0596288658749665E-16</v>
      </c>
      <c r="E83">
        <f t="shared" si="41"/>
        <v>-8.0042141595382754E-17</v>
      </c>
      <c r="F83">
        <f t="shared" si="42"/>
        <v>-8.652232784341123E-17</v>
      </c>
      <c r="G83">
        <f t="shared" si="43"/>
        <v>-6.3715597585611038E-17</v>
      </c>
      <c r="H83">
        <f t="shared" si="44"/>
        <v>6.6639025109093657E-17</v>
      </c>
    </row>
    <row r="84" spans="1:8" x14ac:dyDescent="0.25">
      <c r="A84">
        <f t="shared" si="37"/>
        <v>2.0588245326423275E-2</v>
      </c>
      <c r="B84">
        <f t="shared" si="38"/>
        <v>41.5</v>
      </c>
      <c r="C84">
        <f t="shared" si="39"/>
        <v>4.0287278527395212E-17</v>
      </c>
      <c r="D84" s="76">
        <f t="shared" si="40"/>
        <v>-6.5076142919758675E-17</v>
      </c>
      <c r="E84">
        <f t="shared" si="41"/>
        <v>-4.9152815506251547E-17</v>
      </c>
      <c r="F84">
        <f t="shared" si="42"/>
        <v>-5.3133647359628331E-17</v>
      </c>
      <c r="G84">
        <f t="shared" si="43"/>
        <v>-3.9124265463929016E-17</v>
      </c>
      <c r="H84">
        <f t="shared" si="44"/>
        <v>4.0907913932806375E-17</v>
      </c>
    </row>
    <row r="85" spans="1:8" x14ac:dyDescent="0.25">
      <c r="A85">
        <f>A84 + $I$3 * (D85)</f>
        <v>2.0588245326423255E-2</v>
      </c>
      <c r="B85">
        <f>B84 + $I$3</f>
        <v>42</v>
      </c>
      <c r="C85">
        <f>(B85 + 1) / EXP(B85)</f>
        <v>2.4722945736462309E-17</v>
      </c>
      <c r="D85" s="76">
        <f>EXP(-B84) - H84</f>
        <v>-3.9959977967455902E-17</v>
      </c>
      <c r="E85">
        <f>EXP(-(B84 + $I$3/2)) - (H84 + D85 * $I$3/2)</f>
        <v>-3.0179666168825895E-17</v>
      </c>
      <c r="F85">
        <f>EXP(-(B84 + $I$3/2)) - (H84 + E85 * $I$3/2)</f>
        <v>-3.2624744118483397E-17</v>
      </c>
      <c r="G85">
        <f>EXP(-(B84 + $I$3)) - (H84 + F85 * $I$3)</f>
        <v>-2.402058964713532E-17</v>
      </c>
      <c r="H85">
        <f>H84+(D85+2*E85+2*F85+G85)*$I$3/6</f>
        <v>2.5108798250372225E-17</v>
      </c>
    </row>
    <row r="86" spans="1:8" x14ac:dyDescent="0.25">
      <c r="A86">
        <f t="shared" ref="A86:A93" si="45">A85 + $I$3 * (D86)</f>
        <v>2.0588245326423241E-2</v>
      </c>
      <c r="B86">
        <f t="shared" ref="B86:B93" si="46">B85 + $I$3</f>
        <v>42.5</v>
      </c>
      <c r="C86">
        <f t="shared" ref="C86:C93" si="47">(B86 + 1) / EXP(B86)</f>
        <v>1.5169587664175845E-17</v>
      </c>
      <c r="D86" s="76">
        <f t="shared" ref="D86:D93" si="48">EXP(-B85) - H85</f>
        <v>-2.4533846023942869E-17</v>
      </c>
      <c r="E86">
        <f t="shared" ref="E86:E93" si="49">EXP(-(B85 + $I$3/2)) - (H85 + D86 * $I$3/2)</f>
        <v>-1.8527563500214677E-17</v>
      </c>
      <c r="F86">
        <f t="shared" ref="F86:F93" si="50">EXP(-(B85 + $I$3/2)) - (H85 + E86 * $I$3/2)</f>
        <v>-2.0029134131146726E-17</v>
      </c>
      <c r="G86">
        <f t="shared" ref="G86:G93" si="51">EXP(-(B85 + $I$3)) - (H85 + F86 * $I$3)</f>
        <v>-1.4745505031599418E-17</v>
      </c>
      <c r="H86">
        <f t="shared" ref="H86:H93" si="52">H85+(D86+2*E86+2*F86+G86)*$I$3/6</f>
        <v>1.5409402723850132E-17</v>
      </c>
    </row>
    <row r="87" spans="1:8" x14ac:dyDescent="0.25">
      <c r="A87">
        <f t="shared" si="45"/>
        <v>2.0588245326423234E-2</v>
      </c>
      <c r="B87">
        <f t="shared" si="46"/>
        <v>43</v>
      </c>
      <c r="C87">
        <f t="shared" si="47"/>
        <v>9.3065765654007546E-18</v>
      </c>
      <c r="D87" s="76">
        <f t="shared" si="48"/>
        <v>-1.5060676570650686E-17</v>
      </c>
      <c r="E87">
        <f t="shared" si="49"/>
        <v>-1.1372645379998253E-17</v>
      </c>
      <c r="F87">
        <f t="shared" si="50"/>
        <v>-1.2294653177661362E-17</v>
      </c>
      <c r="G87">
        <f t="shared" si="51"/>
        <v>-9.0505630312603419E-18</v>
      </c>
      <c r="H87">
        <f t="shared" si="52"/>
        <v>9.4555829974142755E-18</v>
      </c>
    </row>
    <row r="88" spans="1:8" x14ac:dyDescent="0.25">
      <c r="A88">
        <f t="shared" si="45"/>
        <v>2.058824532642323E-2</v>
      </c>
      <c r="B88">
        <f t="shared" si="46"/>
        <v>43.5</v>
      </c>
      <c r="C88">
        <f t="shared" si="47"/>
        <v>5.7088686150590921E-18</v>
      </c>
      <c r="D88" s="76">
        <f t="shared" si="48"/>
        <v>-9.2440698936551674E-18</v>
      </c>
      <c r="E88">
        <f t="shared" si="49"/>
        <v>-6.979838953163026E-18</v>
      </c>
      <c r="F88">
        <f t="shared" si="50"/>
        <v>-7.5458966882860622E-18</v>
      </c>
      <c r="G88">
        <f t="shared" si="51"/>
        <v>-5.5543454709103658E-18</v>
      </c>
      <c r="H88">
        <f t="shared" si="52"/>
        <v>5.8014257767923001E-18</v>
      </c>
    </row>
    <row r="89" spans="1:8" x14ac:dyDescent="0.25">
      <c r="A89">
        <f t="shared" si="45"/>
        <v>2.0588245326423227E-2</v>
      </c>
      <c r="B89">
        <f t="shared" si="46"/>
        <v>44</v>
      </c>
      <c r="C89">
        <f t="shared" si="47"/>
        <v>3.5015095085102085E-18</v>
      </c>
      <c r="D89" s="76">
        <f t="shared" si="48"/>
        <v>-5.6731365944314214E-18</v>
      </c>
      <c r="E89">
        <f t="shared" si="49"/>
        <v>-4.283229912502202E-18</v>
      </c>
      <c r="F89">
        <f t="shared" si="50"/>
        <v>-4.6307065829845074E-18</v>
      </c>
      <c r="G89">
        <f t="shared" si="51"/>
        <v>-3.4082611628887082E-18</v>
      </c>
      <c r="H89">
        <f t="shared" si="52"/>
        <v>3.5589865477678379E-18</v>
      </c>
    </row>
    <row r="90" spans="1:8" x14ac:dyDescent="0.25">
      <c r="A90">
        <f t="shared" si="45"/>
        <v>2.0588245326423223E-2</v>
      </c>
      <c r="B90">
        <f t="shared" si="46"/>
        <v>44.5</v>
      </c>
      <c r="C90">
        <f t="shared" si="47"/>
        <v>2.1473703485443861E-18</v>
      </c>
      <c r="D90" s="76">
        <f t="shared" si="48"/>
        <v>-3.4811752253564997E-18</v>
      </c>
      <c r="E90">
        <f t="shared" si="49"/>
        <v>-2.6280932226029414E-18</v>
      </c>
      <c r="F90">
        <f t="shared" si="50"/>
        <v>-2.8413637232913312E-18</v>
      </c>
      <c r="G90">
        <f t="shared" si="51"/>
        <v>-2.0911097334069112E-18</v>
      </c>
      <c r="H90">
        <f t="shared" si="52"/>
        <v>2.1830533102218415E-18</v>
      </c>
    </row>
    <row r="91" spans="1:8" x14ac:dyDescent="0.25">
      <c r="A91">
        <f t="shared" si="45"/>
        <v>2.0588245326423223E-2</v>
      </c>
      <c r="B91">
        <f t="shared" si="46"/>
        <v>45</v>
      </c>
      <c r="C91">
        <f t="shared" si="47"/>
        <v>1.3167585470527211E-18</v>
      </c>
      <c r="D91" s="76">
        <f t="shared" si="48"/>
        <v>-2.1358583575065804E-18</v>
      </c>
      <c r="E91">
        <f t="shared" si="49"/>
        <v>-1.6123332547135329E-18</v>
      </c>
      <c r="F91">
        <f t="shared" si="50"/>
        <v>-1.743214530411795E-18</v>
      </c>
      <c r="G91">
        <f t="shared" si="51"/>
        <v>-1.28282085921045E-18</v>
      </c>
      <c r="H91">
        <f t="shared" si="52"/>
        <v>1.3389054113078676E-18</v>
      </c>
    </row>
    <row r="92" spans="1:8" x14ac:dyDescent="0.25">
      <c r="A92">
        <f t="shared" si="45"/>
        <v>2.0588245326423223E-2</v>
      </c>
      <c r="B92">
        <f t="shared" si="46"/>
        <v>45.5</v>
      </c>
      <c r="C92">
        <f t="shared" si="47"/>
        <v>8.0733545664163703E-19</v>
      </c>
      <c r="D92" s="76">
        <f t="shared" si="48"/>
        <v>-1.3102802255023736E-18</v>
      </c>
      <c r="E92">
        <f t="shared" si="49"/>
        <v>-9.8904203781139106E-19</v>
      </c>
      <c r="F92">
        <f t="shared" si="50"/>
        <v>-1.0693515847341368E-18</v>
      </c>
      <c r="G92">
        <f t="shared" si="51"/>
        <v>-7.8686756610979618E-19</v>
      </c>
      <c r="H92">
        <f t="shared" si="52"/>
        <v>8.2107749158259878E-19</v>
      </c>
    </row>
    <row r="93" spans="1:8" x14ac:dyDescent="0.25">
      <c r="A93">
        <f t="shared" si="45"/>
        <v>2.0588245326423223E-2</v>
      </c>
      <c r="B93">
        <f t="shared" si="46"/>
        <v>46</v>
      </c>
      <c r="C93">
        <f t="shared" si="47"/>
        <v>4.949390158050292E-19</v>
      </c>
      <c r="D93" s="76">
        <f t="shared" si="48"/>
        <v>-8.0371543875159579E-19</v>
      </c>
      <c r="E93">
        <f t="shared" si="49"/>
        <v>-6.0662705155418756E-19</v>
      </c>
      <c r="F93">
        <f t="shared" si="50"/>
        <v>-6.5589914835353969E-19</v>
      </c>
      <c r="G93">
        <f t="shared" si="51"/>
        <v>-4.8259730004827512E-19</v>
      </c>
      <c r="H93">
        <f t="shared" si="52"/>
        <v>5.0346373003132166E-19</v>
      </c>
    </row>
    <row r="94" spans="1:8" x14ac:dyDescent="0.25">
      <c r="A94">
        <f>A93 + $I$3 * (D94)</f>
        <v>2.0588245326423223E-2</v>
      </c>
      <c r="B94">
        <f>B93 + $I$3</f>
        <v>46.5</v>
      </c>
      <c r="C94">
        <f>(B94 + 1) / EXP(B94)</f>
        <v>3.0338925892027504E-19</v>
      </c>
      <c r="D94" s="76">
        <f>EXP(-B93) - H93</f>
        <v>-4.9293311267376784E-19</v>
      </c>
      <c r="E94">
        <f>EXP(-(B93 + $I$3/2)) - (H93 + D94 * $I$3/2)</f>
        <v>-3.7202919881859146E-19</v>
      </c>
      <c r="F94">
        <f>EXP(-(B93 + $I$3/2)) - (H93 + E94 * $I$3/2)</f>
        <v>-4.0225517728238557E-19</v>
      </c>
      <c r="G94">
        <f>EXP(-(B93 + $I$3)) - (H93 + F94 * $I$3)</f>
        <v>-2.9594899909707041E-19</v>
      </c>
      <c r="H94">
        <f>H93+(D94+2*E94+2*F94+G94)*$I$3/6</f>
        <v>3.0867615803358897E-19</v>
      </c>
    </row>
    <row r="95" spans="1:8" x14ac:dyDescent="0.25">
      <c r="A95">
        <f t="shared" ref="A95:A97" si="53">A94 + $I$3 * (D95)</f>
        <v>2.0588245326423223E-2</v>
      </c>
      <c r="B95">
        <f t="shared" ref="B95:B97" si="54">B94 + $I$3</f>
        <v>47</v>
      </c>
      <c r="C95">
        <f t="shared" ref="C95:C97" si="55">(B95 + 1) / EXP(B95)</f>
        <v>1.8595188617698497E-19</v>
      </c>
      <c r="D95" s="76">
        <f t="shared" ref="D95:D97" si="56">EXP(-B94) - H94</f>
        <v>-3.0228901574053053E-19</v>
      </c>
      <c r="E95">
        <f t="shared" ref="E95:E97" si="57">EXP(-(B94 + $I$3/2)) - (H94 + D95 * $I$3/2)</f>
        <v>-2.2812959267903394E-19</v>
      </c>
      <c r="F95">
        <f t="shared" ref="F95:F97" si="58">EXP(-(B94 + $I$3/2)) - (H94 + E95 * $I$3/2)</f>
        <v>-2.4666944844440809E-19</v>
      </c>
      <c r="G95">
        <f t="shared" ref="G95:G97" si="59">EXP(-(B94 + $I$3)) - (H94 + F95 * $I$3)</f>
        <v>-1.8146743618269773E-19</v>
      </c>
      <c r="H95">
        <f t="shared" ref="H95:H97" si="60">H94+(D95+2*E95+2*F95+G95)*$I$3/6</f>
        <v>1.8922994685274627E-19</v>
      </c>
    </row>
    <row r="96" spans="1:8" x14ac:dyDescent="0.25">
      <c r="A96">
        <f t="shared" si="53"/>
        <v>2.0588245326423223E-2</v>
      </c>
      <c r="B96">
        <f t="shared" si="54"/>
        <v>47.5</v>
      </c>
      <c r="C96">
        <f t="shared" si="55"/>
        <v>1.1396036936646164E-19</v>
      </c>
      <c r="D96" s="76">
        <f t="shared" si="56"/>
        <v>-1.8535594922405908E-19</v>
      </c>
      <c r="E96">
        <f t="shared" si="57"/>
        <v>-1.3987388715989317E-19</v>
      </c>
      <c r="F96">
        <f t="shared" si="58"/>
        <v>-1.5124440267593463E-19</v>
      </c>
      <c r="G96">
        <f t="shared" si="59"/>
        <v>-1.1125804717732616E-19</v>
      </c>
      <c r="H96">
        <f t="shared" si="60"/>
        <v>1.1599239884665955E-19</v>
      </c>
    </row>
    <row r="97" spans="1:8" x14ac:dyDescent="0.25">
      <c r="A97">
        <f t="shared" si="53"/>
        <v>2.0588245326423223E-2</v>
      </c>
      <c r="B97">
        <f t="shared" si="54"/>
        <v>48</v>
      </c>
      <c r="C97">
        <f t="shared" si="55"/>
        <v>6.9833040054305828E-20</v>
      </c>
      <c r="D97" s="76">
        <f t="shared" si="56"/>
        <v>-1.1364270050920673E-19</v>
      </c>
      <c r="E97">
        <f t="shared" si="57"/>
        <v>-8.5751776814168026E-20</v>
      </c>
      <c r="F97">
        <f t="shared" si="58"/>
        <v>-9.2724507737927712E-20</v>
      </c>
      <c r="G97">
        <f t="shared" si="59"/>
        <v>-6.8204980894954753E-20</v>
      </c>
      <c r="H97">
        <f t="shared" si="60"/>
        <v>7.1092377970963454E-20</v>
      </c>
    </row>
    <row r="98" spans="1:8" x14ac:dyDescent="0.25">
      <c r="A98">
        <f>A97 + $I$3 * (D98)</f>
        <v>2.0588245326423223E-2</v>
      </c>
      <c r="B98">
        <f>B97 + $I$3</f>
        <v>48.5</v>
      </c>
      <c r="C98">
        <f>(B98 + 1) / EXP(B98)</f>
        <v>4.2788082709528671E-20</v>
      </c>
      <c r="D98" s="76">
        <f>EXP(-B97) - H97</f>
        <v>-6.9667213888222517E-20</v>
      </c>
      <c r="E98">
        <f>EXP(-(B97 + $I$3/2)) - (H97 + D98 * $I$3/2)</f>
        <v>-5.2565655595263943E-20</v>
      </c>
      <c r="F98">
        <f>EXP(-(B97 + $I$3/2)) - (H97 + E98 * $I$3/2)</f>
        <v>-5.6841045168503579E-20</v>
      </c>
      <c r="G98">
        <f>EXP(-(B97 + $I$3)) - (H97 + F98 * $I$3)</f>
        <v>-4.1807449675408058E-20</v>
      </c>
      <c r="H98">
        <f>H97+(D98+2*E98+2*F98+G98)*$I$3/6</f>
        <v>4.3568372546699651E-20</v>
      </c>
    </row>
    <row r="99" spans="1:8" x14ac:dyDescent="0.25">
      <c r="A99">
        <f t="shared" ref="A99:A100" si="61">A98 + $I$3 * (D99)</f>
        <v>2.0588245326423223E-2</v>
      </c>
      <c r="B99">
        <f t="shared" ref="B99:B100" si="62">B98 + $I$3</f>
        <v>49</v>
      </c>
      <c r="C99">
        <f t="shared" ref="C99:C100" si="63">(B99 + 1) / EXP(B99)</f>
        <v>2.6214428316817317E-20</v>
      </c>
      <c r="D99" s="76">
        <f t="shared" ref="D99:D100" si="64">EXP(-B98) - H98</f>
        <v>-4.2703966835396044E-20</v>
      </c>
      <c r="E99">
        <f t="shared" ref="E99:E100" si="65">EXP(-(B98 + $I$3/2)) - (H98 + D99 * $I$3/2)</f>
        <v>-3.2219180992995993E-20</v>
      </c>
      <c r="F99">
        <f t="shared" ref="F99:F100" si="66">EXP(-(B98 + $I$3/2)) - (H98 + E99 * $I$3/2)</f>
        <v>-3.4840377453596008E-20</v>
      </c>
      <c r="G99">
        <f t="shared" ref="G99:G100" si="67">EXP(-(B98 + $I$3)) - (H98 + F99 * $I$3)</f>
        <v>-2.5623895253565301E-20</v>
      </c>
      <c r="H99">
        <f t="shared" ref="H99:H100" si="68">H98+(D99+2*E99+2*F99+G99)*$I$3/6</f>
        <v>2.6697790964854203E-20</v>
      </c>
    </row>
    <row r="100" spans="1:8" x14ac:dyDescent="0.25">
      <c r="A100">
        <f t="shared" si="61"/>
        <v>2.0588245326423223E-2</v>
      </c>
      <c r="B100">
        <f t="shared" si="62"/>
        <v>49.5</v>
      </c>
      <c r="C100">
        <f t="shared" si="63"/>
        <v>1.6058853045998634E-20</v>
      </c>
      <c r="D100" s="76">
        <f t="shared" si="64"/>
        <v>-2.6173502398517857E-20</v>
      </c>
      <c r="E100">
        <f t="shared" si="65"/>
        <v>-1.9746099019206608E-20</v>
      </c>
      <c r="F100">
        <f t="shared" si="66"/>
        <v>-2.135294986403442E-20</v>
      </c>
      <c r="G100">
        <f t="shared" si="67"/>
        <v>-1.5703318942817219E-20</v>
      </c>
      <c r="H100">
        <f t="shared" si="68"/>
        <v>1.6358214372536108E-20</v>
      </c>
    </row>
    <row r="101" spans="1:8" x14ac:dyDescent="0.25">
      <c r="A101">
        <f>A100 + $I$3 * (D101)</f>
        <v>2.0588245326423223E-2</v>
      </c>
      <c r="B101">
        <f>B100 + $I$3</f>
        <v>50</v>
      </c>
      <c r="C101">
        <f>(B101 + 1) / EXP(B101)</f>
        <v>9.8366242246159821E-21</v>
      </c>
      <c r="D101" s="76">
        <f>EXP(-B100) - H100</f>
        <v>-1.6040217282516334E-20</v>
      </c>
      <c r="E101">
        <f>EXP(-(B100 + $I$3/2)) - (H100 + D101 * $I$3/2)</f>
        <v>-1.2100503669185195E-20</v>
      </c>
      <c r="F101">
        <f>EXP(-(B100 + $I$3/2)) - (H100 + E101 * $I$3/2)</f>
        <v>-1.3085432072517981E-20</v>
      </c>
      <c r="G101">
        <f>EXP(-(B100 + $I$3)) - (H100 + F101 * $I$3)</f>
        <v>-9.6226233514807249E-21</v>
      </c>
      <c r="H101">
        <f>H100+(D101+2*E101+2*F101+G101)*$I$3/6</f>
        <v>1.0021988362752491E-20</v>
      </c>
    </row>
    <row r="102" spans="1:8" x14ac:dyDescent="0.25">
      <c r="A102" s="17"/>
      <c r="B102" s="17"/>
      <c r="C102" s="17"/>
      <c r="D102" s="17"/>
    </row>
    <row r="103" spans="1:8" x14ac:dyDescent="0.25">
      <c r="A103" s="17"/>
      <c r="B103" s="17"/>
      <c r="C103" s="17"/>
      <c r="D103" s="17"/>
    </row>
    <row r="104" spans="1:8" x14ac:dyDescent="0.25">
      <c r="A104" s="17"/>
      <c r="B104" s="17"/>
      <c r="C104" s="17"/>
      <c r="D104" s="17"/>
    </row>
    <row r="105" spans="1:8" x14ac:dyDescent="0.25">
      <c r="A105" s="17"/>
      <c r="B105" s="17"/>
      <c r="C105" s="17"/>
      <c r="D105" s="17"/>
    </row>
    <row r="106" spans="1:8" x14ac:dyDescent="0.25">
      <c r="A106" s="17"/>
      <c r="B106" s="17"/>
      <c r="C106" s="17"/>
      <c r="D106" s="17"/>
    </row>
  </sheetData>
  <mergeCells count="1">
    <mergeCell ref="P13:Q13"/>
  </mergeCells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9"/>
  <sheetViews>
    <sheetView workbookViewId="0">
      <selection activeCell="I14" sqref="I14"/>
    </sheetView>
  </sheetViews>
  <sheetFormatPr defaultRowHeight="15" x14ac:dyDescent="0.25"/>
  <cols>
    <col min="1" max="1" width="17" customWidth="1"/>
    <col min="5" max="5" width="8.85546875" customWidth="1"/>
    <col min="6" max="6" width="12.28515625" customWidth="1"/>
    <col min="8" max="8" width="12.85546875" customWidth="1"/>
    <col min="13" max="13" width="23.42578125" customWidth="1"/>
    <col min="17" max="17" width="18.5703125" customWidth="1"/>
  </cols>
  <sheetData>
    <row r="1" spans="1:29" ht="15.75" customHeight="1" x14ac:dyDescent="0.25">
      <c r="A1" s="86" t="s">
        <v>80</v>
      </c>
      <c r="B1" s="87"/>
      <c r="C1" s="87"/>
      <c r="D1" s="87"/>
      <c r="E1" s="84"/>
      <c r="F1" s="84"/>
      <c r="G1" s="84"/>
      <c r="H1" s="84"/>
      <c r="I1" s="84"/>
      <c r="J1" s="84"/>
      <c r="K1" s="84"/>
    </row>
    <row r="2" spans="1:29" x14ac:dyDescent="0.25">
      <c r="A2" s="84" t="s">
        <v>81</v>
      </c>
      <c r="B2" s="85" t="s">
        <v>82</v>
      </c>
      <c r="C2" s="85" t="s">
        <v>83</v>
      </c>
      <c r="D2" s="85" t="s">
        <v>84</v>
      </c>
      <c r="E2" s="84"/>
      <c r="F2" s="84"/>
      <c r="G2" s="84"/>
      <c r="H2" s="84"/>
      <c r="I2" s="84"/>
      <c r="J2" s="84"/>
      <c r="K2" s="84"/>
    </row>
    <row r="3" spans="1:29" x14ac:dyDescent="0.25">
      <c r="A3" s="84" t="s">
        <v>85</v>
      </c>
      <c r="B3" s="90">
        <v>0</v>
      </c>
      <c r="C3" s="90">
        <v>25</v>
      </c>
      <c r="D3" s="90">
        <v>0</v>
      </c>
      <c r="E3" s="84"/>
      <c r="F3" s="84"/>
      <c r="G3" s="84"/>
      <c r="H3" s="84"/>
      <c r="I3" s="84"/>
      <c r="J3" s="84"/>
      <c r="K3" s="84"/>
    </row>
    <row r="4" spans="1:29" x14ac:dyDescent="0.25">
      <c r="A4" s="84" t="s">
        <v>86</v>
      </c>
      <c r="B4" s="90">
        <v>0</v>
      </c>
      <c r="C4" s="90"/>
      <c r="D4" s="90">
        <v>0</v>
      </c>
      <c r="E4" s="84"/>
      <c r="F4" s="84"/>
      <c r="G4" s="84"/>
      <c r="H4" s="84"/>
      <c r="I4" s="84"/>
      <c r="J4" s="84"/>
      <c r="K4" s="84"/>
    </row>
    <row r="5" spans="1:29" x14ac:dyDescent="0.25">
      <c r="A5" s="84" t="s">
        <v>87</v>
      </c>
      <c r="B5" s="90"/>
      <c r="C5" s="90"/>
      <c r="D5" s="90"/>
      <c r="E5" s="84"/>
      <c r="F5" s="84" t="s">
        <v>95</v>
      </c>
      <c r="G5" s="84"/>
      <c r="H5" s="84"/>
      <c r="I5" s="84"/>
      <c r="J5" s="84"/>
      <c r="K5" s="84"/>
    </row>
    <row r="6" spans="1:29" x14ac:dyDescent="0.25">
      <c r="A6" s="84" t="s">
        <v>88</v>
      </c>
      <c r="B6" s="90">
        <v>30</v>
      </c>
      <c r="C6" s="90">
        <v>32</v>
      </c>
      <c r="D6" s="90">
        <v>29</v>
      </c>
      <c r="E6" s="84"/>
      <c r="F6" s="84">
        <f>SUMPRODUCT(B3:D3,B6:D6)</f>
        <v>800</v>
      </c>
      <c r="G6" s="84" t="s">
        <v>96</v>
      </c>
      <c r="H6" s="84"/>
      <c r="I6" s="84"/>
      <c r="J6" s="84"/>
      <c r="K6" s="84"/>
    </row>
    <row r="7" spans="1:29" ht="16.5" customHeight="1" x14ac:dyDescent="0.25">
      <c r="A7" s="86" t="s">
        <v>89</v>
      </c>
      <c r="B7" s="88"/>
      <c r="C7" s="88"/>
      <c r="D7" s="88"/>
      <c r="E7" s="84"/>
      <c r="F7" s="84"/>
      <c r="G7" s="84"/>
      <c r="H7" s="84"/>
      <c r="I7" s="84"/>
      <c r="J7" s="84"/>
      <c r="K7" s="84"/>
    </row>
    <row r="8" spans="1:29" x14ac:dyDescent="0.25">
      <c r="A8" s="89" t="s">
        <v>94</v>
      </c>
      <c r="F8" t="s">
        <v>99</v>
      </c>
      <c r="G8" t="s">
        <v>97</v>
      </c>
      <c r="H8" t="s">
        <v>98</v>
      </c>
    </row>
    <row r="9" spans="1:29" x14ac:dyDescent="0.25">
      <c r="A9" s="89" t="s">
        <v>90</v>
      </c>
      <c r="B9">
        <v>12</v>
      </c>
      <c r="C9">
        <v>10</v>
      </c>
      <c r="D9">
        <v>9</v>
      </c>
      <c r="F9">
        <f>SUMPRODUCT($B$3:$D$3,B9:D9)</f>
        <v>250</v>
      </c>
      <c r="G9" t="s">
        <v>100</v>
      </c>
      <c r="H9">
        <v>6789</v>
      </c>
    </row>
    <row r="10" spans="1:29" x14ac:dyDescent="0.25">
      <c r="A10" s="89" t="s">
        <v>91</v>
      </c>
      <c r="B10">
        <v>15</v>
      </c>
      <c r="C10">
        <v>18</v>
      </c>
      <c r="D10">
        <v>20</v>
      </c>
      <c r="F10">
        <f>SUMPRODUCT($B$3:$D$3,B10:D10)</f>
        <v>450</v>
      </c>
      <c r="G10" s="84" t="s">
        <v>100</v>
      </c>
      <c r="H10">
        <v>56980</v>
      </c>
    </row>
    <row r="11" spans="1:29" x14ac:dyDescent="0.25">
      <c r="A11" s="89" t="s">
        <v>92</v>
      </c>
      <c r="B11">
        <v>6</v>
      </c>
      <c r="C11">
        <v>4</v>
      </c>
      <c r="D11">
        <v>4</v>
      </c>
      <c r="F11">
        <f>SUMPRODUCT($B$3:$D$3,B11:D11)</f>
        <v>100</v>
      </c>
      <c r="G11" s="84" t="s">
        <v>100</v>
      </c>
      <c r="H11">
        <v>100</v>
      </c>
    </row>
    <row r="12" spans="1:29" x14ac:dyDescent="0.25">
      <c r="A12" s="89" t="s">
        <v>93</v>
      </c>
      <c r="B12">
        <v>12</v>
      </c>
      <c r="C12">
        <v>10</v>
      </c>
      <c r="D12">
        <v>9</v>
      </c>
      <c r="F12">
        <f>SUMPRODUCT($B$3:$D$3,B12:D12)</f>
        <v>250</v>
      </c>
      <c r="G12" s="84" t="s">
        <v>100</v>
      </c>
      <c r="H12">
        <v>3567</v>
      </c>
    </row>
    <row r="16" spans="1:29" x14ac:dyDescent="0.25"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</row>
    <row r="17" spans="12:29" x14ac:dyDescent="0.25"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</row>
    <row r="18" spans="12:29" x14ac:dyDescent="0.25"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</row>
    <row r="19" spans="12:29" x14ac:dyDescent="0.25"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</row>
    <row r="20" spans="12:29" ht="15.75" x14ac:dyDescent="0.25">
      <c r="L20" s="17"/>
      <c r="M20" s="102"/>
      <c r="N20" s="102"/>
      <c r="O20" s="102"/>
      <c r="P20" s="102"/>
      <c r="Q20" s="102"/>
      <c r="R20" s="17"/>
      <c r="S20" s="17"/>
      <c r="T20" s="91"/>
      <c r="U20" s="92"/>
      <c r="V20" s="92"/>
      <c r="W20" s="92"/>
      <c r="X20" s="92"/>
      <c r="Y20" s="92"/>
      <c r="Z20" s="17"/>
      <c r="AA20" s="17"/>
      <c r="AB20" s="17"/>
      <c r="AC20" s="17"/>
    </row>
    <row r="21" spans="12:29" ht="15.75" x14ac:dyDescent="0.25">
      <c r="L21" s="17"/>
      <c r="M21" s="102"/>
      <c r="N21" s="99"/>
      <c r="O21" s="99"/>
      <c r="P21" s="99"/>
      <c r="Q21" s="102"/>
      <c r="R21" s="17"/>
      <c r="S21" s="17"/>
      <c r="T21" s="91"/>
      <c r="U21" s="92"/>
      <c r="V21" s="92"/>
      <c r="W21" s="92"/>
      <c r="X21" s="92"/>
      <c r="Y21" s="92"/>
      <c r="Z21" s="17"/>
      <c r="AA21" s="17"/>
      <c r="AB21" s="17"/>
      <c r="AC21" s="17"/>
    </row>
    <row r="22" spans="12:29" ht="15.75" x14ac:dyDescent="0.25">
      <c r="L22" s="17"/>
      <c r="M22" s="100"/>
      <c r="N22" s="101"/>
      <c r="O22" s="101"/>
      <c r="P22" s="101"/>
      <c r="Q22" s="101"/>
      <c r="R22" s="17"/>
      <c r="S22" s="17"/>
      <c r="T22" s="91"/>
      <c r="U22" s="92"/>
      <c r="V22" s="92"/>
      <c r="W22" s="92"/>
      <c r="X22" s="92"/>
      <c r="Y22" s="92"/>
      <c r="Z22" s="17"/>
      <c r="AA22" s="17"/>
      <c r="AB22" s="17"/>
      <c r="AC22" s="17"/>
    </row>
    <row r="23" spans="12:29" ht="15.75" x14ac:dyDescent="0.25">
      <c r="L23" s="17"/>
      <c r="M23" s="100"/>
      <c r="N23" s="101"/>
      <c r="O23" s="101"/>
      <c r="P23" s="101"/>
      <c r="Q23" s="101"/>
      <c r="R23" s="17"/>
      <c r="S23" s="17"/>
      <c r="T23" s="91"/>
      <c r="U23" s="92"/>
      <c r="V23" s="92"/>
      <c r="W23" s="92"/>
      <c r="X23" s="92"/>
      <c r="Y23" s="92"/>
      <c r="Z23" s="17"/>
      <c r="AA23" s="17"/>
      <c r="AB23" s="17"/>
      <c r="AC23" s="17"/>
    </row>
    <row r="24" spans="12:29" ht="15.75" x14ac:dyDescent="0.25">
      <c r="L24" s="17"/>
      <c r="M24" s="100"/>
      <c r="N24" s="101"/>
      <c r="O24" s="101"/>
      <c r="P24" s="101"/>
      <c r="Q24" s="101"/>
      <c r="R24" s="17"/>
      <c r="S24" s="17"/>
      <c r="T24" s="91"/>
      <c r="U24" s="92"/>
      <c r="V24" s="92"/>
      <c r="W24" s="92"/>
      <c r="X24" s="92"/>
      <c r="Y24" s="92"/>
      <c r="Z24" s="17"/>
      <c r="AA24" s="17"/>
      <c r="AB24" s="17"/>
      <c r="AC24" s="17"/>
    </row>
    <row r="25" spans="12:29" ht="15.75" x14ac:dyDescent="0.25">
      <c r="L25" s="17"/>
      <c r="M25" s="100"/>
      <c r="N25" s="101"/>
      <c r="O25" s="101"/>
      <c r="P25" s="101"/>
      <c r="Q25" s="101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</row>
    <row r="26" spans="12:29" ht="15.75" x14ac:dyDescent="0.25">
      <c r="L26" s="17"/>
      <c r="M26" s="100"/>
      <c r="N26" s="101"/>
      <c r="O26" s="101"/>
      <c r="P26" s="101"/>
      <c r="Q26" s="100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</row>
    <row r="27" spans="12:29" x14ac:dyDescent="0.25">
      <c r="L27" s="17"/>
      <c r="M27" s="17"/>
      <c r="N27" s="17"/>
      <c r="O27" s="17"/>
      <c r="P27" s="17"/>
      <c r="Q27" s="17"/>
      <c r="R27" s="17"/>
    </row>
    <row r="28" spans="12:29" x14ac:dyDescent="0.25">
      <c r="L28" s="17"/>
      <c r="M28" s="17"/>
      <c r="N28" s="17"/>
      <c r="O28" s="17"/>
      <c r="P28" s="17"/>
      <c r="Q28" s="17"/>
      <c r="R28" s="17"/>
    </row>
    <row r="29" spans="12:29" x14ac:dyDescent="0.25">
      <c r="L29" s="17"/>
      <c r="M29" s="17"/>
      <c r="N29" s="17"/>
      <c r="O29" s="17"/>
      <c r="P29" s="17"/>
      <c r="Q29" s="17"/>
      <c r="R29" s="17"/>
    </row>
  </sheetData>
  <mergeCells count="2">
    <mergeCell ref="A1:D1"/>
    <mergeCell ref="A7:D7"/>
  </mergeCell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showGridLines="0" topLeftCell="A10" workbookViewId="0"/>
  </sheetViews>
  <sheetFormatPr defaultRowHeight="15" x14ac:dyDescent="0.25"/>
  <cols>
    <col min="1" max="1" width="2.28515625" customWidth="1"/>
    <col min="2" max="2" width="7.5703125" customWidth="1"/>
    <col min="3" max="3" width="14" customWidth="1"/>
    <col min="4" max="4" width="19.42578125" bestFit="1" customWidth="1"/>
    <col min="5" max="5" width="24.7109375" bestFit="1" customWidth="1"/>
    <col min="6" max="6" width="15.85546875" bestFit="1" customWidth="1"/>
    <col min="7" max="7" width="12" bestFit="1" customWidth="1"/>
  </cols>
  <sheetData>
    <row r="1" spans="1:5" x14ac:dyDescent="0.25">
      <c r="A1" s="93" t="s">
        <v>101</v>
      </c>
    </row>
    <row r="2" spans="1:5" x14ac:dyDescent="0.25">
      <c r="A2" s="93" t="s">
        <v>102</v>
      </c>
    </row>
    <row r="3" spans="1:5" x14ac:dyDescent="0.25">
      <c r="A3" s="93" t="s">
        <v>147</v>
      </c>
    </row>
    <row r="4" spans="1:5" x14ac:dyDescent="0.25">
      <c r="A4" s="93" t="s">
        <v>103</v>
      </c>
    </row>
    <row r="5" spans="1:5" x14ac:dyDescent="0.25">
      <c r="A5" s="93" t="s">
        <v>104</v>
      </c>
    </row>
    <row r="6" spans="1:5" x14ac:dyDescent="0.25">
      <c r="A6" s="93"/>
      <c r="B6" t="s">
        <v>105</v>
      </c>
    </row>
    <row r="7" spans="1:5" x14ac:dyDescent="0.25">
      <c r="A7" s="93"/>
      <c r="B7" t="s">
        <v>148</v>
      </c>
    </row>
    <row r="8" spans="1:5" x14ac:dyDescent="0.25">
      <c r="A8" s="93"/>
      <c r="B8" t="s">
        <v>149</v>
      </c>
    </row>
    <row r="9" spans="1:5" x14ac:dyDescent="0.25">
      <c r="A9" s="93" t="s">
        <v>106</v>
      </c>
    </row>
    <row r="10" spans="1:5" x14ac:dyDescent="0.25">
      <c r="B10" t="s">
        <v>107</v>
      </c>
    </row>
    <row r="11" spans="1:5" x14ac:dyDescent="0.25">
      <c r="B11" t="s">
        <v>108</v>
      </c>
    </row>
    <row r="12" spans="1:5" x14ac:dyDescent="0.25">
      <c r="B12" t="s">
        <v>109</v>
      </c>
    </row>
    <row r="14" spans="1:5" ht="15.75" thickBot="1" x14ac:dyDescent="0.3">
      <c r="A14" t="s">
        <v>110</v>
      </c>
    </row>
    <row r="15" spans="1:5" ht="15.75" thickBot="1" x14ac:dyDescent="0.3">
      <c r="B15" s="95" t="s">
        <v>111</v>
      </c>
      <c r="C15" s="95" t="s">
        <v>112</v>
      </c>
      <c r="D15" s="95" t="s">
        <v>113</v>
      </c>
      <c r="E15" s="95" t="s">
        <v>114</v>
      </c>
    </row>
    <row r="16" spans="1:5" ht="15.75" thickBot="1" x14ac:dyDescent="0.3">
      <c r="B16" s="94" t="s">
        <v>121</v>
      </c>
      <c r="C16" s="94" t="s">
        <v>122</v>
      </c>
      <c r="D16" s="97">
        <v>0</v>
      </c>
      <c r="E16" s="97">
        <v>42252.631578947374</v>
      </c>
    </row>
    <row r="19" spans="1:7" ht="15.75" thickBot="1" x14ac:dyDescent="0.3">
      <c r="A19" t="s">
        <v>115</v>
      </c>
    </row>
    <row r="20" spans="1:7" ht="15.75" thickBot="1" x14ac:dyDescent="0.3">
      <c r="B20" s="95" t="s">
        <v>111</v>
      </c>
      <c r="C20" s="95" t="s">
        <v>112</v>
      </c>
      <c r="D20" s="95" t="s">
        <v>113</v>
      </c>
      <c r="E20" s="95" t="s">
        <v>114</v>
      </c>
      <c r="F20" s="95" t="s">
        <v>116</v>
      </c>
    </row>
    <row r="21" spans="1:7" x14ac:dyDescent="0.25">
      <c r="B21" s="96" t="s">
        <v>123</v>
      </c>
      <c r="C21" s="96" t="s">
        <v>124</v>
      </c>
      <c r="D21" s="98">
        <v>0</v>
      </c>
      <c r="E21" s="98">
        <v>0</v>
      </c>
      <c r="F21" s="96" t="s">
        <v>125</v>
      </c>
    </row>
    <row r="22" spans="1:7" x14ac:dyDescent="0.25">
      <c r="B22" s="96" t="s">
        <v>126</v>
      </c>
      <c r="C22" s="96" t="s">
        <v>127</v>
      </c>
      <c r="D22" s="98">
        <v>0</v>
      </c>
      <c r="E22" s="98">
        <v>1263.1578947368432</v>
      </c>
      <c r="F22" s="96" t="s">
        <v>125</v>
      </c>
    </row>
    <row r="23" spans="1:7" ht="15.75" thickBot="1" x14ac:dyDescent="0.3">
      <c r="B23" s="94" t="s">
        <v>128</v>
      </c>
      <c r="C23" s="94" t="s">
        <v>129</v>
      </c>
      <c r="D23" s="97">
        <v>0</v>
      </c>
      <c r="E23" s="97">
        <v>63.157894736841172</v>
      </c>
      <c r="F23" s="94" t="s">
        <v>125</v>
      </c>
    </row>
    <row r="26" spans="1:7" ht="15.75" thickBot="1" x14ac:dyDescent="0.3">
      <c r="A26" t="s">
        <v>89</v>
      </c>
    </row>
    <row r="27" spans="1:7" ht="15.75" thickBot="1" x14ac:dyDescent="0.3">
      <c r="B27" s="95" t="s">
        <v>111</v>
      </c>
      <c r="C27" s="95" t="s">
        <v>112</v>
      </c>
      <c r="D27" s="95" t="s">
        <v>117</v>
      </c>
      <c r="E27" s="95" t="s">
        <v>118</v>
      </c>
      <c r="F27" s="95" t="s">
        <v>119</v>
      </c>
      <c r="G27" s="95" t="s">
        <v>120</v>
      </c>
    </row>
    <row r="28" spans="1:7" x14ac:dyDescent="0.25">
      <c r="B28" s="96" t="s">
        <v>130</v>
      </c>
      <c r="C28" s="96" t="s">
        <v>131</v>
      </c>
      <c r="D28" s="98">
        <v>24000</v>
      </c>
      <c r="E28" s="96" t="s">
        <v>132</v>
      </c>
      <c r="F28" s="96" t="s">
        <v>133</v>
      </c>
      <c r="G28" s="96">
        <v>0</v>
      </c>
    </row>
    <row r="29" spans="1:7" x14ac:dyDescent="0.25">
      <c r="B29" s="96" t="s">
        <v>134</v>
      </c>
      <c r="C29" s="96" t="s">
        <v>135</v>
      </c>
      <c r="D29" s="98">
        <v>5305.2631578947376</v>
      </c>
      <c r="E29" s="96" t="s">
        <v>136</v>
      </c>
      <c r="F29" s="96" t="s">
        <v>137</v>
      </c>
      <c r="G29" s="96">
        <v>694.73684210526244</v>
      </c>
    </row>
    <row r="30" spans="1:7" x14ac:dyDescent="0.25">
      <c r="B30" s="96" t="s">
        <v>138</v>
      </c>
      <c r="C30" s="96" t="s">
        <v>139</v>
      </c>
      <c r="D30" s="98">
        <v>13200.000000000004</v>
      </c>
      <c r="E30" s="96" t="s">
        <v>140</v>
      </c>
      <c r="F30" s="96" t="s">
        <v>133</v>
      </c>
      <c r="G30" s="96">
        <v>0</v>
      </c>
    </row>
    <row r="31" spans="1:7" x14ac:dyDescent="0.25">
      <c r="B31" s="96" t="s">
        <v>141</v>
      </c>
      <c r="C31" s="96" t="s">
        <v>142</v>
      </c>
      <c r="D31" s="98">
        <v>13200.000000000004</v>
      </c>
      <c r="E31" s="96" t="s">
        <v>143</v>
      </c>
      <c r="F31" s="96" t="s">
        <v>133</v>
      </c>
      <c r="G31" s="96">
        <v>0</v>
      </c>
    </row>
    <row r="32" spans="1:7" x14ac:dyDescent="0.25">
      <c r="B32" s="96" t="s">
        <v>123</v>
      </c>
      <c r="C32" s="96" t="s">
        <v>124</v>
      </c>
      <c r="D32" s="98">
        <v>0</v>
      </c>
      <c r="E32" s="96" t="s">
        <v>144</v>
      </c>
      <c r="F32" s="96" t="s">
        <v>133</v>
      </c>
      <c r="G32" s="98">
        <v>0</v>
      </c>
    </row>
    <row r="33" spans="2:7" x14ac:dyDescent="0.25">
      <c r="B33" s="96" t="s">
        <v>126</v>
      </c>
      <c r="C33" s="96" t="s">
        <v>127</v>
      </c>
      <c r="D33" s="98">
        <v>1263.1578947368432</v>
      </c>
      <c r="E33" s="96" t="s">
        <v>145</v>
      </c>
      <c r="F33" s="96" t="s">
        <v>137</v>
      </c>
      <c r="G33" s="98">
        <v>1263.1578947368432</v>
      </c>
    </row>
    <row r="34" spans="2:7" ht="15.75" thickBot="1" x14ac:dyDescent="0.3">
      <c r="B34" s="94" t="s">
        <v>128</v>
      </c>
      <c r="C34" s="94" t="s">
        <v>129</v>
      </c>
      <c r="D34" s="97">
        <v>63.157894736841172</v>
      </c>
      <c r="E34" s="94" t="s">
        <v>146</v>
      </c>
      <c r="F34" s="94" t="s">
        <v>137</v>
      </c>
      <c r="G34" s="97">
        <v>63.157894736841172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showGridLines="0" tabSelected="1" workbookViewId="0"/>
  </sheetViews>
  <sheetFormatPr defaultRowHeight="15" x14ac:dyDescent="0.25"/>
  <cols>
    <col min="1" max="1" width="2.28515625" customWidth="1"/>
    <col min="2" max="2" width="7.5703125" customWidth="1"/>
    <col min="3" max="3" width="14" customWidth="1"/>
    <col min="4" max="4" width="19.42578125" bestFit="1" customWidth="1"/>
    <col min="5" max="5" width="24.7109375" bestFit="1" customWidth="1"/>
    <col min="6" max="6" width="15.85546875" bestFit="1" customWidth="1"/>
    <col min="7" max="7" width="7.5703125" customWidth="1"/>
  </cols>
  <sheetData>
    <row r="1" spans="1:5" x14ac:dyDescent="0.25">
      <c r="A1" s="93" t="s">
        <v>101</v>
      </c>
    </row>
    <row r="2" spans="1:5" x14ac:dyDescent="0.25">
      <c r="A2" s="93" t="s">
        <v>102</v>
      </c>
    </row>
    <row r="3" spans="1:5" x14ac:dyDescent="0.25">
      <c r="A3" s="93" t="s">
        <v>150</v>
      </c>
    </row>
    <row r="4" spans="1:5" x14ac:dyDescent="0.25">
      <c r="A4" s="93" t="s">
        <v>103</v>
      </c>
    </row>
    <row r="5" spans="1:5" x14ac:dyDescent="0.25">
      <c r="A5" s="93" t="s">
        <v>104</v>
      </c>
    </row>
    <row r="6" spans="1:5" x14ac:dyDescent="0.25">
      <c r="A6" s="93"/>
      <c r="B6" t="s">
        <v>105</v>
      </c>
    </row>
    <row r="7" spans="1:5" x14ac:dyDescent="0.25">
      <c r="A7" s="93"/>
      <c r="B7" t="s">
        <v>151</v>
      </c>
    </row>
    <row r="8" spans="1:5" x14ac:dyDescent="0.25">
      <c r="A8" s="93"/>
      <c r="B8" t="s">
        <v>149</v>
      </c>
    </row>
    <row r="9" spans="1:5" x14ac:dyDescent="0.25">
      <c r="A9" s="93" t="s">
        <v>106</v>
      </c>
    </row>
    <row r="10" spans="1:5" x14ac:dyDescent="0.25">
      <c r="B10" t="s">
        <v>107</v>
      </c>
    </row>
    <row r="11" spans="1:5" x14ac:dyDescent="0.25">
      <c r="B11" t="s">
        <v>108</v>
      </c>
    </row>
    <row r="12" spans="1:5" x14ac:dyDescent="0.25">
      <c r="B12" t="s">
        <v>109</v>
      </c>
    </row>
    <row r="14" spans="1:5" ht="15.75" thickBot="1" x14ac:dyDescent="0.3">
      <c r="A14" t="s">
        <v>110</v>
      </c>
    </row>
    <row r="15" spans="1:5" ht="15.75" thickBot="1" x14ac:dyDescent="0.3">
      <c r="B15" s="95" t="s">
        <v>111</v>
      </c>
      <c r="C15" s="95" t="s">
        <v>112</v>
      </c>
      <c r="D15" s="95" t="s">
        <v>113</v>
      </c>
      <c r="E15" s="95" t="s">
        <v>114</v>
      </c>
    </row>
    <row r="16" spans="1:5" ht="15.75" thickBot="1" x14ac:dyDescent="0.3">
      <c r="B16" s="94" t="s">
        <v>121</v>
      </c>
      <c r="C16" s="94" t="s">
        <v>122</v>
      </c>
      <c r="D16" s="97">
        <v>0</v>
      </c>
      <c r="E16" s="97">
        <v>800</v>
      </c>
    </row>
    <row r="19" spans="1:7" ht="15.75" thickBot="1" x14ac:dyDescent="0.3">
      <c r="A19" t="s">
        <v>115</v>
      </c>
    </row>
    <row r="20" spans="1:7" ht="15.75" thickBot="1" x14ac:dyDescent="0.3">
      <c r="B20" s="95" t="s">
        <v>111</v>
      </c>
      <c r="C20" s="95" t="s">
        <v>112</v>
      </c>
      <c r="D20" s="95" t="s">
        <v>113</v>
      </c>
      <c r="E20" s="95" t="s">
        <v>114</v>
      </c>
      <c r="F20" s="95" t="s">
        <v>116</v>
      </c>
    </row>
    <row r="21" spans="1:7" x14ac:dyDescent="0.25">
      <c r="B21" s="96" t="s">
        <v>123</v>
      </c>
      <c r="C21" s="96" t="s">
        <v>124</v>
      </c>
      <c r="D21" s="98">
        <v>0</v>
      </c>
      <c r="E21" s="98">
        <v>0</v>
      </c>
      <c r="F21" s="96" t="s">
        <v>125</v>
      </c>
    </row>
    <row r="22" spans="1:7" x14ac:dyDescent="0.25">
      <c r="B22" s="96" t="s">
        <v>126</v>
      </c>
      <c r="C22" s="96" t="s">
        <v>127</v>
      </c>
      <c r="D22" s="98">
        <v>0</v>
      </c>
      <c r="E22" s="98">
        <v>25</v>
      </c>
      <c r="F22" s="96" t="s">
        <v>125</v>
      </c>
    </row>
    <row r="23" spans="1:7" ht="15.75" thickBot="1" x14ac:dyDescent="0.3">
      <c r="B23" s="94" t="s">
        <v>128</v>
      </c>
      <c r="C23" s="94" t="s">
        <v>129</v>
      </c>
      <c r="D23" s="97">
        <v>0</v>
      </c>
      <c r="E23" s="97">
        <v>0</v>
      </c>
      <c r="F23" s="94" t="s">
        <v>125</v>
      </c>
    </row>
    <row r="26" spans="1:7" ht="15.75" thickBot="1" x14ac:dyDescent="0.3">
      <c r="A26" t="s">
        <v>89</v>
      </c>
    </row>
    <row r="27" spans="1:7" ht="15.75" thickBot="1" x14ac:dyDescent="0.3">
      <c r="B27" s="95" t="s">
        <v>111</v>
      </c>
      <c r="C27" s="95" t="s">
        <v>112</v>
      </c>
      <c r="D27" s="95" t="s">
        <v>117</v>
      </c>
      <c r="E27" s="95" t="s">
        <v>118</v>
      </c>
      <c r="F27" s="95" t="s">
        <v>119</v>
      </c>
      <c r="G27" s="95" t="s">
        <v>120</v>
      </c>
    </row>
    <row r="28" spans="1:7" x14ac:dyDescent="0.25">
      <c r="B28" s="96" t="s">
        <v>130</v>
      </c>
      <c r="C28" s="96" t="s">
        <v>131</v>
      </c>
      <c r="D28" s="98">
        <v>450</v>
      </c>
      <c r="E28" s="96" t="s">
        <v>132</v>
      </c>
      <c r="F28" s="96" t="s">
        <v>137</v>
      </c>
      <c r="G28" s="96">
        <v>56530</v>
      </c>
    </row>
    <row r="29" spans="1:7" x14ac:dyDescent="0.25">
      <c r="B29" s="96" t="s">
        <v>134</v>
      </c>
      <c r="C29" s="96" t="s">
        <v>135</v>
      </c>
      <c r="D29" s="98">
        <v>100</v>
      </c>
      <c r="E29" s="96" t="s">
        <v>136</v>
      </c>
      <c r="F29" s="96" t="s">
        <v>133</v>
      </c>
      <c r="G29" s="96">
        <v>0</v>
      </c>
    </row>
    <row r="30" spans="1:7" x14ac:dyDescent="0.25">
      <c r="B30" s="96" t="s">
        <v>138</v>
      </c>
      <c r="C30" s="96" t="s">
        <v>139</v>
      </c>
      <c r="D30" s="98">
        <v>250</v>
      </c>
      <c r="E30" s="96" t="s">
        <v>140</v>
      </c>
      <c r="F30" s="96" t="s">
        <v>137</v>
      </c>
      <c r="G30" s="96">
        <v>3317</v>
      </c>
    </row>
    <row r="31" spans="1:7" x14ac:dyDescent="0.25">
      <c r="B31" s="96" t="s">
        <v>141</v>
      </c>
      <c r="C31" s="96" t="s">
        <v>142</v>
      </c>
      <c r="D31" s="98">
        <v>250</v>
      </c>
      <c r="E31" s="96" t="s">
        <v>143</v>
      </c>
      <c r="F31" s="96" t="s">
        <v>137</v>
      </c>
      <c r="G31" s="96">
        <v>6539</v>
      </c>
    </row>
    <row r="32" spans="1:7" x14ac:dyDescent="0.25">
      <c r="B32" s="96" t="s">
        <v>123</v>
      </c>
      <c r="C32" s="96" t="s">
        <v>124</v>
      </c>
      <c r="D32" s="98">
        <v>0</v>
      </c>
      <c r="E32" s="96" t="s">
        <v>144</v>
      </c>
      <c r="F32" s="96" t="s">
        <v>133</v>
      </c>
      <c r="G32" s="98">
        <v>0</v>
      </c>
    </row>
    <row r="33" spans="2:7" x14ac:dyDescent="0.25">
      <c r="B33" s="96" t="s">
        <v>126</v>
      </c>
      <c r="C33" s="96" t="s">
        <v>127</v>
      </c>
      <c r="D33" s="98">
        <v>25</v>
      </c>
      <c r="E33" s="96" t="s">
        <v>145</v>
      </c>
      <c r="F33" s="96" t="s">
        <v>137</v>
      </c>
      <c r="G33" s="98">
        <v>25</v>
      </c>
    </row>
    <row r="34" spans="2:7" ht="15.75" thickBot="1" x14ac:dyDescent="0.3">
      <c r="B34" s="94" t="s">
        <v>128</v>
      </c>
      <c r="C34" s="94" t="s">
        <v>129</v>
      </c>
      <c r="D34" s="97">
        <v>0</v>
      </c>
      <c r="E34" s="94" t="s">
        <v>146</v>
      </c>
      <c r="F34" s="94" t="s">
        <v>133</v>
      </c>
      <c r="G34" s="9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лаб1_2</vt:lpstr>
      <vt:lpstr>лаб3</vt:lpstr>
      <vt:lpstr>лаб4</vt:lpstr>
      <vt:lpstr>лаб5</vt:lpstr>
      <vt:lpstr>Отчет о результатах 1</vt:lpstr>
      <vt:lpstr>Отчет о результатах 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worm2fed</dc:creator>
  <cp:lastModifiedBy>worm2fed</cp:lastModifiedBy>
  <dcterms:created xsi:type="dcterms:W3CDTF">2014-09-03T14:10:29Z</dcterms:created>
  <dcterms:modified xsi:type="dcterms:W3CDTF">2014-10-14T16:38:18Z</dcterms:modified>
</cp:coreProperties>
</file>