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DESKTOP-BQFA85D\Documents\"/>
    </mc:Choice>
  </mc:AlternateContent>
  <xr:revisionPtr revIDLastSave="8" documentId="13_ncr:1_{C98ED8D0-B584-47FC-AE73-01EF6BC066C5}" xr6:coauthVersionLast="47" xr6:coauthVersionMax="47" xr10:uidLastSave="{51F71583-A3FA-4B73-AB2D-BBAE094636D4}"/>
  <bookViews>
    <workbookView xWindow="-120" yWindow="-120" windowWidth="38640" windowHeight="21240" tabRatio="465" xr2:uid="{BA7FAA05-F0E6-4D41-B838-D6438174633C}"/>
  </bookViews>
  <sheets>
    <sheet name="Active Players" sheetId="11" r:id="rId1"/>
    <sheet name="League Wide" sheetId="14" r:id="rId2"/>
    <sheet name="Hall of Fame" sheetId="19" r:id="rId3"/>
    <sheet name="checklist annual" sheetId="20" state="hidden" r:id="rId4"/>
    <sheet name="Master " sheetId="2" state="hidden" r:id="rId5"/>
    <sheet name="Jay &amp; Rick" sheetId="3" state="hidden" r:id="rId6"/>
    <sheet name="Pat &amp; Buck" sheetId="4" state="hidden" r:id="rId7"/>
    <sheet name="Tim &amp; Bob" sheetId="5" state="hidden" r:id="rId8"/>
    <sheet name="Brian &amp; Evan" sheetId="7" state="hidden" r:id="rId9"/>
    <sheet name="Dave &amp; Sauter" sheetId="6" state="hidden" r:id="rId10"/>
    <sheet name="Anthony &amp; Carson" sheetId="8" state="hidden" r:id="rId11"/>
    <sheet name="Nick H &amp; Casey" sheetId="9" state="hidden" r:id="rId12"/>
    <sheet name="H2H (2)" sheetId="21" state="hidden" r:id="rId13"/>
    <sheet name="Primary H2H" sheetId="12" r:id="rId14"/>
    <sheet name="H2H Extra" sheetId="13" state="hidden" r:id="rId15"/>
    <sheet name="Nathan &amp; Mike" sheetId="15" state="hidden" r:id="rId16"/>
    <sheet name="The Archives" sheetId="10" state="hidden" r:id="rId17"/>
    <sheet name="Templates" sheetId="1" state="hidden" r:id="rId18"/>
    <sheet name="Testing" sheetId="18" state="hidden" r:id="rId19"/>
  </sheets>
  <definedNames>
    <definedName name="_xlnm._FilterDatabase" localSheetId="16" hidden="1">'The Archives'!$A$1:$J$1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0" i="21" l="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C20" i="21"/>
  <c r="B20" i="21"/>
  <c r="T19" i="21"/>
  <c r="T18" i="21"/>
  <c r="T17" i="21"/>
  <c r="T16" i="21"/>
  <c r="T15" i="21"/>
  <c r="T14" i="21"/>
  <c r="T13" i="21"/>
  <c r="T12" i="21"/>
  <c r="T11" i="21"/>
  <c r="T10" i="21"/>
  <c r="T9" i="21"/>
  <c r="T8" i="21"/>
  <c r="T7" i="21"/>
  <c r="T6" i="21"/>
  <c r="T5" i="21"/>
  <c r="T4" i="21"/>
  <c r="T3" i="21"/>
  <c r="T2" i="21"/>
  <c r="EP27" i="11" a="1"/>
  <c r="EP27" i="11" s="1"/>
  <c r="EP11" i="11" a="1"/>
  <c r="EP11" i="11" s="1"/>
  <c r="EP12" i="11" a="1"/>
  <c r="EP12" i="11" s="1"/>
  <c r="EP13" i="11" a="1"/>
  <c r="EP13" i="11" s="1"/>
  <c r="EP14" i="11" a="1"/>
  <c r="EP14" i="11" s="1"/>
  <c r="EP15" i="11" a="1"/>
  <c r="EP15" i="11" s="1"/>
  <c r="EP16" i="11" a="1"/>
  <c r="EP16" i="11" s="1"/>
  <c r="EP17" i="11" a="1"/>
  <c r="EP17" i="11" s="1"/>
  <c r="EP18" i="11" a="1"/>
  <c r="EP18" i="11" s="1"/>
  <c r="EP19" i="11" a="1"/>
  <c r="EP19" i="11" s="1"/>
  <c r="EP20" i="11" a="1"/>
  <c r="EP20" i="11" s="1"/>
  <c r="EP21" i="11" a="1"/>
  <c r="EP21" i="11" s="1"/>
  <c r="EP22" i="11" a="1"/>
  <c r="EP22" i="11" s="1"/>
  <c r="EP23" i="11" a="1"/>
  <c r="EP23" i="11" s="1"/>
  <c r="EP24" i="11" a="1"/>
  <c r="EP24" i="11" s="1"/>
  <c r="EP25" i="11" a="1"/>
  <c r="EP25" i="11" s="1"/>
  <c r="EP26" i="11" a="1"/>
  <c r="EP26" i="11" s="1"/>
  <c r="EP10" i="11" a="1"/>
  <c r="EP10" i="11" s="1"/>
  <c r="EC10" i="11" a="1"/>
  <c r="EC10" i="11" s="1"/>
  <c r="EC11" i="11" a="1"/>
  <c r="EC11" i="11" s="1"/>
  <c r="EC12" i="11" a="1"/>
  <c r="EC12" i="11" s="1"/>
  <c r="EC13" i="11" a="1"/>
  <c r="EC13" i="11" s="1"/>
  <c r="EC14" i="11" a="1"/>
  <c r="EC14" i="11" s="1"/>
  <c r="EC15" i="11" a="1"/>
  <c r="EC15" i="11" s="1"/>
  <c r="EC16" i="11" a="1"/>
  <c r="EC16" i="11" s="1"/>
  <c r="EC17" i="11" a="1"/>
  <c r="EC17" i="11" s="1"/>
  <c r="EC18" i="11" a="1"/>
  <c r="EC18" i="11" s="1"/>
  <c r="EC19" i="11" a="1"/>
  <c r="EC19" i="11" s="1"/>
  <c r="EC20" i="11" a="1"/>
  <c r="EC20" i="11" s="1"/>
  <c r="EC21" i="11" a="1"/>
  <c r="EC21" i="11" s="1"/>
  <c r="EC22" i="11" a="1"/>
  <c r="EC22" i="11" s="1"/>
  <c r="EC23" i="11" a="1"/>
  <c r="EC23" i="11" s="1"/>
  <c r="EC24" i="11" a="1"/>
  <c r="EC24" i="11" s="1"/>
  <c r="EC25" i="11" a="1"/>
  <c r="EC25" i="11" s="1"/>
  <c r="EC26" i="11" a="1"/>
  <c r="EC26" i="11" s="1"/>
  <c r="EC9" i="11" a="1"/>
  <c r="EC9" i="11" s="1"/>
  <c r="DP11" i="11" a="1"/>
  <c r="DP11" i="11" s="1"/>
  <c r="DP12" i="11" a="1"/>
  <c r="DP12" i="11" s="1"/>
  <c r="DP13" i="11" a="1"/>
  <c r="DP13" i="11" s="1"/>
  <c r="DP14" i="11" a="1"/>
  <c r="DP14" i="11" s="1"/>
  <c r="DP15" i="11" a="1"/>
  <c r="DP15" i="11" s="1"/>
  <c r="DP16" i="11" a="1"/>
  <c r="DP16" i="11" s="1"/>
  <c r="DP17" i="11" a="1"/>
  <c r="DP17" i="11" s="1"/>
  <c r="DP18" i="11" a="1"/>
  <c r="DP18" i="11" s="1"/>
  <c r="DP19" i="11" a="1"/>
  <c r="DP19" i="11" s="1"/>
  <c r="DP20" i="11" a="1"/>
  <c r="DP20" i="11" s="1"/>
  <c r="DP21" i="11" a="1"/>
  <c r="DP21" i="11" s="1"/>
  <c r="DP22" i="11" a="1"/>
  <c r="DP22" i="11" s="1"/>
  <c r="DP23" i="11" a="1"/>
  <c r="DP23" i="11" s="1"/>
  <c r="DP24" i="11" a="1"/>
  <c r="DP24" i="11" s="1"/>
  <c r="DP25" i="11" a="1"/>
  <c r="DP25" i="11" s="1"/>
  <c r="DP26" i="11" a="1"/>
  <c r="DP26" i="11" s="1"/>
  <c r="DP27" i="11" a="1"/>
  <c r="DP27" i="11" s="1"/>
  <c r="DP10" i="11" a="1"/>
  <c r="DP10" i="11" s="1"/>
  <c r="DC16" i="11" a="1"/>
  <c r="DC16" i="11" s="1"/>
  <c r="DC17" i="11" a="1"/>
  <c r="DC17" i="11" s="1"/>
  <c r="DC18" i="11" a="1"/>
  <c r="DC18" i="11" s="1"/>
  <c r="DC19" i="11" a="1"/>
  <c r="DC19" i="11" s="1"/>
  <c r="DC20" i="11" a="1"/>
  <c r="DC20" i="11" s="1"/>
  <c r="DC21" i="11" a="1"/>
  <c r="DC21" i="11" s="1"/>
  <c r="DC22" i="11" a="1"/>
  <c r="DC22" i="11" s="1"/>
  <c r="DC23" i="11" a="1"/>
  <c r="DC23" i="11" s="1"/>
  <c r="DC24" i="11" a="1"/>
  <c r="DC24" i="11" s="1"/>
  <c r="DC25" i="11" a="1"/>
  <c r="DC25" i="11" s="1"/>
  <c r="DC26" i="11" a="1"/>
  <c r="DC26" i="11" s="1"/>
  <c r="DC27" i="11" a="1"/>
  <c r="DC27" i="11" s="1"/>
  <c r="DC28" i="11" a="1"/>
  <c r="DC28" i="11" s="1"/>
  <c r="DC29" i="11" a="1"/>
  <c r="DC29" i="11" s="1"/>
  <c r="DC30" i="11" a="1"/>
  <c r="DC30" i="11" s="1"/>
  <c r="DC31" i="11" a="1"/>
  <c r="DC31" i="11" s="1"/>
  <c r="DC32" i="11" a="1"/>
  <c r="DC32" i="11" s="1"/>
  <c r="DC15" i="11" a="1"/>
  <c r="DC15" i="11" s="1"/>
  <c r="CP15" i="11" a="1"/>
  <c r="CP15" i="11" s="1"/>
  <c r="CP16" i="11" a="1"/>
  <c r="CP16" i="11" s="1"/>
  <c r="CP17" i="11" a="1"/>
  <c r="CP17" i="11" s="1"/>
  <c r="CP18" i="11" a="1"/>
  <c r="CP18" i="11" s="1"/>
  <c r="CP19" i="11" a="1"/>
  <c r="CP19" i="11" s="1"/>
  <c r="CP20" i="11" a="1"/>
  <c r="CP20" i="11" s="1"/>
  <c r="CP21" i="11" a="1"/>
  <c r="CP21" i="11" s="1"/>
  <c r="CP22" i="11" a="1"/>
  <c r="CP22" i="11" s="1"/>
  <c r="CP23" i="11" a="1"/>
  <c r="CP23" i="11" s="1"/>
  <c r="CP24" i="11" a="1"/>
  <c r="CP24" i="11" s="1"/>
  <c r="CP25" i="11" a="1"/>
  <c r="CP25" i="11" s="1"/>
  <c r="CP26" i="11" a="1"/>
  <c r="CP26" i="11" s="1"/>
  <c r="CP27" i="11" a="1"/>
  <c r="CP27" i="11" s="1"/>
  <c r="CP28" i="11" a="1"/>
  <c r="CP28" i="11" s="1"/>
  <c r="CP29" i="11" a="1"/>
  <c r="CP29" i="11" s="1"/>
  <c r="CP30" i="11" a="1"/>
  <c r="CP30" i="11" s="1"/>
  <c r="CP31" i="11" a="1"/>
  <c r="CP31" i="11" s="1"/>
  <c r="CP14" i="11" a="1"/>
  <c r="CP14" i="11" s="1"/>
  <c r="CC17" i="11" a="1"/>
  <c r="CC17" i="11" s="1"/>
  <c r="CC18" i="11" a="1"/>
  <c r="CC18" i="11" s="1"/>
  <c r="CC19" i="11" a="1"/>
  <c r="CC19" i="11" s="1"/>
  <c r="CC20" i="11" a="1"/>
  <c r="CC20" i="11" s="1"/>
  <c r="CC21" i="11" a="1"/>
  <c r="CC21" i="11" s="1"/>
  <c r="CC22" i="11" a="1"/>
  <c r="CC22" i="11" s="1"/>
  <c r="CC23" i="11" a="1"/>
  <c r="CC23" i="11" s="1"/>
  <c r="CC24" i="11" a="1"/>
  <c r="CC24" i="11" s="1"/>
  <c r="CC25" i="11" a="1"/>
  <c r="CC25" i="11" s="1"/>
  <c r="CC26" i="11" a="1"/>
  <c r="CC26" i="11" s="1"/>
  <c r="CC27" i="11" a="1"/>
  <c r="CC27" i="11" s="1"/>
  <c r="CC28" i="11" a="1"/>
  <c r="CC28" i="11" s="1"/>
  <c r="CC29" i="11" a="1"/>
  <c r="CC29" i="11" s="1"/>
  <c r="CC30" i="11" a="1"/>
  <c r="CC30" i="11" s="1"/>
  <c r="CC31" i="11" a="1"/>
  <c r="CC31" i="11" s="1"/>
  <c r="CC32" i="11" a="1"/>
  <c r="CC32" i="11" s="1"/>
  <c r="CC33" i="11" a="1"/>
  <c r="CC33" i="11" s="1"/>
  <c r="CC16" i="11" a="1"/>
  <c r="CC16" i="11" s="1"/>
  <c r="BP17" i="11" a="1"/>
  <c r="BP17" i="11" s="1"/>
  <c r="BP18" i="11" a="1"/>
  <c r="BP18" i="11" s="1"/>
  <c r="BP19" i="11" a="1"/>
  <c r="BP19" i="11" s="1"/>
  <c r="BP20" i="11" a="1"/>
  <c r="BP20" i="11" s="1"/>
  <c r="BP21" i="11" a="1"/>
  <c r="BP21" i="11" s="1"/>
  <c r="BP22" i="11" a="1"/>
  <c r="BP22" i="11" s="1"/>
  <c r="BP23" i="11" a="1"/>
  <c r="BP23" i="11" s="1"/>
  <c r="BP24" i="11" a="1"/>
  <c r="BP24" i="11" s="1"/>
  <c r="BP25" i="11" a="1"/>
  <c r="BP25" i="11" s="1"/>
  <c r="BP26" i="11" a="1"/>
  <c r="BP26" i="11" s="1"/>
  <c r="BP27" i="11" a="1"/>
  <c r="BP27" i="11" s="1"/>
  <c r="BP28" i="11" a="1"/>
  <c r="BP28" i="11" s="1"/>
  <c r="BP29" i="11" a="1"/>
  <c r="BP29" i="11" s="1"/>
  <c r="BP30" i="11" a="1"/>
  <c r="BP30" i="11" s="1"/>
  <c r="BP31" i="11" a="1"/>
  <c r="BP31" i="11" s="1"/>
  <c r="BP32" i="11" a="1"/>
  <c r="BP32" i="11" s="1"/>
  <c r="BP33" i="11" a="1"/>
  <c r="BP33" i="11" s="1"/>
  <c r="BP16" i="11" a="1"/>
  <c r="BP16" i="11" s="1"/>
  <c r="C33" i="11" a="1"/>
  <c r="C33" i="11" s="1"/>
  <c r="BC17" i="11" a="1"/>
  <c r="BC17" i="11" s="1"/>
  <c r="BC18" i="11" a="1"/>
  <c r="BC18" i="11" s="1"/>
  <c r="BC19" i="11" a="1"/>
  <c r="BC19" i="11" s="1"/>
  <c r="BC20" i="11" a="1"/>
  <c r="BC20" i="11" s="1"/>
  <c r="BC21" i="11" a="1"/>
  <c r="BC21" i="11" s="1"/>
  <c r="BC22" i="11" a="1"/>
  <c r="BC22" i="11" s="1"/>
  <c r="BC23" i="11" a="1"/>
  <c r="BC23" i="11" s="1"/>
  <c r="BC24" i="11" a="1"/>
  <c r="BC24" i="11" s="1"/>
  <c r="BC25" i="11" a="1"/>
  <c r="BC25" i="11" s="1"/>
  <c r="BC26" i="11" a="1"/>
  <c r="BC26" i="11" s="1"/>
  <c r="BC27" i="11" a="1"/>
  <c r="BC27" i="11" s="1"/>
  <c r="BC28" i="11" a="1"/>
  <c r="BC28" i="11" s="1"/>
  <c r="BC29" i="11" a="1"/>
  <c r="BC29" i="11" s="1"/>
  <c r="BC30" i="11" a="1"/>
  <c r="BC30" i="11" s="1"/>
  <c r="BC31" i="11" a="1"/>
  <c r="BC31" i="11" s="1"/>
  <c r="BC32" i="11" a="1"/>
  <c r="BC32" i="11" s="1"/>
  <c r="BC33" i="11" a="1"/>
  <c r="BC33" i="11" s="1"/>
  <c r="BC16" i="11" a="1"/>
  <c r="BC16" i="11" s="1"/>
  <c r="AP17" i="11" a="1"/>
  <c r="AP17" i="11" s="1"/>
  <c r="AP18" i="11" a="1"/>
  <c r="AP18" i="11" s="1"/>
  <c r="AP19" i="11" a="1"/>
  <c r="AP19" i="11" s="1"/>
  <c r="AP20" i="11" a="1"/>
  <c r="AP20" i="11" s="1"/>
  <c r="AP21" i="11" a="1"/>
  <c r="AP21" i="11" s="1"/>
  <c r="AP22" i="11" a="1"/>
  <c r="AP22" i="11" s="1"/>
  <c r="AP23" i="11" a="1"/>
  <c r="AP23" i="11" s="1"/>
  <c r="AP24" i="11" a="1"/>
  <c r="AP24" i="11" s="1"/>
  <c r="AP25" i="11" a="1"/>
  <c r="AP25" i="11" s="1"/>
  <c r="AP26" i="11" a="1"/>
  <c r="AP26" i="11" s="1"/>
  <c r="AP27" i="11" a="1"/>
  <c r="AP27" i="11" s="1"/>
  <c r="AP28" i="11" a="1"/>
  <c r="AP28" i="11" s="1"/>
  <c r="AP29" i="11" a="1"/>
  <c r="AP29" i="11" s="1"/>
  <c r="AP30" i="11" a="1"/>
  <c r="AP30" i="11" s="1"/>
  <c r="AP31" i="11" a="1"/>
  <c r="AP31" i="11" s="1"/>
  <c r="AP32" i="11" a="1"/>
  <c r="AP32" i="11" s="1"/>
  <c r="AP33" i="11" a="1"/>
  <c r="AP33" i="11" s="1"/>
  <c r="AP16" i="11" a="1"/>
  <c r="AP16" i="11" s="1"/>
  <c r="AC17" i="11" a="1"/>
  <c r="AC17" i="11" s="1"/>
  <c r="AC18" i="11" a="1"/>
  <c r="AC18" i="11" s="1"/>
  <c r="AC19" i="11" a="1"/>
  <c r="AC19" i="11" s="1"/>
  <c r="AC20" i="11" a="1"/>
  <c r="AC20" i="11" s="1"/>
  <c r="AC21" i="11" a="1"/>
  <c r="AC21" i="11" s="1"/>
  <c r="AC22" i="11" a="1"/>
  <c r="AC22" i="11" s="1"/>
  <c r="AC23" i="11" a="1"/>
  <c r="AC23" i="11" s="1"/>
  <c r="AC24" i="11" a="1"/>
  <c r="AC24" i="11" s="1"/>
  <c r="AC25" i="11" a="1"/>
  <c r="AC25" i="11" s="1"/>
  <c r="AC26" i="11" a="1"/>
  <c r="AC26" i="11" s="1"/>
  <c r="AC27" i="11" a="1"/>
  <c r="AC27" i="11" s="1"/>
  <c r="AC28" i="11" a="1"/>
  <c r="AC28" i="11" s="1"/>
  <c r="AC29" i="11" a="1"/>
  <c r="AC29" i="11" s="1"/>
  <c r="AC30" i="11" a="1"/>
  <c r="AC30" i="11" s="1"/>
  <c r="AC31" i="11" a="1"/>
  <c r="AC31" i="11" s="1"/>
  <c r="AC32" i="11" a="1"/>
  <c r="AC32" i="11" s="1"/>
  <c r="AC33" i="11" a="1"/>
  <c r="AC33" i="11" s="1"/>
  <c r="AC16" i="11" a="1"/>
  <c r="AC16" i="11" s="1"/>
  <c r="P17" i="11" a="1"/>
  <c r="P17" i="11" s="1"/>
  <c r="P18" i="11" a="1"/>
  <c r="P18" i="11" s="1"/>
  <c r="P19" i="11" a="1"/>
  <c r="P19" i="11" s="1"/>
  <c r="P20" i="11" a="1"/>
  <c r="P20" i="11" s="1"/>
  <c r="P21" i="11" a="1"/>
  <c r="P21" i="11" s="1"/>
  <c r="P22" i="11" a="1"/>
  <c r="P22" i="11" s="1"/>
  <c r="P23" i="11" a="1"/>
  <c r="P23" i="11" s="1"/>
  <c r="P24" i="11" a="1"/>
  <c r="P24" i="11" s="1"/>
  <c r="P25" i="11" a="1"/>
  <c r="P25" i="11" s="1"/>
  <c r="P26" i="11" a="1"/>
  <c r="P26" i="11" s="1"/>
  <c r="P27" i="11" a="1"/>
  <c r="P27" i="11" s="1"/>
  <c r="P28" i="11" a="1"/>
  <c r="P28" i="11" s="1"/>
  <c r="P29" i="11" a="1"/>
  <c r="P29" i="11" s="1"/>
  <c r="P30" i="11" a="1"/>
  <c r="P30" i="11" s="1"/>
  <c r="P31" i="11" a="1"/>
  <c r="P31" i="11" s="1"/>
  <c r="P32" i="11" a="1"/>
  <c r="P32" i="11" s="1"/>
  <c r="P33" i="11" a="1"/>
  <c r="P33" i="11" s="1"/>
  <c r="P16" i="11" a="1"/>
  <c r="P16" i="11" s="1"/>
  <c r="C17" i="11" a="1"/>
  <c r="C17" i="11" s="1"/>
  <c r="C18" i="11" a="1"/>
  <c r="C18" i="11" s="1"/>
  <c r="C19" i="11" a="1"/>
  <c r="C19" i="11" s="1"/>
  <c r="C20" i="11" a="1"/>
  <c r="C20" i="11" s="1"/>
  <c r="C21" i="11" a="1"/>
  <c r="C21" i="11" s="1"/>
  <c r="C22" i="11" a="1"/>
  <c r="C22" i="11" s="1"/>
  <c r="C23" i="11" a="1"/>
  <c r="C23" i="11" s="1"/>
  <c r="C24" i="11" a="1"/>
  <c r="C24" i="11" s="1"/>
  <c r="C25" i="11" a="1"/>
  <c r="C25" i="11" s="1"/>
  <c r="C26" i="11" a="1"/>
  <c r="C26" i="11" s="1"/>
  <c r="C27" i="11" a="1"/>
  <c r="C27" i="11" s="1"/>
  <c r="C28" i="11" a="1"/>
  <c r="C28" i="11" s="1"/>
  <c r="C29" i="11" a="1"/>
  <c r="C29" i="11" s="1"/>
  <c r="C30" i="11" a="1"/>
  <c r="C30" i="11" s="1"/>
  <c r="C31" i="11" a="1"/>
  <c r="C31" i="11" s="1"/>
  <c r="C32" i="11" a="1"/>
  <c r="C32" i="11"/>
  <c r="C16" i="11" a="1"/>
  <c r="C16" i="11" s="1"/>
  <c r="B2" i="14"/>
  <c r="D2" i="14" s="1"/>
  <c r="EQ2" i="11"/>
  <c r="ES2" i="11"/>
  <c r="EU2" i="11"/>
  <c r="EW2" i="11"/>
  <c r="EF2" i="11"/>
  <c r="EJ2" i="11" s="1"/>
  <c r="ED2" i="11"/>
  <c r="EH2" i="11"/>
  <c r="DQ2" i="11"/>
  <c r="DS2" i="11"/>
  <c r="DW2" i="11" s="1"/>
  <c r="DU2" i="11"/>
  <c r="DY2" i="11" s="1"/>
  <c r="DD2" i="11"/>
  <c r="DF2" i="11"/>
  <c r="DH2" i="11"/>
  <c r="DL2" i="11" s="1"/>
  <c r="DJ2" i="11"/>
  <c r="CQ2" i="11"/>
  <c r="CS2" i="11"/>
  <c r="CU2" i="11"/>
  <c r="CW2" i="11" s="1"/>
  <c r="CD2" i="11"/>
  <c r="CF2" i="11"/>
  <c r="CH2" i="11"/>
  <c r="CJ2" i="11"/>
  <c r="BQ2" i="11"/>
  <c r="BS2" i="11"/>
  <c r="BW2" i="11" s="1"/>
  <c r="BU2" i="11"/>
  <c r="BY2" i="11" s="1"/>
  <c r="BD2" i="11"/>
  <c r="BF2" i="11"/>
  <c r="BH2" i="11"/>
  <c r="BJ2" i="11" s="1"/>
  <c r="AQ2" i="11"/>
  <c r="AS2" i="11"/>
  <c r="AU2" i="11"/>
  <c r="AW2" i="11"/>
  <c r="AD2" i="11"/>
  <c r="AF2" i="11"/>
  <c r="AJ2" i="11" s="1"/>
  <c r="AH2" i="11"/>
  <c r="Q2" i="11"/>
  <c r="S2" i="11"/>
  <c r="W2" i="11" s="1"/>
  <c r="U2" i="11"/>
  <c r="Y2" i="11" s="1"/>
  <c r="D2" i="11"/>
  <c r="F2" i="11"/>
  <c r="C2" i="14" s="1"/>
  <c r="H2" i="11"/>
  <c r="J2" i="11" s="1"/>
  <c r="CF3" i="11"/>
  <c r="CK3" i="11" s="1"/>
  <c r="H12" i="18"/>
  <c r="L12" i="18"/>
  <c r="F12" i="18"/>
  <c r="K12" i="18"/>
  <c r="D12" i="18"/>
  <c r="H11" i="18"/>
  <c r="L11" i="18"/>
  <c r="F11" i="18"/>
  <c r="K11" i="18"/>
  <c r="D11" i="18"/>
  <c r="H10" i="18"/>
  <c r="L10" i="18"/>
  <c r="F10" i="18"/>
  <c r="K10" i="18"/>
  <c r="D10" i="18"/>
  <c r="H9" i="18"/>
  <c r="L9" i="18"/>
  <c r="F9" i="18"/>
  <c r="K9" i="18"/>
  <c r="D9" i="18"/>
  <c r="K8" i="18"/>
  <c r="J8" i="18"/>
  <c r="H8" i="18"/>
  <c r="L8" i="18"/>
  <c r="F8" i="18"/>
  <c r="D8" i="18"/>
  <c r="H7" i="18"/>
  <c r="L7" i="18"/>
  <c r="F7" i="18"/>
  <c r="K7" i="18"/>
  <c r="D7" i="18"/>
  <c r="H6" i="18"/>
  <c r="L6" i="18"/>
  <c r="F6" i="18"/>
  <c r="K6" i="18"/>
  <c r="D6" i="18"/>
  <c r="H5" i="18"/>
  <c r="L5" i="18"/>
  <c r="F5" i="18"/>
  <c r="K5" i="18"/>
  <c r="D5" i="18"/>
  <c r="K4" i="18"/>
  <c r="J4" i="18"/>
  <c r="H4" i="18"/>
  <c r="L4" i="18"/>
  <c r="F4" i="18"/>
  <c r="D4" i="18"/>
  <c r="H3" i="18"/>
  <c r="F3" i="18"/>
  <c r="D3" i="18"/>
  <c r="FO13" i="11" a="1"/>
  <c r="FO13" i="11"/>
  <c r="FB13" i="11" a="1"/>
  <c r="FB13" i="11"/>
  <c r="AL51" i="18" a="1"/>
  <c r="AL51" i="18"/>
  <c r="Y51" i="18" a="1"/>
  <c r="Y51" i="18"/>
  <c r="AY50" i="18" a="1"/>
  <c r="AY50" i="18"/>
  <c r="AL50" i="18" a="1"/>
  <c r="AL50" i="18"/>
  <c r="Y50" i="18" a="1"/>
  <c r="Y50" i="18"/>
  <c r="BL49" i="18" a="1"/>
  <c r="BL49" i="18"/>
  <c r="AY49" i="18" a="1"/>
  <c r="AY49" i="18"/>
  <c r="AL49" i="18" a="1"/>
  <c r="AL49" i="18"/>
  <c r="Y49" i="18"/>
  <c r="Y49" i="18" a="1"/>
  <c r="BL48" i="18" a="1"/>
  <c r="BL48" i="18"/>
  <c r="AY48" i="18" a="1"/>
  <c r="AY48" i="18"/>
  <c r="AY51" i="18"/>
  <c r="AL48" i="18" a="1"/>
  <c r="AL48" i="18"/>
  <c r="AL52" i="18"/>
  <c r="Y48" i="18" a="1"/>
  <c r="Y48" i="18"/>
  <c r="Y52" i="18"/>
  <c r="BL50" i="18"/>
  <c r="B3" i="14"/>
  <c r="D3" i="14" s="1"/>
  <c r="J12" i="18"/>
  <c r="J3" i="18"/>
  <c r="J7" i="18"/>
  <c r="J11" i="18"/>
  <c r="J6" i="18"/>
  <c r="J10" i="18"/>
  <c r="J5" i="18"/>
  <c r="J9" i="18"/>
  <c r="AM50" i="18"/>
  <c r="AM48" i="18"/>
  <c r="AM49" i="18"/>
  <c r="BM48" i="18"/>
  <c r="BM49" i="18"/>
  <c r="AZ49" i="18"/>
  <c r="Z49" i="18"/>
  <c r="Z51" i="18"/>
  <c r="AZ48" i="18"/>
  <c r="AZ50" i="18"/>
  <c r="AM51" i="18"/>
  <c r="Z48" i="18"/>
  <c r="Z50" i="18"/>
  <c r="R5" i="18" a="1"/>
  <c r="R5" i="18" s="1"/>
  <c r="S5" i="18" s="1"/>
  <c r="R6" i="18" a="1"/>
  <c r="R6" i="18" s="1"/>
  <c r="S6" i="18" s="1"/>
  <c r="R7" i="18" a="1"/>
  <c r="R7" i="18" s="1"/>
  <c r="S7" i="18" s="1"/>
  <c r="R8" i="18" a="1"/>
  <c r="R8" i="18" s="1"/>
  <c r="S8" i="18" s="1"/>
  <c r="R9" i="18" a="1"/>
  <c r="R9" i="18" s="1"/>
  <c r="R10" i="18" a="1"/>
  <c r="R10" i="18" s="1"/>
  <c r="S10" i="18" s="1"/>
  <c r="R11" i="18" a="1"/>
  <c r="R11" i="18" s="1"/>
  <c r="S11" i="18" s="1"/>
  <c r="R12" i="18" a="1"/>
  <c r="R12" i="18" s="1"/>
  <c r="S12" i="18" s="1"/>
  <c r="R13" i="18" a="1"/>
  <c r="R13" i="18" s="1"/>
  <c r="S13" i="18" s="1"/>
  <c r="R14" i="18" a="1"/>
  <c r="R14" i="18" s="1"/>
  <c r="S14" i="18" s="1"/>
  <c r="R15" i="18" a="1"/>
  <c r="R15" i="18" s="1"/>
  <c r="S15" i="18" s="1"/>
  <c r="R16" i="18" a="1"/>
  <c r="R16" i="18" s="1"/>
  <c r="S16" i="18" s="1"/>
  <c r="R17" i="18" a="1"/>
  <c r="R17" i="18" s="1"/>
  <c r="S17" i="18" s="1"/>
  <c r="R18" i="18" a="1"/>
  <c r="R18" i="18" s="1"/>
  <c r="S18" i="18" s="1"/>
  <c r="R19" i="18" a="1"/>
  <c r="R19" i="18" s="1"/>
  <c r="S19" i="18" s="1"/>
  <c r="R20" i="18" a="1"/>
  <c r="R20" i="18" s="1"/>
  <c r="S20" i="18" s="1"/>
  <c r="R4" i="18" a="1"/>
  <c r="R4" i="18" s="1"/>
  <c r="S4" i="18" s="1"/>
  <c r="R3" i="18" a="1"/>
  <c r="R3" i="18" s="1"/>
  <c r="Q3" i="18" a="1"/>
  <c r="D3" i="11"/>
  <c r="F3" i="11"/>
  <c r="J3" i="11" s="1"/>
  <c r="H3" i="11"/>
  <c r="Q3" i="11"/>
  <c r="S3" i="11"/>
  <c r="U3" i="11"/>
  <c r="AD3" i="11"/>
  <c r="AF3" i="11"/>
  <c r="AJ3" i="11" s="1"/>
  <c r="AH3" i="11"/>
  <c r="AL3" i="11" s="1"/>
  <c r="AQ3" i="11"/>
  <c r="AS3" i="11"/>
  <c r="AW3" i="11" s="1"/>
  <c r="AU3" i="11"/>
  <c r="BD3" i="11"/>
  <c r="BF3" i="11"/>
  <c r="BH3" i="11"/>
  <c r="BL3" i="11" s="1"/>
  <c r="BQ3" i="11"/>
  <c r="BS3" i="11"/>
  <c r="BX3" i="11" s="1"/>
  <c r="BU3" i="11"/>
  <c r="BY3" i="11" s="1"/>
  <c r="CD3" i="11"/>
  <c r="CH3" i="11"/>
  <c r="CQ3" i="11"/>
  <c r="CS3" i="11"/>
  <c r="CU3" i="11"/>
  <c r="DD3" i="11"/>
  <c r="DF3" i="11"/>
  <c r="DJ3" i="11" s="1"/>
  <c r="DH3" i="11"/>
  <c r="DL3" i="11" s="1"/>
  <c r="DQ3" i="11"/>
  <c r="DS3" i="11"/>
  <c r="DX3" i="11" s="1"/>
  <c r="DU3" i="11"/>
  <c r="DY3" i="11" s="1"/>
  <c r="ED3" i="11"/>
  <c r="EF3" i="11"/>
  <c r="EJ3" i="11" s="1"/>
  <c r="EH3" i="11"/>
  <c r="EQ3" i="11"/>
  <c r="ES3" i="11"/>
  <c r="EX3" i="11" s="1"/>
  <c r="EU3" i="11"/>
  <c r="EY3" i="11" s="1"/>
  <c r="FD2" i="11"/>
  <c r="FF2" i="11"/>
  <c r="FK2" i="11"/>
  <c r="FH2" i="11"/>
  <c r="FL2" i="11"/>
  <c r="FQ2" i="11"/>
  <c r="FS2" i="11"/>
  <c r="FW2" i="11" s="1"/>
  <c r="FU2" i="11"/>
  <c r="FY2" i="11" s="1"/>
  <c r="GD2" i="11"/>
  <c r="GF2" i="11"/>
  <c r="GK2" i="11"/>
  <c r="GH2" i="11"/>
  <c r="GJ2" i="11" s="1"/>
  <c r="GL2" i="11"/>
  <c r="GQ2" i="11"/>
  <c r="GS2" i="11"/>
  <c r="GW2" i="11" s="1"/>
  <c r="GW7" i="11" s="1"/>
  <c r="GU2" i="11"/>
  <c r="GY2" i="11"/>
  <c r="AX51" i="18"/>
  <c r="BK50" i="18"/>
  <c r="X52" i="18"/>
  <c r="AK52" i="18"/>
  <c r="C3" i="14"/>
  <c r="BK3" i="11" s="1"/>
  <c r="Q3" i="18"/>
  <c r="CJ3" i="11"/>
  <c r="CW3" i="11"/>
  <c r="DW3" i="11"/>
  <c r="FJ2" i="11"/>
  <c r="W3" i="11"/>
  <c r="BW3" i="11"/>
  <c r="BJ3" i="11"/>
  <c r="FX2" i="11"/>
  <c r="O16" i="11" a="1"/>
  <c r="O16" i="11" s="1"/>
  <c r="O34" i="11" s="1"/>
  <c r="AF4" i="11"/>
  <c r="AF5" i="11"/>
  <c r="AK5" i="11" s="1"/>
  <c r="AF6" i="11"/>
  <c r="AK6" i="11" s="1"/>
  <c r="AF7" i="11"/>
  <c r="AK7" i="11" s="1"/>
  <c r="AF8" i="11"/>
  <c r="AK8" i="11"/>
  <c r="AF9" i="11"/>
  <c r="AK9" i="11"/>
  <c r="AF10" i="11"/>
  <c r="AK10" i="11"/>
  <c r="AF11" i="11"/>
  <c r="AK11" i="11" s="1"/>
  <c r="AF12" i="11"/>
  <c r="AK12" i="11" s="1"/>
  <c r="S4" i="11"/>
  <c r="S5" i="11"/>
  <c r="X5" i="11"/>
  <c r="S6" i="11"/>
  <c r="X6" i="11"/>
  <c r="S7" i="11"/>
  <c r="X7" i="11"/>
  <c r="S8" i="11"/>
  <c r="X8" i="11"/>
  <c r="S9" i="11"/>
  <c r="X9" i="11" s="1"/>
  <c r="S10" i="11"/>
  <c r="W10" i="11" s="1"/>
  <c r="X10" i="11"/>
  <c r="S11" i="11"/>
  <c r="X11" i="11"/>
  <c r="S12" i="11"/>
  <c r="X12" i="11"/>
  <c r="U4" i="11"/>
  <c r="U5" i="11"/>
  <c r="Y5" i="11" s="1"/>
  <c r="U6" i="11"/>
  <c r="Y6" i="11" s="1"/>
  <c r="U7" i="11"/>
  <c r="Y7" i="11"/>
  <c r="U8" i="11"/>
  <c r="U9" i="11"/>
  <c r="Y9" i="11" s="1"/>
  <c r="U10" i="11"/>
  <c r="Y10" i="11"/>
  <c r="U11" i="11"/>
  <c r="Y11" i="11"/>
  <c r="U12" i="11"/>
  <c r="Y12" i="11"/>
  <c r="H4" i="11"/>
  <c r="H5" i="11"/>
  <c r="L5" i="11" s="1"/>
  <c r="H6" i="11"/>
  <c r="L6" i="11" s="1"/>
  <c r="H7" i="11"/>
  <c r="L7" i="11"/>
  <c r="H8" i="11"/>
  <c r="L8" i="11"/>
  <c r="H9" i="11"/>
  <c r="L9" i="11"/>
  <c r="H10" i="11"/>
  <c r="L10" i="11" s="1"/>
  <c r="H11" i="11"/>
  <c r="L11" i="11" s="1"/>
  <c r="H12" i="11"/>
  <c r="L12" i="11" s="1"/>
  <c r="F4" i="11"/>
  <c r="F6" i="11"/>
  <c r="K6" i="11"/>
  <c r="F7" i="11"/>
  <c r="K7" i="11"/>
  <c r="F8" i="11"/>
  <c r="K8" i="11"/>
  <c r="F9" i="11"/>
  <c r="K9" i="11" s="1"/>
  <c r="F10" i="11"/>
  <c r="J10" i="11" s="1"/>
  <c r="K10" i="11"/>
  <c r="F11" i="11"/>
  <c r="K11" i="11"/>
  <c r="F12" i="11"/>
  <c r="K12" i="11"/>
  <c r="F5" i="11"/>
  <c r="K5" i="11"/>
  <c r="GT8" i="11"/>
  <c r="GR8" i="11"/>
  <c r="GT7" i="11"/>
  <c r="GV7" i="11"/>
  <c r="GR7" i="11"/>
  <c r="GO7" i="11"/>
  <c r="GG10" i="11"/>
  <c r="GE10" i="11"/>
  <c r="GI9" i="11"/>
  <c r="GG9" i="11"/>
  <c r="GE9" i="11"/>
  <c r="GC9" i="11"/>
  <c r="GB9" i="11"/>
  <c r="FT10" i="11"/>
  <c r="FR10" i="11"/>
  <c r="FT9" i="11"/>
  <c r="FV9" i="11"/>
  <c r="FR9" i="11"/>
  <c r="FC9" i="11"/>
  <c r="FB9" i="11"/>
  <c r="FE9" i="11"/>
  <c r="FG9" i="11"/>
  <c r="EU4" i="11"/>
  <c r="ES4" i="11"/>
  <c r="EQ4" i="11"/>
  <c r="EH4" i="11"/>
  <c r="EL4" i="11" s="1"/>
  <c r="EF4" i="11"/>
  <c r="ED4" i="11"/>
  <c r="DU4" i="11"/>
  <c r="DS4" i="11"/>
  <c r="DH4" i="11"/>
  <c r="DF4" i="11"/>
  <c r="CU4" i="11"/>
  <c r="CS4" i="11"/>
  <c r="CH4" i="11"/>
  <c r="CF4" i="11"/>
  <c r="CF5" i="11"/>
  <c r="CK5" i="11"/>
  <c r="BU4" i="11"/>
  <c r="BS4" i="11"/>
  <c r="D4" i="14"/>
  <c r="D13" i="14"/>
  <c r="B13" i="14"/>
  <c r="C13" i="14"/>
  <c r="DQ4" i="11"/>
  <c r="DD4" i="11"/>
  <c r="CQ4" i="11"/>
  <c r="CD4" i="11"/>
  <c r="BQ4" i="11"/>
  <c r="AU4" i="11"/>
  <c r="AU5" i="11"/>
  <c r="AY5" i="11" s="1"/>
  <c r="AU6" i="11"/>
  <c r="AW6" i="11" s="1"/>
  <c r="AY6" i="11"/>
  <c r="AU7" i="11"/>
  <c r="AY7" i="11"/>
  <c r="AU8" i="11"/>
  <c r="AU9" i="11"/>
  <c r="AY9" i="11" s="1"/>
  <c r="AU10" i="11"/>
  <c r="AY10" i="11" s="1"/>
  <c r="AU11" i="11"/>
  <c r="AY11" i="11" s="1"/>
  <c r="AU12" i="11"/>
  <c r="AS4" i="11"/>
  <c r="AQ4" i="11"/>
  <c r="AD4" i="11"/>
  <c r="AH4" i="11"/>
  <c r="BH4" i="11"/>
  <c r="BL4" i="11" s="1"/>
  <c r="BH5" i="11"/>
  <c r="BL5" i="11" s="1"/>
  <c r="BF4" i="11"/>
  <c r="BD4" i="11"/>
  <c r="Q4" i="11"/>
  <c r="D4" i="11"/>
  <c r="AO16" i="11" a="1"/>
  <c r="AO16" i="11" s="1"/>
  <c r="AO34" i="11" s="1"/>
  <c r="BB16" i="11" a="1"/>
  <c r="X4" i="15"/>
  <c r="Y4" i="15"/>
  <c r="X5" i="15"/>
  <c r="Y5" i="15"/>
  <c r="X6" i="15"/>
  <c r="Y6" i="15"/>
  <c r="X7" i="15"/>
  <c r="Y7" i="15"/>
  <c r="X8" i="15"/>
  <c r="Y8" i="15"/>
  <c r="X9" i="15"/>
  <c r="Y9" i="15"/>
  <c r="X10" i="15"/>
  <c r="Y10" i="15"/>
  <c r="X3" i="15"/>
  <c r="Y3" i="15"/>
  <c r="AD11" i="15"/>
  <c r="AC11" i="15"/>
  <c r="AB11" i="15"/>
  <c r="T12" i="15"/>
  <c r="R12" i="15"/>
  <c r="G12" i="15"/>
  <c r="E12" i="15"/>
  <c r="V11" i="15"/>
  <c r="T11" i="15"/>
  <c r="R11" i="15"/>
  <c r="P11" i="15"/>
  <c r="O11" i="15"/>
  <c r="Q11" i="15"/>
  <c r="I11" i="15"/>
  <c r="G11" i="15"/>
  <c r="E11" i="15"/>
  <c r="C11" i="15"/>
  <c r="B11" i="15"/>
  <c r="D11" i="15"/>
  <c r="U10" i="15"/>
  <c r="S10" i="15"/>
  <c r="Q10" i="15"/>
  <c r="H10" i="15"/>
  <c r="L10" i="15"/>
  <c r="F10" i="15"/>
  <c r="D10" i="15"/>
  <c r="U9" i="15"/>
  <c r="S9" i="15"/>
  <c r="Q9" i="15"/>
  <c r="H9" i="15"/>
  <c r="L9" i="15"/>
  <c r="F9" i="15"/>
  <c r="D9" i="15"/>
  <c r="U8" i="15"/>
  <c r="S8" i="15"/>
  <c r="Q8" i="15"/>
  <c r="H8" i="15"/>
  <c r="L8" i="15"/>
  <c r="F8" i="15"/>
  <c r="D8" i="15"/>
  <c r="U7" i="15"/>
  <c r="S7" i="15"/>
  <c r="Q7" i="15"/>
  <c r="H7" i="15"/>
  <c r="L7" i="15"/>
  <c r="F7" i="15"/>
  <c r="D7" i="15"/>
  <c r="U6" i="15"/>
  <c r="S6" i="15"/>
  <c r="Q6" i="15"/>
  <c r="H6" i="15"/>
  <c r="L6" i="15"/>
  <c r="F6" i="15"/>
  <c r="D6" i="15"/>
  <c r="U5" i="15"/>
  <c r="S5" i="15"/>
  <c r="Q5" i="15"/>
  <c r="H5" i="15"/>
  <c r="L5" i="15"/>
  <c r="F5" i="15"/>
  <c r="D5" i="15"/>
  <c r="U4" i="15"/>
  <c r="S4" i="15"/>
  <c r="Q4" i="15"/>
  <c r="H4" i="15"/>
  <c r="L4" i="15"/>
  <c r="F4" i="15"/>
  <c r="D4" i="15"/>
  <c r="U3" i="15"/>
  <c r="S3" i="15"/>
  <c r="Q3" i="15"/>
  <c r="H3" i="15"/>
  <c r="F3" i="15"/>
  <c r="D3" i="15"/>
  <c r="AD40" i="2"/>
  <c r="AC40" i="2"/>
  <c r="AB40" i="2"/>
  <c r="D12" i="11"/>
  <c r="D11" i="11"/>
  <c r="D10" i="11"/>
  <c r="D9" i="11"/>
  <c r="D8" i="11"/>
  <c r="D7" i="11"/>
  <c r="D6" i="11"/>
  <c r="D5" i="11"/>
  <c r="O13" i="7" a="1"/>
  <c r="O13" i="7"/>
  <c r="O31" i="7" s="1"/>
  <c r="GO11" i="11" a="1"/>
  <c r="GO11" i="11" s="1"/>
  <c r="O11" i="9" a="1"/>
  <c r="O11" i="9"/>
  <c r="GB12" i="11" a="1"/>
  <c r="GB12" i="11" s="1"/>
  <c r="O12" i="5" a="1"/>
  <c r="O12" i="5"/>
  <c r="B13" i="6" a="1"/>
  <c r="B13" i="6"/>
  <c r="FP30" i="11" a="1"/>
  <c r="FP30" i="11"/>
  <c r="FP29" i="11" a="1"/>
  <c r="FP29" i="11"/>
  <c r="FP28" i="11" a="1"/>
  <c r="FP28" i="11"/>
  <c r="FQ28" i="11" s="1"/>
  <c r="FP27" i="11" a="1"/>
  <c r="FP27" i="11" s="1"/>
  <c r="FQ27" i="11" s="1"/>
  <c r="FP26" i="11" a="1"/>
  <c r="FP26" i="11" s="1"/>
  <c r="FQ26" i="11" s="1"/>
  <c r="FP25" i="11" a="1"/>
  <c r="FP25" i="11" s="1"/>
  <c r="FQ25" i="11" s="1"/>
  <c r="FP24" i="11" a="1"/>
  <c r="FP24" i="11" s="1"/>
  <c r="FQ24" i="11" s="1"/>
  <c r="FP23" i="11" a="1"/>
  <c r="FP23" i="11" s="1"/>
  <c r="FQ23" i="11" s="1"/>
  <c r="FP22" i="11" a="1"/>
  <c r="FP22" i="11"/>
  <c r="FP21" i="11" a="1"/>
  <c r="FP21" i="11"/>
  <c r="FP20" i="11" a="1"/>
  <c r="FP20" i="11"/>
  <c r="FQ20" i="11" s="1"/>
  <c r="FP19" i="11" a="1"/>
  <c r="FP19" i="11" s="1"/>
  <c r="FQ19" i="11" s="1"/>
  <c r="FP18" i="11" a="1"/>
  <c r="FP18" i="11" s="1"/>
  <c r="FQ18" i="11" s="1"/>
  <c r="FP17" i="11" a="1"/>
  <c r="FP17" i="11" s="1"/>
  <c r="FQ17" i="11" s="1"/>
  <c r="FP16" i="11" a="1"/>
  <c r="FP16" i="11" s="1"/>
  <c r="FQ16" i="11" s="1"/>
  <c r="FP15" i="11" a="1"/>
  <c r="FP15" i="11" s="1"/>
  <c r="FP14" i="11" a="1"/>
  <c r="FP14" i="11"/>
  <c r="FP13" i="11" a="1"/>
  <c r="FP13" i="11"/>
  <c r="FP9" i="11"/>
  <c r="FO9" i="11"/>
  <c r="FU8" i="11"/>
  <c r="FY8" i="11" s="1"/>
  <c r="FS8" i="11"/>
  <c r="FX8" i="11" s="1"/>
  <c r="FQ8" i="11"/>
  <c r="FU7" i="11"/>
  <c r="FY7" i="11"/>
  <c r="FS7" i="11"/>
  <c r="FX7" i="11"/>
  <c r="FQ7" i="11"/>
  <c r="FU6" i="11"/>
  <c r="FY6" i="11"/>
  <c r="FS6" i="11"/>
  <c r="FX6" i="11" s="1"/>
  <c r="FQ6" i="11"/>
  <c r="FU5" i="11"/>
  <c r="FW5" i="11" s="1"/>
  <c r="FY5" i="11"/>
  <c r="FS5" i="11"/>
  <c r="FX5" i="11"/>
  <c r="FQ5" i="11"/>
  <c r="FU4" i="11"/>
  <c r="FY4" i="11" s="1"/>
  <c r="FS4" i="11"/>
  <c r="FX4" i="11" s="1"/>
  <c r="FQ4" i="11"/>
  <c r="FU3" i="11"/>
  <c r="FY3" i="11"/>
  <c r="FS3" i="11"/>
  <c r="FX3" i="11"/>
  <c r="FQ3" i="11"/>
  <c r="EO10" i="11" a="1"/>
  <c r="EO10" i="11" s="1"/>
  <c r="EO28" i="11" s="1"/>
  <c r="B8" i="9" a="1"/>
  <c r="B8" i="9" s="1"/>
  <c r="EB9" i="11" a="1"/>
  <c r="EB9" i="11" s="1"/>
  <c r="EB27" i="11" s="1"/>
  <c r="O7" i="8" a="1"/>
  <c r="O7" i="8" s="1"/>
  <c r="O25" i="8" s="1"/>
  <c r="DO10" i="11" a="1"/>
  <c r="DO10" i="11" s="1"/>
  <c r="DO28" i="11" s="1"/>
  <c r="B8" i="8" a="1"/>
  <c r="DB15" i="11" a="1"/>
  <c r="O13" i="6" a="1"/>
  <c r="O13" i="6" s="1"/>
  <c r="O31" i="6" s="1"/>
  <c r="CO14" i="11" a="1"/>
  <c r="B12" i="7" a="1"/>
  <c r="B12" i="7" s="1"/>
  <c r="B30" i="7" s="1"/>
  <c r="GP28" i="11" a="1"/>
  <c r="GP28" i="11" s="1"/>
  <c r="GP27" i="11" a="1"/>
  <c r="GP27" i="11" s="1"/>
  <c r="GP26" i="11" a="1"/>
  <c r="GP26" i="11" s="1"/>
  <c r="GP25" i="11" a="1"/>
  <c r="GP25" i="11" s="1"/>
  <c r="GP24" i="11" a="1"/>
  <c r="GP24" i="11"/>
  <c r="GP23" i="11" a="1"/>
  <c r="GP23" i="11" s="1"/>
  <c r="GP22" i="11" a="1"/>
  <c r="GP22" i="11"/>
  <c r="GP21" i="11" a="1"/>
  <c r="GP21" i="11" s="1"/>
  <c r="GP20" i="11" a="1"/>
  <c r="GP20" i="11" s="1"/>
  <c r="GP19" i="11" a="1"/>
  <c r="GP19" i="11" s="1"/>
  <c r="GQ19" i="11" s="1"/>
  <c r="GP18" i="11" a="1"/>
  <c r="GP18" i="11" s="1"/>
  <c r="GP17" i="11" a="1"/>
  <c r="GP17" i="11" s="1"/>
  <c r="GP16" i="11" a="1"/>
  <c r="GP16" i="11"/>
  <c r="GP15" i="11" a="1"/>
  <c r="GP15" i="11" s="1"/>
  <c r="GP14" i="11" a="1"/>
  <c r="GP14" i="11"/>
  <c r="GP13" i="11" a="1"/>
  <c r="GP13" i="11" s="1"/>
  <c r="GQ13" i="11" s="1"/>
  <c r="GP12" i="11" a="1"/>
  <c r="GP12" i="11" s="1"/>
  <c r="GP11" i="11" a="1"/>
  <c r="GP11" i="11" s="1"/>
  <c r="GP29" i="11" s="1"/>
  <c r="GP7" i="11"/>
  <c r="GU6" i="11"/>
  <c r="GY6" i="11"/>
  <c r="GS6" i="11"/>
  <c r="GX6" i="11"/>
  <c r="GQ6" i="11"/>
  <c r="GU5" i="11"/>
  <c r="GY5" i="11" s="1"/>
  <c r="GS5" i="11"/>
  <c r="GX5" i="11"/>
  <c r="GQ5" i="11"/>
  <c r="GQ7" i="11" s="1"/>
  <c r="GU4" i="11"/>
  <c r="GY4" i="11"/>
  <c r="GS4" i="11"/>
  <c r="GX4" i="11"/>
  <c r="GQ4" i="11"/>
  <c r="GU3" i="11"/>
  <c r="GY3" i="11" s="1"/>
  <c r="GY7" i="11" s="1"/>
  <c r="GS3" i="11"/>
  <c r="GX3" i="11" s="1"/>
  <c r="GQ3" i="11"/>
  <c r="GC29" i="11" a="1"/>
  <c r="GC29" i="11"/>
  <c r="GC28" i="11" a="1"/>
  <c r="GC28" i="11"/>
  <c r="GC27" i="11" a="1"/>
  <c r="GC27" i="11"/>
  <c r="GD27" i="11" s="1"/>
  <c r="GC26" i="11" a="1"/>
  <c r="GC26" i="11"/>
  <c r="GC25" i="11" a="1"/>
  <c r="GC25" i="11"/>
  <c r="GC24" i="11" a="1"/>
  <c r="GC24" i="11"/>
  <c r="GC23" i="11" a="1"/>
  <c r="GC23" i="11"/>
  <c r="GC22" i="11" a="1"/>
  <c r="GC22" i="11"/>
  <c r="GC21" i="11" a="1"/>
  <c r="GC21" i="11"/>
  <c r="GC20" i="11" a="1"/>
  <c r="GC20" i="11"/>
  <c r="GC19" i="11" a="1"/>
  <c r="GC19" i="11"/>
  <c r="GD19" i="11" s="1"/>
  <c r="GC18" i="11" a="1"/>
  <c r="GC18" i="11"/>
  <c r="GC17" i="11" a="1"/>
  <c r="GC17" i="11"/>
  <c r="GC16" i="11" a="1"/>
  <c r="GC16" i="11"/>
  <c r="GC15" i="11" a="1"/>
  <c r="GC15" i="11"/>
  <c r="GC14" i="11" a="1"/>
  <c r="GC14" i="11"/>
  <c r="GC13" i="11" a="1"/>
  <c r="GC13" i="11"/>
  <c r="GC12" i="11" a="1"/>
  <c r="GC12" i="11"/>
  <c r="GH8" i="11"/>
  <c r="GH9" i="11" s="1"/>
  <c r="GL8" i="11"/>
  <c r="GF8" i="11"/>
  <c r="GK8" i="11"/>
  <c r="GD8" i="11"/>
  <c r="GH7" i="11"/>
  <c r="GL7" i="11" s="1"/>
  <c r="GL9" i="11" s="1"/>
  <c r="GF7" i="11"/>
  <c r="GK7" i="11" s="1"/>
  <c r="GD7" i="11"/>
  <c r="GH6" i="11"/>
  <c r="GL6" i="11"/>
  <c r="GF6" i="11"/>
  <c r="GK6" i="11"/>
  <c r="GD6" i="11"/>
  <c r="GH5" i="11"/>
  <c r="GL5" i="11"/>
  <c r="GF5" i="11"/>
  <c r="GK5" i="11" s="1"/>
  <c r="GK9" i="11" s="1"/>
  <c r="GD5" i="11"/>
  <c r="GH4" i="11"/>
  <c r="GL4" i="11"/>
  <c r="GF4" i="11"/>
  <c r="GD4" i="11"/>
  <c r="GH3" i="11"/>
  <c r="GL3" i="11"/>
  <c r="GF3" i="11"/>
  <c r="GK3" i="11"/>
  <c r="GD3" i="11"/>
  <c r="FC30" i="11" a="1"/>
  <c r="FC30" i="11" s="1"/>
  <c r="FD30" i="11" s="1"/>
  <c r="FC29" i="11" a="1"/>
  <c r="FC29" i="11"/>
  <c r="FC28" i="11" a="1"/>
  <c r="FC28" i="11" s="1"/>
  <c r="FD28" i="11" s="1"/>
  <c r="FC27" i="11" a="1"/>
  <c r="FC27" i="11" s="1"/>
  <c r="FD27" i="11" s="1"/>
  <c r="FC26" i="11" a="1"/>
  <c r="FC26" i="11" s="1"/>
  <c r="FD26" i="11" s="1"/>
  <c r="FC25" i="11" a="1"/>
  <c r="FC25" i="11" s="1"/>
  <c r="FD25" i="11" s="1"/>
  <c r="FC24" i="11" a="1"/>
  <c r="FC24" i="11" s="1"/>
  <c r="FD24" i="11" s="1"/>
  <c r="FC23" i="11" a="1"/>
  <c r="FC23" i="11"/>
  <c r="FC22" i="11" a="1"/>
  <c r="FC22" i="11" s="1"/>
  <c r="FD22" i="11" s="1"/>
  <c r="FC21" i="11" a="1"/>
  <c r="FC21" i="11"/>
  <c r="FD21" i="11" s="1"/>
  <c r="FC20" i="11" a="1"/>
  <c r="FC20" i="11" s="1"/>
  <c r="FD20" i="11" s="1"/>
  <c r="FC19" i="11" a="1"/>
  <c r="FC19" i="11" s="1"/>
  <c r="FD19" i="11" s="1"/>
  <c r="FC18" i="11" a="1"/>
  <c r="FC18" i="11" s="1"/>
  <c r="FD18" i="11" s="1"/>
  <c r="FC17" i="11" a="1"/>
  <c r="FC17" i="11" s="1"/>
  <c r="FD17" i="11" s="1"/>
  <c r="FC16" i="11" a="1"/>
  <c r="FC16" i="11" s="1"/>
  <c r="FD16" i="11" s="1"/>
  <c r="FC15" i="11" a="1"/>
  <c r="FC15" i="11"/>
  <c r="FC14" i="11" a="1"/>
  <c r="FC14" i="11" s="1"/>
  <c r="FC13" i="11" a="1"/>
  <c r="FC13" i="11"/>
  <c r="FG10" i="11"/>
  <c r="FE10" i="11"/>
  <c r="FI9" i="11"/>
  <c r="FH8" i="11"/>
  <c r="FF8" i="11"/>
  <c r="FK8" i="11" s="1"/>
  <c r="FD8" i="11"/>
  <c r="FH7" i="11"/>
  <c r="FL7" i="11" s="1"/>
  <c r="FF7" i="11"/>
  <c r="FK7" i="11" s="1"/>
  <c r="FD7" i="11"/>
  <c r="FH6" i="11"/>
  <c r="FL6" i="11"/>
  <c r="FF6" i="11"/>
  <c r="FK6" i="11" s="1"/>
  <c r="FD6" i="11"/>
  <c r="FH5" i="11"/>
  <c r="FH9" i="11" s="1"/>
  <c r="FL5" i="11"/>
  <c r="FF5" i="11"/>
  <c r="FK5" i="11"/>
  <c r="FD5" i="11"/>
  <c r="FH4" i="11"/>
  <c r="FL4" i="11" s="1"/>
  <c r="FL9" i="11" s="1"/>
  <c r="FF4" i="11"/>
  <c r="FK4" i="11" s="1"/>
  <c r="FD4" i="11"/>
  <c r="FH3" i="11"/>
  <c r="FL3" i="11"/>
  <c r="FF3" i="11"/>
  <c r="FD3" i="11"/>
  <c r="EU5" i="11"/>
  <c r="ES5" i="11"/>
  <c r="EX5" i="11" s="1"/>
  <c r="EQ5" i="11"/>
  <c r="DU5" i="11"/>
  <c r="DY5" i="11" s="1"/>
  <c r="DS5" i="11"/>
  <c r="DX5" i="11"/>
  <c r="DQ5" i="11"/>
  <c r="DH10" i="11"/>
  <c r="DL10" i="11" s="1"/>
  <c r="DF10" i="11"/>
  <c r="DK10" i="11" s="1"/>
  <c r="DD10" i="11"/>
  <c r="DH9" i="11"/>
  <c r="DL9" i="11"/>
  <c r="DF9" i="11"/>
  <c r="DD9" i="11"/>
  <c r="DH8" i="11"/>
  <c r="DL8" i="11"/>
  <c r="DF8" i="11"/>
  <c r="DJ8" i="11" s="1"/>
  <c r="DD8" i="11"/>
  <c r="DH7" i="11"/>
  <c r="DL7" i="11"/>
  <c r="DF7" i="11"/>
  <c r="DD7" i="11"/>
  <c r="DH6" i="11"/>
  <c r="DL6" i="11"/>
  <c r="DF6" i="11"/>
  <c r="DD6" i="11"/>
  <c r="DH5" i="11"/>
  <c r="DL5" i="11"/>
  <c r="DF5" i="11"/>
  <c r="DD5" i="11"/>
  <c r="CU9" i="11"/>
  <c r="CY9" i="11"/>
  <c r="CS9" i="11"/>
  <c r="CW9" i="11" s="1"/>
  <c r="CX9" i="11"/>
  <c r="CQ9" i="11"/>
  <c r="CU8" i="11"/>
  <c r="CY8" i="11" s="1"/>
  <c r="CS8" i="11"/>
  <c r="CX8" i="11" s="1"/>
  <c r="CQ8" i="11"/>
  <c r="CU7" i="11"/>
  <c r="CY7" i="11"/>
  <c r="CS7" i="11"/>
  <c r="CX7" i="11"/>
  <c r="CQ7" i="11"/>
  <c r="CU6" i="11"/>
  <c r="CY6" i="11" s="1"/>
  <c r="CS6" i="11"/>
  <c r="CX6" i="11"/>
  <c r="CQ6" i="11"/>
  <c r="CU5" i="11"/>
  <c r="CY5" i="11"/>
  <c r="CS5" i="11"/>
  <c r="CQ5" i="11"/>
  <c r="CB16" i="11" a="1"/>
  <c r="CB16" i="11" s="1"/>
  <c r="CB34" i="11" s="1"/>
  <c r="B14" i="5" a="1"/>
  <c r="B14" i="5" s="1"/>
  <c r="BO16" i="11" a="1"/>
  <c r="BO16" i="11" s="1"/>
  <c r="BO34" i="11" s="1"/>
  <c r="O14" i="4" a="1"/>
  <c r="O14" i="4" s="1"/>
  <c r="O32" i="4" s="1"/>
  <c r="B14" i="4" a="1"/>
  <c r="CH12" i="11"/>
  <c r="CL12" i="11"/>
  <c r="CF12" i="11"/>
  <c r="CK12" i="11" s="1"/>
  <c r="CD12" i="11"/>
  <c r="CH11" i="11"/>
  <c r="CL11" i="11"/>
  <c r="CF11" i="11"/>
  <c r="CK11" i="11"/>
  <c r="CD11" i="11"/>
  <c r="CH10" i="11"/>
  <c r="CL10" i="11" s="1"/>
  <c r="CF10" i="11"/>
  <c r="CK10" i="11"/>
  <c r="CD10" i="11"/>
  <c r="CH9" i="11"/>
  <c r="CL9" i="11"/>
  <c r="CF9" i="11"/>
  <c r="CJ9" i="11" s="1"/>
  <c r="CK9" i="11"/>
  <c r="CD9" i="11"/>
  <c r="CH8" i="11"/>
  <c r="CL8" i="11" s="1"/>
  <c r="CF8" i="11"/>
  <c r="CK8" i="11" s="1"/>
  <c r="CD8" i="11"/>
  <c r="CH7" i="11"/>
  <c r="CL7" i="11"/>
  <c r="CF7" i="11"/>
  <c r="CK7" i="11"/>
  <c r="CD7" i="11"/>
  <c r="CH6" i="11"/>
  <c r="CL6" i="11" s="1"/>
  <c r="CF6" i="11"/>
  <c r="CK6" i="11"/>
  <c r="CD6" i="11"/>
  <c r="CH5" i="11"/>
  <c r="CL5" i="11"/>
  <c r="CD5" i="11"/>
  <c r="BU12" i="11"/>
  <c r="BY12" i="11" s="1"/>
  <c r="BS12" i="11"/>
  <c r="BX12" i="11" s="1"/>
  <c r="BQ12" i="11"/>
  <c r="BH12" i="11"/>
  <c r="BL12" i="11"/>
  <c r="BF12" i="11"/>
  <c r="BK12" i="11"/>
  <c r="BD12" i="11"/>
  <c r="BU11" i="11"/>
  <c r="BY11" i="11"/>
  <c r="BS11" i="11"/>
  <c r="BX11" i="11" s="1"/>
  <c r="BQ11" i="11"/>
  <c r="BH11" i="11"/>
  <c r="BL11" i="11"/>
  <c r="BF11" i="11"/>
  <c r="BK11" i="11"/>
  <c r="BD11" i="11"/>
  <c r="BU10" i="11"/>
  <c r="BY10" i="11" s="1"/>
  <c r="BS10" i="11"/>
  <c r="BX10" i="11"/>
  <c r="BQ10" i="11"/>
  <c r="BH10" i="11"/>
  <c r="BL10" i="11"/>
  <c r="BF10" i="11"/>
  <c r="BK10" i="11"/>
  <c r="BD10" i="11"/>
  <c r="BU9" i="11"/>
  <c r="BY9" i="11" s="1"/>
  <c r="BS9" i="11"/>
  <c r="BQ9" i="11"/>
  <c r="BH9" i="11"/>
  <c r="BL9" i="11" s="1"/>
  <c r="BF9" i="11"/>
  <c r="BK9" i="11" s="1"/>
  <c r="BD9" i="11"/>
  <c r="BU8" i="11"/>
  <c r="BY8" i="11"/>
  <c r="BS8" i="11"/>
  <c r="BX8" i="11"/>
  <c r="BQ8" i="11"/>
  <c r="BH8" i="11"/>
  <c r="BL8" i="11" s="1"/>
  <c r="BF8" i="11"/>
  <c r="BK8" i="11" s="1"/>
  <c r="BD8" i="11"/>
  <c r="BU7" i="11"/>
  <c r="BY7" i="11"/>
  <c r="BS7" i="11"/>
  <c r="BX7" i="11"/>
  <c r="BQ7" i="11"/>
  <c r="BH7" i="11"/>
  <c r="BL7" i="11"/>
  <c r="BF7" i="11"/>
  <c r="BK7" i="11" s="1"/>
  <c r="BD7" i="11"/>
  <c r="BU6" i="11"/>
  <c r="BW6" i="11" s="1"/>
  <c r="BY6" i="11"/>
  <c r="BS6" i="11"/>
  <c r="BX6" i="11"/>
  <c r="BQ6" i="11"/>
  <c r="BH6" i="11"/>
  <c r="BL6" i="11" s="1"/>
  <c r="BF6" i="11"/>
  <c r="BK6" i="11" s="1"/>
  <c r="BD6" i="11"/>
  <c r="BU5" i="11"/>
  <c r="BY5" i="11"/>
  <c r="BS5" i="11"/>
  <c r="BQ5" i="11"/>
  <c r="BF5" i="11"/>
  <c r="BK5" i="11"/>
  <c r="BD5" i="11"/>
  <c r="O14" i="3" a="1"/>
  <c r="O14" i="3" s="1"/>
  <c r="AB16" i="11" a="1"/>
  <c r="AB16" i="11" s="1"/>
  <c r="B14" i="3" a="1"/>
  <c r="B14" i="3" s="1"/>
  <c r="AS12" i="11"/>
  <c r="AX12" i="11"/>
  <c r="AQ12" i="11"/>
  <c r="AH12" i="11"/>
  <c r="AL12" i="11" s="1"/>
  <c r="AD12" i="11"/>
  <c r="AS11" i="11"/>
  <c r="AX11" i="11"/>
  <c r="AQ11" i="11"/>
  <c r="AH11" i="11"/>
  <c r="AL11" i="11" s="1"/>
  <c r="AD11" i="11"/>
  <c r="AS10" i="11"/>
  <c r="AX10" i="11"/>
  <c r="AQ10" i="11"/>
  <c r="AH10" i="11"/>
  <c r="AL10" i="11" s="1"/>
  <c r="AD10" i="11"/>
  <c r="AS9" i="11"/>
  <c r="AX9" i="11"/>
  <c r="AQ9" i="11"/>
  <c r="AH9" i="11"/>
  <c r="AL9" i="11"/>
  <c r="AD9" i="11"/>
  <c r="AS8" i="11"/>
  <c r="AX8" i="11"/>
  <c r="AQ8" i="11"/>
  <c r="AH8" i="11"/>
  <c r="AL8" i="11" s="1"/>
  <c r="AD8" i="11"/>
  <c r="AS7" i="11"/>
  <c r="AX7" i="11"/>
  <c r="AQ7" i="11"/>
  <c r="AH7" i="11"/>
  <c r="AD7" i="11"/>
  <c r="AS6" i="11"/>
  <c r="AX6" i="11" s="1"/>
  <c r="AQ6" i="11"/>
  <c r="AH6" i="11"/>
  <c r="AJ6" i="11" s="1"/>
  <c r="AL6" i="11"/>
  <c r="AD6" i="11"/>
  <c r="AS5" i="11"/>
  <c r="AX5" i="11" s="1"/>
  <c r="AQ5" i="11"/>
  <c r="AH5" i="11"/>
  <c r="AL5" i="11"/>
  <c r="AD5" i="11"/>
  <c r="T12" i="3"/>
  <c r="R12" i="3"/>
  <c r="G12" i="3"/>
  <c r="E12" i="3"/>
  <c r="G9" i="7"/>
  <c r="E9" i="7"/>
  <c r="G12" i="5"/>
  <c r="E12" i="5"/>
  <c r="T12" i="4"/>
  <c r="R12" i="4"/>
  <c r="E12" i="4"/>
  <c r="G12" i="4"/>
  <c r="O2" i="8" a="1"/>
  <c r="O2" i="8"/>
  <c r="E5" i="8"/>
  <c r="G5" i="8"/>
  <c r="L4" i="8"/>
  <c r="K4" i="8"/>
  <c r="J4" i="8"/>
  <c r="H4" i="8"/>
  <c r="F4" i="8"/>
  <c r="B2" i="8" a="1"/>
  <c r="B2" i="8"/>
  <c r="O2" i="6" a="1"/>
  <c r="O2" i="6"/>
  <c r="B2" i="7" a="1"/>
  <c r="B2" i="7"/>
  <c r="B2" i="5" a="1"/>
  <c r="B2" i="5"/>
  <c r="O2" i="4" a="1"/>
  <c r="O2" i="4"/>
  <c r="B2" i="4" a="1"/>
  <c r="B2" i="4"/>
  <c r="D3" i="3"/>
  <c r="F3" i="3"/>
  <c r="H3" i="3"/>
  <c r="J3" i="3"/>
  <c r="D4" i="3"/>
  <c r="F4" i="3"/>
  <c r="H4" i="3"/>
  <c r="J4" i="3"/>
  <c r="D5" i="3"/>
  <c r="F5" i="3"/>
  <c r="H5" i="3"/>
  <c r="J5" i="3"/>
  <c r="D6" i="3"/>
  <c r="F6" i="3"/>
  <c r="H6" i="3"/>
  <c r="J6" i="3"/>
  <c r="D7" i="3"/>
  <c r="F7" i="3"/>
  <c r="H7" i="3"/>
  <c r="J7" i="3"/>
  <c r="D8" i="3"/>
  <c r="F8" i="3"/>
  <c r="H8" i="3"/>
  <c r="J8" i="3"/>
  <c r="D9" i="3"/>
  <c r="F9" i="3"/>
  <c r="H9" i="3"/>
  <c r="J9" i="3"/>
  <c r="D10" i="3"/>
  <c r="F10" i="3"/>
  <c r="H10" i="3"/>
  <c r="J10" i="3"/>
  <c r="V7" i="9"/>
  <c r="U7" i="9"/>
  <c r="T7" i="9"/>
  <c r="R7" i="9"/>
  <c r="T8" i="9"/>
  <c r="R8" i="9"/>
  <c r="P7" i="9"/>
  <c r="O7" i="9"/>
  <c r="Q7" i="9"/>
  <c r="U6" i="9"/>
  <c r="S6" i="9"/>
  <c r="Q6" i="9"/>
  <c r="U5" i="9"/>
  <c r="S5" i="9"/>
  <c r="Q5" i="9"/>
  <c r="U4" i="9"/>
  <c r="S4" i="9"/>
  <c r="Q4" i="9"/>
  <c r="U3" i="9"/>
  <c r="S3" i="9"/>
  <c r="Q3" i="9"/>
  <c r="U2" i="9"/>
  <c r="S2" i="9"/>
  <c r="Q2" i="9"/>
  <c r="G5" i="9"/>
  <c r="E5" i="9"/>
  <c r="I4" i="9"/>
  <c r="G4" i="9"/>
  <c r="E4" i="9"/>
  <c r="C4" i="9"/>
  <c r="B4" i="9"/>
  <c r="D4" i="9"/>
  <c r="H3" i="9"/>
  <c r="F3" i="9"/>
  <c r="D3" i="9"/>
  <c r="AD11" i="9"/>
  <c r="AD2" i="9"/>
  <c r="T4" i="8"/>
  <c r="R4" i="8"/>
  <c r="W3" i="8"/>
  <c r="V3" i="8"/>
  <c r="U3" i="8"/>
  <c r="T3" i="8"/>
  <c r="S3" i="8"/>
  <c r="R3" i="8"/>
  <c r="AD11" i="8"/>
  <c r="AD2" i="8"/>
  <c r="I4" i="8"/>
  <c r="G4" i="8"/>
  <c r="E4" i="8"/>
  <c r="C4" i="8"/>
  <c r="B4" i="8"/>
  <c r="D4" i="8"/>
  <c r="H3" i="8"/>
  <c r="F3" i="8"/>
  <c r="D3" i="8"/>
  <c r="Y71" i="2"/>
  <c r="X71" i="2"/>
  <c r="Y67" i="2"/>
  <c r="Y68" i="2"/>
  <c r="Y69" i="2"/>
  <c r="Y70" i="2"/>
  <c r="X67" i="2"/>
  <c r="X68" i="2"/>
  <c r="X69" i="2"/>
  <c r="X70" i="2"/>
  <c r="Y66" i="2"/>
  <c r="X66" i="2"/>
  <c r="T73" i="2"/>
  <c r="R73" i="2"/>
  <c r="V72" i="2"/>
  <c r="T72" i="2"/>
  <c r="R72" i="2"/>
  <c r="P72" i="2"/>
  <c r="O72" i="2"/>
  <c r="Q72" i="2"/>
  <c r="U71" i="2"/>
  <c r="S71" i="2"/>
  <c r="Q71" i="2"/>
  <c r="U70" i="2"/>
  <c r="S70" i="2"/>
  <c r="Q70" i="2"/>
  <c r="U69" i="2"/>
  <c r="S69" i="2"/>
  <c r="Q69" i="2"/>
  <c r="U68" i="2"/>
  <c r="S68" i="2"/>
  <c r="Q68" i="2"/>
  <c r="U67" i="2"/>
  <c r="S67" i="2"/>
  <c r="Q67" i="2"/>
  <c r="U66" i="2"/>
  <c r="S66" i="2"/>
  <c r="Q66" i="2"/>
  <c r="P9" i="6"/>
  <c r="O9" i="6"/>
  <c r="AD11" i="6"/>
  <c r="AD2" i="6"/>
  <c r="T10" i="6"/>
  <c r="R10" i="6"/>
  <c r="G10" i="6"/>
  <c r="E10" i="6"/>
  <c r="V9" i="6"/>
  <c r="T9" i="6"/>
  <c r="R9" i="6"/>
  <c r="Q9" i="6"/>
  <c r="I9" i="6"/>
  <c r="G9" i="6"/>
  <c r="E9" i="6"/>
  <c r="C9" i="6"/>
  <c r="B9" i="6"/>
  <c r="D9" i="6"/>
  <c r="U8" i="6"/>
  <c r="S8" i="6"/>
  <c r="Q8" i="6"/>
  <c r="H8" i="6"/>
  <c r="F8" i="6"/>
  <c r="D8" i="6"/>
  <c r="U7" i="6"/>
  <c r="S7" i="6"/>
  <c r="Q7" i="6"/>
  <c r="H7" i="6"/>
  <c r="F7" i="6"/>
  <c r="D7" i="6"/>
  <c r="U6" i="6"/>
  <c r="S6" i="6"/>
  <c r="Q6" i="6"/>
  <c r="H6" i="6"/>
  <c r="F6" i="6"/>
  <c r="D6" i="6"/>
  <c r="U5" i="6"/>
  <c r="S5" i="6"/>
  <c r="Q5" i="6"/>
  <c r="H5" i="6"/>
  <c r="F5" i="6"/>
  <c r="D5" i="6"/>
  <c r="U4" i="6"/>
  <c r="S4" i="6"/>
  <c r="Q4" i="6"/>
  <c r="H4" i="6"/>
  <c r="F4" i="6"/>
  <c r="D4" i="6"/>
  <c r="U3" i="6"/>
  <c r="S3" i="6"/>
  <c r="Q3" i="6"/>
  <c r="H3" i="6"/>
  <c r="F3" i="6"/>
  <c r="D3" i="6"/>
  <c r="H2" i="6"/>
  <c r="F2" i="6"/>
  <c r="D2" i="6"/>
  <c r="T10" i="7"/>
  <c r="R10" i="7"/>
  <c r="V9" i="7"/>
  <c r="T9" i="7"/>
  <c r="R9" i="7"/>
  <c r="P9" i="7"/>
  <c r="O9" i="7"/>
  <c r="Q9" i="7"/>
  <c r="U8" i="7"/>
  <c r="S8" i="7"/>
  <c r="Q8" i="7"/>
  <c r="I8" i="7"/>
  <c r="G8" i="7"/>
  <c r="E8" i="7"/>
  <c r="C8" i="7"/>
  <c r="B8" i="7"/>
  <c r="D8" i="7"/>
  <c r="U7" i="7"/>
  <c r="S7" i="7"/>
  <c r="Q7" i="7"/>
  <c r="H7" i="7"/>
  <c r="F7" i="7"/>
  <c r="D7" i="7"/>
  <c r="U6" i="7"/>
  <c r="S6" i="7"/>
  <c r="Q6" i="7"/>
  <c r="H6" i="7"/>
  <c r="F6" i="7"/>
  <c r="D6" i="7"/>
  <c r="U5" i="7"/>
  <c r="S5" i="7"/>
  <c r="Q5" i="7"/>
  <c r="H5" i="7"/>
  <c r="F5" i="7"/>
  <c r="D5" i="7"/>
  <c r="U4" i="7"/>
  <c r="S4" i="7"/>
  <c r="Q4" i="7"/>
  <c r="H4" i="7"/>
  <c r="F4" i="7"/>
  <c r="D4" i="7"/>
  <c r="U3" i="7"/>
  <c r="S3" i="7"/>
  <c r="Q3" i="7"/>
  <c r="H3" i="7"/>
  <c r="F3" i="7"/>
  <c r="D3" i="7"/>
  <c r="U2" i="7"/>
  <c r="S2" i="7"/>
  <c r="Q2" i="7"/>
  <c r="AD11" i="7"/>
  <c r="AD2" i="7"/>
  <c r="T10" i="5"/>
  <c r="R10" i="5"/>
  <c r="V9" i="5"/>
  <c r="T9" i="5"/>
  <c r="R9" i="5"/>
  <c r="P9" i="5"/>
  <c r="O9" i="5"/>
  <c r="Q9" i="5"/>
  <c r="U8" i="5"/>
  <c r="S8" i="5"/>
  <c r="Q8" i="5"/>
  <c r="U7" i="5"/>
  <c r="S7" i="5"/>
  <c r="Q7" i="5"/>
  <c r="U6" i="5"/>
  <c r="S6" i="5"/>
  <c r="Q6" i="5"/>
  <c r="U5" i="5"/>
  <c r="S5" i="5"/>
  <c r="Q5" i="5"/>
  <c r="U4" i="5"/>
  <c r="S4" i="5"/>
  <c r="Q4" i="5"/>
  <c r="U3" i="5"/>
  <c r="S3" i="5"/>
  <c r="Q3" i="5"/>
  <c r="U2" i="5"/>
  <c r="S2" i="5"/>
  <c r="Q2" i="5"/>
  <c r="I11" i="5"/>
  <c r="G11" i="5"/>
  <c r="E11" i="5"/>
  <c r="C11" i="5"/>
  <c r="B11" i="5"/>
  <c r="D11" i="5"/>
  <c r="H10" i="5"/>
  <c r="F10" i="5"/>
  <c r="D10" i="5"/>
  <c r="H9" i="5"/>
  <c r="F9" i="5"/>
  <c r="D9" i="5"/>
  <c r="H8" i="5"/>
  <c r="F8" i="5"/>
  <c r="D8" i="5"/>
  <c r="H7" i="5"/>
  <c r="F7" i="5"/>
  <c r="D7" i="5"/>
  <c r="H6" i="5"/>
  <c r="F6" i="5"/>
  <c r="D6" i="5"/>
  <c r="H5" i="5"/>
  <c r="F5" i="5"/>
  <c r="D5" i="5"/>
  <c r="H4" i="5"/>
  <c r="F4" i="5"/>
  <c r="D4" i="5"/>
  <c r="H3" i="5"/>
  <c r="F3" i="5"/>
  <c r="D3" i="5"/>
  <c r="AD11" i="5"/>
  <c r="AD2" i="5"/>
  <c r="V11" i="4"/>
  <c r="T11" i="4"/>
  <c r="R11" i="4"/>
  <c r="P11" i="4"/>
  <c r="O11" i="4"/>
  <c r="Q11" i="4"/>
  <c r="U10" i="4"/>
  <c r="S10" i="4"/>
  <c r="Q10" i="4"/>
  <c r="U9" i="4"/>
  <c r="S9" i="4"/>
  <c r="Q9" i="4"/>
  <c r="U8" i="4"/>
  <c r="S8" i="4"/>
  <c r="Q8" i="4"/>
  <c r="U7" i="4"/>
  <c r="S7" i="4"/>
  <c r="Q7" i="4"/>
  <c r="U6" i="4"/>
  <c r="S6" i="4"/>
  <c r="Q6" i="4"/>
  <c r="U5" i="4"/>
  <c r="S5" i="4"/>
  <c r="Q5" i="4"/>
  <c r="U4" i="4"/>
  <c r="S4" i="4"/>
  <c r="Q4" i="4"/>
  <c r="U3" i="4"/>
  <c r="S3" i="4"/>
  <c r="Q3" i="4"/>
  <c r="AD11" i="4"/>
  <c r="AD2" i="4"/>
  <c r="I11" i="4"/>
  <c r="G11" i="4"/>
  <c r="E11" i="4"/>
  <c r="C11" i="4"/>
  <c r="B11" i="4"/>
  <c r="D11" i="4"/>
  <c r="H10" i="4"/>
  <c r="F10" i="4"/>
  <c r="D10" i="4"/>
  <c r="H9" i="4"/>
  <c r="F9" i="4"/>
  <c r="D9" i="4"/>
  <c r="H8" i="4"/>
  <c r="F8" i="4"/>
  <c r="D8" i="4"/>
  <c r="H7" i="4"/>
  <c r="F7" i="4"/>
  <c r="D7" i="4"/>
  <c r="H6" i="4"/>
  <c r="F6" i="4"/>
  <c r="D6" i="4"/>
  <c r="H5" i="4"/>
  <c r="F5" i="4"/>
  <c r="D5" i="4"/>
  <c r="H4" i="4"/>
  <c r="F4" i="4"/>
  <c r="D4" i="4"/>
  <c r="H3" i="4"/>
  <c r="F3" i="4"/>
  <c r="D3" i="4"/>
  <c r="V11" i="3"/>
  <c r="T11" i="3"/>
  <c r="R11" i="3"/>
  <c r="P11" i="3"/>
  <c r="O11" i="3"/>
  <c r="Q11" i="3"/>
  <c r="U10" i="3"/>
  <c r="S10" i="3"/>
  <c r="Q10" i="3"/>
  <c r="U9" i="3"/>
  <c r="S9" i="3"/>
  <c r="Q9" i="3"/>
  <c r="U8" i="3"/>
  <c r="S8" i="3"/>
  <c r="Q8" i="3"/>
  <c r="U7" i="3"/>
  <c r="S7" i="3"/>
  <c r="Q7" i="3"/>
  <c r="U6" i="3"/>
  <c r="S6" i="3"/>
  <c r="Q6" i="3"/>
  <c r="U5" i="3"/>
  <c r="S5" i="3"/>
  <c r="Q5" i="3"/>
  <c r="U4" i="3"/>
  <c r="S4" i="3"/>
  <c r="Q4" i="3"/>
  <c r="U3" i="3"/>
  <c r="S3" i="3"/>
  <c r="Q3" i="3"/>
  <c r="AD11" i="3"/>
  <c r="AD2" i="3"/>
  <c r="I11" i="3"/>
  <c r="G11" i="3"/>
  <c r="E11" i="3"/>
  <c r="C11" i="3"/>
  <c r="B11" i="3"/>
  <c r="D11" i="3"/>
  <c r="Q12" i="11"/>
  <c r="Q11" i="11"/>
  <c r="Q10" i="11"/>
  <c r="Q9" i="11"/>
  <c r="Q8" i="11"/>
  <c r="Q7" i="11"/>
  <c r="Q6" i="11"/>
  <c r="Q5" i="11"/>
  <c r="P12" i="9" a="1"/>
  <c r="P12" i="9"/>
  <c r="P13" i="9" a="1"/>
  <c r="P13" i="9"/>
  <c r="P14" i="9" a="1"/>
  <c r="P14" i="9"/>
  <c r="P15" i="9" a="1"/>
  <c r="P15" i="9"/>
  <c r="P16" i="9" a="1"/>
  <c r="P16" i="9"/>
  <c r="P17" i="9" a="1"/>
  <c r="P17" i="9"/>
  <c r="P18" i="9" a="1"/>
  <c r="P18" i="9"/>
  <c r="P19" i="9" a="1"/>
  <c r="P19" i="9"/>
  <c r="P20" i="9" a="1"/>
  <c r="P20" i="9"/>
  <c r="P21" i="9" a="1"/>
  <c r="P21" i="9"/>
  <c r="P22" i="9" a="1"/>
  <c r="P22" i="9"/>
  <c r="P23" i="9" a="1"/>
  <c r="P23" i="9"/>
  <c r="P24" i="9" a="1"/>
  <c r="P24" i="9"/>
  <c r="P25" i="9" a="1"/>
  <c r="P25" i="9"/>
  <c r="P26" i="9" a="1"/>
  <c r="P26" i="9"/>
  <c r="P27" i="9" a="1"/>
  <c r="P27" i="9"/>
  <c r="P28" i="9" a="1"/>
  <c r="P28" i="9"/>
  <c r="P11" i="9" a="1"/>
  <c r="P11" i="9"/>
  <c r="C8" i="9" a="1"/>
  <c r="C8" i="9" s="1"/>
  <c r="C9" i="9" a="1"/>
  <c r="C9" i="9" s="1"/>
  <c r="C10" i="9" a="1"/>
  <c r="C10" i="9" s="1"/>
  <c r="D10" i="9" s="1"/>
  <c r="C11" i="9" a="1"/>
  <c r="C11" i="9" s="1"/>
  <c r="D11" i="9" s="1"/>
  <c r="C12" i="9" a="1"/>
  <c r="C12" i="9" s="1"/>
  <c r="D12" i="9" s="1"/>
  <c r="C13" i="9" a="1"/>
  <c r="C13" i="9" s="1"/>
  <c r="D13" i="9" s="1"/>
  <c r="C14" i="9" a="1"/>
  <c r="C14" i="9" s="1"/>
  <c r="D14" i="9" s="1"/>
  <c r="C15" i="9" a="1"/>
  <c r="C15" i="9" s="1"/>
  <c r="D15" i="9" s="1"/>
  <c r="C16" i="9" a="1"/>
  <c r="C16" i="9" s="1"/>
  <c r="D16" i="9" s="1"/>
  <c r="C17" i="9" a="1"/>
  <c r="C17" i="9" s="1"/>
  <c r="D17" i="9" s="1"/>
  <c r="C18" i="9" a="1"/>
  <c r="C18" i="9" s="1"/>
  <c r="D18" i="9" s="1"/>
  <c r="C19" i="9" a="1"/>
  <c r="C19" i="9" s="1"/>
  <c r="D19" i="9" s="1"/>
  <c r="C20" i="9" a="1"/>
  <c r="C20" i="9" s="1"/>
  <c r="D20" i="9" s="1"/>
  <c r="C21" i="9" a="1"/>
  <c r="C21" i="9" s="1"/>
  <c r="D21" i="9" s="1"/>
  <c r="C22" i="9" a="1"/>
  <c r="C22" i="9" s="1"/>
  <c r="D22" i="9" s="1"/>
  <c r="C23" i="9" a="1"/>
  <c r="C23" i="9" s="1"/>
  <c r="D23" i="9" s="1"/>
  <c r="C24" i="9" a="1"/>
  <c r="C24" i="9" s="1"/>
  <c r="D24" i="9" s="1"/>
  <c r="C25" i="9" a="1"/>
  <c r="C25" i="9" s="1"/>
  <c r="D25" i="9" s="1"/>
  <c r="C8" i="8" a="1"/>
  <c r="C8" i="8" s="1"/>
  <c r="P29" i="9"/>
  <c r="O29" i="9"/>
  <c r="Q28" i="9"/>
  <c r="Q27" i="9"/>
  <c r="Q26" i="9"/>
  <c r="Q25" i="9"/>
  <c r="Q24" i="9"/>
  <c r="Q23" i="9"/>
  <c r="Q22" i="9"/>
  <c r="Q21" i="9"/>
  <c r="Q20" i="9"/>
  <c r="Q19" i="9"/>
  <c r="Q18" i="9"/>
  <c r="Q17" i="9"/>
  <c r="Q16" i="9"/>
  <c r="Q15" i="9"/>
  <c r="Q14" i="9"/>
  <c r="Q13" i="9"/>
  <c r="Q12" i="9"/>
  <c r="Q11" i="9"/>
  <c r="P8" i="8" a="1"/>
  <c r="P8" i="8" s="1"/>
  <c r="Q8" i="8" s="1"/>
  <c r="P9" i="8" a="1"/>
  <c r="P9" i="8" s="1"/>
  <c r="Q9" i="8" s="1"/>
  <c r="P10" i="8" a="1"/>
  <c r="P10" i="8" s="1"/>
  <c r="Q10" i="8" s="1"/>
  <c r="P11" i="8" a="1"/>
  <c r="P11" i="8" s="1"/>
  <c r="Q11" i="8" s="1"/>
  <c r="P12" i="8" a="1"/>
  <c r="P12" i="8" s="1"/>
  <c r="Q12" i="8" s="1"/>
  <c r="P13" i="8" a="1"/>
  <c r="P13" i="8" s="1"/>
  <c r="Q13" i="8" s="1"/>
  <c r="P14" i="8" a="1"/>
  <c r="P14" i="8" s="1"/>
  <c r="Q14" i="8" s="1"/>
  <c r="P15" i="8" a="1"/>
  <c r="P15" i="8" s="1"/>
  <c r="Q15" i="8" s="1"/>
  <c r="P16" i="8" a="1"/>
  <c r="P16" i="8" s="1"/>
  <c r="Q16" i="8" s="1"/>
  <c r="P17" i="8" a="1"/>
  <c r="P17" i="8" s="1"/>
  <c r="Q17" i="8" s="1"/>
  <c r="P18" i="8" a="1"/>
  <c r="P18" i="8" s="1"/>
  <c r="Q18" i="8" s="1"/>
  <c r="P19" i="8" a="1"/>
  <c r="P19" i="8" s="1"/>
  <c r="Q19" i="8" s="1"/>
  <c r="P20" i="8" a="1"/>
  <c r="P20" i="8" s="1"/>
  <c r="Q20" i="8" s="1"/>
  <c r="P21" i="8" a="1"/>
  <c r="P21" i="8" s="1"/>
  <c r="Q21" i="8" s="1"/>
  <c r="P22" i="8" a="1"/>
  <c r="P22" i="8" s="1"/>
  <c r="Q22" i="8" s="1"/>
  <c r="P23" i="8" a="1"/>
  <c r="P23" i="8" s="1"/>
  <c r="Q23" i="8" s="1"/>
  <c r="P24" i="8" a="1"/>
  <c r="P24" i="8" s="1"/>
  <c r="Q24" i="8" s="1"/>
  <c r="P7" i="8" a="1"/>
  <c r="P7" i="8" s="1"/>
  <c r="C9" i="8" a="1"/>
  <c r="C9" i="8" s="1"/>
  <c r="C10" i="8" a="1"/>
  <c r="C10" i="8" s="1"/>
  <c r="C11" i="8" a="1"/>
  <c r="C11" i="8" s="1"/>
  <c r="C12" i="8" a="1"/>
  <c r="C12" i="8" s="1"/>
  <c r="C13" i="8" a="1"/>
  <c r="C13" i="8" s="1"/>
  <c r="D13" i="8" s="1"/>
  <c r="C14" i="8" a="1"/>
  <c r="C14" i="8" s="1"/>
  <c r="C15" i="8" a="1"/>
  <c r="C15" i="8" s="1"/>
  <c r="C16" i="8" a="1"/>
  <c r="C16" i="8" s="1"/>
  <c r="C17" i="8" a="1"/>
  <c r="C17" i="8" s="1"/>
  <c r="C18" i="8" a="1"/>
  <c r="C18" i="8" s="1"/>
  <c r="C19" i="8" a="1"/>
  <c r="C19" i="8" s="1"/>
  <c r="C20" i="8" a="1"/>
  <c r="C20" i="8" s="1"/>
  <c r="C21" i="8" a="1"/>
  <c r="C21" i="8" s="1"/>
  <c r="C22" i="8" a="1"/>
  <c r="C22" i="8" s="1"/>
  <c r="C23" i="8" a="1"/>
  <c r="C23" i="8" s="1"/>
  <c r="D23" i="8" s="1"/>
  <c r="C24" i="8" a="1"/>
  <c r="C24" i="8" s="1"/>
  <c r="C25" i="8" a="1"/>
  <c r="C25" i="8" s="1"/>
  <c r="C13" i="6" a="1"/>
  <c r="C13" i="6"/>
  <c r="P14" i="6" a="1"/>
  <c r="P14" i="6" s="1"/>
  <c r="P15" i="6" a="1"/>
  <c r="P15" i="6" s="1"/>
  <c r="Q15" i="6" s="1"/>
  <c r="P16" i="6" a="1"/>
  <c r="P16" i="6" s="1"/>
  <c r="P17" i="6" a="1"/>
  <c r="P17" i="6" s="1"/>
  <c r="P18" i="6" a="1"/>
  <c r="P18" i="6" s="1"/>
  <c r="P19" i="6" a="1"/>
  <c r="P19" i="6" s="1"/>
  <c r="P20" i="6" a="1"/>
  <c r="P20" i="6" s="1"/>
  <c r="P21" i="6" a="1"/>
  <c r="P21" i="6" s="1"/>
  <c r="P22" i="6" a="1"/>
  <c r="P22" i="6" s="1"/>
  <c r="P23" i="6" a="1"/>
  <c r="P23" i="6" s="1"/>
  <c r="P24" i="6" a="1"/>
  <c r="P24" i="6" s="1"/>
  <c r="P25" i="6" a="1"/>
  <c r="P25" i="6" s="1"/>
  <c r="P26" i="6" a="1"/>
  <c r="P26" i="6" s="1"/>
  <c r="P27" i="6" a="1"/>
  <c r="P27" i="6" s="1"/>
  <c r="Q27" i="6" s="1"/>
  <c r="P28" i="6" a="1"/>
  <c r="P28" i="6" s="1"/>
  <c r="P29" i="6" a="1"/>
  <c r="P29" i="6" s="1"/>
  <c r="P30" i="6" a="1"/>
  <c r="P30" i="6" s="1"/>
  <c r="P13" i="6" a="1"/>
  <c r="P13" i="6" s="1"/>
  <c r="C14" i="6" a="1"/>
  <c r="C14" i="6"/>
  <c r="C15" i="6" a="1"/>
  <c r="C15" i="6"/>
  <c r="C16" i="6" a="1"/>
  <c r="C16" i="6"/>
  <c r="C17" i="6" a="1"/>
  <c r="C17" i="6"/>
  <c r="C18" i="6" a="1"/>
  <c r="C18" i="6"/>
  <c r="C19" i="6" a="1"/>
  <c r="C19" i="6"/>
  <c r="C20" i="6" a="1"/>
  <c r="C20" i="6"/>
  <c r="C21" i="6" a="1"/>
  <c r="C21" i="6"/>
  <c r="C22" i="6" a="1"/>
  <c r="C22" i="6"/>
  <c r="C23" i="6" a="1"/>
  <c r="C23" i="6"/>
  <c r="C24" i="6" a="1"/>
  <c r="C24" i="6"/>
  <c r="C25" i="6" a="1"/>
  <c r="C25" i="6"/>
  <c r="C26" i="6" a="1"/>
  <c r="C26" i="6"/>
  <c r="C27" i="6" a="1"/>
  <c r="C27" i="6"/>
  <c r="C28" i="6" a="1"/>
  <c r="C28" i="6"/>
  <c r="C29" i="6" a="1"/>
  <c r="C29" i="6"/>
  <c r="C30" i="6" a="1"/>
  <c r="C30" i="6"/>
  <c r="C12" i="7" a="1"/>
  <c r="C12" i="7" s="1"/>
  <c r="C31" i="6"/>
  <c r="B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P14" i="7" a="1"/>
  <c r="P14" i="7"/>
  <c r="P15" i="7" a="1"/>
  <c r="P15" i="7"/>
  <c r="P16" i="7" a="1"/>
  <c r="P16" i="7"/>
  <c r="P17" i="7" a="1"/>
  <c r="P17" i="7"/>
  <c r="P18" i="7" a="1"/>
  <c r="P18" i="7"/>
  <c r="P19" i="7" a="1"/>
  <c r="P19" i="7"/>
  <c r="P20" i="7" a="1"/>
  <c r="P20" i="7"/>
  <c r="P21" i="7" a="1"/>
  <c r="P21" i="7"/>
  <c r="P22" i="7" a="1"/>
  <c r="P22" i="7"/>
  <c r="P23" i="7" a="1"/>
  <c r="P23" i="7"/>
  <c r="P24" i="7" a="1"/>
  <c r="P24" i="7"/>
  <c r="P25" i="7" a="1"/>
  <c r="P25" i="7"/>
  <c r="P26" i="7" a="1"/>
  <c r="P26" i="7"/>
  <c r="P27" i="7" a="1"/>
  <c r="P27" i="7"/>
  <c r="P28" i="7" a="1"/>
  <c r="P28" i="7"/>
  <c r="P29" i="7" a="1"/>
  <c r="P29" i="7"/>
  <c r="P30" i="7" a="1"/>
  <c r="P30" i="7"/>
  <c r="P13" i="7" a="1"/>
  <c r="P13" i="7"/>
  <c r="P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C13" i="7" a="1"/>
  <c r="C13" i="7" s="1"/>
  <c r="D13" i="7" s="1"/>
  <c r="C14" i="7" a="1"/>
  <c r="C14" i="7" s="1"/>
  <c r="D14" i="7" s="1"/>
  <c r="C15" i="7" a="1"/>
  <c r="C15" i="7" s="1"/>
  <c r="D15" i="7" s="1"/>
  <c r="C16" i="7" a="1"/>
  <c r="C16" i="7" s="1"/>
  <c r="D16" i="7" s="1"/>
  <c r="C17" i="7" a="1"/>
  <c r="C17" i="7" s="1"/>
  <c r="D17" i="7" s="1"/>
  <c r="C18" i="7" a="1"/>
  <c r="C18" i="7" s="1"/>
  <c r="D18" i="7" s="1"/>
  <c r="C19" i="7" a="1"/>
  <c r="C19" i="7" s="1"/>
  <c r="D19" i="7" s="1"/>
  <c r="C20" i="7" a="1"/>
  <c r="C20" i="7" s="1"/>
  <c r="D20" i="7" s="1"/>
  <c r="C21" i="7" a="1"/>
  <c r="C21" i="7" s="1"/>
  <c r="D21" i="7" s="1"/>
  <c r="C22" i="7" a="1"/>
  <c r="C22" i="7" s="1"/>
  <c r="D22" i="7" s="1"/>
  <c r="C23" i="7" a="1"/>
  <c r="C23" i="7" s="1"/>
  <c r="D23" i="7" s="1"/>
  <c r="C24" i="7" a="1"/>
  <c r="C24" i="7" s="1"/>
  <c r="D24" i="7" s="1"/>
  <c r="C25" i="7" a="1"/>
  <c r="C25" i="7" s="1"/>
  <c r="D25" i="7" s="1"/>
  <c r="C26" i="7" a="1"/>
  <c r="C26" i="7" s="1"/>
  <c r="D26" i="7" s="1"/>
  <c r="C27" i="7" a="1"/>
  <c r="C27" i="7" s="1"/>
  <c r="D27" i="7" s="1"/>
  <c r="C28" i="7" a="1"/>
  <c r="C28" i="7" s="1"/>
  <c r="D28" i="7" s="1"/>
  <c r="C29" i="7" a="1"/>
  <c r="C29" i="7" s="1"/>
  <c r="D29" i="7" s="1"/>
  <c r="C14" i="5" a="1"/>
  <c r="C14" i="5" s="1"/>
  <c r="B16" i="11" a="1"/>
  <c r="P14" i="5" a="1"/>
  <c r="P14" i="5"/>
  <c r="P15" i="5" a="1"/>
  <c r="P15" i="5"/>
  <c r="P16" i="5" a="1"/>
  <c r="P16" i="5"/>
  <c r="P17" i="5" a="1"/>
  <c r="P17" i="5"/>
  <c r="P18" i="5" a="1"/>
  <c r="P18" i="5"/>
  <c r="P19" i="5" a="1"/>
  <c r="P19" i="5"/>
  <c r="P20" i="5" a="1"/>
  <c r="P20" i="5"/>
  <c r="P21" i="5" a="1"/>
  <c r="P21" i="5"/>
  <c r="P22" i="5" a="1"/>
  <c r="P22" i="5"/>
  <c r="P23" i="5" a="1"/>
  <c r="P23" i="5"/>
  <c r="P24" i="5" a="1"/>
  <c r="P24" i="5"/>
  <c r="P25" i="5" a="1"/>
  <c r="P25" i="5"/>
  <c r="P26" i="5" a="1"/>
  <c r="P26" i="5"/>
  <c r="P27" i="5" a="1"/>
  <c r="P27" i="5"/>
  <c r="P28" i="5" a="1"/>
  <c r="P28" i="5"/>
  <c r="P29" i="5" a="1"/>
  <c r="P29" i="5"/>
  <c r="P13" i="5" a="1"/>
  <c r="P13" i="5"/>
  <c r="P12" i="5" a="1"/>
  <c r="P12" i="5"/>
  <c r="C15" i="5" a="1"/>
  <c r="C15" i="5" s="1"/>
  <c r="D15" i="5" s="1"/>
  <c r="C16" i="5" a="1"/>
  <c r="C16" i="5" s="1"/>
  <c r="D16" i="5" s="1"/>
  <c r="C17" i="5" a="1"/>
  <c r="C17" i="5" s="1"/>
  <c r="D17" i="5" s="1"/>
  <c r="C18" i="5" a="1"/>
  <c r="C18" i="5" s="1"/>
  <c r="D18" i="5" s="1"/>
  <c r="C19" i="5" a="1"/>
  <c r="C19" i="5" s="1"/>
  <c r="D19" i="5" s="1"/>
  <c r="C20" i="5" a="1"/>
  <c r="C20" i="5" s="1"/>
  <c r="D20" i="5" s="1"/>
  <c r="C21" i="5" a="1"/>
  <c r="C21" i="5" s="1"/>
  <c r="D21" i="5" s="1"/>
  <c r="C22" i="5" a="1"/>
  <c r="C22" i="5" s="1"/>
  <c r="D22" i="5" s="1"/>
  <c r="C23" i="5" a="1"/>
  <c r="C23" i="5" s="1"/>
  <c r="D23" i="5" s="1"/>
  <c r="C24" i="5" a="1"/>
  <c r="C24" i="5" s="1"/>
  <c r="D24" i="5" s="1"/>
  <c r="C25" i="5" a="1"/>
  <c r="C25" i="5" s="1"/>
  <c r="D25" i="5" s="1"/>
  <c r="C26" i="5" a="1"/>
  <c r="C26" i="5" s="1"/>
  <c r="D26" i="5" s="1"/>
  <c r="C27" i="5" a="1"/>
  <c r="C27" i="5" s="1"/>
  <c r="D27" i="5" s="1"/>
  <c r="C28" i="5" a="1"/>
  <c r="C28" i="5" s="1"/>
  <c r="D28" i="5" s="1"/>
  <c r="C29" i="5" a="1"/>
  <c r="C29" i="5" s="1"/>
  <c r="D29" i="5" s="1"/>
  <c r="C30" i="5" a="1"/>
  <c r="C30" i="5" s="1"/>
  <c r="D30" i="5" s="1"/>
  <c r="C31" i="5" a="1"/>
  <c r="C31" i="5" s="1"/>
  <c r="D31" i="5" s="1"/>
  <c r="C14" i="4" a="1"/>
  <c r="C14" i="4" s="1"/>
  <c r="P30" i="5"/>
  <c r="O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P15" i="4" a="1"/>
  <c r="P15" i="4" s="1"/>
  <c r="P16" i="4" a="1"/>
  <c r="P16" i="4" s="1"/>
  <c r="P17" i="4" a="1"/>
  <c r="P17" i="4" s="1"/>
  <c r="P18" i="4" a="1"/>
  <c r="P18" i="4" s="1"/>
  <c r="P19" i="4" a="1"/>
  <c r="P19" i="4" s="1"/>
  <c r="P20" i="4" a="1"/>
  <c r="P20" i="4" s="1"/>
  <c r="P21" i="4" a="1"/>
  <c r="P21" i="4" s="1"/>
  <c r="P22" i="4" a="1"/>
  <c r="P22" i="4" s="1"/>
  <c r="P23" i="4" a="1"/>
  <c r="P23" i="4" s="1"/>
  <c r="P24" i="4" a="1"/>
  <c r="P24" i="4" s="1"/>
  <c r="P25" i="4" a="1"/>
  <c r="P25" i="4" s="1"/>
  <c r="P26" i="4" a="1"/>
  <c r="P26" i="4" s="1"/>
  <c r="P27" i="4" a="1"/>
  <c r="P27" i="4" s="1"/>
  <c r="P28" i="4" a="1"/>
  <c r="P28" i="4" s="1"/>
  <c r="P29" i="4" a="1"/>
  <c r="P29" i="4" s="1"/>
  <c r="P30" i="4" a="1"/>
  <c r="P30" i="4" s="1"/>
  <c r="Q30" i="4" s="1"/>
  <c r="P31" i="4" a="1"/>
  <c r="P31" i="4" s="1"/>
  <c r="P14" i="4" a="1"/>
  <c r="P14" i="4" s="1"/>
  <c r="C15" i="4" a="1"/>
  <c r="C15" i="4" s="1"/>
  <c r="D15" i="4" s="1"/>
  <c r="C16" i="4" a="1"/>
  <c r="C16" i="4" s="1"/>
  <c r="D16" i="4" s="1"/>
  <c r="C17" i="4" a="1"/>
  <c r="C17" i="4" s="1"/>
  <c r="D17" i="4" s="1"/>
  <c r="C18" i="4" a="1"/>
  <c r="C18" i="4" s="1"/>
  <c r="D18" i="4" s="1"/>
  <c r="C19" i="4" a="1"/>
  <c r="C19" i="4" s="1"/>
  <c r="D19" i="4" s="1"/>
  <c r="C20" i="4" a="1"/>
  <c r="C20" i="4" s="1"/>
  <c r="D20" i="4" s="1"/>
  <c r="C21" i="4" a="1"/>
  <c r="C21" i="4" s="1"/>
  <c r="D21" i="4" s="1"/>
  <c r="C22" i="4" a="1"/>
  <c r="C22" i="4" s="1"/>
  <c r="D22" i="4" s="1"/>
  <c r="C23" i="4" a="1"/>
  <c r="C23" i="4" s="1"/>
  <c r="D23" i="4" s="1"/>
  <c r="C24" i="4" a="1"/>
  <c r="C24" i="4" s="1"/>
  <c r="D24" i="4" s="1"/>
  <c r="C25" i="4" a="1"/>
  <c r="C25" i="4" s="1"/>
  <c r="D25" i="4" s="1"/>
  <c r="C26" i="4" a="1"/>
  <c r="C26" i="4" s="1"/>
  <c r="D26" i="4" s="1"/>
  <c r="C27" i="4" a="1"/>
  <c r="C27" i="4" s="1"/>
  <c r="D27" i="4" s="1"/>
  <c r="C28" i="4" a="1"/>
  <c r="C28" i="4" s="1"/>
  <c r="D28" i="4" s="1"/>
  <c r="C29" i="4" a="1"/>
  <c r="C29" i="4" s="1"/>
  <c r="D29" i="4" s="1"/>
  <c r="C30" i="4" a="1"/>
  <c r="C30" i="4" s="1"/>
  <c r="D30" i="4" s="1"/>
  <c r="C31" i="4" a="1"/>
  <c r="C31" i="4" s="1"/>
  <c r="D31" i="4" s="1"/>
  <c r="C14" i="3" a="1"/>
  <c r="C14" i="3" s="1"/>
  <c r="P15" i="3" a="1"/>
  <c r="P15" i="3" s="1"/>
  <c r="Q15" i="3" s="1"/>
  <c r="P16" i="3" a="1"/>
  <c r="P16" i="3" s="1"/>
  <c r="Q16" i="3" s="1"/>
  <c r="P17" i="3" a="1"/>
  <c r="P17" i="3" s="1"/>
  <c r="Q17" i="3" s="1"/>
  <c r="P18" i="3" a="1"/>
  <c r="P18" i="3" s="1"/>
  <c r="Q18" i="3" s="1"/>
  <c r="P19" i="3" a="1"/>
  <c r="P19" i="3" s="1"/>
  <c r="Q19" i="3" s="1"/>
  <c r="P20" i="3" a="1"/>
  <c r="P20" i="3" s="1"/>
  <c r="Q20" i="3" s="1"/>
  <c r="P21" i="3" a="1"/>
  <c r="P21" i="3" s="1"/>
  <c r="Q21" i="3" s="1"/>
  <c r="P22" i="3" a="1"/>
  <c r="P22" i="3" s="1"/>
  <c r="Q22" i="3" s="1"/>
  <c r="P23" i="3" a="1"/>
  <c r="P23" i="3" s="1"/>
  <c r="Q23" i="3" s="1"/>
  <c r="P24" i="3" a="1"/>
  <c r="P24" i="3" s="1"/>
  <c r="Q24" i="3" s="1"/>
  <c r="P25" i="3" a="1"/>
  <c r="P25" i="3" s="1"/>
  <c r="Q25" i="3" s="1"/>
  <c r="P26" i="3" a="1"/>
  <c r="P26" i="3" s="1"/>
  <c r="Q26" i="3" s="1"/>
  <c r="P27" i="3" a="1"/>
  <c r="P27" i="3" s="1"/>
  <c r="Q27" i="3" s="1"/>
  <c r="P28" i="3" a="1"/>
  <c r="P28" i="3" s="1"/>
  <c r="Q28" i="3" s="1"/>
  <c r="P29" i="3" a="1"/>
  <c r="P29" i="3" s="1"/>
  <c r="Q29" i="3" s="1"/>
  <c r="P30" i="3" a="1"/>
  <c r="P30" i="3" s="1"/>
  <c r="Q30" i="3" s="1"/>
  <c r="P31" i="3" a="1"/>
  <c r="P31" i="3" s="1"/>
  <c r="Q31" i="3" s="1"/>
  <c r="P14" i="3" a="1"/>
  <c r="P14" i="3" s="1"/>
  <c r="C15" i="3" a="1"/>
  <c r="C15" i="3" s="1"/>
  <c r="D15" i="3" s="1"/>
  <c r="C16" i="3" a="1"/>
  <c r="C16" i="3" s="1"/>
  <c r="D16" i="3" s="1"/>
  <c r="C17" i="3" a="1"/>
  <c r="C17" i="3" s="1"/>
  <c r="D17" i="3" s="1"/>
  <c r="C18" i="3" a="1"/>
  <c r="C18" i="3" s="1"/>
  <c r="D18" i="3" s="1"/>
  <c r="C19" i="3" a="1"/>
  <c r="C19" i="3" s="1"/>
  <c r="D19" i="3" s="1"/>
  <c r="C20" i="3" a="1"/>
  <c r="C20" i="3" s="1"/>
  <c r="D20" i="3" s="1"/>
  <c r="C21" i="3" a="1"/>
  <c r="C21" i="3" s="1"/>
  <c r="D21" i="3" s="1"/>
  <c r="C22" i="3" a="1"/>
  <c r="C22" i="3" s="1"/>
  <c r="D22" i="3" s="1"/>
  <c r="C23" i="3" a="1"/>
  <c r="C23" i="3" s="1"/>
  <c r="D23" i="3" s="1"/>
  <c r="C24" i="3" a="1"/>
  <c r="C24" i="3" s="1"/>
  <c r="D24" i="3" s="1"/>
  <c r="C25" i="3" a="1"/>
  <c r="C25" i="3" s="1"/>
  <c r="D25" i="3" s="1"/>
  <c r="C26" i="3" a="1"/>
  <c r="C26" i="3" s="1"/>
  <c r="D26" i="3" s="1"/>
  <c r="C27" i="3" a="1"/>
  <c r="C27" i="3" s="1"/>
  <c r="D27" i="3" s="1"/>
  <c r="C28" i="3" a="1"/>
  <c r="C28" i="3" s="1"/>
  <c r="D28" i="3" s="1"/>
  <c r="C29" i="3" a="1"/>
  <c r="C29" i="3" s="1"/>
  <c r="D29" i="3" s="1"/>
  <c r="C30" i="3" a="1"/>
  <c r="C30" i="3" s="1"/>
  <c r="D30" i="3" s="1"/>
  <c r="C31" i="3" a="1"/>
  <c r="C31" i="3" s="1"/>
  <c r="D31" i="3" s="1"/>
  <c r="M21" i="1"/>
  <c r="L21" i="1"/>
  <c r="N20" i="1"/>
  <c r="N19" i="1"/>
  <c r="N13" i="1"/>
  <c r="N14" i="1"/>
  <c r="N15" i="1"/>
  <c r="N16" i="1"/>
  <c r="N17" i="1"/>
  <c r="N18" i="1"/>
  <c r="N3" i="1"/>
  <c r="N4" i="1"/>
  <c r="N5" i="1"/>
  <c r="N6" i="1"/>
  <c r="N7" i="1"/>
  <c r="N8" i="1"/>
  <c r="N9" i="1"/>
  <c r="N10" i="1"/>
  <c r="N11" i="1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B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/>
  <c r="T3" i="12"/>
  <c r="T4" i="12"/>
  <c r="T5" i="12"/>
  <c r="T6" i="12"/>
  <c r="T7" i="12"/>
  <c r="T8" i="12"/>
  <c r="T9" i="12"/>
  <c r="T10" i="12"/>
  <c r="T11" i="12"/>
  <c r="T12" i="12"/>
  <c r="T13" i="12"/>
  <c r="T14" i="12"/>
  <c r="T15" i="12"/>
  <c r="T16" i="12"/>
  <c r="T17" i="12"/>
  <c r="T18" i="12"/>
  <c r="T19" i="12"/>
  <c r="T2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B20" i="12"/>
  <c r="AH16" i="2" a="1"/>
  <c r="AH16" i="2"/>
  <c r="AH22" i="2" a="1"/>
  <c r="AH22" i="2"/>
  <c r="AH20" i="2" a="1"/>
  <c r="AH20" i="2"/>
  <c r="AH18" i="2" a="1"/>
  <c r="AH18" i="2"/>
  <c r="AH17" i="2" a="1"/>
  <c r="AH17" i="2"/>
  <c r="G73" i="2"/>
  <c r="AC16" i="2"/>
  <c r="G79" i="2"/>
  <c r="AC17" i="2"/>
  <c r="G84" i="2"/>
  <c r="AC28" i="2"/>
  <c r="T88" i="2"/>
  <c r="AC18" i="2"/>
  <c r="T79" i="2"/>
  <c r="AC24" i="2"/>
  <c r="T62" i="2"/>
  <c r="AC27" i="2"/>
  <c r="G61" i="2"/>
  <c r="AC26" i="2"/>
  <c r="G51" i="2"/>
  <c r="AC19" i="2"/>
  <c r="G38" i="2"/>
  <c r="AC25" i="2"/>
  <c r="T49" i="2"/>
  <c r="AC14" i="2"/>
  <c r="T38" i="2"/>
  <c r="AC21" i="2"/>
  <c r="T25" i="2"/>
  <c r="AC22" i="2"/>
  <c r="G25" i="2"/>
  <c r="AC23" i="2"/>
  <c r="G12" i="2"/>
  <c r="AC20" i="2"/>
  <c r="T12" i="2"/>
  <c r="AC15" i="2"/>
  <c r="E84" i="2"/>
  <c r="AB28" i="2"/>
  <c r="R79" i="2"/>
  <c r="E79" i="2"/>
  <c r="AB17" i="2"/>
  <c r="AB24" i="2"/>
  <c r="E61" i="2"/>
  <c r="AB26" i="2"/>
  <c r="E51" i="2"/>
  <c r="AB19" i="2"/>
  <c r="R38" i="2"/>
  <c r="AB21" i="2"/>
  <c r="E38" i="2"/>
  <c r="AB25" i="2"/>
  <c r="R25" i="2"/>
  <c r="AB22" i="2"/>
  <c r="E25" i="2"/>
  <c r="AB23" i="2"/>
  <c r="R12" i="2"/>
  <c r="E12" i="2"/>
  <c r="AB20" i="2"/>
  <c r="AB15" i="2"/>
  <c r="CY17" i="2"/>
  <c r="BR17" i="2"/>
  <c r="DC16" i="2"/>
  <c r="DA16" i="2"/>
  <c r="CY16" i="2"/>
  <c r="CW16" i="2"/>
  <c r="CV16" i="2"/>
  <c r="CC16" i="2"/>
  <c r="BV16" i="2"/>
  <c r="BT16" i="2"/>
  <c r="BR16" i="2"/>
  <c r="BP16" i="2"/>
  <c r="BO16" i="2"/>
  <c r="BQ16" i="2"/>
  <c r="DB12" i="2"/>
  <c r="CZ12" i="2"/>
  <c r="DD12" i="2"/>
  <c r="CX12" i="2"/>
  <c r="CR15" i="2"/>
  <c r="CP15" i="2"/>
  <c r="CN15" i="2"/>
  <c r="CN16" i="2"/>
  <c r="CL15" i="2"/>
  <c r="CK15" i="2"/>
  <c r="BU15" i="2"/>
  <c r="BS15" i="2"/>
  <c r="BW15" i="2"/>
  <c r="BQ15" i="2"/>
  <c r="BG15" i="2"/>
  <c r="DN14" i="2"/>
  <c r="DL14" i="2"/>
  <c r="DJ14" i="2"/>
  <c r="DJ15" i="2"/>
  <c r="DH14" i="2"/>
  <c r="DG14" i="2"/>
  <c r="DB11" i="2"/>
  <c r="CZ11" i="2"/>
  <c r="DD11" i="2"/>
  <c r="CX11" i="2"/>
  <c r="CQ4" i="2"/>
  <c r="CO4" i="2"/>
  <c r="CS4" i="2"/>
  <c r="CM4" i="2"/>
  <c r="CF14" i="2"/>
  <c r="CD14" i="2"/>
  <c r="CH14" i="2"/>
  <c r="CB14" i="2"/>
  <c r="BU14" i="2"/>
  <c r="BS14" i="2"/>
  <c r="BW14" i="2"/>
  <c r="BQ14" i="2"/>
  <c r="BK14" i="2"/>
  <c r="CG15" i="2"/>
  <c r="BI14" i="2"/>
  <c r="CE15" i="2"/>
  <c r="BG14" i="2"/>
  <c r="CC15" i="2"/>
  <c r="BE14" i="2"/>
  <c r="CA15" i="2"/>
  <c r="BD14" i="2"/>
  <c r="DM12" i="2"/>
  <c r="DK12" i="2"/>
  <c r="DO12" i="2"/>
  <c r="DI12" i="2"/>
  <c r="DB5" i="2"/>
  <c r="CZ5" i="2"/>
  <c r="DD5" i="2"/>
  <c r="CX5" i="2"/>
  <c r="CQ13" i="2"/>
  <c r="CO13" i="2"/>
  <c r="CS13" i="2"/>
  <c r="CM13" i="2"/>
  <c r="CF13" i="2"/>
  <c r="CD13" i="2"/>
  <c r="CH13" i="2"/>
  <c r="CB13" i="2"/>
  <c r="BU13" i="2"/>
  <c r="BS13" i="2"/>
  <c r="BW13" i="2"/>
  <c r="BQ13" i="2"/>
  <c r="BJ13" i="2"/>
  <c r="BH13" i="2"/>
  <c r="BL13" i="2"/>
  <c r="BF13" i="2"/>
  <c r="AV13" i="2"/>
  <c r="AK13" i="2"/>
  <c r="DM13" i="2"/>
  <c r="DK13" i="2"/>
  <c r="DO13" i="2"/>
  <c r="DI13" i="2"/>
  <c r="DB13" i="2"/>
  <c r="CZ13" i="2"/>
  <c r="DD13" i="2"/>
  <c r="CX13" i="2"/>
  <c r="CQ9" i="2"/>
  <c r="CO9" i="2"/>
  <c r="CS9" i="2"/>
  <c r="CM9" i="2"/>
  <c r="CF12" i="2"/>
  <c r="CD12" i="2"/>
  <c r="CH12" i="2"/>
  <c r="CB12" i="2"/>
  <c r="BU12" i="2"/>
  <c r="BS12" i="2"/>
  <c r="BW12" i="2"/>
  <c r="BQ12" i="2"/>
  <c r="BJ12" i="2"/>
  <c r="BH12" i="2"/>
  <c r="BL12" i="2"/>
  <c r="BF12" i="2"/>
  <c r="AZ12" i="2"/>
  <c r="AX12" i="2"/>
  <c r="AV12" i="2"/>
  <c r="AT12" i="2"/>
  <c r="AS12" i="2"/>
  <c r="AU12" i="2"/>
  <c r="AO12" i="2"/>
  <c r="AM12" i="2"/>
  <c r="AK12" i="2"/>
  <c r="AI12" i="2"/>
  <c r="AH12" i="2"/>
  <c r="AJ12" i="2"/>
  <c r="DM10" i="2"/>
  <c r="DK10" i="2"/>
  <c r="DO10" i="2"/>
  <c r="DI10" i="2"/>
  <c r="DB10" i="2"/>
  <c r="CZ10" i="2"/>
  <c r="DD10" i="2"/>
  <c r="CX10" i="2"/>
  <c r="CQ8" i="2"/>
  <c r="CO8" i="2"/>
  <c r="CS8" i="2"/>
  <c r="CM8" i="2"/>
  <c r="CF11" i="2"/>
  <c r="CD11" i="2"/>
  <c r="CH11" i="2"/>
  <c r="CB11" i="2"/>
  <c r="BU11" i="2"/>
  <c r="BS11" i="2"/>
  <c r="BW11" i="2"/>
  <c r="BQ11" i="2"/>
  <c r="BJ11" i="2"/>
  <c r="BH11" i="2"/>
  <c r="BL11" i="2"/>
  <c r="BF11" i="2"/>
  <c r="AY11" i="2"/>
  <c r="AW11" i="2"/>
  <c r="BA11" i="2"/>
  <c r="AU11" i="2"/>
  <c r="AN11" i="2"/>
  <c r="AL11" i="2"/>
  <c r="AP11" i="2"/>
  <c r="AJ11" i="2"/>
  <c r="DM11" i="2"/>
  <c r="DK11" i="2"/>
  <c r="DO11" i="2"/>
  <c r="DI11" i="2"/>
  <c r="DB9" i="2"/>
  <c r="CZ9" i="2"/>
  <c r="DD9" i="2"/>
  <c r="CX9" i="2"/>
  <c r="CQ3" i="2"/>
  <c r="CO3" i="2"/>
  <c r="CS3" i="2"/>
  <c r="CM3" i="2"/>
  <c r="CF10" i="2"/>
  <c r="CD10" i="2"/>
  <c r="CH10" i="2"/>
  <c r="CB10" i="2"/>
  <c r="BU10" i="2"/>
  <c r="BS10" i="2"/>
  <c r="BW10" i="2"/>
  <c r="BQ10" i="2"/>
  <c r="BJ10" i="2"/>
  <c r="BH10" i="2"/>
  <c r="BL10" i="2"/>
  <c r="BF10" i="2"/>
  <c r="AY10" i="2"/>
  <c r="AW10" i="2"/>
  <c r="BA10" i="2"/>
  <c r="AU10" i="2"/>
  <c r="AN10" i="2"/>
  <c r="AL10" i="2"/>
  <c r="AP10" i="2"/>
  <c r="AJ10" i="2"/>
  <c r="AD11" i="2"/>
  <c r="DM9" i="2"/>
  <c r="DK9" i="2"/>
  <c r="DO9" i="2"/>
  <c r="DI9" i="2"/>
  <c r="DB14" i="2"/>
  <c r="CZ14" i="2"/>
  <c r="DD14" i="2"/>
  <c r="CX14" i="2"/>
  <c r="CQ14" i="2"/>
  <c r="CO14" i="2"/>
  <c r="CS14" i="2"/>
  <c r="CM14" i="2"/>
  <c r="CF9" i="2"/>
  <c r="CD9" i="2"/>
  <c r="CH9" i="2"/>
  <c r="CB9" i="2"/>
  <c r="BU9" i="2"/>
  <c r="BS9" i="2"/>
  <c r="BW9" i="2"/>
  <c r="BQ9" i="2"/>
  <c r="BJ9" i="2"/>
  <c r="BH9" i="2"/>
  <c r="BL9" i="2"/>
  <c r="BF9" i="2"/>
  <c r="AY9" i="2"/>
  <c r="AW9" i="2"/>
  <c r="BA9" i="2"/>
  <c r="AU9" i="2"/>
  <c r="AN9" i="2"/>
  <c r="AL9" i="2"/>
  <c r="AP9" i="2"/>
  <c r="AJ9" i="2"/>
  <c r="AB10" i="2"/>
  <c r="DM6" i="2"/>
  <c r="DK6" i="2"/>
  <c r="DO6" i="2"/>
  <c r="DI6" i="2"/>
  <c r="DB8" i="2"/>
  <c r="CZ8" i="2"/>
  <c r="DD8" i="2"/>
  <c r="CX8" i="2"/>
  <c r="CQ12" i="2"/>
  <c r="CO12" i="2"/>
  <c r="CS12" i="2"/>
  <c r="CM12" i="2"/>
  <c r="CF8" i="2"/>
  <c r="CD8" i="2"/>
  <c r="CH8" i="2"/>
  <c r="CB8" i="2"/>
  <c r="BU8" i="2"/>
  <c r="BS8" i="2"/>
  <c r="BW8" i="2"/>
  <c r="BQ8" i="2"/>
  <c r="BJ8" i="2"/>
  <c r="BH8" i="2"/>
  <c r="BL8" i="2"/>
  <c r="BF8" i="2"/>
  <c r="AY8" i="2"/>
  <c r="AW8" i="2"/>
  <c r="BA8" i="2"/>
  <c r="AU8" i="2"/>
  <c r="AN8" i="2"/>
  <c r="AL8" i="2"/>
  <c r="AP8" i="2"/>
  <c r="AJ8" i="2"/>
  <c r="AB9" i="2"/>
  <c r="DM4" i="2"/>
  <c r="DK4" i="2"/>
  <c r="DO4" i="2"/>
  <c r="DI4" i="2"/>
  <c r="DB4" i="2"/>
  <c r="CZ4" i="2"/>
  <c r="DD4" i="2"/>
  <c r="CX4" i="2"/>
  <c r="CQ7" i="2"/>
  <c r="CO7" i="2"/>
  <c r="CS7" i="2"/>
  <c r="CM7" i="2"/>
  <c r="CF7" i="2"/>
  <c r="CD7" i="2"/>
  <c r="CH7" i="2"/>
  <c r="CB7" i="2"/>
  <c r="BU7" i="2"/>
  <c r="BS7" i="2"/>
  <c r="BW7" i="2"/>
  <c r="BQ7" i="2"/>
  <c r="BJ7" i="2"/>
  <c r="BH7" i="2"/>
  <c r="BL7" i="2"/>
  <c r="BF7" i="2"/>
  <c r="AY7" i="2"/>
  <c r="AW7" i="2"/>
  <c r="BA7" i="2"/>
  <c r="AU7" i="2"/>
  <c r="AN7" i="2"/>
  <c r="AL7" i="2"/>
  <c r="AP7" i="2"/>
  <c r="AJ7" i="2"/>
  <c r="AB8" i="2"/>
  <c r="DM8" i="2"/>
  <c r="DK8" i="2"/>
  <c r="DO8" i="2"/>
  <c r="DI8" i="2"/>
  <c r="DB3" i="2"/>
  <c r="CZ3" i="2"/>
  <c r="DD3" i="2"/>
  <c r="CX3" i="2"/>
  <c r="CQ11" i="2"/>
  <c r="CO11" i="2"/>
  <c r="CS11" i="2"/>
  <c r="CM11" i="2"/>
  <c r="CF6" i="2"/>
  <c r="CD6" i="2"/>
  <c r="CH6" i="2"/>
  <c r="CB6" i="2"/>
  <c r="BU6" i="2"/>
  <c r="BS6" i="2"/>
  <c r="BW6" i="2"/>
  <c r="BQ6" i="2"/>
  <c r="BJ6" i="2"/>
  <c r="BH6" i="2"/>
  <c r="BL6" i="2"/>
  <c r="BF6" i="2"/>
  <c r="AY6" i="2"/>
  <c r="AW6" i="2"/>
  <c r="BA6" i="2"/>
  <c r="AU6" i="2"/>
  <c r="AN6" i="2"/>
  <c r="AL6" i="2"/>
  <c r="AP6" i="2"/>
  <c r="AJ6" i="2"/>
  <c r="AB7" i="2"/>
  <c r="DM7" i="2"/>
  <c r="DK7" i="2"/>
  <c r="DO7" i="2"/>
  <c r="DI7" i="2"/>
  <c r="DB7" i="2"/>
  <c r="CZ7" i="2"/>
  <c r="DD7" i="2"/>
  <c r="CX7" i="2"/>
  <c r="CQ6" i="2"/>
  <c r="CO6" i="2"/>
  <c r="CS6" i="2"/>
  <c r="CM6" i="2"/>
  <c r="CF5" i="2"/>
  <c r="CD5" i="2"/>
  <c r="CH5" i="2"/>
  <c r="CB5" i="2"/>
  <c r="BU5" i="2"/>
  <c r="BS5" i="2"/>
  <c r="BW5" i="2"/>
  <c r="BQ5" i="2"/>
  <c r="BJ5" i="2"/>
  <c r="BH5" i="2"/>
  <c r="BL5" i="2"/>
  <c r="BF5" i="2"/>
  <c r="AY5" i="2"/>
  <c r="AW5" i="2"/>
  <c r="BA5" i="2"/>
  <c r="AU5" i="2"/>
  <c r="AN5" i="2"/>
  <c r="AL5" i="2"/>
  <c r="AP5" i="2"/>
  <c r="AJ5" i="2"/>
  <c r="AB6" i="2"/>
  <c r="DM2" i="2"/>
  <c r="DK2" i="2"/>
  <c r="DO2" i="2"/>
  <c r="DI2" i="2"/>
  <c r="DB6" i="2"/>
  <c r="CZ6" i="2"/>
  <c r="DD6" i="2"/>
  <c r="CX6" i="2"/>
  <c r="CQ2" i="2"/>
  <c r="CO2" i="2"/>
  <c r="CS2" i="2"/>
  <c r="CM2" i="2"/>
  <c r="CF4" i="2"/>
  <c r="CD4" i="2"/>
  <c r="CH4" i="2"/>
  <c r="CB4" i="2"/>
  <c r="BU4" i="2"/>
  <c r="BS4" i="2"/>
  <c r="BW4" i="2"/>
  <c r="BQ4" i="2"/>
  <c r="BJ4" i="2"/>
  <c r="BH4" i="2"/>
  <c r="BL4" i="2"/>
  <c r="BF4" i="2"/>
  <c r="AY4" i="2"/>
  <c r="AW4" i="2"/>
  <c r="BA4" i="2"/>
  <c r="AU4" i="2"/>
  <c r="AN4" i="2"/>
  <c r="AL4" i="2"/>
  <c r="AP4" i="2"/>
  <c r="AJ4" i="2"/>
  <c r="AB5" i="2"/>
  <c r="DM5" i="2"/>
  <c r="DK5" i="2"/>
  <c r="DO5" i="2"/>
  <c r="DI5" i="2"/>
  <c r="DB15" i="2"/>
  <c r="CZ15" i="2"/>
  <c r="DD15" i="2"/>
  <c r="CX15" i="2"/>
  <c r="CQ10" i="2"/>
  <c r="CO10" i="2"/>
  <c r="CS10" i="2"/>
  <c r="CM10" i="2"/>
  <c r="CF3" i="2"/>
  <c r="CD3" i="2"/>
  <c r="CH3" i="2"/>
  <c r="CB3" i="2"/>
  <c r="BU3" i="2"/>
  <c r="BS3" i="2"/>
  <c r="BW3" i="2"/>
  <c r="BQ3" i="2"/>
  <c r="BJ3" i="2"/>
  <c r="BH3" i="2"/>
  <c r="BL3" i="2"/>
  <c r="BF3" i="2"/>
  <c r="AY3" i="2"/>
  <c r="AW3" i="2"/>
  <c r="BA3" i="2"/>
  <c r="AU3" i="2"/>
  <c r="AN3" i="2"/>
  <c r="AL3" i="2"/>
  <c r="AP3" i="2"/>
  <c r="AJ3" i="2"/>
  <c r="AB4" i="2"/>
  <c r="DM3" i="2"/>
  <c r="DM14" i="2"/>
  <c r="DK3" i="2"/>
  <c r="DI3" i="2"/>
  <c r="DI14" i="2"/>
  <c r="DB2" i="2"/>
  <c r="DB16" i="2"/>
  <c r="CZ2" i="2"/>
  <c r="CX2" i="2"/>
  <c r="CX16" i="2"/>
  <c r="CQ5" i="2"/>
  <c r="CQ15" i="2"/>
  <c r="CO5" i="2"/>
  <c r="CM5" i="2"/>
  <c r="CM15" i="2"/>
  <c r="CF2" i="2"/>
  <c r="CD2" i="2"/>
  <c r="CB2" i="2"/>
  <c r="BU2" i="2"/>
  <c r="BU16" i="2"/>
  <c r="BS2" i="2"/>
  <c r="BQ2" i="2"/>
  <c r="BJ2" i="2"/>
  <c r="BH2" i="2"/>
  <c r="BF2" i="2"/>
  <c r="AY2" i="2"/>
  <c r="AY12" i="2"/>
  <c r="AW2" i="2"/>
  <c r="AU2" i="2"/>
  <c r="AN2" i="2"/>
  <c r="AN12" i="2"/>
  <c r="AL2" i="2"/>
  <c r="AJ2" i="2"/>
  <c r="AB3" i="2"/>
  <c r="AB11" i="2"/>
  <c r="R88" i="2"/>
  <c r="AB18" i="2"/>
  <c r="V87" i="2"/>
  <c r="T87" i="2"/>
  <c r="R87" i="2"/>
  <c r="P87" i="2"/>
  <c r="O87" i="2"/>
  <c r="Q87" i="2"/>
  <c r="U86" i="2"/>
  <c r="S86" i="2"/>
  <c r="Q86" i="2"/>
  <c r="U85" i="2"/>
  <c r="S85" i="2"/>
  <c r="Q85" i="2"/>
  <c r="U84" i="2"/>
  <c r="S84" i="2"/>
  <c r="Q84" i="2"/>
  <c r="U83" i="2"/>
  <c r="S83" i="2"/>
  <c r="Q83" i="2"/>
  <c r="U82" i="2"/>
  <c r="S82" i="2"/>
  <c r="Q82" i="2"/>
  <c r="I83" i="2"/>
  <c r="G83" i="2"/>
  <c r="E83" i="2"/>
  <c r="H83" i="2"/>
  <c r="V78" i="2"/>
  <c r="T78" i="2"/>
  <c r="R78" i="2"/>
  <c r="P78" i="2"/>
  <c r="O78" i="2"/>
  <c r="Q78" i="2"/>
  <c r="U77" i="2"/>
  <c r="S77" i="2"/>
  <c r="Q77" i="2"/>
  <c r="I78" i="2"/>
  <c r="G78" i="2"/>
  <c r="E78" i="2"/>
  <c r="C78" i="2"/>
  <c r="B78" i="2"/>
  <c r="D78" i="2"/>
  <c r="H77" i="2"/>
  <c r="F77" i="2"/>
  <c r="D77" i="2"/>
  <c r="H78" i="2"/>
  <c r="E73" i="2"/>
  <c r="AB16" i="2"/>
  <c r="I72" i="2"/>
  <c r="G72" i="2"/>
  <c r="E72" i="2"/>
  <c r="C72" i="2"/>
  <c r="B72" i="2"/>
  <c r="D72" i="2"/>
  <c r="H71" i="2"/>
  <c r="F71" i="2"/>
  <c r="D71" i="2"/>
  <c r="H70" i="2"/>
  <c r="F70" i="2"/>
  <c r="D70" i="2"/>
  <c r="H69" i="2"/>
  <c r="F69" i="2"/>
  <c r="D69" i="2"/>
  <c r="H68" i="2"/>
  <c r="F68" i="2"/>
  <c r="D68" i="2"/>
  <c r="H67" i="2"/>
  <c r="F67" i="2"/>
  <c r="D67" i="2"/>
  <c r="H66" i="2"/>
  <c r="F66" i="2"/>
  <c r="D66" i="2"/>
  <c r="H65" i="2"/>
  <c r="F65" i="2"/>
  <c r="D65" i="2"/>
  <c r="R62" i="2"/>
  <c r="AB27" i="2"/>
  <c r="V61" i="2"/>
  <c r="T61" i="2"/>
  <c r="R61" i="2"/>
  <c r="P61" i="2"/>
  <c r="O61" i="2"/>
  <c r="Q61" i="2"/>
  <c r="U60" i="2"/>
  <c r="S60" i="2"/>
  <c r="Q60" i="2"/>
  <c r="U59" i="2"/>
  <c r="S59" i="2"/>
  <c r="Q59" i="2"/>
  <c r="U58" i="2"/>
  <c r="S58" i="2"/>
  <c r="Q58" i="2"/>
  <c r="U57" i="2"/>
  <c r="S57" i="2"/>
  <c r="Q57" i="2"/>
  <c r="U56" i="2"/>
  <c r="S56" i="2"/>
  <c r="Q56" i="2"/>
  <c r="U55" i="2"/>
  <c r="S55" i="2"/>
  <c r="Q55" i="2"/>
  <c r="U54" i="2"/>
  <c r="S54" i="2"/>
  <c r="Q54" i="2"/>
  <c r="I60" i="2"/>
  <c r="G60" i="2"/>
  <c r="E60" i="2"/>
  <c r="C60" i="2"/>
  <c r="B60" i="2"/>
  <c r="D60" i="2"/>
  <c r="H59" i="2"/>
  <c r="F59" i="2"/>
  <c r="D59" i="2"/>
  <c r="H58" i="2"/>
  <c r="F58" i="2"/>
  <c r="D58" i="2"/>
  <c r="H57" i="2"/>
  <c r="F57" i="2"/>
  <c r="D57" i="2"/>
  <c r="H56" i="2"/>
  <c r="F56" i="2"/>
  <c r="D56" i="2"/>
  <c r="H55" i="2"/>
  <c r="F55" i="2"/>
  <c r="D55" i="2"/>
  <c r="R49" i="2"/>
  <c r="AB14" i="2"/>
  <c r="V48" i="2"/>
  <c r="T48" i="2"/>
  <c r="R48" i="2"/>
  <c r="P48" i="2"/>
  <c r="O48" i="2"/>
  <c r="Q48" i="2"/>
  <c r="U47" i="2"/>
  <c r="S47" i="2"/>
  <c r="Q47" i="2"/>
  <c r="U46" i="2"/>
  <c r="S46" i="2"/>
  <c r="Q46" i="2"/>
  <c r="U45" i="2"/>
  <c r="S45" i="2"/>
  <c r="Q45" i="2"/>
  <c r="U44" i="2"/>
  <c r="S44" i="2"/>
  <c r="Q44" i="2"/>
  <c r="U43" i="2"/>
  <c r="S43" i="2"/>
  <c r="Q43" i="2"/>
  <c r="U42" i="2"/>
  <c r="S42" i="2"/>
  <c r="Q42" i="2"/>
  <c r="U41" i="2"/>
  <c r="S41" i="2"/>
  <c r="Q41" i="2"/>
  <c r="I50" i="2"/>
  <c r="G50" i="2"/>
  <c r="E50" i="2"/>
  <c r="C50" i="2"/>
  <c r="B50" i="2"/>
  <c r="D50" i="2"/>
  <c r="H49" i="2"/>
  <c r="F49" i="2"/>
  <c r="D49" i="2"/>
  <c r="H48" i="2"/>
  <c r="F48" i="2"/>
  <c r="D48" i="2"/>
  <c r="H47" i="2"/>
  <c r="F47" i="2"/>
  <c r="D47" i="2"/>
  <c r="H46" i="2"/>
  <c r="F46" i="2"/>
  <c r="D46" i="2"/>
  <c r="H45" i="2"/>
  <c r="F45" i="2"/>
  <c r="D45" i="2"/>
  <c r="H44" i="2"/>
  <c r="F44" i="2"/>
  <c r="D44" i="2"/>
  <c r="H43" i="2"/>
  <c r="F43" i="2"/>
  <c r="D43" i="2"/>
  <c r="H42" i="2"/>
  <c r="F42" i="2"/>
  <c r="D42" i="2"/>
  <c r="AH23" i="2" a="1"/>
  <c r="AH23" i="2"/>
  <c r="V37" i="2"/>
  <c r="T37" i="2"/>
  <c r="R37" i="2"/>
  <c r="P37" i="2"/>
  <c r="O37" i="2"/>
  <c r="Q37" i="2"/>
  <c r="U36" i="2"/>
  <c r="S36" i="2"/>
  <c r="Q36" i="2"/>
  <c r="U35" i="2"/>
  <c r="S35" i="2"/>
  <c r="Q35" i="2"/>
  <c r="U34" i="2"/>
  <c r="S34" i="2"/>
  <c r="Q34" i="2"/>
  <c r="U33" i="2"/>
  <c r="S33" i="2"/>
  <c r="Q33" i="2"/>
  <c r="U32" i="2"/>
  <c r="S32" i="2"/>
  <c r="Q32" i="2"/>
  <c r="U31" i="2"/>
  <c r="S31" i="2"/>
  <c r="Q31" i="2"/>
  <c r="U30" i="2"/>
  <c r="S30" i="2"/>
  <c r="Q30" i="2"/>
  <c r="U29" i="2"/>
  <c r="S29" i="2"/>
  <c r="Q29" i="2"/>
  <c r="AH24" i="2" a="1"/>
  <c r="AH24" i="2"/>
  <c r="I37" i="2"/>
  <c r="G37" i="2"/>
  <c r="E37" i="2"/>
  <c r="C37" i="2"/>
  <c r="B37" i="2"/>
  <c r="D37" i="2"/>
  <c r="H36" i="2"/>
  <c r="F36" i="2"/>
  <c r="D36" i="2"/>
  <c r="H35" i="2"/>
  <c r="F35" i="2"/>
  <c r="D35" i="2"/>
  <c r="H34" i="2"/>
  <c r="F34" i="2"/>
  <c r="D34" i="2"/>
  <c r="H33" i="2"/>
  <c r="F33" i="2"/>
  <c r="D33" i="2"/>
  <c r="H32" i="2"/>
  <c r="F32" i="2"/>
  <c r="D32" i="2"/>
  <c r="H31" i="2"/>
  <c r="F31" i="2"/>
  <c r="D31" i="2"/>
  <c r="H30" i="2"/>
  <c r="F30" i="2"/>
  <c r="D30" i="2"/>
  <c r="H29" i="2"/>
  <c r="F29" i="2"/>
  <c r="D29" i="2"/>
  <c r="AH21" i="2" a="1"/>
  <c r="V24" i="2"/>
  <c r="T24" i="2"/>
  <c r="R24" i="2"/>
  <c r="P24" i="2"/>
  <c r="O24" i="2"/>
  <c r="Q24" i="2"/>
  <c r="U23" i="2"/>
  <c r="S23" i="2"/>
  <c r="Q23" i="2"/>
  <c r="U22" i="2"/>
  <c r="S22" i="2"/>
  <c r="Q22" i="2"/>
  <c r="U21" i="2"/>
  <c r="S21" i="2"/>
  <c r="Q21" i="2"/>
  <c r="U20" i="2"/>
  <c r="S20" i="2"/>
  <c r="Q20" i="2"/>
  <c r="U19" i="2"/>
  <c r="S19" i="2"/>
  <c r="Q19" i="2"/>
  <c r="U18" i="2"/>
  <c r="S18" i="2"/>
  <c r="Q18" i="2"/>
  <c r="U17" i="2"/>
  <c r="S17" i="2"/>
  <c r="Q17" i="2"/>
  <c r="U16" i="2"/>
  <c r="S16" i="2"/>
  <c r="Q16" i="2"/>
  <c r="I24" i="2"/>
  <c r="G24" i="2"/>
  <c r="E24" i="2"/>
  <c r="C24" i="2"/>
  <c r="B24" i="2"/>
  <c r="D24" i="2"/>
  <c r="H23" i="2"/>
  <c r="F23" i="2"/>
  <c r="D23" i="2"/>
  <c r="H22" i="2"/>
  <c r="F22" i="2"/>
  <c r="D22" i="2"/>
  <c r="H21" i="2"/>
  <c r="F21" i="2"/>
  <c r="D21" i="2"/>
  <c r="H20" i="2"/>
  <c r="F20" i="2"/>
  <c r="D20" i="2"/>
  <c r="H19" i="2"/>
  <c r="F19" i="2"/>
  <c r="D19" i="2"/>
  <c r="H18" i="2"/>
  <c r="F18" i="2"/>
  <c r="D18" i="2"/>
  <c r="H17" i="2"/>
  <c r="F17" i="2"/>
  <c r="D17" i="2"/>
  <c r="H16" i="2"/>
  <c r="F16" i="2"/>
  <c r="D16" i="2"/>
  <c r="AH26" i="2" a="1"/>
  <c r="AH26" i="2"/>
  <c r="P13" i="10"/>
  <c r="CD15" i="10"/>
  <c r="BS17" i="10"/>
  <c r="BH16" i="10"/>
  <c r="AW16" i="10"/>
  <c r="AL17" i="10"/>
  <c r="AA15" i="10"/>
  <c r="E13" i="10"/>
  <c r="CH14" i="10"/>
  <c r="CF14" i="10"/>
  <c r="CD14" i="10"/>
  <c r="CB14" i="10"/>
  <c r="CA14" i="10"/>
  <c r="BW16" i="10"/>
  <c r="BU16" i="10"/>
  <c r="BS16" i="10"/>
  <c r="BQ16" i="10"/>
  <c r="BP16" i="10"/>
  <c r="BL15" i="10"/>
  <c r="BJ15" i="10"/>
  <c r="BH15" i="10"/>
  <c r="BF15" i="10"/>
  <c r="BE15" i="10"/>
  <c r="BA15" i="10"/>
  <c r="AZ9" i="10"/>
  <c r="AX9" i="10"/>
  <c r="BB9" i="10"/>
  <c r="AV9" i="10"/>
  <c r="AY15" i="10"/>
  <c r="AW15" i="10"/>
  <c r="AU15" i="10"/>
  <c r="AT15" i="10"/>
  <c r="AP16" i="10"/>
  <c r="AN16" i="10"/>
  <c r="AL16" i="10"/>
  <c r="AJ16" i="10"/>
  <c r="AI16" i="10"/>
  <c r="AK16" i="10"/>
  <c r="AA14" i="10"/>
  <c r="AC14" i="10"/>
  <c r="AE14" i="10"/>
  <c r="Y14" i="10"/>
  <c r="X14" i="10"/>
  <c r="BV15" i="10"/>
  <c r="BT15" i="10"/>
  <c r="BX15" i="10"/>
  <c r="BR15" i="10"/>
  <c r="AO5" i="10"/>
  <c r="AM5" i="10"/>
  <c r="AQ5" i="10"/>
  <c r="AK5" i="10"/>
  <c r="AD5" i="10"/>
  <c r="AB5" i="10"/>
  <c r="AF5" i="10"/>
  <c r="Z5" i="10"/>
  <c r="Z14" i="10"/>
  <c r="T12" i="10"/>
  <c r="R12" i="10"/>
  <c r="P12" i="10"/>
  <c r="N12" i="10"/>
  <c r="M12" i="10"/>
  <c r="O12" i="10"/>
  <c r="I12" i="10"/>
  <c r="G12" i="10"/>
  <c r="E12" i="10"/>
  <c r="B12" i="10"/>
  <c r="C12" i="10"/>
  <c r="D12" i="10"/>
  <c r="CG10" i="10"/>
  <c r="CE10" i="10"/>
  <c r="CI10" i="10"/>
  <c r="CC10" i="10"/>
  <c r="CG13" i="10"/>
  <c r="CE13" i="10"/>
  <c r="CI13" i="10"/>
  <c r="CC13" i="10"/>
  <c r="CG12" i="10"/>
  <c r="CE12" i="10"/>
  <c r="CI12" i="10"/>
  <c r="CC12" i="10"/>
  <c r="CG11" i="10"/>
  <c r="CE11" i="10"/>
  <c r="CI11" i="10"/>
  <c r="CC11" i="10"/>
  <c r="CG9" i="10"/>
  <c r="CE9" i="10"/>
  <c r="CI9" i="10"/>
  <c r="CC9" i="10"/>
  <c r="CG8" i="10"/>
  <c r="CE8" i="10"/>
  <c r="CI8" i="10"/>
  <c r="CC8" i="10"/>
  <c r="CG7" i="10"/>
  <c r="CE7" i="10"/>
  <c r="CI7" i="10"/>
  <c r="CC7" i="10"/>
  <c r="CG6" i="10"/>
  <c r="CE6" i="10"/>
  <c r="CI6" i="10"/>
  <c r="CC6" i="10"/>
  <c r="CG5" i="10"/>
  <c r="CE5" i="10"/>
  <c r="CI5" i="10"/>
  <c r="CC5" i="10"/>
  <c r="CG4" i="10"/>
  <c r="CE4" i="10"/>
  <c r="CI4" i="10"/>
  <c r="CC4" i="10"/>
  <c r="CG3" i="10"/>
  <c r="CE3" i="10"/>
  <c r="CI3" i="10"/>
  <c r="CC3" i="10"/>
  <c r="CG2" i="10"/>
  <c r="CG14" i="10"/>
  <c r="CE2" i="10"/>
  <c r="CC2" i="10"/>
  <c r="CC14" i="10"/>
  <c r="BV14" i="10"/>
  <c r="BT14" i="10"/>
  <c r="BX14" i="10"/>
  <c r="BR14" i="10"/>
  <c r="BV13" i="10"/>
  <c r="BT13" i="10"/>
  <c r="BX13" i="10"/>
  <c r="BR13" i="10"/>
  <c r="BV12" i="10"/>
  <c r="BT12" i="10"/>
  <c r="BX12" i="10"/>
  <c r="BR12" i="10"/>
  <c r="BV11" i="10"/>
  <c r="BT11" i="10"/>
  <c r="BX11" i="10"/>
  <c r="BR11" i="10"/>
  <c r="BV10" i="10"/>
  <c r="BT10" i="10"/>
  <c r="BX10" i="10"/>
  <c r="BR10" i="10"/>
  <c r="BV9" i="10"/>
  <c r="BT9" i="10"/>
  <c r="BX9" i="10"/>
  <c r="BR9" i="10"/>
  <c r="BV8" i="10"/>
  <c r="BT8" i="10"/>
  <c r="BX8" i="10"/>
  <c r="BR8" i="10"/>
  <c r="BV7" i="10"/>
  <c r="BT7" i="10"/>
  <c r="BX7" i="10"/>
  <c r="BR7" i="10"/>
  <c r="BV6" i="10"/>
  <c r="BT6" i="10"/>
  <c r="BX6" i="10"/>
  <c r="BR6" i="10"/>
  <c r="BV5" i="10"/>
  <c r="BT5" i="10"/>
  <c r="BX5" i="10"/>
  <c r="BR5" i="10"/>
  <c r="BV4" i="10"/>
  <c r="BT4" i="10"/>
  <c r="BX4" i="10"/>
  <c r="BR4" i="10"/>
  <c r="BV3" i="10"/>
  <c r="BT3" i="10"/>
  <c r="BX3" i="10"/>
  <c r="BR3" i="10"/>
  <c r="BV2" i="10"/>
  <c r="BV16" i="10"/>
  <c r="BT2" i="10"/>
  <c r="BR2" i="10"/>
  <c r="BR16" i="10"/>
  <c r="BK14" i="10"/>
  <c r="BI14" i="10"/>
  <c r="BM14" i="10"/>
  <c r="BG14" i="10"/>
  <c r="BK13" i="10"/>
  <c r="BI13" i="10"/>
  <c r="BM13" i="10"/>
  <c r="BG13" i="10"/>
  <c r="BK12" i="10"/>
  <c r="BI12" i="10"/>
  <c r="BM12" i="10"/>
  <c r="BG12" i="10"/>
  <c r="BK11" i="10"/>
  <c r="BI11" i="10"/>
  <c r="BM11" i="10"/>
  <c r="BG11" i="10"/>
  <c r="BK10" i="10"/>
  <c r="BI10" i="10"/>
  <c r="BM10" i="10"/>
  <c r="BG10" i="10"/>
  <c r="BK9" i="10"/>
  <c r="BI9" i="10"/>
  <c r="BM9" i="10"/>
  <c r="BG9" i="10"/>
  <c r="BK8" i="10"/>
  <c r="BI8" i="10"/>
  <c r="BM8" i="10"/>
  <c r="BG8" i="10"/>
  <c r="BK7" i="10"/>
  <c r="BI7" i="10"/>
  <c r="BM7" i="10"/>
  <c r="BG7" i="10"/>
  <c r="BK6" i="10"/>
  <c r="BI6" i="10"/>
  <c r="BM6" i="10"/>
  <c r="BG6" i="10"/>
  <c r="BK5" i="10"/>
  <c r="BI5" i="10"/>
  <c r="BM5" i="10"/>
  <c r="BG5" i="10"/>
  <c r="BK4" i="10"/>
  <c r="BI4" i="10"/>
  <c r="BM4" i="10"/>
  <c r="BG4" i="10"/>
  <c r="BK3" i="10"/>
  <c r="BI3" i="10"/>
  <c r="BM3" i="10"/>
  <c r="BG3" i="10"/>
  <c r="BK2" i="10"/>
  <c r="BK15" i="10"/>
  <c r="BI2" i="10"/>
  <c r="BG2" i="10"/>
  <c r="BG15" i="10"/>
  <c r="AZ10" i="10"/>
  <c r="AX10" i="10"/>
  <c r="BB10" i="10"/>
  <c r="AV10" i="10"/>
  <c r="AZ13" i="10"/>
  <c r="AX13" i="10"/>
  <c r="BB13" i="10"/>
  <c r="AV13" i="10"/>
  <c r="AZ5" i="10"/>
  <c r="AX5" i="10"/>
  <c r="BB5" i="10"/>
  <c r="AV5" i="10"/>
  <c r="AZ8" i="10"/>
  <c r="AX8" i="10"/>
  <c r="BB8" i="10"/>
  <c r="AV8" i="10"/>
  <c r="AZ3" i="10"/>
  <c r="AX3" i="10"/>
  <c r="BB3" i="10"/>
  <c r="AV3" i="10"/>
  <c r="AZ12" i="10"/>
  <c r="AX12" i="10"/>
  <c r="BB12" i="10"/>
  <c r="AV12" i="10"/>
  <c r="AZ7" i="10"/>
  <c r="AX7" i="10"/>
  <c r="BB7" i="10"/>
  <c r="AV7" i="10"/>
  <c r="AZ4" i="10"/>
  <c r="AX4" i="10"/>
  <c r="BB4" i="10"/>
  <c r="AV4" i="10"/>
  <c r="AZ6" i="10"/>
  <c r="AX6" i="10"/>
  <c r="BB6" i="10"/>
  <c r="AV6" i="10"/>
  <c r="AZ2" i="10"/>
  <c r="AX2" i="10"/>
  <c r="AV2" i="10"/>
  <c r="AZ11" i="10"/>
  <c r="AX11" i="10"/>
  <c r="BB11" i="10"/>
  <c r="AV11" i="10"/>
  <c r="AZ14" i="10"/>
  <c r="AX14" i="10"/>
  <c r="BB14" i="10"/>
  <c r="AV14" i="10"/>
  <c r="AO12" i="10"/>
  <c r="AM12" i="10"/>
  <c r="AQ12" i="10"/>
  <c r="AK12" i="10"/>
  <c r="AO14" i="10"/>
  <c r="AM14" i="10"/>
  <c r="AQ14" i="10"/>
  <c r="AK14" i="10"/>
  <c r="AO15" i="10"/>
  <c r="AM15" i="10"/>
  <c r="AQ15" i="10"/>
  <c r="AK15" i="10"/>
  <c r="AO8" i="10"/>
  <c r="AM8" i="10"/>
  <c r="AQ8" i="10"/>
  <c r="AK8" i="10"/>
  <c r="AO2" i="10"/>
  <c r="AM2" i="10"/>
  <c r="AK2" i="10"/>
  <c r="AO7" i="10"/>
  <c r="AM7" i="10"/>
  <c r="AQ7" i="10"/>
  <c r="AK7" i="10"/>
  <c r="AO11" i="10"/>
  <c r="AM11" i="10"/>
  <c r="AQ11" i="10"/>
  <c r="AK11" i="10"/>
  <c r="AO10" i="10"/>
  <c r="AM10" i="10"/>
  <c r="AQ10" i="10"/>
  <c r="AK10" i="10"/>
  <c r="AO9" i="10"/>
  <c r="AM9" i="10"/>
  <c r="AQ9" i="10"/>
  <c r="AK9" i="10"/>
  <c r="AO6" i="10"/>
  <c r="AM6" i="10"/>
  <c r="AQ6" i="10"/>
  <c r="AK6" i="10"/>
  <c r="AO4" i="10"/>
  <c r="AM4" i="10"/>
  <c r="AQ4" i="10"/>
  <c r="AK4" i="10"/>
  <c r="AO13" i="10"/>
  <c r="AM13" i="10"/>
  <c r="AQ13" i="10"/>
  <c r="AK13" i="10"/>
  <c r="AO3" i="10"/>
  <c r="AO16" i="10"/>
  <c r="AM3" i="10"/>
  <c r="AK3" i="10"/>
  <c r="AD13" i="10"/>
  <c r="AB13" i="10"/>
  <c r="AF13" i="10"/>
  <c r="Z13" i="10"/>
  <c r="AD12" i="10"/>
  <c r="AB12" i="10"/>
  <c r="AF12" i="10"/>
  <c r="Z12" i="10"/>
  <c r="AD11" i="10"/>
  <c r="AB11" i="10"/>
  <c r="AF11" i="10"/>
  <c r="Z11" i="10"/>
  <c r="AD10" i="10"/>
  <c r="AB10" i="10"/>
  <c r="AF10" i="10"/>
  <c r="Z10" i="10"/>
  <c r="AD9" i="10"/>
  <c r="AB9" i="10"/>
  <c r="AF9" i="10"/>
  <c r="Z9" i="10"/>
  <c r="AD8" i="10"/>
  <c r="AB8" i="10"/>
  <c r="AF8" i="10"/>
  <c r="Z8" i="10"/>
  <c r="AD7" i="10"/>
  <c r="AB7" i="10"/>
  <c r="AF7" i="10"/>
  <c r="Z7" i="10"/>
  <c r="AD6" i="10"/>
  <c r="AB6" i="10"/>
  <c r="AF6" i="10"/>
  <c r="Z6" i="10"/>
  <c r="AD4" i="10"/>
  <c r="AB4" i="10"/>
  <c r="AF4" i="10"/>
  <c r="Z4" i="10"/>
  <c r="AD3" i="10"/>
  <c r="AB3" i="10"/>
  <c r="AF3" i="10"/>
  <c r="Z3" i="10"/>
  <c r="AD2" i="10"/>
  <c r="AD14" i="10"/>
  <c r="AB2" i="10"/>
  <c r="Z2" i="10"/>
  <c r="S9" i="10"/>
  <c r="Q9" i="10"/>
  <c r="U9" i="10"/>
  <c r="O9" i="10"/>
  <c r="S2" i="10"/>
  <c r="Q2" i="10"/>
  <c r="O2" i="10"/>
  <c r="S6" i="10"/>
  <c r="Q6" i="10"/>
  <c r="U6" i="10"/>
  <c r="O6" i="10"/>
  <c r="S5" i="10"/>
  <c r="Q5" i="10"/>
  <c r="U5" i="10"/>
  <c r="O5" i="10"/>
  <c r="S11" i="10"/>
  <c r="Q11" i="10"/>
  <c r="U11" i="10"/>
  <c r="O11" i="10"/>
  <c r="S4" i="10"/>
  <c r="Q4" i="10"/>
  <c r="U4" i="10"/>
  <c r="O4" i="10"/>
  <c r="S10" i="10"/>
  <c r="Q10" i="10"/>
  <c r="U10" i="10"/>
  <c r="O10" i="10"/>
  <c r="S3" i="10"/>
  <c r="Q3" i="10"/>
  <c r="U3" i="10"/>
  <c r="O3" i="10"/>
  <c r="S8" i="10"/>
  <c r="Q8" i="10"/>
  <c r="U8" i="10"/>
  <c r="O8" i="10"/>
  <c r="S7" i="10"/>
  <c r="Q7" i="10"/>
  <c r="U7" i="10"/>
  <c r="O7" i="10"/>
  <c r="H4" i="10"/>
  <c r="F4" i="10"/>
  <c r="J4" i="10"/>
  <c r="D4" i="10"/>
  <c r="H10" i="10"/>
  <c r="F10" i="10"/>
  <c r="D10" i="10"/>
  <c r="H2" i="10"/>
  <c r="F2" i="10"/>
  <c r="D2" i="10"/>
  <c r="H9" i="10"/>
  <c r="F9" i="10"/>
  <c r="J9" i="10"/>
  <c r="D9" i="10"/>
  <c r="H8" i="10"/>
  <c r="F8" i="10"/>
  <c r="J8" i="10"/>
  <c r="D8" i="10"/>
  <c r="H7" i="10"/>
  <c r="F7" i="10"/>
  <c r="J7" i="10"/>
  <c r="D7" i="10"/>
  <c r="H11" i="10"/>
  <c r="F11" i="10"/>
  <c r="J11" i="10"/>
  <c r="D11" i="10"/>
  <c r="H3" i="10"/>
  <c r="F3" i="10"/>
  <c r="J3" i="10"/>
  <c r="D3" i="10"/>
  <c r="H5" i="10"/>
  <c r="F5" i="10"/>
  <c r="J5" i="10"/>
  <c r="D5" i="10"/>
  <c r="H6" i="10"/>
  <c r="F6" i="10"/>
  <c r="J6" i="10"/>
  <c r="D6" i="10"/>
  <c r="I11" i="2"/>
  <c r="P11" i="2"/>
  <c r="O11" i="2"/>
  <c r="Q10" i="2"/>
  <c r="Q9" i="2"/>
  <c r="Q8" i="2"/>
  <c r="Q7" i="2"/>
  <c r="Q6" i="2"/>
  <c r="Q5" i="2"/>
  <c r="Q4" i="2"/>
  <c r="Q3" i="2"/>
  <c r="S3" i="2"/>
  <c r="S4" i="2"/>
  <c r="S5" i="2"/>
  <c r="S6" i="2"/>
  <c r="S7" i="2"/>
  <c r="S8" i="2"/>
  <c r="S9" i="2"/>
  <c r="S10" i="2"/>
  <c r="R11" i="2"/>
  <c r="D3" i="2"/>
  <c r="D4" i="2"/>
  <c r="D5" i="2"/>
  <c r="D6" i="2"/>
  <c r="D7" i="2"/>
  <c r="D8" i="2"/>
  <c r="D9" i="2"/>
  <c r="D10" i="2"/>
  <c r="C11" i="2"/>
  <c r="B11" i="2"/>
  <c r="D11" i="2"/>
  <c r="C12" i="1"/>
  <c r="B12" i="1"/>
  <c r="I12" i="1"/>
  <c r="G12" i="1"/>
  <c r="E12" i="1"/>
  <c r="H11" i="1"/>
  <c r="F11" i="1"/>
  <c r="J11" i="1"/>
  <c r="H10" i="1"/>
  <c r="F10" i="1"/>
  <c r="H9" i="1"/>
  <c r="F9" i="1"/>
  <c r="J9" i="1"/>
  <c r="H8" i="1"/>
  <c r="F8" i="1"/>
  <c r="J8" i="1"/>
  <c r="H7" i="1"/>
  <c r="F7" i="1"/>
  <c r="H6" i="1"/>
  <c r="F6" i="1"/>
  <c r="J6" i="1"/>
  <c r="H5" i="1"/>
  <c r="F5" i="1"/>
  <c r="J5" i="1"/>
  <c r="H4" i="1"/>
  <c r="F4" i="1"/>
  <c r="H3" i="1"/>
  <c r="F3" i="1"/>
  <c r="H3" i="2"/>
  <c r="AH19" i="2" a="1"/>
  <c r="F4" i="2"/>
  <c r="F3" i="2"/>
  <c r="V11" i="2"/>
  <c r="T11" i="2"/>
  <c r="U10" i="2"/>
  <c r="U9" i="2"/>
  <c r="U8" i="2"/>
  <c r="U7" i="2"/>
  <c r="U6" i="2"/>
  <c r="U5" i="2"/>
  <c r="U4" i="2"/>
  <c r="U3" i="2"/>
  <c r="G11" i="2"/>
  <c r="E11" i="2"/>
  <c r="H10" i="2"/>
  <c r="F10" i="2"/>
  <c r="H9" i="2"/>
  <c r="F9" i="2"/>
  <c r="H8" i="2"/>
  <c r="F8" i="2"/>
  <c r="H7" i="2"/>
  <c r="F7" i="2"/>
  <c r="H6" i="2"/>
  <c r="F6" i="2"/>
  <c r="H5" i="2"/>
  <c r="F5" i="2"/>
  <c r="H4" i="2"/>
  <c r="F11" i="15"/>
  <c r="K3" i="15"/>
  <c r="J3" i="15"/>
  <c r="H11" i="15"/>
  <c r="L3" i="15"/>
  <c r="S11" i="15"/>
  <c r="X11" i="15"/>
  <c r="W3" i="15"/>
  <c r="U11" i="15"/>
  <c r="Y11" i="15"/>
  <c r="K4" i="15"/>
  <c r="J4" i="15"/>
  <c r="W4" i="15"/>
  <c r="K5" i="15"/>
  <c r="J5" i="15"/>
  <c r="W5" i="15"/>
  <c r="K6" i="15"/>
  <c r="J6" i="15"/>
  <c r="W6" i="15"/>
  <c r="K7" i="15"/>
  <c r="J7" i="15"/>
  <c r="W7" i="15"/>
  <c r="K8" i="15"/>
  <c r="J8" i="15"/>
  <c r="W8" i="15"/>
  <c r="K9" i="15"/>
  <c r="J9" i="15"/>
  <c r="W9" i="15"/>
  <c r="K10" i="15"/>
  <c r="J10" i="15"/>
  <c r="W10" i="15"/>
  <c r="J10" i="10"/>
  <c r="K3" i="2"/>
  <c r="S7" i="9"/>
  <c r="W2" i="9"/>
  <c r="W3" i="9"/>
  <c r="W4" i="9"/>
  <c r="W5" i="9"/>
  <c r="W6" i="9"/>
  <c r="F4" i="9"/>
  <c r="J3" i="9"/>
  <c r="J4" i="9"/>
  <c r="H4" i="9"/>
  <c r="J3" i="8"/>
  <c r="S72" i="2"/>
  <c r="W66" i="2"/>
  <c r="U72" i="2"/>
  <c r="Y72" i="2"/>
  <c r="W67" i="2"/>
  <c r="W68" i="2"/>
  <c r="W69" i="2"/>
  <c r="W70" i="2"/>
  <c r="W71" i="2"/>
  <c r="F9" i="6"/>
  <c r="J2" i="6"/>
  <c r="H9" i="6"/>
  <c r="J3" i="6"/>
  <c r="S9" i="6"/>
  <c r="W3" i="6"/>
  <c r="U9" i="6"/>
  <c r="J4" i="6"/>
  <c r="W4" i="6"/>
  <c r="J5" i="6"/>
  <c r="W5" i="6"/>
  <c r="J6" i="6"/>
  <c r="W6" i="6"/>
  <c r="J7" i="6"/>
  <c r="W7" i="6"/>
  <c r="J8" i="6"/>
  <c r="W8" i="6"/>
  <c r="S9" i="7"/>
  <c r="W2" i="7"/>
  <c r="U9" i="7"/>
  <c r="F8" i="7"/>
  <c r="J3" i="7"/>
  <c r="H8" i="7"/>
  <c r="W3" i="7"/>
  <c r="J4" i="7"/>
  <c r="W4" i="7"/>
  <c r="J5" i="7"/>
  <c r="W5" i="7"/>
  <c r="J6" i="7"/>
  <c r="W6" i="7"/>
  <c r="J7" i="7"/>
  <c r="W7" i="7"/>
  <c r="W8" i="7"/>
  <c r="AH19" i="2"/>
  <c r="S9" i="5"/>
  <c r="W2" i="5"/>
  <c r="U9" i="5"/>
  <c r="W3" i="5"/>
  <c r="W4" i="5"/>
  <c r="W5" i="5"/>
  <c r="W6" i="5"/>
  <c r="W7" i="5"/>
  <c r="W8" i="5"/>
  <c r="F11" i="5"/>
  <c r="J3" i="5"/>
  <c r="H11" i="5"/>
  <c r="J4" i="5"/>
  <c r="J5" i="5"/>
  <c r="J6" i="5"/>
  <c r="J7" i="5"/>
  <c r="J8" i="5"/>
  <c r="J9" i="5"/>
  <c r="J10" i="5"/>
  <c r="S11" i="4"/>
  <c r="W3" i="4"/>
  <c r="U11" i="4"/>
  <c r="W4" i="4"/>
  <c r="W5" i="4"/>
  <c r="W6" i="4"/>
  <c r="W7" i="4"/>
  <c r="W8" i="4"/>
  <c r="W9" i="4"/>
  <c r="W10" i="4"/>
  <c r="F11" i="4"/>
  <c r="J3" i="4"/>
  <c r="H11" i="4"/>
  <c r="J4" i="4"/>
  <c r="J5" i="4"/>
  <c r="J6" i="4"/>
  <c r="J7" i="4"/>
  <c r="J8" i="4"/>
  <c r="J9" i="4"/>
  <c r="J10" i="4"/>
  <c r="S11" i="3"/>
  <c r="W3" i="3"/>
  <c r="U11" i="3"/>
  <c r="W4" i="3"/>
  <c r="W5" i="3"/>
  <c r="W6" i="3"/>
  <c r="W7" i="3"/>
  <c r="W8" i="3"/>
  <c r="W9" i="3"/>
  <c r="W10" i="3"/>
  <c r="F11" i="3"/>
  <c r="H11" i="3"/>
  <c r="S11" i="2"/>
  <c r="U24" i="2"/>
  <c r="W17" i="2"/>
  <c r="W18" i="2"/>
  <c r="W19" i="2"/>
  <c r="W20" i="2"/>
  <c r="W21" i="2"/>
  <c r="W22" i="2"/>
  <c r="W23" i="2"/>
  <c r="U37" i="2"/>
  <c r="W30" i="2"/>
  <c r="W31" i="2"/>
  <c r="W32" i="2"/>
  <c r="W33" i="2"/>
  <c r="W34" i="2"/>
  <c r="W35" i="2"/>
  <c r="W36" i="2"/>
  <c r="H50" i="2"/>
  <c r="J43" i="2"/>
  <c r="J44" i="2"/>
  <c r="J45" i="2"/>
  <c r="J46" i="2"/>
  <c r="J47" i="2"/>
  <c r="J48" i="2"/>
  <c r="J49" i="2"/>
  <c r="U48" i="2"/>
  <c r="W42" i="2"/>
  <c r="W43" i="2"/>
  <c r="W44" i="2"/>
  <c r="W45" i="2"/>
  <c r="W46" i="2"/>
  <c r="W47" i="2"/>
  <c r="H60" i="2"/>
  <c r="J56" i="2"/>
  <c r="J57" i="2"/>
  <c r="J58" i="2"/>
  <c r="J59" i="2"/>
  <c r="U61" i="2"/>
  <c r="W55" i="2"/>
  <c r="W56" i="2"/>
  <c r="W57" i="2"/>
  <c r="W58" i="2"/>
  <c r="W59" i="2"/>
  <c r="W60" i="2"/>
  <c r="H72" i="2"/>
  <c r="J66" i="2"/>
  <c r="J67" i="2"/>
  <c r="J68" i="2"/>
  <c r="J69" i="2"/>
  <c r="J70" i="2"/>
  <c r="J71" i="2"/>
  <c r="J77" i="2"/>
  <c r="U78" i="2"/>
  <c r="S87" i="2"/>
  <c r="U87" i="2"/>
  <c r="W83" i="2"/>
  <c r="W84" i="2"/>
  <c r="W85" i="2"/>
  <c r="W86" i="2"/>
  <c r="AH21" i="2"/>
  <c r="J4" i="2"/>
  <c r="J5" i="2"/>
  <c r="J6" i="2"/>
  <c r="H24" i="2"/>
  <c r="J17" i="2"/>
  <c r="J18" i="2"/>
  <c r="J19" i="2"/>
  <c r="J20" i="2"/>
  <c r="J21" i="2"/>
  <c r="J22" i="2"/>
  <c r="J23" i="2"/>
  <c r="H37" i="2"/>
  <c r="J30" i="2"/>
  <c r="J31" i="2"/>
  <c r="J32" i="2"/>
  <c r="J33" i="2"/>
  <c r="J34" i="2"/>
  <c r="J35" i="2"/>
  <c r="J36" i="2"/>
  <c r="AL12" i="2"/>
  <c r="AC10" i="2"/>
  <c r="AP2" i="2"/>
  <c r="AP12" i="2"/>
  <c r="AW12" i="2"/>
  <c r="AC9" i="2"/>
  <c r="BA2" i="2"/>
  <c r="BA12" i="2"/>
  <c r="BH14" i="2"/>
  <c r="CD15" i="2"/>
  <c r="AC8" i="2"/>
  <c r="BL2" i="2"/>
  <c r="BJ14" i="2"/>
  <c r="CF15" i="2"/>
  <c r="BS16" i="2"/>
  <c r="AC7" i="2"/>
  <c r="BW2" i="2"/>
  <c r="BW16" i="2"/>
  <c r="AC6" i="2"/>
  <c r="CH2" i="2"/>
  <c r="CO15" i="2"/>
  <c r="AC5" i="2"/>
  <c r="CS5" i="2"/>
  <c r="CS15" i="2"/>
  <c r="CZ16" i="2"/>
  <c r="AC4" i="2"/>
  <c r="DD2" i="2"/>
  <c r="DD16" i="2"/>
  <c r="DK14" i="2"/>
  <c r="AC3" i="2"/>
  <c r="DO3" i="2"/>
  <c r="DO14" i="2"/>
  <c r="BZ15" i="2"/>
  <c r="BF14" i="2"/>
  <c r="CB15" i="2"/>
  <c r="W82" i="2"/>
  <c r="W87" i="2"/>
  <c r="F83" i="2"/>
  <c r="S78" i="2"/>
  <c r="W77" i="2"/>
  <c r="W78" i="2"/>
  <c r="F78" i="2"/>
  <c r="F72" i="2"/>
  <c r="J65" i="2"/>
  <c r="J72" i="2"/>
  <c r="S61" i="2"/>
  <c r="W54" i="2"/>
  <c r="W61" i="2"/>
  <c r="F60" i="2"/>
  <c r="J55" i="2"/>
  <c r="J60" i="2"/>
  <c r="S48" i="2"/>
  <c r="W41" i="2"/>
  <c r="W48" i="2"/>
  <c r="F50" i="2"/>
  <c r="J42" i="2"/>
  <c r="J50" i="2"/>
  <c r="S37" i="2"/>
  <c r="W29" i="2"/>
  <c r="W37" i="2"/>
  <c r="F37" i="2"/>
  <c r="J29" i="2"/>
  <c r="J37" i="2"/>
  <c r="F11" i="2"/>
  <c r="W5" i="2"/>
  <c r="S24" i="2"/>
  <c r="W16" i="2"/>
  <c r="W24" i="2"/>
  <c r="F24" i="2"/>
  <c r="J16" i="2"/>
  <c r="J24" i="2"/>
  <c r="AQ2" i="10"/>
  <c r="BM2" i="10"/>
  <c r="BM15" i="10"/>
  <c r="BI15" i="10"/>
  <c r="BX2" i="10"/>
  <c r="BX16" i="10"/>
  <c r="BT16" i="10"/>
  <c r="CI2" i="10"/>
  <c r="CI14" i="10"/>
  <c r="CE14" i="10"/>
  <c r="AV15" i="10"/>
  <c r="BB2" i="10"/>
  <c r="AX15" i="10"/>
  <c r="AZ15" i="10"/>
  <c r="AQ3" i="10"/>
  <c r="AQ16" i="10"/>
  <c r="AM16" i="10"/>
  <c r="AF2" i="10"/>
  <c r="AF14" i="10"/>
  <c r="AB14" i="10"/>
  <c r="U2" i="10"/>
  <c r="U12" i="10"/>
  <c r="Q12" i="10"/>
  <c r="S12" i="10"/>
  <c r="J2" i="10"/>
  <c r="J12" i="10"/>
  <c r="F12" i="10"/>
  <c r="H12" i="10"/>
  <c r="Q11" i="2"/>
  <c r="AH27" i="2" a="1"/>
  <c r="H11" i="2"/>
  <c r="U11" i="2"/>
  <c r="J3" i="2"/>
  <c r="W7" i="2"/>
  <c r="J7" i="2"/>
  <c r="D12" i="1"/>
  <c r="J7" i="1"/>
  <c r="H12" i="1"/>
  <c r="J4" i="1"/>
  <c r="J10" i="1"/>
  <c r="N12" i="1"/>
  <c r="F12" i="1"/>
  <c r="J3" i="1"/>
  <c r="J12" i="1"/>
  <c r="W8" i="2"/>
  <c r="W9" i="2"/>
  <c r="W10" i="2"/>
  <c r="W6" i="2"/>
  <c r="W4" i="2"/>
  <c r="W3" i="2"/>
  <c r="J9" i="2"/>
  <c r="J8" i="2"/>
  <c r="J10" i="2"/>
  <c r="W11" i="15"/>
  <c r="J11" i="15"/>
  <c r="W7" i="9"/>
  <c r="W72" i="2"/>
  <c r="X72" i="2"/>
  <c r="W9" i="6"/>
  <c r="J9" i="6"/>
  <c r="J8" i="7"/>
  <c r="W9" i="7"/>
  <c r="W9" i="5"/>
  <c r="J11" i="5"/>
  <c r="W11" i="4"/>
  <c r="J11" i="4"/>
  <c r="W11" i="3"/>
  <c r="J11" i="3"/>
  <c r="Y3" i="2"/>
  <c r="X3" i="2"/>
  <c r="X16" i="2"/>
  <c r="Y16" i="2"/>
  <c r="X29" i="2"/>
  <c r="Y29" i="2"/>
  <c r="K42" i="2"/>
  <c r="L42" i="2"/>
  <c r="K55" i="2"/>
  <c r="L55" i="2"/>
  <c r="X54" i="2"/>
  <c r="Y54" i="2"/>
  <c r="K77" i="2"/>
  <c r="K78" i="2"/>
  <c r="L77" i="2"/>
  <c r="L78" i="2"/>
  <c r="X77" i="2"/>
  <c r="X78" i="2"/>
  <c r="Y77" i="2"/>
  <c r="Y78" i="2"/>
  <c r="Y4" i="2"/>
  <c r="X4" i="2"/>
  <c r="X17" i="2"/>
  <c r="Y17" i="2"/>
  <c r="X30" i="2"/>
  <c r="Y30" i="2"/>
  <c r="K43" i="2"/>
  <c r="L43" i="2"/>
  <c r="X41" i="2"/>
  <c r="Y41" i="2"/>
  <c r="K56" i="2"/>
  <c r="L56" i="2"/>
  <c r="X55" i="2"/>
  <c r="Y55" i="2"/>
  <c r="K65" i="2"/>
  <c r="L65" i="2"/>
  <c r="X82" i="2"/>
  <c r="Y82" i="2"/>
  <c r="Y5" i="2"/>
  <c r="X5" i="2"/>
  <c r="X18" i="2"/>
  <c r="Y18" i="2"/>
  <c r="X31" i="2"/>
  <c r="Y31" i="2"/>
  <c r="K44" i="2"/>
  <c r="L44" i="2"/>
  <c r="X42" i="2"/>
  <c r="Y42" i="2"/>
  <c r="K57" i="2"/>
  <c r="L57" i="2"/>
  <c r="X56" i="2"/>
  <c r="Y56" i="2"/>
  <c r="K66" i="2"/>
  <c r="L66" i="2"/>
  <c r="X83" i="2"/>
  <c r="Y83" i="2"/>
  <c r="Y6" i="2"/>
  <c r="X6" i="2"/>
  <c r="X19" i="2"/>
  <c r="Y19" i="2"/>
  <c r="X32" i="2"/>
  <c r="Y32" i="2"/>
  <c r="K45" i="2"/>
  <c r="L45" i="2"/>
  <c r="X43" i="2"/>
  <c r="Y43" i="2"/>
  <c r="K58" i="2"/>
  <c r="L58" i="2"/>
  <c r="X57" i="2"/>
  <c r="Y57" i="2"/>
  <c r="K67" i="2"/>
  <c r="L67" i="2"/>
  <c r="X84" i="2"/>
  <c r="Y84" i="2"/>
  <c r="Y7" i="2"/>
  <c r="X7" i="2"/>
  <c r="X20" i="2"/>
  <c r="Y20" i="2"/>
  <c r="X33" i="2"/>
  <c r="Y33" i="2"/>
  <c r="K46" i="2"/>
  <c r="L46" i="2"/>
  <c r="X44" i="2"/>
  <c r="Y44" i="2"/>
  <c r="K59" i="2"/>
  <c r="L59" i="2"/>
  <c r="X58" i="2"/>
  <c r="Y58" i="2"/>
  <c r="K68" i="2"/>
  <c r="L68" i="2"/>
  <c r="X85" i="2"/>
  <c r="Y85" i="2"/>
  <c r="Y8" i="2"/>
  <c r="X8" i="2"/>
  <c r="X21" i="2"/>
  <c r="Y21" i="2"/>
  <c r="X34" i="2"/>
  <c r="Y34" i="2"/>
  <c r="K47" i="2"/>
  <c r="L47" i="2"/>
  <c r="X45" i="2"/>
  <c r="Y45" i="2"/>
  <c r="X59" i="2"/>
  <c r="Y59" i="2"/>
  <c r="K69" i="2"/>
  <c r="L69" i="2"/>
  <c r="X86" i="2"/>
  <c r="Y86" i="2"/>
  <c r="Y9" i="2"/>
  <c r="X9" i="2"/>
  <c r="X22" i="2"/>
  <c r="Y22" i="2"/>
  <c r="X35" i="2"/>
  <c r="Y35" i="2"/>
  <c r="K48" i="2"/>
  <c r="L48" i="2"/>
  <c r="X46" i="2"/>
  <c r="Y46" i="2"/>
  <c r="X60" i="2"/>
  <c r="Y60" i="2"/>
  <c r="K70" i="2"/>
  <c r="L70" i="2"/>
  <c r="Y10" i="2"/>
  <c r="X10" i="2"/>
  <c r="X23" i="2"/>
  <c r="Y23" i="2"/>
  <c r="X36" i="2"/>
  <c r="Y36" i="2"/>
  <c r="K49" i="2"/>
  <c r="L49" i="2"/>
  <c r="X47" i="2"/>
  <c r="Y47" i="2"/>
  <c r="K71" i="2"/>
  <c r="L71" i="2"/>
  <c r="J78" i="2"/>
  <c r="AH25" i="2" a="1"/>
  <c r="AH27" i="2"/>
  <c r="AO28" i="2"/>
  <c r="AK29" i="2"/>
  <c r="AD2" i="2"/>
  <c r="AM28" i="2"/>
  <c r="AI28" i="2"/>
  <c r="AN28" i="2"/>
  <c r="AL28" i="2"/>
  <c r="AC2" i="2"/>
  <c r="AP28" i="2"/>
  <c r="J83" i="2"/>
  <c r="J11" i="2"/>
  <c r="L3" i="2"/>
  <c r="K16" i="2"/>
  <c r="L16" i="2"/>
  <c r="K29" i="2"/>
  <c r="L29" i="2"/>
  <c r="L4" i="2"/>
  <c r="K4" i="2"/>
  <c r="K17" i="2"/>
  <c r="L17" i="2"/>
  <c r="K30" i="2"/>
  <c r="L30" i="2"/>
  <c r="K5" i="2"/>
  <c r="L5" i="2"/>
  <c r="K18" i="2"/>
  <c r="L18" i="2"/>
  <c r="K31" i="2"/>
  <c r="L31" i="2"/>
  <c r="K6" i="2"/>
  <c r="L6" i="2"/>
  <c r="K19" i="2"/>
  <c r="L19" i="2"/>
  <c r="K32" i="2"/>
  <c r="L32" i="2"/>
  <c r="K7" i="2"/>
  <c r="L7" i="2"/>
  <c r="K20" i="2"/>
  <c r="L20" i="2"/>
  <c r="K33" i="2"/>
  <c r="L33" i="2"/>
  <c r="K8" i="2"/>
  <c r="L8" i="2"/>
  <c r="K21" i="2"/>
  <c r="L21" i="2"/>
  <c r="K34" i="2"/>
  <c r="L34" i="2"/>
  <c r="K9" i="2"/>
  <c r="L9" i="2"/>
  <c r="K22" i="2"/>
  <c r="L22" i="2"/>
  <c r="K35" i="2"/>
  <c r="L35" i="2"/>
  <c r="K10" i="2"/>
  <c r="L10" i="2"/>
  <c r="K23" i="2"/>
  <c r="L23" i="2"/>
  <c r="K36" i="2"/>
  <c r="L36" i="2"/>
  <c r="AC11" i="2"/>
  <c r="BL14" i="2"/>
  <c r="CH15" i="2"/>
  <c r="BB15" i="10"/>
  <c r="W11" i="2"/>
  <c r="AH25" i="2"/>
  <c r="AK28" i="2"/>
  <c r="AB2" i="2"/>
  <c r="AC2" i="6" a="1"/>
  <c r="AC2" i="9" a="1"/>
  <c r="AC2" i="8" a="1"/>
  <c r="Y8" i="6"/>
  <c r="X8" i="6"/>
  <c r="Y4" i="6"/>
  <c r="Y5" i="6"/>
  <c r="Y6" i="6"/>
  <c r="Y7" i="6"/>
  <c r="X4" i="6"/>
  <c r="X5" i="6"/>
  <c r="X6" i="6"/>
  <c r="X7" i="6"/>
  <c r="Y3" i="6"/>
  <c r="Y9" i="6"/>
  <c r="X3" i="6"/>
  <c r="X9" i="6"/>
  <c r="L3" i="6"/>
  <c r="L4" i="6"/>
  <c r="L5" i="6"/>
  <c r="L6" i="6"/>
  <c r="L7" i="6"/>
  <c r="L8" i="6"/>
  <c r="K3" i="6"/>
  <c r="K4" i="6"/>
  <c r="K5" i="6"/>
  <c r="K6" i="6"/>
  <c r="K7" i="6"/>
  <c r="K8" i="6"/>
  <c r="L2" i="6"/>
  <c r="L9" i="6"/>
  <c r="K2" i="6"/>
  <c r="K9" i="6"/>
  <c r="AC11" i="6"/>
  <c r="AC2" i="6"/>
  <c r="AC2" i="7" a="1"/>
  <c r="AC2" i="5" a="1"/>
  <c r="AC2" i="4" a="1"/>
  <c r="AC2" i="3" a="1"/>
  <c r="L37" i="2"/>
  <c r="K37" i="2"/>
  <c r="Y87" i="2"/>
  <c r="X87" i="2"/>
  <c r="L72" i="2"/>
  <c r="K72" i="2"/>
  <c r="Y48" i="2"/>
  <c r="X48" i="2"/>
  <c r="Y61" i="2"/>
  <c r="X61" i="2"/>
  <c r="L60" i="2"/>
  <c r="K60" i="2"/>
  <c r="L50" i="2"/>
  <c r="K50" i="2"/>
  <c r="Y37" i="2"/>
  <c r="X37" i="2"/>
  <c r="Y24" i="2"/>
  <c r="X24" i="2"/>
  <c r="X11" i="2"/>
  <c r="Y11" i="2"/>
  <c r="AJ28" i="2"/>
  <c r="AH28" i="2"/>
  <c r="L24" i="2"/>
  <c r="K24" i="2"/>
  <c r="L11" i="2"/>
  <c r="K11" i="2"/>
  <c r="K3" i="3"/>
  <c r="L3" i="3"/>
  <c r="K4" i="3"/>
  <c r="L4" i="3"/>
  <c r="K5" i="3"/>
  <c r="L5" i="3"/>
  <c r="K6" i="3"/>
  <c r="L6" i="3"/>
  <c r="K7" i="3"/>
  <c r="L7" i="3"/>
  <c r="K8" i="3"/>
  <c r="L8" i="3"/>
  <c r="K9" i="3"/>
  <c r="L9" i="3"/>
  <c r="K10" i="3"/>
  <c r="L10" i="3"/>
  <c r="AB2" i="6" a="1"/>
  <c r="AB2" i="6"/>
  <c r="AB11" i="6"/>
  <c r="AB2" i="9" a="1"/>
  <c r="AB2" i="9"/>
  <c r="AB11" i="9"/>
  <c r="AB2" i="8" a="1"/>
  <c r="AB2" i="8"/>
  <c r="AB11" i="8"/>
  <c r="AB2" i="7" a="1"/>
  <c r="AB2" i="7"/>
  <c r="AB11" i="7"/>
  <c r="AB2" i="5" a="1"/>
  <c r="AB2" i="5"/>
  <c r="AB11" i="5"/>
  <c r="AB2" i="4" a="1"/>
  <c r="AB2" i="4"/>
  <c r="AB11" i="4"/>
  <c r="AB2" i="3" a="1"/>
  <c r="AB2" i="3"/>
  <c r="AB11" i="3"/>
  <c r="L3" i="8"/>
  <c r="K3" i="8"/>
  <c r="AC11" i="8"/>
  <c r="AC2" i="8"/>
  <c r="Y3" i="9"/>
  <c r="Y4" i="9"/>
  <c r="Y5" i="9"/>
  <c r="Y6" i="9"/>
  <c r="X3" i="9"/>
  <c r="X4" i="9"/>
  <c r="X5" i="9"/>
  <c r="X6" i="9"/>
  <c r="Y2" i="9"/>
  <c r="Y7" i="9"/>
  <c r="X2" i="9"/>
  <c r="X7" i="9"/>
  <c r="L3" i="9"/>
  <c r="L4" i="9"/>
  <c r="K3" i="9"/>
  <c r="K4" i="9"/>
  <c r="AC11" i="9"/>
  <c r="AC2" i="9"/>
  <c r="X3" i="7"/>
  <c r="Y3" i="7"/>
  <c r="X4" i="7"/>
  <c r="Y4" i="7"/>
  <c r="X5" i="7"/>
  <c r="Y5" i="7"/>
  <c r="X6" i="7"/>
  <c r="Y6" i="7"/>
  <c r="X7" i="7"/>
  <c r="Y7" i="7"/>
  <c r="X8" i="7"/>
  <c r="Y8" i="7"/>
  <c r="Y2" i="7"/>
  <c r="Y9" i="7"/>
  <c r="X2" i="7"/>
  <c r="X9" i="7"/>
  <c r="K4" i="7"/>
  <c r="L4" i="7"/>
  <c r="K5" i="7"/>
  <c r="L5" i="7"/>
  <c r="K6" i="7"/>
  <c r="L6" i="7"/>
  <c r="K7" i="7"/>
  <c r="L7" i="7"/>
  <c r="L3" i="7"/>
  <c r="L8" i="7"/>
  <c r="K3" i="7"/>
  <c r="K8" i="7"/>
  <c r="Y4" i="3"/>
  <c r="Y5" i="3"/>
  <c r="Y6" i="3"/>
  <c r="Y7" i="3"/>
  <c r="Y8" i="3"/>
  <c r="Y9" i="3"/>
  <c r="Y10" i="3"/>
  <c r="X4" i="3"/>
  <c r="X5" i="3"/>
  <c r="X6" i="3"/>
  <c r="X7" i="3"/>
  <c r="X8" i="3"/>
  <c r="X9" i="3"/>
  <c r="X10" i="3"/>
  <c r="Y3" i="3"/>
  <c r="Y11" i="3"/>
  <c r="X3" i="3"/>
  <c r="X11" i="3"/>
  <c r="L11" i="3"/>
  <c r="K11" i="3"/>
  <c r="AC11" i="3"/>
  <c r="AC2" i="3"/>
  <c r="X4" i="4"/>
  <c r="Y4" i="4"/>
  <c r="X5" i="4"/>
  <c r="Y5" i="4"/>
  <c r="X6" i="4"/>
  <c r="Y6" i="4"/>
  <c r="X7" i="4"/>
  <c r="Y7" i="4"/>
  <c r="X8" i="4"/>
  <c r="Y8" i="4"/>
  <c r="X9" i="4"/>
  <c r="Y9" i="4"/>
  <c r="X10" i="4"/>
  <c r="Y10" i="4"/>
  <c r="Y3" i="4"/>
  <c r="Y11" i="4"/>
  <c r="X3" i="4"/>
  <c r="X11" i="4"/>
  <c r="K4" i="4"/>
  <c r="L4" i="4"/>
  <c r="K5" i="4"/>
  <c r="L5" i="4"/>
  <c r="K6" i="4"/>
  <c r="L6" i="4"/>
  <c r="K7" i="4"/>
  <c r="L7" i="4"/>
  <c r="K8" i="4"/>
  <c r="L8" i="4"/>
  <c r="K9" i="4"/>
  <c r="L9" i="4"/>
  <c r="K10" i="4"/>
  <c r="L10" i="4"/>
  <c r="L3" i="4"/>
  <c r="L11" i="4"/>
  <c r="K3" i="4"/>
  <c r="K11" i="4"/>
  <c r="AC11" i="4"/>
  <c r="AC2" i="4"/>
  <c r="X3" i="5"/>
  <c r="Y3" i="5"/>
  <c r="X4" i="5"/>
  <c r="Y4" i="5"/>
  <c r="X5" i="5"/>
  <c r="Y5" i="5"/>
  <c r="X6" i="5"/>
  <c r="Y6" i="5"/>
  <c r="X7" i="5"/>
  <c r="Y7" i="5"/>
  <c r="X8" i="5"/>
  <c r="Y8" i="5"/>
  <c r="X2" i="5"/>
  <c r="X9" i="5"/>
  <c r="Y2" i="5"/>
  <c r="Y9" i="5"/>
  <c r="L4" i="5"/>
  <c r="L5" i="5"/>
  <c r="L6" i="5"/>
  <c r="L7" i="5"/>
  <c r="L8" i="5"/>
  <c r="L9" i="5"/>
  <c r="L10" i="5"/>
  <c r="K4" i="5"/>
  <c r="K5" i="5"/>
  <c r="K6" i="5"/>
  <c r="K7" i="5"/>
  <c r="K8" i="5"/>
  <c r="K9" i="5"/>
  <c r="K10" i="5"/>
  <c r="L3" i="5"/>
  <c r="L11" i="5"/>
  <c r="K3" i="5"/>
  <c r="K11" i="5"/>
  <c r="AC11" i="5"/>
  <c r="AC2" i="5"/>
  <c r="AC11" i="7"/>
  <c r="AC2" i="7"/>
  <c r="AX4" i="11"/>
  <c r="DY4" i="11"/>
  <c r="DX4" i="11"/>
  <c r="CL4" i="11"/>
  <c r="AK4" i="11"/>
  <c r="CX4" i="11"/>
  <c r="BX4" i="11"/>
  <c r="EY4" i="11"/>
  <c r="DL4" i="11"/>
  <c r="AL4" i="11"/>
  <c r="Q21" i="18"/>
  <c r="L11" i="15"/>
  <c r="K11" i="15"/>
  <c r="J5" i="11"/>
  <c r="GD20" i="11"/>
  <c r="GD13" i="11"/>
  <c r="GD21" i="11"/>
  <c r="GD29" i="11"/>
  <c r="CW7" i="11"/>
  <c r="AJ12" i="11"/>
  <c r="FW7" i="11"/>
  <c r="FW4" i="11"/>
  <c r="BW12" i="11"/>
  <c r="BW10" i="11"/>
  <c r="BW8" i="11"/>
  <c r="FJ7" i="11"/>
  <c r="BJ11" i="11"/>
  <c r="J11" i="11"/>
  <c r="BJ7" i="11"/>
  <c r="J7" i="11"/>
  <c r="GJ6" i="11"/>
  <c r="FQ21" i="11"/>
  <c r="FQ14" i="11"/>
  <c r="FQ22" i="11"/>
  <c r="EK4" i="11"/>
  <c r="CJ10" i="11"/>
  <c r="W8" i="11"/>
  <c r="EW5" i="11"/>
  <c r="J9" i="11"/>
  <c r="GD28" i="11"/>
  <c r="FQ30" i="11"/>
  <c r="AJ5" i="11"/>
  <c r="AW10" i="11"/>
  <c r="CJ7" i="11"/>
  <c r="FD29" i="11"/>
  <c r="GW5" i="11"/>
  <c r="GJ7" i="11"/>
  <c r="AJ10" i="11"/>
  <c r="BJ12" i="11"/>
  <c r="J12" i="11"/>
  <c r="AJ8" i="11"/>
  <c r="FD15" i="11"/>
  <c r="FD23" i="11"/>
  <c r="DJ6" i="11"/>
  <c r="EJ4" i="11"/>
  <c r="CW4" i="11"/>
  <c r="CW6" i="11"/>
  <c r="GJ4" i="11"/>
  <c r="J6" i="11"/>
  <c r="AJ9" i="11"/>
  <c r="CJ6" i="11"/>
  <c r="FJ6" i="11"/>
  <c r="AJ7" i="11"/>
  <c r="DJ5" i="11"/>
  <c r="W6" i="11"/>
  <c r="FJ3" i="11"/>
  <c r="BW7" i="11"/>
  <c r="FD9" i="11"/>
  <c r="W12" i="11"/>
  <c r="GJ3" i="11"/>
  <c r="J8" i="11"/>
  <c r="GD14" i="11"/>
  <c r="GD22" i="11"/>
  <c r="FQ29" i="11"/>
  <c r="CJ4" i="11"/>
  <c r="CJ11" i="11"/>
  <c r="GD9" i="11"/>
  <c r="GD15" i="11"/>
  <c r="GD23" i="11"/>
  <c r="FQ9" i="11"/>
  <c r="K4" i="11"/>
  <c r="W9" i="11"/>
  <c r="BJ6" i="11"/>
  <c r="CW8" i="11"/>
  <c r="FJ4" i="11"/>
  <c r="BW5" i="11"/>
  <c r="BW9" i="11"/>
  <c r="GD16" i="11"/>
  <c r="GD24" i="11"/>
  <c r="GU7" i="11"/>
  <c r="W7" i="11"/>
  <c r="BJ10" i="11"/>
  <c r="FS9" i="11"/>
  <c r="G4" i="14" s="1" a="1"/>
  <c r="G4" i="14" s="1"/>
  <c r="DJ9" i="11"/>
  <c r="GD17" i="11"/>
  <c r="GD25" i="11"/>
  <c r="J4" i="11"/>
  <c r="BJ9" i="11"/>
  <c r="CJ8" i="11"/>
  <c r="GW4" i="11"/>
  <c r="GD18" i="11"/>
  <c r="GD26" i="11"/>
  <c r="AJ4" i="11"/>
  <c r="DJ4" i="11"/>
  <c r="W5" i="11"/>
  <c r="CW5" i="11"/>
  <c r="DJ7" i="11"/>
  <c r="W4" i="11"/>
  <c r="FO31" i="11"/>
  <c r="FQ13" i="11"/>
  <c r="FB31" i="11"/>
  <c r="AW5" i="11"/>
  <c r="Y8" i="11"/>
  <c r="AY4" i="11"/>
  <c r="BY4" i="11"/>
  <c r="BX9" i="11"/>
  <c r="DK4" i="11"/>
  <c r="DW4" i="11"/>
  <c r="EX4" i="11"/>
  <c r="AW9" i="11"/>
  <c r="BW4" i="11"/>
  <c r="BX5" i="11"/>
  <c r="CX5" i="11"/>
  <c r="DK9" i="11"/>
  <c r="GS7" i="11"/>
  <c r="G6" i="14" a="1"/>
  <c r="G6" i="14" s="1"/>
  <c r="CJ5" i="11"/>
  <c r="GW6" i="11"/>
  <c r="FW6" i="11"/>
  <c r="AW8" i="11"/>
  <c r="AL7" i="11"/>
  <c r="DJ10" i="11"/>
  <c r="GK4" i="11"/>
  <c r="W11" i="11"/>
  <c r="BK4" i="11"/>
  <c r="AY8" i="11"/>
  <c r="DK7" i="11"/>
  <c r="EY5" i="11"/>
  <c r="CY4" i="11"/>
  <c r="DK6" i="11"/>
  <c r="FK3" i="11"/>
  <c r="FF9" i="11"/>
  <c r="G15" i="14" s="1" a="1"/>
  <c r="G15" i="14" s="1"/>
  <c r="GW3" i="11"/>
  <c r="FW3" i="11"/>
  <c r="DK5" i="11"/>
  <c r="FL8" i="11"/>
  <c r="AW12" i="11"/>
  <c r="CK4" i="11"/>
  <c r="AW4" i="11"/>
  <c r="AY12" i="11"/>
  <c r="EW4" i="11"/>
  <c r="AW11" i="11"/>
  <c r="AW7" i="11"/>
  <c r="X4" i="11"/>
  <c r="Y4" i="11"/>
  <c r="L4" i="11"/>
  <c r="BB16" i="11"/>
  <c r="BB34" i="11" s="1"/>
  <c r="B14" i="4"/>
  <c r="B32" i="4" s="1"/>
  <c r="B8" i="8"/>
  <c r="B26" i="8" s="1"/>
  <c r="DB15" i="11"/>
  <c r="DB33" i="11" s="1"/>
  <c r="AR14" i="11"/>
  <c r="CE13" i="11"/>
  <c r="CC13" i="11"/>
  <c r="DP6" i="11"/>
  <c r="BT13" i="11"/>
  <c r="BH13" i="11"/>
  <c r="DF11" i="11"/>
  <c r="DT7" i="11"/>
  <c r="EV6" i="11"/>
  <c r="BI13" i="11"/>
  <c r="BG13" i="11"/>
  <c r="CT10" i="11"/>
  <c r="BB13" i="11"/>
  <c r="AQ13" i="11"/>
  <c r="EU6" i="11"/>
  <c r="W13" i="11"/>
  <c r="G13" i="11"/>
  <c r="CU10" i="11"/>
  <c r="AW13" i="11"/>
  <c r="E13" i="11"/>
  <c r="EB5" i="11"/>
  <c r="AP13" i="11"/>
  <c r="AO13" i="11"/>
  <c r="BV13" i="11"/>
  <c r="AG13" i="11"/>
  <c r="I13" i="11"/>
  <c r="F13" i="11"/>
  <c r="EF5" i="11"/>
  <c r="DY6" i="11"/>
  <c r="G13" i="18"/>
  <c r="DE11" i="11"/>
  <c r="V13" i="11"/>
  <c r="T13" i="11"/>
  <c r="BC13" i="11"/>
  <c r="C13" i="11"/>
  <c r="J13" i="18"/>
  <c r="DH11" i="11"/>
  <c r="BD13" i="11"/>
  <c r="ET7" i="11"/>
  <c r="CG13" i="11"/>
  <c r="BT14" i="11"/>
  <c r="I13" i="18"/>
  <c r="AI13" i="11"/>
  <c r="EE5" i="11"/>
  <c r="CT11" i="11"/>
  <c r="BO13" i="11"/>
  <c r="EP6" i="11"/>
  <c r="T14" i="11"/>
  <c r="O13" i="11"/>
  <c r="AV13" i="11"/>
  <c r="Q13" i="11"/>
  <c r="DD11" i="11"/>
  <c r="DJ11" i="11"/>
  <c r="BS13" i="11"/>
  <c r="CW10" i="11"/>
  <c r="AT14" i="11"/>
  <c r="AR13" i="11"/>
  <c r="DR6" i="11"/>
  <c r="CV10" i="11"/>
  <c r="DI11" i="11"/>
  <c r="B13" i="11"/>
  <c r="E14" i="11"/>
  <c r="AB13" i="11"/>
  <c r="CB13" i="11"/>
  <c r="BE13" i="11"/>
  <c r="BR13" i="11"/>
  <c r="D13" i="18"/>
  <c r="BQ13" i="11"/>
  <c r="CH13" i="11"/>
  <c r="EC5" i="11"/>
  <c r="G14" i="18"/>
  <c r="F13" i="18"/>
  <c r="P13" i="11"/>
  <c r="AE13" i="11"/>
  <c r="CO10" i="11"/>
  <c r="AD13" i="11"/>
  <c r="DS6" i="11"/>
  <c r="DL11" i="11"/>
  <c r="AS13" i="11"/>
  <c r="DG11" i="11"/>
  <c r="C13" i="18"/>
  <c r="B13" i="18"/>
  <c r="E14" i="18"/>
  <c r="EO6" i="11"/>
  <c r="DE12" i="11"/>
  <c r="CQ10" i="11"/>
  <c r="D13" i="11"/>
  <c r="CI13" i="11"/>
  <c r="EG6" i="11"/>
  <c r="EE6" i="11"/>
  <c r="E13" i="18"/>
  <c r="DG12" i="11"/>
  <c r="BE14" i="11"/>
  <c r="EQ6" i="11"/>
  <c r="CD13" i="11"/>
  <c r="AH13" i="11"/>
  <c r="ET6" i="11"/>
  <c r="BP13" i="11"/>
  <c r="CG14" i="11"/>
  <c r="CE14" i="11"/>
  <c r="H13" i="18"/>
  <c r="BG14" i="11"/>
  <c r="G14" i="11"/>
  <c r="EH5" i="11"/>
  <c r="CF13" i="11"/>
  <c r="DQ6" i="11"/>
  <c r="EJ5" i="11"/>
  <c r="AT13" i="11"/>
  <c r="AG14" i="11"/>
  <c r="AE14" i="11"/>
  <c r="DR7" i="11"/>
  <c r="R13" i="11"/>
  <c r="CP10" i="11"/>
  <c r="S13" i="11"/>
  <c r="BU13" i="11"/>
  <c r="U13" i="11"/>
  <c r="ES6" i="11"/>
  <c r="DU6" i="11"/>
  <c r="J13" i="11"/>
  <c r="AC13" i="11"/>
  <c r="ER6" i="11"/>
  <c r="BR14" i="11"/>
  <c r="EG5" i="11"/>
  <c r="ER7" i="11"/>
  <c r="DV6" i="11"/>
  <c r="DT6" i="11"/>
  <c r="R14" i="11"/>
  <c r="DO6" i="11"/>
  <c r="CS10" i="11"/>
  <c r="AU13" i="11"/>
  <c r="BY13" i="11"/>
  <c r="AF13" i="11"/>
  <c r="CR11" i="11"/>
  <c r="DC11" i="11"/>
  <c r="DB11" i="11"/>
  <c r="EI5" i="11"/>
  <c r="CR10" i="11"/>
  <c r="ED5" i="11"/>
  <c r="BF13" i="11"/>
  <c r="H13" i="11"/>
  <c r="Q26" i="6" l="1"/>
  <c r="Q25" i="6"/>
  <c r="Q24" i="6"/>
  <c r="Q23" i="6"/>
  <c r="Q22" i="6"/>
  <c r="Q21" i="6"/>
  <c r="Q20" i="6"/>
  <c r="Q19" i="6"/>
  <c r="Q18" i="6"/>
  <c r="Q17" i="6"/>
  <c r="Q16" i="6"/>
  <c r="Q30" i="6"/>
  <c r="Q14" i="6"/>
  <c r="Q29" i="6"/>
  <c r="Q28" i="6"/>
  <c r="Q29" i="4"/>
  <c r="Q27" i="4"/>
  <c r="Q26" i="4"/>
  <c r="Q25" i="4"/>
  <c r="Q24" i="4"/>
  <c r="Q28" i="4"/>
  <c r="Q23" i="4"/>
  <c r="Q22" i="4"/>
  <c r="Q21" i="4"/>
  <c r="Q20" i="4"/>
  <c r="Q19" i="4"/>
  <c r="Q18" i="4"/>
  <c r="Q17" i="4"/>
  <c r="Q16" i="4"/>
  <c r="Q31" i="4"/>
  <c r="Q15" i="4"/>
  <c r="R21" i="18"/>
  <c r="S3" i="18"/>
  <c r="D22" i="8"/>
  <c r="D21" i="8"/>
  <c r="D20" i="8"/>
  <c r="D19" i="8"/>
  <c r="D18" i="8"/>
  <c r="D17" i="8"/>
  <c r="D16" i="8"/>
  <c r="D15" i="8"/>
  <c r="D14" i="8"/>
  <c r="D12" i="8"/>
  <c r="D11" i="8"/>
  <c r="D10" i="8"/>
  <c r="D25" i="8"/>
  <c r="D9" i="8"/>
  <c r="D24" i="8"/>
  <c r="AD27" i="11"/>
  <c r="AD26" i="11"/>
  <c r="BQ30" i="11"/>
  <c r="ED24" i="11"/>
  <c r="AQ23" i="11"/>
  <c r="CD21" i="11"/>
  <c r="DD21" i="11"/>
  <c r="DD17" i="11"/>
  <c r="DD29" i="11"/>
  <c r="CD30" i="11"/>
  <c r="Q20" i="11"/>
  <c r="Q19" i="11"/>
  <c r="BD21" i="11"/>
  <c r="ED14" i="11"/>
  <c r="CD20" i="11"/>
  <c r="CD19" i="11"/>
  <c r="CD32" i="11"/>
  <c r="B26" i="9"/>
  <c r="D8" i="9"/>
  <c r="EQ23" i="11"/>
  <c r="EQ22" i="11"/>
  <c r="EQ15" i="11"/>
  <c r="BD20" i="11"/>
  <c r="BD19" i="11"/>
  <c r="BD33" i="11"/>
  <c r="BD32" i="11"/>
  <c r="BD31" i="11"/>
  <c r="BD30" i="11"/>
  <c r="BD29" i="11"/>
  <c r="BD27" i="11"/>
  <c r="BD23" i="11"/>
  <c r="BD22" i="11"/>
  <c r="DQ17" i="11"/>
  <c r="DQ15" i="11"/>
  <c r="D29" i="11"/>
  <c r="D12" i="7"/>
  <c r="C30" i="7"/>
  <c r="CQ20" i="11"/>
  <c r="DD20" i="11"/>
  <c r="DD18" i="11"/>
  <c r="DD30" i="11"/>
  <c r="DD26" i="11"/>
  <c r="DD25" i="11"/>
  <c r="DD22" i="11"/>
  <c r="Q32" i="11"/>
  <c r="P32" i="3"/>
  <c r="BQ20" i="11"/>
  <c r="BQ32" i="11"/>
  <c r="BQ31" i="11"/>
  <c r="BQ28" i="11"/>
  <c r="BQ22" i="11"/>
  <c r="C32" i="5"/>
  <c r="ED16" i="11"/>
  <c r="ED12" i="11"/>
  <c r="ED22" i="11"/>
  <c r="DQ13" i="11"/>
  <c r="DQ11" i="11"/>
  <c r="DQ25" i="11"/>
  <c r="DQ23" i="11"/>
  <c r="DQ22" i="11"/>
  <c r="C32" i="3"/>
  <c r="Q7" i="8"/>
  <c r="P25" i="8"/>
  <c r="FD13" i="11"/>
  <c r="B32" i="5"/>
  <c r="D14" i="5"/>
  <c r="C26" i="9"/>
  <c r="D9" i="9"/>
  <c r="CD31" i="11"/>
  <c r="CD17" i="11"/>
  <c r="CD29" i="11"/>
  <c r="CD27" i="11"/>
  <c r="CD26" i="11"/>
  <c r="CD24" i="11"/>
  <c r="CD23" i="11"/>
  <c r="CD22" i="11"/>
  <c r="Q14" i="4"/>
  <c r="P32" i="4"/>
  <c r="D14" i="3"/>
  <c r="B32" i="3"/>
  <c r="AB34" i="11"/>
  <c r="AD16" i="11"/>
  <c r="AD23" i="11"/>
  <c r="AD22" i="11"/>
  <c r="AD21" i="11"/>
  <c r="AD32" i="11"/>
  <c r="AD20" i="11"/>
  <c r="AD31" i="11"/>
  <c r="AD30" i="11"/>
  <c r="AD19" i="11"/>
  <c r="AD29" i="11"/>
  <c r="AD18" i="11"/>
  <c r="P31" i="6"/>
  <c r="Q13" i="6"/>
  <c r="Q28" i="11"/>
  <c r="Q27" i="11"/>
  <c r="Q24" i="11"/>
  <c r="Q22" i="11"/>
  <c r="Q21" i="11"/>
  <c r="Q16" i="11"/>
  <c r="Q14" i="3"/>
  <c r="O32" i="3"/>
  <c r="C26" i="8"/>
  <c r="D8" i="8"/>
  <c r="AQ27" i="11"/>
  <c r="AQ19" i="11"/>
  <c r="D14" i="4"/>
  <c r="C32" i="4"/>
  <c r="B16" i="11"/>
  <c r="B34" i="11" s="1"/>
  <c r="FP31" i="11"/>
  <c r="FQ15" i="11"/>
  <c r="FD14" i="11"/>
  <c r="FC31" i="11"/>
  <c r="AY2" i="11"/>
  <c r="EY2" i="11"/>
  <c r="AK2" i="11"/>
  <c r="CX2" i="11"/>
  <c r="CY2" i="11"/>
  <c r="BK2" i="11"/>
  <c r="DK2" i="11"/>
  <c r="CK2" i="11"/>
  <c r="L2" i="11"/>
  <c r="CL2" i="11"/>
  <c r="K2" i="11"/>
  <c r="EX2" i="11"/>
  <c r="AX2" i="11"/>
  <c r="EL2" i="11"/>
  <c r="FX9" i="11"/>
  <c r="GD12" i="11"/>
  <c r="GB30" i="11"/>
  <c r="AL2" i="11"/>
  <c r="FY9" i="11"/>
  <c r="GO29" i="11"/>
  <c r="GQ11" i="11"/>
  <c r="FW9" i="11"/>
  <c r="GQ18" i="11"/>
  <c r="CY3" i="11"/>
  <c r="D28" i="11"/>
  <c r="AQ26" i="11"/>
  <c r="BQ19" i="11"/>
  <c r="CD25" i="11"/>
  <c r="DD19" i="11"/>
  <c r="DQ21" i="11"/>
  <c r="ED26" i="11"/>
  <c r="ED15" i="11"/>
  <c r="EQ21" i="11"/>
  <c r="AJ11" i="11"/>
  <c r="GJ8" i="11"/>
  <c r="GJ9" i="11" s="1"/>
  <c r="DW5" i="11"/>
  <c r="FW8" i="11"/>
  <c r="GQ23" i="11"/>
  <c r="GQ24" i="11"/>
  <c r="DK3" i="11"/>
  <c r="D27" i="11"/>
  <c r="AD28" i="11"/>
  <c r="AQ25" i="11"/>
  <c r="BQ18" i="11"/>
  <c r="DQ20" i="11"/>
  <c r="ED25" i="11"/>
  <c r="EQ20" i="11"/>
  <c r="GQ28" i="11"/>
  <c r="GQ15" i="11"/>
  <c r="D26" i="11"/>
  <c r="Q31" i="11"/>
  <c r="AQ24" i="11"/>
  <c r="BQ29" i="11"/>
  <c r="BQ17" i="11"/>
  <c r="DD28" i="11"/>
  <c r="DQ19" i="11"/>
  <c r="EQ19" i="11"/>
  <c r="DK8" i="11"/>
  <c r="GQ20" i="11"/>
  <c r="GQ16" i="11"/>
  <c r="D25" i="11"/>
  <c r="Q30" i="11"/>
  <c r="DD27" i="11"/>
  <c r="DQ18" i="11"/>
  <c r="ED13" i="11"/>
  <c r="EQ18" i="11"/>
  <c r="GQ12" i="11"/>
  <c r="BJ5" i="11"/>
  <c r="X2" i="11"/>
  <c r="DX2" i="11"/>
  <c r="D24" i="11"/>
  <c r="Q29" i="11"/>
  <c r="Q18" i="11"/>
  <c r="CD33" i="11"/>
  <c r="CX3" i="11"/>
  <c r="FJ5" i="11"/>
  <c r="X3" i="11"/>
  <c r="EW3" i="11"/>
  <c r="GX2" i="11"/>
  <c r="GX7" i="11" s="1"/>
  <c r="AK3" i="11"/>
  <c r="EK3" i="11"/>
  <c r="BL2" i="11"/>
  <c r="Q17" i="11"/>
  <c r="BQ27" i="11"/>
  <c r="DD16" i="11"/>
  <c r="ED23" i="11"/>
  <c r="EQ17" i="11"/>
  <c r="Y3" i="11"/>
  <c r="L3" i="18"/>
  <c r="EL3" i="11"/>
  <c r="D23" i="11"/>
  <c r="AD25" i="11"/>
  <c r="AQ22" i="11"/>
  <c r="BQ26" i="11"/>
  <c r="ED11" i="11"/>
  <c r="EQ16" i="11"/>
  <c r="FU9" i="11"/>
  <c r="GQ25" i="11"/>
  <c r="K3" i="11"/>
  <c r="K3" i="18"/>
  <c r="AX3" i="11"/>
  <c r="AD24" i="11"/>
  <c r="AQ33" i="11"/>
  <c r="AQ21" i="11"/>
  <c r="BD28" i="11"/>
  <c r="BQ25" i="11"/>
  <c r="DQ27" i="11"/>
  <c r="DQ16" i="11"/>
  <c r="ED10" i="11"/>
  <c r="GJ5" i="11"/>
  <c r="GQ22" i="11"/>
  <c r="AY3" i="11"/>
  <c r="D21" i="11"/>
  <c r="AD33" i="11"/>
  <c r="AQ32" i="11"/>
  <c r="AQ20" i="11"/>
  <c r="BD18" i="11"/>
  <c r="BQ24" i="11"/>
  <c r="DD24" i="11"/>
  <c r="DQ26" i="11"/>
  <c r="ED21" i="11"/>
  <c r="CL3" i="11"/>
  <c r="L3" i="11"/>
  <c r="GQ14" i="11"/>
  <c r="Q26" i="11"/>
  <c r="BD17" i="11"/>
  <c r="DD23" i="11"/>
  <c r="ED20" i="11"/>
  <c r="EQ26" i="11"/>
  <c r="EQ14" i="11"/>
  <c r="GQ17" i="11"/>
  <c r="EK2" i="11"/>
  <c r="D32" i="11"/>
  <c r="D20" i="11"/>
  <c r="Q25" i="11"/>
  <c r="AQ31" i="11"/>
  <c r="BD26" i="11"/>
  <c r="BQ23" i="11"/>
  <c r="DQ14" i="11"/>
  <c r="ED19" i="11"/>
  <c r="EQ13" i="11"/>
  <c r="GF9" i="11"/>
  <c r="G2" i="14" s="1" a="1"/>
  <c r="G2" i="14" s="1"/>
  <c r="BJ4" i="11"/>
  <c r="CQ18" i="11"/>
  <c r="D19" i="11"/>
  <c r="AQ30" i="11"/>
  <c r="AQ18" i="11"/>
  <c r="BD25" i="11"/>
  <c r="DD32" i="11"/>
  <c r="ED18" i="11"/>
  <c r="EQ25" i="11"/>
  <c r="EQ12" i="11"/>
  <c r="GQ26" i="11"/>
  <c r="CQ29" i="11"/>
  <c r="BW11" i="11"/>
  <c r="CQ28" i="11"/>
  <c r="GC30" i="11"/>
  <c r="BX2" i="11"/>
  <c r="D31" i="11"/>
  <c r="D18" i="11"/>
  <c r="AQ29" i="11"/>
  <c r="AQ17" i="11"/>
  <c r="BD24" i="11"/>
  <c r="BQ33" i="11"/>
  <c r="DD31" i="11"/>
  <c r="DQ24" i="11"/>
  <c r="ED17" i="11"/>
  <c r="EQ24" i="11"/>
  <c r="EQ11" i="11"/>
  <c r="CJ12" i="11"/>
  <c r="BJ8" i="11"/>
  <c r="GQ21" i="11"/>
  <c r="GQ27" i="11"/>
  <c r="D30" i="11"/>
  <c r="D17" i="11"/>
  <c r="Q23" i="11"/>
  <c r="AQ28" i="11"/>
  <c r="BQ21" i="11"/>
  <c r="CD28" i="11"/>
  <c r="CD18" i="11"/>
  <c r="DQ12" i="11"/>
  <c r="EQ27" i="11"/>
  <c r="EP28" i="11"/>
  <c r="EQ10" i="11"/>
  <c r="ED9" i="11"/>
  <c r="EC27" i="11"/>
  <c r="DP28" i="11"/>
  <c r="DQ10" i="11"/>
  <c r="DC33" i="11"/>
  <c r="DD15" i="11"/>
  <c r="CQ19" i="11"/>
  <c r="CP32" i="11"/>
  <c r="CD16" i="11"/>
  <c r="CC34" i="11"/>
  <c r="BQ16" i="11"/>
  <c r="BP34" i="11"/>
  <c r="BD16" i="11"/>
  <c r="BC34" i="11"/>
  <c r="AP34" i="11"/>
  <c r="AQ16" i="11"/>
  <c r="AC34" i="11"/>
  <c r="AD17" i="11"/>
  <c r="Q33" i="11"/>
  <c r="P34" i="11"/>
  <c r="C34" i="11"/>
  <c r="D33" i="11"/>
  <c r="G14" i="14" a="1"/>
  <c r="G14" i="14" s="1"/>
  <c r="G3" i="14" a="1"/>
  <c r="G3" i="14" s="1"/>
  <c r="G11" i="14" a="1"/>
  <c r="G11" i="14" s="1"/>
  <c r="G9" i="14" a="1"/>
  <c r="G9" i="14" s="1"/>
  <c r="G13" i="14" a="1"/>
  <c r="G13" i="14" s="1"/>
  <c r="G5" i="14" a="1"/>
  <c r="G5" i="14" s="1"/>
  <c r="G10" i="14" a="1"/>
  <c r="G10" i="14" s="1"/>
  <c r="G16" i="14" a="1"/>
  <c r="G16" i="14" s="1"/>
  <c r="G12" i="14" a="1"/>
  <c r="G12" i="14" s="1"/>
  <c r="G8" i="14" a="1"/>
  <c r="G8" i="14" s="1"/>
  <c r="G7" i="14" a="1"/>
  <c r="G7" i="14" s="1"/>
  <c r="FK9" i="11"/>
  <c r="CQ27" i="11"/>
  <c r="FJ8" i="11"/>
  <c r="FJ9" i="11" s="1"/>
  <c r="CO14" i="11"/>
  <c r="CQ24" i="11"/>
  <c r="CQ21" i="11"/>
  <c r="CQ31" i="11"/>
  <c r="CQ16" i="11"/>
  <c r="CQ26" i="11"/>
  <c r="CQ23" i="11"/>
  <c r="CQ15" i="11"/>
  <c r="CQ25" i="11"/>
  <c r="CQ17" i="11"/>
  <c r="CQ22" i="11"/>
  <c r="CQ30" i="11"/>
  <c r="EX6" i="11"/>
  <c r="CJ13" i="11"/>
  <c r="BX13" i="11"/>
  <c r="AX13" i="11"/>
  <c r="BW13" i="11"/>
  <c r="BJ13" i="11"/>
  <c r="EL5" i="11"/>
  <c r="EW6" i="11"/>
  <c r="AY13" i="11"/>
  <c r="L13" i="11"/>
  <c r="K13" i="11"/>
  <c r="EY6" i="11"/>
  <c r="AK13" i="11"/>
  <c r="AL13" i="11"/>
  <c r="AJ13" i="11"/>
  <c r="BL13" i="11"/>
  <c r="Y13" i="11"/>
  <c r="CX10" i="11"/>
  <c r="CY10" i="11"/>
  <c r="DW6" i="11"/>
  <c r="K13" i="18"/>
  <c r="BK13" i="11"/>
  <c r="X13" i="11"/>
  <c r="EK5" i="11"/>
  <c r="CL13" i="11"/>
  <c r="DK11" i="11"/>
  <c r="DX6" i="11"/>
  <c r="L13" i="18"/>
  <c r="CK13" i="11"/>
  <c r="D16" i="11" l="1"/>
  <c r="CQ14" i="11"/>
  <c r="CO32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<sst xmlns="http://schemas.openxmlformats.org/spreadsheetml/2006/main" count="2280" uniqueCount="88">
  <si>
    <t>Nathan</t>
  </si>
  <si>
    <t>W</t>
  </si>
  <si>
    <t>L</t>
  </si>
  <si>
    <t>Win%</t>
  </si>
  <si>
    <t>PF</t>
  </si>
  <si>
    <t>PF/G</t>
  </si>
  <si>
    <t>PA</t>
  </si>
  <si>
    <t>PA/G</t>
  </si>
  <si>
    <t>Place</t>
  </si>
  <si>
    <t>PD</t>
  </si>
  <si>
    <t>PAM</t>
  </si>
  <si>
    <t>PAAM</t>
  </si>
  <si>
    <t>Mike</t>
  </si>
  <si>
    <t>Jay</t>
  </si>
  <si>
    <t>Rick</t>
  </si>
  <si>
    <t>Pat</t>
  </si>
  <si>
    <t>Buck</t>
  </si>
  <si>
    <t>Tim</t>
  </si>
  <si>
    <t>Brian</t>
  </si>
  <si>
    <t>Sauter</t>
  </si>
  <si>
    <t>Anthony</t>
  </si>
  <si>
    <t>Carson</t>
  </si>
  <si>
    <t>Nick H</t>
  </si>
  <si>
    <t>WIN%</t>
  </si>
  <si>
    <t>Evan</t>
  </si>
  <si>
    <t>Dave</t>
  </si>
  <si>
    <t>Bob</t>
  </si>
  <si>
    <t>Casey</t>
  </si>
  <si>
    <t>2023 (12)</t>
  </si>
  <si>
    <t>2020 (12)</t>
  </si>
  <si>
    <t>2019 (14)</t>
  </si>
  <si>
    <t>2022 (12)</t>
  </si>
  <si>
    <t>2018 (13)</t>
  </si>
  <si>
    <t>2021(12)</t>
  </si>
  <si>
    <t>2021 (12)</t>
  </si>
  <si>
    <t>2017 (13)</t>
  </si>
  <si>
    <t>2016 (14)</t>
  </si>
  <si>
    <t>2015 (12)</t>
  </si>
  <si>
    <t>2014 (10)</t>
  </si>
  <si>
    <t>Name</t>
  </si>
  <si>
    <t>2013 (10)</t>
  </si>
  <si>
    <t>Bob's H2H</t>
  </si>
  <si>
    <t>Sisters</t>
  </si>
  <si>
    <t>Nathan's H2H</t>
  </si>
  <si>
    <t>Mike's H2H</t>
  </si>
  <si>
    <t>Jay's H2H</t>
  </si>
  <si>
    <t>Rick's H2H</t>
  </si>
  <si>
    <t>Pat's H2H</t>
  </si>
  <si>
    <t>Buck's H2H</t>
  </si>
  <si>
    <t>Tim's H2H</t>
  </si>
  <si>
    <t>Denis</t>
  </si>
  <si>
    <t>Whole League</t>
  </si>
  <si>
    <t>Total Pts.</t>
  </si>
  <si>
    <t>PPG</t>
  </si>
  <si>
    <t>PPP</t>
  </si>
  <si>
    <t>Player</t>
  </si>
  <si>
    <t>PF/PS</t>
  </si>
  <si>
    <t>PA/S</t>
  </si>
  <si>
    <t>Playoffs</t>
  </si>
  <si>
    <t>Berths</t>
  </si>
  <si>
    <t>All HOF is 2019 and later</t>
  </si>
  <si>
    <t>Annual Checklist</t>
  </si>
  <si>
    <t>Manual Player Data (W/L, PF, PA)</t>
  </si>
  <si>
    <t>H2H Entry</t>
  </si>
  <si>
    <t>H2H fix on Players tab (change top loss box to -XX+1 in formula, copy down)</t>
  </si>
  <si>
    <t>Playoff record per player</t>
  </si>
  <si>
    <t>APPS</t>
  </si>
  <si>
    <t>2013</t>
  </si>
  <si>
    <t>Wins</t>
  </si>
  <si>
    <t>Losses</t>
  </si>
  <si>
    <t>Win Pct</t>
  </si>
  <si>
    <t>2014</t>
  </si>
  <si>
    <t>2015</t>
  </si>
  <si>
    <t>2016</t>
  </si>
  <si>
    <t>2017</t>
  </si>
  <si>
    <t>2018</t>
  </si>
  <si>
    <t>2019</t>
  </si>
  <si>
    <t>2020</t>
  </si>
  <si>
    <t>Nick</t>
  </si>
  <si>
    <t>PPS</t>
  </si>
  <si>
    <t>PAPS</t>
  </si>
  <si>
    <t>APS</t>
  </si>
  <si>
    <t>Winner of game</t>
  </si>
  <si>
    <t>Who they beat</t>
  </si>
  <si>
    <t>Wins on bottom losses on right</t>
  </si>
  <si>
    <t>Done through 2023</t>
  </si>
  <si>
    <t>ASP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</si>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</sst>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E5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auto="1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rgb="FF000000"/>
      </top>
      <bottom/>
      <diagonal/>
    </border>
    <border>
      <left/>
      <right style="thin">
        <color theme="6" tint="0.39997558519241921"/>
      </right>
      <top style="thin">
        <color rgb="FF000000"/>
      </top>
      <bottom/>
      <diagonal/>
    </border>
    <border>
      <left style="thin">
        <color theme="6" tint="0.39997558519241921"/>
      </left>
      <right/>
      <top/>
      <bottom/>
      <diagonal/>
    </border>
    <border>
      <left/>
      <right style="thin">
        <color theme="6" tint="0.39997558519241921"/>
      </right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rgb="FF000000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rgb="FF000000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2" fillId="0" borderId="0" xfId="0" applyNumberFormat="1" applyFont="1"/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164" fontId="2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49" fontId="3" fillId="0" borderId="2" xfId="0" applyNumberFormat="1" applyFont="1" applyBorder="1"/>
    <xf numFmtId="49" fontId="3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0" fontId="3" fillId="0" borderId="0" xfId="0" applyFont="1"/>
    <xf numFmtId="1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49" fontId="2" fillId="0" borderId="3" xfId="0" applyNumberFormat="1" applyFont="1" applyBorder="1"/>
    <xf numFmtId="16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0" fillId="0" borderId="0" xfId="0" quotePrefix="1" applyAlignment="1">
      <alignment horizontal="center"/>
    </xf>
    <xf numFmtId="165" fontId="0" fillId="0" borderId="0" xfId="0" applyNumberFormat="1"/>
    <xf numFmtId="1" fontId="0" fillId="0" borderId="0" xfId="0" quotePrefix="1" applyNumberForma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center"/>
    </xf>
    <xf numFmtId="164" fontId="3" fillId="0" borderId="0" xfId="0" applyNumberFormat="1" applyFont="1"/>
    <xf numFmtId="164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center"/>
    </xf>
    <xf numFmtId="1" fontId="2" fillId="0" borderId="4" xfId="0" applyNumberFormat="1" applyFont="1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5" fontId="2" fillId="2" borderId="4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165" fontId="2" fillId="4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5" fontId="2" fillId="4" borderId="4" xfId="0" applyNumberFormat="1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2" fillId="5" borderId="0" xfId="0" applyNumberFormat="1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5" fontId="2" fillId="4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165" fontId="4" fillId="6" borderId="6" xfId="0" applyNumberFormat="1" applyFont="1" applyFill="1" applyBorder="1" applyAlignment="1">
      <alignment horizontal="center"/>
    </xf>
    <xf numFmtId="164" fontId="4" fillId="6" borderId="6" xfId="0" applyNumberFormat="1" applyFont="1" applyFill="1" applyBorder="1" applyAlignment="1">
      <alignment horizontal="center"/>
    </xf>
    <xf numFmtId="49" fontId="4" fillId="6" borderId="6" xfId="0" applyNumberFormat="1" applyFont="1" applyFill="1" applyBorder="1" applyAlignment="1">
      <alignment horizontal="center"/>
    </xf>
    <xf numFmtId="164" fontId="4" fillId="6" borderId="7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5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165" fontId="2" fillId="4" borderId="6" xfId="0" applyNumberFormat="1" applyFont="1" applyFill="1" applyBorder="1" applyAlignment="1">
      <alignment horizontal="center"/>
    </xf>
    <xf numFmtId="164" fontId="2" fillId="4" borderId="6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165" fontId="4" fillId="6" borderId="0" xfId="0" applyNumberFormat="1" applyFont="1" applyFill="1" applyAlignment="1">
      <alignment horizontal="center"/>
    </xf>
    <xf numFmtId="164" fontId="4" fillId="6" borderId="0" xfId="0" applyNumberFormat="1" applyFont="1" applyFill="1" applyAlignment="1">
      <alignment horizontal="center"/>
    </xf>
    <xf numFmtId="49" fontId="4" fillId="6" borderId="0" xfId="0" applyNumberFormat="1" applyFont="1" applyFill="1" applyAlignment="1">
      <alignment horizontal="center"/>
    </xf>
    <xf numFmtId="164" fontId="4" fillId="6" borderId="11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164" fontId="2" fillId="2" borderId="9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5" fontId="2" fillId="3" borderId="6" xfId="0" applyNumberFormat="1" applyFont="1" applyFill="1" applyBorder="1" applyAlignment="1">
      <alignment horizontal="center"/>
    </xf>
    <xf numFmtId="10" fontId="2" fillId="0" borderId="6" xfId="0" applyNumberFormat="1" applyFont="1" applyBorder="1" applyAlignment="1">
      <alignment horizontal="center"/>
    </xf>
    <xf numFmtId="164" fontId="2" fillId="0" borderId="6" xfId="0" applyNumberFormat="1" applyFont="1" applyBorder="1"/>
    <xf numFmtId="0" fontId="3" fillId="0" borderId="6" xfId="0" applyFont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3" xfId="0" applyBorder="1"/>
    <xf numFmtId="164" fontId="3" fillId="0" borderId="3" xfId="0" applyNumberFormat="1" applyFont="1" applyBorder="1"/>
    <xf numFmtId="164" fontId="2" fillId="0" borderId="2" xfId="0" applyNumberFormat="1" applyFont="1" applyBorder="1"/>
    <xf numFmtId="0" fontId="3" fillId="0" borderId="16" xfId="0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165" fontId="2" fillId="4" borderId="15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" fontId="2" fillId="0" borderId="15" xfId="0" applyNumberFormat="1" applyFont="1" applyBorder="1" applyAlignment="1">
      <alignment horizontal="center"/>
    </xf>
    <xf numFmtId="164" fontId="2" fillId="4" borderId="17" xfId="0" applyNumberFormat="1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2" fillId="2" borderId="13" xfId="0" applyNumberFormat="1" applyFont="1" applyFill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5" fontId="2" fillId="4" borderId="13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5" fontId="2" fillId="5" borderId="6" xfId="0" applyNumberFormat="1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165" fontId="2" fillId="0" borderId="15" xfId="0" applyNumberFormat="1" applyFon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0" fontId="3" fillId="0" borderId="18" xfId="0" applyFont="1" applyBorder="1"/>
    <xf numFmtId="0" fontId="3" fillId="0" borderId="18" xfId="0" applyFont="1" applyBorder="1" applyAlignment="1">
      <alignment horizontal="center"/>
    </xf>
    <xf numFmtId="0" fontId="2" fillId="0" borderId="18" xfId="0" applyFont="1" applyBorder="1"/>
    <xf numFmtId="0" fontId="0" fillId="0" borderId="20" xfId="0" applyBorder="1"/>
    <xf numFmtId="0" fontId="3" fillId="0" borderId="21" xfId="0" applyFont="1" applyBorder="1"/>
    <xf numFmtId="0" fontId="3" fillId="0" borderId="21" xfId="0" applyFont="1" applyBorder="1" applyAlignment="1">
      <alignment horizontal="center"/>
    </xf>
    <xf numFmtId="0" fontId="2" fillId="0" borderId="19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0" xfId="0" applyFont="1" applyBorder="1"/>
    <xf numFmtId="0" fontId="2" fillId="0" borderId="23" xfId="0" applyFont="1" applyBorder="1"/>
    <xf numFmtId="0" fontId="3" fillId="7" borderId="18" xfId="0" applyFont="1" applyFill="1" applyBorder="1" applyAlignment="1">
      <alignment horizontal="center"/>
    </xf>
    <xf numFmtId="165" fontId="3" fillId="7" borderId="0" xfId="0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7" borderId="0" xfId="0" applyNumberFormat="1" applyFill="1" applyAlignment="1">
      <alignment horizontal="center"/>
    </xf>
    <xf numFmtId="1" fontId="0" fillId="0" borderId="0" xfId="0" applyNumberFormat="1" applyAlignment="1">
      <alignment horizontal="right"/>
    </xf>
    <xf numFmtId="1" fontId="0" fillId="0" borderId="3" xfId="0" applyNumberFormat="1" applyBorder="1"/>
    <xf numFmtId="49" fontId="0" fillId="0" borderId="3" xfId="0" applyNumberFormat="1" applyBorder="1"/>
    <xf numFmtId="1" fontId="0" fillId="7" borderId="0" xfId="0" applyNumberFormat="1" applyFill="1"/>
    <xf numFmtId="0" fontId="3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0" fillId="0" borderId="20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0" xfId="0" applyNumberForma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0" xfId="0" quotePrefix="1" applyNumberFormat="1" applyFont="1" applyAlignment="1">
      <alignment horizontal="center"/>
    </xf>
    <xf numFmtId="1" fontId="2" fillId="3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2" borderId="0" xfId="0" quotePrefix="1" applyNumberFormat="1" applyFont="1" applyFill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2" fillId="4" borderId="0" xfId="0" applyNumberFormat="1" applyFont="1" applyFill="1" applyAlignment="1">
      <alignment horizontal="center"/>
    </xf>
    <xf numFmtId="1" fontId="3" fillId="0" borderId="2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0" fontId="0" fillId="7" borderId="0" xfId="0" quotePrefix="1" applyFill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164" fontId="9" fillId="5" borderId="18" xfId="0" applyNumberFormat="1" applyFont="1" applyFill="1" applyBorder="1" applyAlignment="1">
      <alignment horizontal="center"/>
    </xf>
    <xf numFmtId="1" fontId="2" fillId="7" borderId="0" xfId="0" applyNumberFormat="1" applyFont="1" applyFill="1" applyAlignment="1">
      <alignment horizontal="center"/>
    </xf>
    <xf numFmtId="1" fontId="2" fillId="0" borderId="2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65" fontId="10" fillId="3" borderId="0" xfId="0" applyNumberFormat="1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10" fillId="4" borderId="0" xfId="0" applyNumberFormat="1" applyFont="1" applyFill="1" applyAlignment="1">
      <alignment horizontal="center"/>
    </xf>
    <xf numFmtId="0" fontId="3" fillId="9" borderId="0" xfId="0" applyFont="1" applyFill="1" applyAlignment="1">
      <alignment horizontal="center"/>
    </xf>
    <xf numFmtId="1" fontId="2" fillId="9" borderId="0" xfId="0" applyNumberFormat="1" applyFont="1" applyFill="1" applyAlignment="1">
      <alignment horizontal="center"/>
    </xf>
    <xf numFmtId="165" fontId="3" fillId="9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 wrapText="1"/>
    </xf>
    <xf numFmtId="164" fontId="11" fillId="4" borderId="0" xfId="0" applyNumberFormat="1" applyFont="1" applyFill="1" applyAlignment="1">
      <alignment horizontal="center"/>
    </xf>
    <xf numFmtId="0" fontId="3" fillId="10" borderId="18" xfId="0" applyFont="1" applyFill="1" applyBorder="1" applyAlignment="1">
      <alignment horizontal="center"/>
    </xf>
    <xf numFmtId="0" fontId="3" fillId="10" borderId="21" xfId="0" applyFont="1" applyFill="1" applyBorder="1" applyAlignment="1">
      <alignment horizontal="center"/>
    </xf>
    <xf numFmtId="0" fontId="3" fillId="10" borderId="0" xfId="0" applyFont="1" applyFill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1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numFmt numFmtId="164" formatCode="0.0"/>
      <fill>
        <patternFill patternType="solid">
          <fgColor theme="6"/>
          <bgColor theme="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6" tint="0.39997558519241921"/>
        </left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numFmt numFmtId="164" formatCode="0.0"/>
      <fill>
        <patternFill patternType="solid">
          <fgColor theme="6"/>
          <bgColor theme="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20</xdr:col>
      <xdr:colOff>279400</xdr:colOff>
      <xdr:row>15</xdr:row>
      <xdr:rowOff>144991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8D7B0C-1DF5-46E9-8871-6BCE7B179D1D}"/>
            </a:ext>
          </a:extLst>
        </xdr:cNvPr>
        <xdr:cNvSpPr txBox="1"/>
      </xdr:nvSpPr>
      <xdr:spPr>
        <a:xfrm>
          <a:off x="9791700" y="0"/>
          <a:ext cx="3327400" cy="37168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KEY: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in () = Number of Teams</a:t>
          </a:r>
          <a:endParaRPr lang="en-US" sz="1100"/>
        </a:p>
        <a:p>
          <a:r>
            <a:rPr lang="en-US" sz="1100"/>
            <a:t>W/L</a:t>
          </a:r>
          <a:r>
            <a:rPr lang="en-US" sz="1100" baseline="0"/>
            <a:t> Section</a:t>
          </a:r>
        </a:p>
        <a:p>
          <a:r>
            <a:rPr lang="en-US" sz="1100">
              <a:solidFill>
                <a:srgbClr val="00B050"/>
              </a:solidFill>
            </a:rPr>
            <a:t>Green</a:t>
          </a:r>
          <a:r>
            <a:rPr lang="en-US" sz="1100" baseline="0">
              <a:solidFill>
                <a:srgbClr val="00B050"/>
              </a:solidFill>
            </a:rPr>
            <a:t> </a:t>
          </a:r>
          <a:r>
            <a:rPr lang="en-US" sz="1100" baseline="0"/>
            <a:t>= #1 seed</a:t>
          </a:r>
        </a:p>
        <a:p>
          <a:r>
            <a:rPr lang="en-US" sz="1100" baseline="0">
              <a:solidFill>
                <a:srgbClr val="0070C0"/>
              </a:solidFill>
            </a:rPr>
            <a:t>Blue</a:t>
          </a:r>
          <a:r>
            <a:rPr lang="en-US" sz="1100" baseline="0"/>
            <a:t> = Division Winner</a:t>
          </a:r>
        </a:p>
        <a:p>
          <a:r>
            <a:rPr lang="en-US" sz="1100" baseline="0">
              <a:solidFill>
                <a:srgbClr val="FF0000"/>
              </a:solidFill>
            </a:rPr>
            <a:t>Red </a:t>
          </a:r>
          <a:r>
            <a:rPr lang="en-US" sz="1100" baseline="0">
              <a:solidFill>
                <a:sysClr val="windowText" lastClr="000000"/>
              </a:solidFill>
            </a:rPr>
            <a:t>= Worst Record</a:t>
          </a:r>
          <a:endParaRPr lang="en-US" sz="1100" baseline="0">
            <a:solidFill>
              <a:srgbClr val="FF0000"/>
            </a:solidFill>
          </a:endParaRPr>
        </a:p>
        <a:p>
          <a:endParaRPr lang="en-US" sz="1100" baseline="0"/>
        </a:p>
        <a:p>
          <a:r>
            <a:rPr lang="en-US" sz="1100" baseline="0"/>
            <a:t>Points Section</a:t>
          </a:r>
        </a:p>
        <a:p>
          <a:r>
            <a:rPr lang="en-US" sz="1100" baseline="0"/>
            <a:t>PF </a:t>
          </a:r>
          <a:r>
            <a:rPr lang="en-US" sz="1100" baseline="0">
              <a:solidFill>
                <a:srgbClr val="00B050"/>
              </a:solidFill>
            </a:rPr>
            <a:t>Green</a:t>
          </a:r>
          <a:r>
            <a:rPr lang="en-US" sz="1100" baseline="0"/>
            <a:t> = #1 Scorer</a:t>
          </a:r>
        </a:p>
        <a:p>
          <a:r>
            <a:rPr lang="en-US" sz="1100" baseline="0"/>
            <a:t>PF </a:t>
          </a:r>
          <a:r>
            <a:rPr lang="en-US" sz="1100" baseline="0">
              <a:solidFill>
                <a:srgbClr val="FF0000"/>
              </a:solidFill>
            </a:rPr>
            <a:t>Red</a:t>
          </a:r>
          <a:r>
            <a:rPr lang="en-US" sz="1100" baseline="0"/>
            <a:t> = Lowest Scorer</a:t>
          </a:r>
        </a:p>
        <a:p>
          <a:endParaRPr lang="en-US" sz="1100" baseline="0"/>
        </a:p>
        <a:p>
          <a:r>
            <a:rPr lang="en-US" sz="1100" baseline="0"/>
            <a:t>PA </a:t>
          </a:r>
          <a:r>
            <a:rPr lang="en-US" sz="1100" baseline="0">
              <a:solidFill>
                <a:srgbClr val="00B050"/>
              </a:solidFill>
            </a:rPr>
            <a:t>Green</a:t>
          </a:r>
          <a:r>
            <a:rPr lang="en-US" sz="1100" baseline="0"/>
            <a:t> = Lowest points against</a:t>
          </a:r>
        </a:p>
        <a:p>
          <a:r>
            <a:rPr lang="en-US" sz="1100" baseline="0"/>
            <a:t>PA </a:t>
          </a:r>
          <a:r>
            <a:rPr lang="en-US" sz="1100" baseline="0">
              <a:solidFill>
                <a:srgbClr val="FF0000"/>
              </a:solidFill>
            </a:rPr>
            <a:t>Red</a:t>
          </a:r>
          <a:r>
            <a:rPr lang="en-US" sz="1100" baseline="0"/>
            <a:t> = Most points against</a:t>
          </a:r>
        </a:p>
        <a:p>
          <a:endParaRPr lang="en-US" sz="1100" baseline="0"/>
        </a:p>
        <a:p>
          <a:r>
            <a:rPr lang="en-US" sz="1100" baseline="0"/>
            <a:t>PD </a:t>
          </a:r>
          <a:r>
            <a:rPr lang="en-US" sz="1100" baseline="0">
              <a:solidFill>
                <a:srgbClr val="00B050"/>
              </a:solidFill>
            </a:rPr>
            <a:t>Green</a:t>
          </a:r>
          <a:r>
            <a:rPr lang="en-US" sz="1100" baseline="0"/>
            <a:t> = Best point differential</a:t>
          </a:r>
        </a:p>
        <a:p>
          <a:r>
            <a:rPr lang="en-US" sz="1100" baseline="0"/>
            <a:t>PD </a:t>
          </a:r>
          <a:r>
            <a:rPr lang="en-US" sz="1100" baseline="0">
              <a:solidFill>
                <a:srgbClr val="FF0000"/>
              </a:solidFill>
            </a:rPr>
            <a:t>Red</a:t>
          </a:r>
          <a:r>
            <a:rPr lang="en-US" sz="1100" baseline="0"/>
            <a:t> = Worst point differential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13</xdr:row>
      <xdr:rowOff>0</xdr:rowOff>
    </xdr:from>
    <xdr:to>
      <xdr:col>3</xdr:col>
      <xdr:colOff>879475</xdr:colOff>
      <xdr:row>29</xdr:row>
      <xdr:rowOff>10886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F77E8F5E-5414-47ED-AC1F-CFC3DE736D70}"/>
            </a:ext>
          </a:extLst>
        </xdr:cNvPr>
        <xdr:cNvSpPr txBox="1"/>
      </xdr:nvSpPr>
      <xdr:spPr>
        <a:xfrm>
          <a:off x="47625" y="2971800"/>
          <a:ext cx="3400879" cy="36249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KEY: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in () = Number of Teams</a:t>
          </a:r>
          <a:endParaRPr lang="en-US" sz="1400"/>
        </a:p>
        <a:p>
          <a:r>
            <a:rPr lang="en-US" sz="1400"/>
            <a:t>W/L</a:t>
          </a:r>
          <a:r>
            <a:rPr lang="en-US" sz="1400" baseline="0"/>
            <a:t> Section</a:t>
          </a:r>
        </a:p>
        <a:p>
          <a:r>
            <a:rPr lang="en-US" sz="1400">
              <a:solidFill>
                <a:srgbClr val="00B050"/>
              </a:solidFill>
            </a:rPr>
            <a:t>Green</a:t>
          </a:r>
          <a:r>
            <a:rPr lang="en-US" sz="1400" baseline="0">
              <a:solidFill>
                <a:srgbClr val="00B050"/>
              </a:solidFill>
            </a:rPr>
            <a:t> </a:t>
          </a:r>
          <a:r>
            <a:rPr lang="en-US" sz="1400" baseline="0"/>
            <a:t>= #1 seed</a:t>
          </a:r>
        </a:p>
        <a:p>
          <a:r>
            <a:rPr lang="en-US" sz="1400" baseline="0">
              <a:solidFill>
                <a:srgbClr val="0070C0"/>
              </a:solidFill>
            </a:rPr>
            <a:t>Blue</a:t>
          </a:r>
          <a:r>
            <a:rPr lang="en-US" sz="1400" baseline="0"/>
            <a:t> = Division Winner</a:t>
          </a:r>
        </a:p>
        <a:p>
          <a:r>
            <a:rPr lang="en-US" sz="1400" baseline="0">
              <a:solidFill>
                <a:srgbClr val="FF0000"/>
              </a:solidFill>
            </a:rPr>
            <a:t>Red </a:t>
          </a:r>
          <a:r>
            <a:rPr lang="en-US" sz="1400" baseline="0">
              <a:solidFill>
                <a:sysClr val="windowText" lastClr="000000"/>
              </a:solidFill>
            </a:rPr>
            <a:t>= Worst Record</a:t>
          </a:r>
          <a:endParaRPr lang="en-US" sz="1400" baseline="0">
            <a:solidFill>
              <a:srgbClr val="FF0000"/>
            </a:solidFill>
          </a:endParaRPr>
        </a:p>
        <a:p>
          <a:endParaRPr lang="en-US" sz="1400" baseline="0"/>
        </a:p>
        <a:p>
          <a:r>
            <a:rPr lang="en-US" sz="1400" baseline="0"/>
            <a:t>Points Section</a:t>
          </a:r>
        </a:p>
        <a:p>
          <a:r>
            <a:rPr lang="en-US" sz="1400" baseline="0"/>
            <a:t>PF </a:t>
          </a:r>
          <a:r>
            <a:rPr lang="en-US" sz="1400" baseline="0">
              <a:solidFill>
                <a:srgbClr val="00B050"/>
              </a:solidFill>
            </a:rPr>
            <a:t>Green</a:t>
          </a:r>
          <a:r>
            <a:rPr lang="en-US" sz="1400" baseline="0"/>
            <a:t> = #1 Scorer</a:t>
          </a:r>
        </a:p>
        <a:p>
          <a:r>
            <a:rPr lang="en-US" sz="1400" baseline="0"/>
            <a:t>PF </a:t>
          </a:r>
          <a:r>
            <a:rPr lang="en-US" sz="1400" baseline="0">
              <a:solidFill>
                <a:srgbClr val="FF0000"/>
              </a:solidFill>
            </a:rPr>
            <a:t>Red</a:t>
          </a:r>
          <a:r>
            <a:rPr lang="en-US" sz="1400" baseline="0"/>
            <a:t> = Lowest Scorer</a:t>
          </a:r>
        </a:p>
        <a:p>
          <a:endParaRPr lang="en-US" sz="1400" baseline="0"/>
        </a:p>
        <a:p>
          <a:r>
            <a:rPr lang="en-US" sz="1400" baseline="0"/>
            <a:t>PA </a:t>
          </a:r>
          <a:r>
            <a:rPr lang="en-US" sz="1400" baseline="0">
              <a:solidFill>
                <a:srgbClr val="00B050"/>
              </a:solidFill>
            </a:rPr>
            <a:t>Green</a:t>
          </a:r>
          <a:r>
            <a:rPr lang="en-US" sz="1400" baseline="0"/>
            <a:t> = Lowest points against</a:t>
          </a:r>
        </a:p>
        <a:p>
          <a:r>
            <a:rPr lang="en-US" sz="1400" baseline="0"/>
            <a:t>PA </a:t>
          </a:r>
          <a:r>
            <a:rPr lang="en-US" sz="1400" baseline="0">
              <a:solidFill>
                <a:srgbClr val="FF0000"/>
              </a:solidFill>
            </a:rPr>
            <a:t>Red</a:t>
          </a:r>
          <a:r>
            <a:rPr lang="en-US" sz="1400" baseline="0"/>
            <a:t> = Most points against</a:t>
          </a:r>
        </a:p>
        <a:p>
          <a:endParaRPr lang="en-US" sz="1400" baseline="0"/>
        </a:p>
        <a:p>
          <a:r>
            <a:rPr lang="en-US" sz="1400" baseline="0"/>
            <a:t>PD </a:t>
          </a:r>
          <a:r>
            <a:rPr lang="en-US" sz="1400" baseline="0">
              <a:solidFill>
                <a:srgbClr val="00B050"/>
              </a:solidFill>
            </a:rPr>
            <a:t>Green</a:t>
          </a:r>
          <a:r>
            <a:rPr lang="en-US" sz="1400" baseline="0"/>
            <a:t> = Best point differential</a:t>
          </a:r>
        </a:p>
        <a:p>
          <a:r>
            <a:rPr lang="en-US" sz="1400" baseline="0"/>
            <a:t>PD </a:t>
          </a:r>
          <a:r>
            <a:rPr lang="en-US" sz="1400" baseline="0">
              <a:solidFill>
                <a:srgbClr val="FF0000"/>
              </a:solidFill>
            </a:rPr>
            <a:t>Red</a:t>
          </a:r>
          <a:r>
            <a:rPr lang="en-US" sz="1400" baseline="0"/>
            <a:t> = Worst point differential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12</xdr:row>
      <xdr:rowOff>118535</xdr:rowOff>
    </xdr:from>
    <xdr:to>
      <xdr:col>4</xdr:col>
      <xdr:colOff>254000</xdr:colOff>
      <xdr:row>30</xdr:row>
      <xdr:rowOff>25401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3E312F-5989-4125-AD99-1650A3F1418F}"/>
            </a:ext>
          </a:extLst>
        </xdr:cNvPr>
        <xdr:cNvSpPr txBox="1"/>
      </xdr:nvSpPr>
      <xdr:spPr>
        <a:xfrm>
          <a:off x="203200" y="2988735"/>
          <a:ext cx="3412067" cy="3259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KEY: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in () = Number of Teams</a:t>
          </a:r>
          <a:endParaRPr lang="en-US" sz="1100"/>
        </a:p>
        <a:p>
          <a:r>
            <a:rPr lang="en-US" sz="1100"/>
            <a:t>W/L</a:t>
          </a:r>
          <a:r>
            <a:rPr lang="en-US" sz="1100" baseline="0"/>
            <a:t> Section</a:t>
          </a:r>
        </a:p>
        <a:p>
          <a:r>
            <a:rPr lang="en-US" sz="1100">
              <a:solidFill>
                <a:srgbClr val="00B050"/>
              </a:solidFill>
            </a:rPr>
            <a:t>Green</a:t>
          </a:r>
          <a:r>
            <a:rPr lang="en-US" sz="1100" baseline="0">
              <a:solidFill>
                <a:srgbClr val="00B050"/>
              </a:solidFill>
            </a:rPr>
            <a:t> </a:t>
          </a:r>
          <a:r>
            <a:rPr lang="en-US" sz="1100" baseline="0"/>
            <a:t>= #1 seed</a:t>
          </a:r>
        </a:p>
        <a:p>
          <a:r>
            <a:rPr lang="en-US" sz="1100" baseline="0">
              <a:solidFill>
                <a:srgbClr val="0070C0"/>
              </a:solidFill>
            </a:rPr>
            <a:t>Blue</a:t>
          </a:r>
          <a:r>
            <a:rPr lang="en-US" sz="1100" baseline="0"/>
            <a:t> = Division Winner</a:t>
          </a:r>
        </a:p>
        <a:p>
          <a:r>
            <a:rPr lang="en-US" sz="1100" baseline="0">
              <a:solidFill>
                <a:srgbClr val="FF0000"/>
              </a:solidFill>
            </a:rPr>
            <a:t>Red </a:t>
          </a:r>
          <a:r>
            <a:rPr lang="en-US" sz="1100" baseline="0">
              <a:solidFill>
                <a:sysClr val="windowText" lastClr="000000"/>
              </a:solidFill>
            </a:rPr>
            <a:t>= Worst Record</a:t>
          </a:r>
          <a:endParaRPr lang="en-US" sz="1100" baseline="0">
            <a:solidFill>
              <a:srgbClr val="FF0000"/>
            </a:solidFill>
          </a:endParaRPr>
        </a:p>
        <a:p>
          <a:endParaRPr lang="en-US" sz="1100" baseline="0"/>
        </a:p>
        <a:p>
          <a:r>
            <a:rPr lang="en-US" sz="1100" baseline="0"/>
            <a:t>Points Section</a:t>
          </a:r>
        </a:p>
        <a:p>
          <a:r>
            <a:rPr lang="en-US" sz="1100" baseline="0"/>
            <a:t>PF </a:t>
          </a:r>
          <a:r>
            <a:rPr lang="en-US" sz="1100" baseline="0">
              <a:solidFill>
                <a:srgbClr val="00B050"/>
              </a:solidFill>
            </a:rPr>
            <a:t>Green</a:t>
          </a:r>
          <a:r>
            <a:rPr lang="en-US" sz="1100" baseline="0"/>
            <a:t> = #1 Scorer</a:t>
          </a:r>
        </a:p>
        <a:p>
          <a:r>
            <a:rPr lang="en-US" sz="1100" baseline="0"/>
            <a:t>PF </a:t>
          </a:r>
          <a:r>
            <a:rPr lang="en-US" sz="1100" baseline="0">
              <a:solidFill>
                <a:srgbClr val="FF0000"/>
              </a:solidFill>
            </a:rPr>
            <a:t>Red</a:t>
          </a:r>
          <a:r>
            <a:rPr lang="en-US" sz="1100" baseline="0"/>
            <a:t> = Lowest Scorer</a:t>
          </a:r>
        </a:p>
        <a:p>
          <a:endParaRPr lang="en-US" sz="1100" baseline="0"/>
        </a:p>
        <a:p>
          <a:r>
            <a:rPr lang="en-US" sz="1100" baseline="0"/>
            <a:t>PA </a:t>
          </a:r>
          <a:r>
            <a:rPr lang="en-US" sz="1100" baseline="0">
              <a:solidFill>
                <a:srgbClr val="00B050"/>
              </a:solidFill>
            </a:rPr>
            <a:t>Green</a:t>
          </a:r>
          <a:r>
            <a:rPr lang="en-US" sz="1100" baseline="0"/>
            <a:t> = Lowest points against</a:t>
          </a:r>
        </a:p>
        <a:p>
          <a:r>
            <a:rPr lang="en-US" sz="1100" baseline="0"/>
            <a:t>PA </a:t>
          </a:r>
          <a:r>
            <a:rPr lang="en-US" sz="1100" baseline="0">
              <a:solidFill>
                <a:srgbClr val="FF0000"/>
              </a:solidFill>
            </a:rPr>
            <a:t>Red</a:t>
          </a:r>
          <a:r>
            <a:rPr lang="en-US" sz="1100" baseline="0"/>
            <a:t> = Most points against</a:t>
          </a:r>
        </a:p>
        <a:p>
          <a:endParaRPr lang="en-US" sz="1100" baseline="0"/>
        </a:p>
        <a:p>
          <a:r>
            <a:rPr lang="en-US" sz="1100" baseline="0"/>
            <a:t>PD </a:t>
          </a:r>
          <a:r>
            <a:rPr lang="en-US" sz="1100" baseline="0">
              <a:solidFill>
                <a:srgbClr val="00B050"/>
              </a:solidFill>
            </a:rPr>
            <a:t>Green</a:t>
          </a:r>
          <a:r>
            <a:rPr lang="en-US" sz="1100" baseline="0"/>
            <a:t> = Best point differential</a:t>
          </a:r>
        </a:p>
        <a:p>
          <a:r>
            <a:rPr lang="en-US" sz="1100" baseline="0"/>
            <a:t>PD </a:t>
          </a:r>
          <a:r>
            <a:rPr lang="en-US" sz="1100" baseline="0">
              <a:solidFill>
                <a:srgbClr val="FF0000"/>
              </a:solidFill>
            </a:rPr>
            <a:t>Red</a:t>
          </a:r>
          <a:r>
            <a:rPr lang="en-US" sz="1100" baseline="0"/>
            <a:t> = Worst point differential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17</v>
    <v>8</v>
    <v>0</v>
    <v>1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EB4D50-65F0-400F-AF41-46A40F7B561A}" name="Table2" displayName="Table2" ref="A1:J11" totalsRowShown="0" headerRowDxfId="101" dataDxfId="100" tableBorderDxfId="99">
  <autoFilter ref="A1:J11" xr:uid="{ECEB4D50-65F0-400F-AF41-46A40F7B561A}"/>
  <sortState xmlns:xlrd2="http://schemas.microsoft.com/office/spreadsheetml/2017/richdata2" ref="A2:J11">
    <sortCondition descending="1" ref="J1:J11"/>
  </sortState>
  <tableColumns count="10">
    <tableColumn id="1" xr3:uid="{7883181C-7123-4D22-B455-D9616103B3DD}" name="2013" dataDxfId="98"/>
    <tableColumn id="2" xr3:uid="{C85CA84B-BEEA-4D45-9447-9740DE46D4BF}" name="Wins" dataDxfId="97"/>
    <tableColumn id="3" xr3:uid="{36856544-5A7B-49B5-BF96-FCFE7F6D0059}" name="Losses" dataDxfId="96"/>
    <tableColumn id="4" xr3:uid="{8DCE355F-0A1A-45A9-A163-E88226D1F8D8}" name="Win Pct" dataDxfId="95">
      <calculatedColumnFormula>(B2/(B2+C2))</calculatedColumnFormula>
    </tableColumn>
    <tableColumn id="5" xr3:uid="{E11637A2-314F-4028-A9C8-4CAA509F0E19}" name="PF" dataDxfId="94"/>
    <tableColumn id="6" xr3:uid="{C109A5D3-E2A1-46FD-81B3-9EE1528AE750}" name="PF/G" dataDxfId="93">
      <calculatedColumnFormula>E2/13</calculatedColumnFormula>
    </tableColumn>
    <tableColumn id="7" xr3:uid="{C4ED8546-1601-484F-B564-589119B00FA7}" name="PA" dataDxfId="92"/>
    <tableColumn id="8" xr3:uid="{3478C7D6-5D4A-4946-B2E4-AC95C18FA171}" name="PA/G" dataDxfId="91">
      <calculatedColumnFormula>G2/13</calculatedColumnFormula>
    </tableColumn>
    <tableColumn id="9" xr3:uid="{5F5A07AB-50C3-4A6D-A981-776C52B99AA1}" name="Place" dataDxfId="90"/>
    <tableColumn id="10" xr3:uid="{2FA0F4A6-C89F-40BC-B837-12F7455FE1CD}" name="PD" dataDxfId="89">
      <calculatedColumnFormula>F2-H2</calculatedColumnFormula>
    </tableColumn>
  </tableColumns>
  <tableStyleInfo name="TableStyleMedium4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AF2C26-F48B-4CB2-95D3-DEA23D6F107B}" name="Table3" displayName="Table3" ref="L1:U11" totalsRowShown="0" headerRowDxfId="88" dataDxfId="87" headerRowBorderDxfId="86">
  <autoFilter ref="L1:U11" xr:uid="{72AF2C26-F48B-4CB2-95D3-DEA23D6F107B}"/>
  <sortState xmlns:xlrd2="http://schemas.microsoft.com/office/spreadsheetml/2017/richdata2" ref="L2:U11">
    <sortCondition descending="1" ref="M1:M11"/>
  </sortState>
  <tableColumns count="10">
    <tableColumn id="1" xr3:uid="{EA4FB78C-171D-470E-BBF9-9D9F7DAB1963}" name="2014" dataDxfId="85"/>
    <tableColumn id="2" xr3:uid="{2C146250-78A0-47CF-A4B8-1045F75DD482}" name="Wins" dataDxfId="84"/>
    <tableColumn id="3" xr3:uid="{16FF7970-15C1-40B3-B8C1-E9414B2C6E67}" name="Losses" dataDxfId="83"/>
    <tableColumn id="4" xr3:uid="{B605CB6B-9CDD-498E-9F61-644EC6BC9EA6}" name="Win Pct" dataDxfId="82">
      <calculatedColumnFormula>(M2/(M2+N2))</calculatedColumnFormula>
    </tableColumn>
    <tableColumn id="5" xr3:uid="{0E9BDDA3-367F-422E-8EDE-4BC0A670CFD0}" name="PF" dataDxfId="81"/>
    <tableColumn id="6" xr3:uid="{858AD0AD-4767-468A-BDBF-FF73630D55D2}" name="PF/G" dataDxfId="80">
      <calculatedColumnFormula>P2/13</calculatedColumnFormula>
    </tableColumn>
    <tableColumn id="7" xr3:uid="{8BD0BB1A-B7E3-4D13-9E57-C58D1C4A9E6A}" name="PA" dataDxfId="79"/>
    <tableColumn id="8" xr3:uid="{DEE18233-1B2B-4E45-AD61-E3D52E393BD6}" name="PA/G" dataDxfId="78">
      <calculatedColumnFormula>R2/13</calculatedColumnFormula>
    </tableColumn>
    <tableColumn id="9" xr3:uid="{D3D4081F-A4D6-4D1C-8E0D-005D2853102A}" name="Place" dataDxfId="77"/>
    <tableColumn id="10" xr3:uid="{A67A5A5F-DA9C-4F6E-B396-86ECFD522A71}" name="PD" dataDxfId="76">
      <calculatedColumnFormula>Q2-S2</calculatedColumnFormula>
    </tableColumn>
  </tableColumns>
  <tableStyleInfo name="TableStyleMedium4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8F6882-D7AB-41E8-895D-5D404BB1651B}" name="Table4" displayName="Table4" ref="W1:AF13" totalsRowShown="0" headerRowDxfId="75" dataDxfId="74" headerRowBorderDxfId="72" tableBorderDxfId="73">
  <autoFilter ref="W1:AF13" xr:uid="{7D8F6882-D7AB-41E8-895D-5D404BB1651B}"/>
  <tableColumns count="10">
    <tableColumn id="1" xr3:uid="{1FF8ADC6-39AC-4970-8659-80C701EF8701}" name="2015" dataDxfId="71"/>
    <tableColumn id="2" xr3:uid="{15FF71A9-6852-4EE0-A8B7-60C4147E68AE}" name="Wins" dataDxfId="70"/>
    <tableColumn id="3" xr3:uid="{5C45D799-73C4-4E36-A858-6965545206BA}" name="Losses" dataDxfId="69"/>
    <tableColumn id="4" xr3:uid="{625D712C-F6D9-4A91-B85B-650BF7998DFE}" name="Win Pct" dataDxfId="68">
      <calculatedColumnFormula>(X2/(X2+Y2))</calculatedColumnFormula>
    </tableColumn>
    <tableColumn id="5" xr3:uid="{3DEA2593-E75A-45A3-94E7-1F228D805EA2}" name="PF" dataDxfId="67"/>
    <tableColumn id="6" xr3:uid="{07B6752A-CDC5-4F15-B41F-7D35198CA15C}" name="PF/G" dataDxfId="66">
      <calculatedColumnFormula>AA2/13</calculatedColumnFormula>
    </tableColumn>
    <tableColumn id="7" xr3:uid="{7FEFB3C8-07EE-45AC-8AA9-83A214E0C926}" name="PA" dataDxfId="65"/>
    <tableColumn id="8" xr3:uid="{1EC5A4DF-6495-4E48-B20D-1B3E5EFF80C7}" name="PA/G" dataDxfId="64">
      <calculatedColumnFormula>AC2/13</calculatedColumnFormula>
    </tableColumn>
    <tableColumn id="9" xr3:uid="{444EB055-10F7-4FCE-B30F-44AC15B05237}" name="Place" dataDxfId="63"/>
    <tableColumn id="10" xr3:uid="{87C5CA48-E06F-453B-9E7B-240A52FC2E3E}" name="PD" dataDxfId="62">
      <calculatedColumnFormula>AB2-AD2</calculatedColumnFormula>
    </tableColumn>
  </tableColumns>
  <tableStyleInfo name="TableStyleMedium4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D4D48E-6568-4F4C-A2EC-737EC2D41E9B}" name="Table7" displayName="Table7" ref="AH1:AQ15" totalsRowShown="0" headerRowDxfId="61" dataDxfId="60" tableBorderDxfId="59">
  <autoFilter ref="AH1:AQ15" xr:uid="{76D4D48E-6568-4F4C-A2EC-737EC2D41E9B}"/>
  <sortState xmlns:xlrd2="http://schemas.microsoft.com/office/spreadsheetml/2017/richdata2" ref="AH2:AQ15">
    <sortCondition descending="1" ref="AI1:AI15"/>
  </sortState>
  <tableColumns count="10">
    <tableColumn id="1" xr3:uid="{C3AA9A46-A2B4-444B-91BE-1CA632BBEB1C}" name="2016" dataDxfId="58"/>
    <tableColumn id="2" xr3:uid="{DA551FEA-A69A-4F3E-9535-65C52C105287}" name="Wins"/>
    <tableColumn id="3" xr3:uid="{6F5FEFE9-ABAD-4585-97B3-16B5D903290F}" name="Losses"/>
    <tableColumn id="4" xr3:uid="{ED91703D-93B1-4CFB-B43B-283B5C858C03}" name="Win Pct">
      <calculatedColumnFormula>(AI2/(AI2+AJ2))</calculatedColumnFormula>
    </tableColumn>
    <tableColumn id="5" xr3:uid="{4479B994-E219-4D83-A6E0-AD526B74F240}" name="PF"/>
    <tableColumn id="6" xr3:uid="{D1327E7D-19B7-4EF2-BAE6-D1DD8326DC5C}" name="PF/G">
      <calculatedColumnFormula>AL2/13</calculatedColumnFormula>
    </tableColumn>
    <tableColumn id="7" xr3:uid="{16BC461A-94A6-4A9F-A547-EDCA283052CD}" name="PA" dataDxfId="57"/>
    <tableColumn id="8" xr3:uid="{AC5D948E-5DE8-496E-9A8F-E9D49A39590B}" name="PA/G" dataDxfId="56">
      <calculatedColumnFormula>AN2/13</calculatedColumnFormula>
    </tableColumn>
    <tableColumn id="9" xr3:uid="{26969ACB-AD29-45F1-8953-CEC09A93A831}" name="Place" dataDxfId="55"/>
    <tableColumn id="10" xr3:uid="{D3AA4AEE-565C-446A-9D9F-D471D52D153C}" name="PD">
      <calculatedColumnFormula>AM2-AO2</calculatedColumnFormula>
    </tableColumn>
  </tableColumns>
  <tableStyleInfo name="TableStyleMedium4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0628A48-3CC7-42C9-B9BC-AEB75AA74D81}" name="Table9" displayName="Table9" ref="AS1:BB14" totalsRowShown="0" headerRowDxfId="54" dataDxfId="53" tableBorderDxfId="52">
  <autoFilter ref="AS1:BB14" xr:uid="{B0628A48-3CC7-42C9-B9BC-AEB75AA74D81}"/>
  <tableColumns count="10">
    <tableColumn id="1" xr3:uid="{D33BE515-EC88-4093-B313-1423985E3F08}" name="2017" dataDxfId="51"/>
    <tableColumn id="2" xr3:uid="{E8B80E5F-92BC-4303-BC71-270F8FFA3F7F}" name="Wins" dataDxfId="50"/>
    <tableColumn id="3" xr3:uid="{F898145F-E43E-4DEC-970A-2E8D89854183}" name="Losses" dataDxfId="49"/>
    <tableColumn id="4" xr3:uid="{B1BA9A9B-7B55-46FA-A738-43F568473472}" name="Win Pct" dataDxfId="48">
      <calculatedColumnFormula>(AT2/(AT2+AU2))</calculatedColumnFormula>
    </tableColumn>
    <tableColumn id="5" xr3:uid="{FAE06B0D-32E1-4388-8FDB-66B6146DA843}" name="PF" dataDxfId="47"/>
    <tableColumn id="6" xr3:uid="{457F11CF-4BEA-4FF4-BCA8-D998C3C3306F}" name="PF/G" dataDxfId="46">
      <calculatedColumnFormula>AW2/12</calculatedColumnFormula>
    </tableColumn>
    <tableColumn id="7" xr3:uid="{CE0EE89B-A46B-4A90-AB92-098C3BE346A4}" name="PA" dataDxfId="45"/>
    <tableColumn id="8" xr3:uid="{B4F4ED0C-F5DE-472A-95DB-DA8F18045F5B}" name="PA/G" dataDxfId="44">
      <calculatedColumnFormula>AY2/12</calculatedColumnFormula>
    </tableColumn>
    <tableColumn id="9" xr3:uid="{7B4D2266-6504-4961-92EB-3A45E90388CD}" name="Place" dataDxfId="43"/>
    <tableColumn id="10" xr3:uid="{7209360B-544E-418E-B10B-EDDEC6F2AE92}" name="PD" dataDxfId="42">
      <calculatedColumnFormula>AX2-AZ2</calculatedColumnFormula>
    </tableColumn>
  </tableColumns>
  <tableStyleInfo name="TableStyleMedium4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F9FF93A-AD18-448D-BA22-EE0C200F6E9D}" name="Table10" displayName="Table10" ref="BD1:BM14" totalsRowShown="0" headerRowDxfId="41" dataDxfId="40" headerRowBorderDxfId="38" tableBorderDxfId="39">
  <autoFilter ref="BD1:BM14" xr:uid="{FF9FF93A-AD18-448D-BA22-EE0C200F6E9D}"/>
  <tableColumns count="10">
    <tableColumn id="1" xr3:uid="{43DFE70A-7439-4F3C-ABF7-B47C36C4C66B}" name="2018" dataDxfId="37"/>
    <tableColumn id="2" xr3:uid="{9B670E3D-81C6-4CEE-B00B-1D4B4B8198DB}" name="Wins" dataDxfId="36"/>
    <tableColumn id="3" xr3:uid="{ED21AA99-C2CA-4EC8-B5E0-18DA8914AD43}" name="Losses" dataDxfId="35"/>
    <tableColumn id="4" xr3:uid="{4C06D6C9-DAD2-4B41-9CDD-2A56560FFB8E}" name="Win Pct" dataDxfId="34">
      <calculatedColumnFormula>(BE2/(BE2+BF2))</calculatedColumnFormula>
    </tableColumn>
    <tableColumn id="5" xr3:uid="{345BEC23-82E0-445C-A490-C4758408B897}" name="PF" dataDxfId="33"/>
    <tableColumn id="6" xr3:uid="{B51C94F2-DD83-4CBB-A9DA-3EB939AA9E78}" name="PF/G" dataDxfId="32">
      <calculatedColumnFormula>BH2/12</calculatedColumnFormula>
    </tableColumn>
    <tableColumn id="7" xr3:uid="{4E135D06-EF37-4F01-B7BF-6ABD4903949A}" name="PA" dataDxfId="31"/>
    <tableColumn id="8" xr3:uid="{8890FAD5-F015-438E-9637-469F3DD530B7}" name="PA/G" dataDxfId="30">
      <calculatedColumnFormula>BJ2/12</calculatedColumnFormula>
    </tableColumn>
    <tableColumn id="9" xr3:uid="{CF00F576-A037-4855-BB54-BECFFB30273C}" name="Place" dataDxfId="29"/>
    <tableColumn id="10" xr3:uid="{F2434AFA-93EB-406C-86CB-66D84B3EE389}" name="PD" dataDxfId="28">
      <calculatedColumnFormula>BI2-BK2</calculatedColumnFormula>
    </tableColumn>
  </tableColumns>
  <tableStyleInfo name="TableStyleMedium4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21AA140-AE41-4554-8945-452F38CE7302}" name="Table11" displayName="Table11" ref="BO1:BX15" totalsRowShown="0" headerRowDxfId="27" dataDxfId="26" headerRowBorderDxfId="24" tableBorderDxfId="25">
  <autoFilter ref="BO1:BX15" xr:uid="{A21AA140-AE41-4554-8945-452F38CE7302}"/>
  <tableColumns count="10">
    <tableColumn id="1" xr3:uid="{892383E9-0BB9-409B-A143-E55E70F57E9B}" name="2019" dataDxfId="23"/>
    <tableColumn id="2" xr3:uid="{8B5B7E80-9F75-43A7-BBF4-F2A3FF978791}" name="Wins" dataDxfId="22"/>
    <tableColumn id="3" xr3:uid="{AE822829-D3B9-4883-A26E-AA82F13FF8DF}" name="Losses" dataDxfId="21"/>
    <tableColumn id="4" xr3:uid="{36C5D761-4DA8-4B55-857A-31BAB18E2F1F}" name="Win Pct" dataDxfId="20">
      <calculatedColumnFormula>(BP2/(BP2+BQ2))</calculatedColumnFormula>
    </tableColumn>
    <tableColumn id="5" xr3:uid="{E778C018-AF78-4895-A20C-92847E1BD823}" name="PF" dataDxfId="19"/>
    <tableColumn id="6" xr3:uid="{855D7704-3D9D-45D0-96DC-98E4277BAD6C}" name="PF/G" dataDxfId="18">
      <calculatedColumnFormula>BS2/13</calculatedColumnFormula>
    </tableColumn>
    <tableColumn id="7" xr3:uid="{F7BD999B-2847-46A4-A0AE-56547A83B2A4}" name="PA" dataDxfId="17"/>
    <tableColumn id="8" xr3:uid="{12A04AAA-DAF0-4DE7-B297-1A175ACDB50B}" name="PA/G" dataDxfId="16">
      <calculatedColumnFormula>BU2/13</calculatedColumnFormula>
    </tableColumn>
    <tableColumn id="9" xr3:uid="{6A194B57-DEFC-43DD-A0F1-8E38F6AB1D00}" name="Place" dataDxfId="15"/>
    <tableColumn id="10" xr3:uid="{957C0020-D4B3-4C7C-81CA-0648E91E91D0}" name="PD" dataDxfId="14">
      <calculatedColumnFormula>BT2-BV2</calculatedColumnFormula>
    </tableColumn>
  </tableColumns>
  <tableStyleInfo name="TableStyleMedium4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48F427-F4B9-4A12-9F95-7FD6FD5BD50E}" name="Table12" displayName="Table12" ref="BZ1:CI13" totalsRowShown="0" headerRowDxfId="13" dataDxfId="12" headerRowBorderDxfId="10" tableBorderDxfId="11">
  <autoFilter ref="BZ1:CI13" xr:uid="{9448F427-F4B9-4A12-9F95-7FD6FD5BD50E}"/>
  <tableColumns count="10">
    <tableColumn id="1" xr3:uid="{45589BBE-3AD0-4985-87F1-D672AC1B82A0}" name="2020" dataDxfId="9"/>
    <tableColumn id="2" xr3:uid="{FB7AAC4E-42B7-45DD-8126-DB364730A30B}" name="Wins" dataDxfId="8"/>
    <tableColumn id="3" xr3:uid="{0B6E92FC-4FA8-417E-A510-DE0E2065AE53}" name="Losses" dataDxfId="7"/>
    <tableColumn id="4" xr3:uid="{B61AAB95-5AFA-4F29-9C00-E055983E77E2}" name="Win Pct" dataDxfId="6">
      <calculatedColumnFormula>(CA2/(CA2+CB2))</calculatedColumnFormula>
    </tableColumn>
    <tableColumn id="5" xr3:uid="{E0A44E53-23C6-4E32-9BB2-D2879BF13D56}" name="PF" dataDxfId="5"/>
    <tableColumn id="6" xr3:uid="{4EFFF934-56E2-450F-9EE7-11AA71DDB2AB}" name="PF/G" dataDxfId="4">
      <calculatedColumnFormula>CD2/13</calculatedColumnFormula>
    </tableColumn>
    <tableColumn id="7" xr3:uid="{955470BC-E8FD-40F2-8B93-62650DCEA4DD}" name="PA" dataDxfId="3"/>
    <tableColumn id="8" xr3:uid="{C0384784-C2BA-4EA3-93A2-43EC976B62C6}" name="PA/G" dataDxfId="2">
      <calculatedColumnFormula>CF2/13</calculatedColumnFormula>
    </tableColumn>
    <tableColumn id="9" xr3:uid="{54BBFDB8-7EF7-4A3E-AC82-927D1449AFBB}" name="Place" dataDxfId="1"/>
    <tableColumn id="10" xr3:uid="{FB04ED04-4D40-40FA-8F23-F044D6B780C5}" name="PD" dataDxfId="0">
      <calculatedColumnFormula>CE2-CG2</calculatedColumnFormula>
    </tableColumn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A394-B83B-4628-B2D7-021E4F2874F7}">
  <dimension ref="A1:GZ43"/>
  <sheetViews>
    <sheetView workbookViewId="0">
      <selection activeCell="I17" sqref="I17"/>
    </sheetView>
  </sheetViews>
  <sheetFormatPr defaultRowHeight="15"/>
  <cols>
    <col min="1" max="1" width="16.85546875" style="5" bestFit="1" customWidth="1"/>
    <col min="2" max="3" width="4.140625" style="5" bestFit="1" customWidth="1"/>
    <col min="4" max="4" width="9.7109375" style="5" bestFit="1" customWidth="1"/>
    <col min="5" max="5" width="10.5703125" style="5" bestFit="1" customWidth="1"/>
    <col min="6" max="6" width="7.7109375" style="5" bestFit="1" customWidth="1"/>
    <col min="7" max="7" width="10.5703125" style="5" bestFit="1" customWidth="1"/>
    <col min="8" max="8" width="7.7109375" style="5" bestFit="1" customWidth="1"/>
    <col min="9" max="9" width="7.28515625" style="5" bestFit="1" customWidth="1"/>
    <col min="10" max="10" width="7.140625" style="5" bestFit="1" customWidth="1"/>
    <col min="11" max="11" width="6.85546875" style="5" bestFit="1" customWidth="1"/>
    <col min="12" max="12" width="8.5703125" style="5" bestFit="1" customWidth="1"/>
    <col min="13" max="13" width="9.140625" style="5"/>
    <col min="14" max="14" width="14.42578125" style="5" bestFit="1" customWidth="1"/>
    <col min="15" max="15" width="4.28515625" style="5" bestFit="1" customWidth="1"/>
    <col min="16" max="16" width="4.140625" style="5" bestFit="1" customWidth="1"/>
    <col min="17" max="17" width="10" style="5" bestFit="1" customWidth="1"/>
    <col min="18" max="18" width="10.5703125" style="5" bestFit="1" customWidth="1"/>
    <col min="19" max="19" width="7.7109375" style="5" bestFit="1" customWidth="1"/>
    <col min="20" max="20" width="10.5703125" style="5" bestFit="1" customWidth="1"/>
    <col min="21" max="21" width="7.7109375" style="5" bestFit="1" customWidth="1"/>
    <col min="22" max="22" width="7.28515625" style="5" bestFit="1" customWidth="1"/>
    <col min="23" max="24" width="7.140625" style="5" bestFit="1" customWidth="1"/>
    <col min="25" max="25" width="8.5703125" style="5" bestFit="1" customWidth="1"/>
    <col min="26" max="26" width="9.140625" style="5"/>
    <col min="27" max="27" width="12.140625" style="5" bestFit="1" customWidth="1"/>
    <col min="28" max="29" width="4.140625" style="5" bestFit="1" customWidth="1"/>
    <col min="30" max="30" width="10" style="5" bestFit="1" customWidth="1"/>
    <col min="31" max="31" width="10.5703125" style="5" bestFit="1" customWidth="1"/>
    <col min="32" max="32" width="7.7109375" style="5" bestFit="1" customWidth="1"/>
    <col min="33" max="33" width="10.5703125" style="5" bestFit="1" customWidth="1"/>
    <col min="34" max="34" width="7.7109375" style="5" bestFit="1" customWidth="1"/>
    <col min="35" max="35" width="7.28515625" style="5" bestFit="1" customWidth="1"/>
    <col min="36" max="37" width="7.140625" style="5" bestFit="1" customWidth="1"/>
    <col min="38" max="38" width="8.5703125" style="5" bestFit="1" customWidth="1"/>
    <col min="39" max="39" width="9.140625" style="5"/>
    <col min="40" max="40" width="13.140625" style="5" bestFit="1" customWidth="1"/>
    <col min="41" max="42" width="4.140625" style="5" bestFit="1" customWidth="1"/>
    <col min="43" max="43" width="10" style="5" bestFit="1" customWidth="1"/>
    <col min="44" max="44" width="10.5703125" style="5" bestFit="1" customWidth="1"/>
    <col min="45" max="45" width="7.7109375" style="5" bestFit="1" customWidth="1"/>
    <col min="46" max="46" width="10.5703125" style="5" bestFit="1" customWidth="1"/>
    <col min="47" max="47" width="7.7109375" style="5" bestFit="1" customWidth="1"/>
    <col min="48" max="48" width="7.28515625" style="5" bestFit="1" customWidth="1"/>
    <col min="49" max="50" width="7.140625" style="5" bestFit="1" customWidth="1"/>
    <col min="51" max="51" width="8.5703125" style="5" bestFit="1" customWidth="1"/>
    <col min="52" max="52" width="9.140625" style="5"/>
    <col min="53" max="53" width="12.140625" style="5" bestFit="1" customWidth="1"/>
    <col min="54" max="55" width="4.140625" style="5" bestFit="1" customWidth="1"/>
    <col min="56" max="56" width="10" style="5" bestFit="1" customWidth="1"/>
    <col min="57" max="57" width="10.5703125" style="5" bestFit="1" customWidth="1"/>
    <col min="58" max="58" width="7.7109375" style="5" bestFit="1" customWidth="1"/>
    <col min="59" max="59" width="10.5703125" style="5" bestFit="1" customWidth="1"/>
    <col min="60" max="60" width="7.7109375" style="5" bestFit="1" customWidth="1"/>
    <col min="61" max="61" width="7.28515625" style="5" bestFit="1" customWidth="1"/>
    <col min="62" max="63" width="7.140625" style="5" bestFit="1" customWidth="1"/>
    <col min="64" max="64" width="8.5703125" style="5" bestFit="1" customWidth="1"/>
    <col min="65" max="65" width="9.140625" style="5"/>
    <col min="66" max="66" width="14" style="5" bestFit="1" customWidth="1"/>
    <col min="67" max="68" width="4.140625" style="5" bestFit="1" customWidth="1"/>
    <col min="69" max="69" width="10" style="5" bestFit="1" customWidth="1"/>
    <col min="70" max="70" width="10.5703125" style="5" bestFit="1" customWidth="1"/>
    <col min="71" max="71" width="7.7109375" style="5" bestFit="1" customWidth="1"/>
    <col min="72" max="72" width="10.5703125" style="5" bestFit="1" customWidth="1"/>
    <col min="73" max="73" width="7.7109375" style="5" bestFit="1" customWidth="1"/>
    <col min="74" max="74" width="7.28515625" style="5" bestFit="1" customWidth="1"/>
    <col min="75" max="76" width="7.140625" style="5" bestFit="1" customWidth="1"/>
    <col min="77" max="77" width="8.5703125" style="5" bestFit="1" customWidth="1"/>
    <col min="78" max="78" width="9.140625" style="5"/>
    <col min="79" max="79" width="12.5703125" style="5" bestFit="1" customWidth="1"/>
    <col min="80" max="81" width="4.140625" style="5" bestFit="1" customWidth="1"/>
    <col min="82" max="82" width="10" style="5" bestFit="1" customWidth="1"/>
    <col min="83" max="83" width="10.5703125" style="5" bestFit="1" customWidth="1"/>
    <col min="84" max="84" width="7.7109375" style="5" bestFit="1" customWidth="1"/>
    <col min="85" max="85" width="10.5703125" style="5" bestFit="1" customWidth="1"/>
    <col min="86" max="86" width="7.7109375" style="5" bestFit="1" customWidth="1"/>
    <col min="87" max="87" width="7.28515625" style="5" bestFit="1" customWidth="1"/>
    <col min="88" max="89" width="7.140625" style="5" bestFit="1" customWidth="1"/>
    <col min="90" max="90" width="8.5703125" style="5" bestFit="1" customWidth="1"/>
    <col min="91" max="91" width="9.140625" style="5"/>
    <col min="92" max="92" width="12.140625" style="5" bestFit="1" customWidth="1"/>
    <col min="93" max="94" width="4.140625" style="5" bestFit="1" customWidth="1"/>
    <col min="95" max="95" width="10" style="5" bestFit="1" customWidth="1"/>
    <col min="96" max="96" width="9.140625" style="5" bestFit="1" customWidth="1"/>
    <col min="97" max="97" width="7.7109375" style="5" bestFit="1" customWidth="1"/>
    <col min="98" max="98" width="9.140625" style="5" bestFit="1" customWidth="1"/>
    <col min="99" max="99" width="7.7109375" style="5" bestFit="1" customWidth="1"/>
    <col min="100" max="100" width="7.28515625" style="5" bestFit="1" customWidth="1"/>
    <col min="101" max="102" width="7.140625" style="5" bestFit="1" customWidth="1"/>
    <col min="103" max="103" width="8.5703125" style="5" bestFit="1" customWidth="1"/>
    <col min="104" max="104" width="9.140625" style="5"/>
    <col min="105" max="105" width="12.140625" style="5" bestFit="1" customWidth="1"/>
    <col min="106" max="107" width="4.140625" style="5" bestFit="1" customWidth="1"/>
    <col min="108" max="108" width="10" style="5" bestFit="1" customWidth="1"/>
    <col min="109" max="109" width="10.5703125" style="5" bestFit="1" customWidth="1"/>
    <col min="110" max="110" width="7.7109375" style="5" bestFit="1" customWidth="1"/>
    <col min="111" max="111" width="10.5703125" style="5" bestFit="1" customWidth="1"/>
    <col min="112" max="112" width="7.7109375" style="5" bestFit="1" customWidth="1"/>
    <col min="113" max="113" width="7.28515625" style="5" bestFit="1" customWidth="1"/>
    <col min="114" max="114" width="6.28515625" style="5" bestFit="1" customWidth="1"/>
    <col min="115" max="115" width="6.85546875" style="5" bestFit="1" customWidth="1"/>
    <col min="116" max="116" width="8.5703125" style="5" bestFit="1" customWidth="1"/>
    <col min="117" max="117" width="9.140625" style="5"/>
    <col min="118" max="118" width="12.140625" style="5" bestFit="1" customWidth="1"/>
    <col min="119" max="120" width="4.140625" style="5" bestFit="1" customWidth="1"/>
    <col min="121" max="121" width="10" style="5" bestFit="1" customWidth="1"/>
    <col min="122" max="122" width="9.140625" style="5" bestFit="1" customWidth="1"/>
    <col min="123" max="123" width="7.7109375" style="5" bestFit="1" customWidth="1"/>
    <col min="124" max="124" width="9.140625" style="5" bestFit="1" customWidth="1"/>
    <col min="125" max="125" width="7.7109375" style="5" bestFit="1" customWidth="1"/>
    <col min="126" max="126" width="7.28515625" style="5" bestFit="1" customWidth="1"/>
    <col min="127" max="127" width="6.28515625" style="5" bestFit="1" customWidth="1"/>
    <col min="128" max="128" width="6.85546875" style="5" bestFit="1" customWidth="1"/>
    <col min="129" max="129" width="8.5703125" style="5" bestFit="1" customWidth="1"/>
    <col min="130" max="130" width="9.140625" style="5"/>
    <col min="131" max="131" width="12.140625" style="5" bestFit="1" customWidth="1"/>
    <col min="132" max="132" width="4.140625" style="5" bestFit="1" customWidth="1"/>
    <col min="133" max="133" width="7.42578125" style="5" bestFit="1" customWidth="1"/>
    <col min="134" max="134" width="10" style="5" bestFit="1" customWidth="1"/>
    <col min="135" max="135" width="9.140625" style="5" bestFit="1" customWidth="1"/>
    <col min="136" max="136" width="7.7109375" style="5" bestFit="1" customWidth="1"/>
    <col min="137" max="137" width="9.140625" style="5" bestFit="1" customWidth="1"/>
    <col min="138" max="138" width="7.7109375" style="5" bestFit="1" customWidth="1"/>
    <col min="139" max="139" width="7.28515625" style="5" bestFit="1" customWidth="1"/>
    <col min="140" max="140" width="5.7109375" style="5" bestFit="1" customWidth="1"/>
    <col min="141" max="141" width="6.85546875" style="5" bestFit="1" customWidth="1"/>
    <col min="142" max="142" width="8.5703125" style="5" bestFit="1" customWidth="1"/>
    <col min="143" max="143" width="9.140625" style="5"/>
    <col min="144" max="144" width="12.140625" style="5" bestFit="1" customWidth="1"/>
    <col min="145" max="145" width="4.140625" style="5" bestFit="1" customWidth="1"/>
    <col min="146" max="146" width="7.42578125" style="5" bestFit="1" customWidth="1"/>
    <col min="147" max="147" width="10" style="5" bestFit="1" customWidth="1"/>
    <col min="148" max="148" width="9.140625" style="5" bestFit="1" customWidth="1"/>
    <col min="149" max="149" width="7.7109375" style="5" bestFit="1" customWidth="1"/>
    <col min="150" max="150" width="9.140625" style="5" bestFit="1" customWidth="1"/>
    <col min="151" max="151" width="7.7109375" style="5" bestFit="1" customWidth="1"/>
    <col min="152" max="152" width="7.28515625" style="5" bestFit="1" customWidth="1"/>
    <col min="153" max="154" width="7.140625" style="5" bestFit="1" customWidth="1"/>
    <col min="155" max="155" width="8.5703125" style="5" bestFit="1" customWidth="1"/>
    <col min="156" max="156" width="9.140625" style="5"/>
    <col min="157" max="157" width="12.140625" style="5" bestFit="1" customWidth="1"/>
    <col min="158" max="159" width="4.140625" style="5" bestFit="1" customWidth="1"/>
    <col min="160" max="160" width="10" style="5" bestFit="1" customWidth="1"/>
    <col min="161" max="161" width="9.140625" style="5" bestFit="1" customWidth="1"/>
    <col min="162" max="162" width="7.7109375" style="5" bestFit="1" customWidth="1"/>
    <col min="163" max="163" width="9.140625" style="5" bestFit="1" customWidth="1"/>
    <col min="164" max="164" width="7.7109375" style="5" bestFit="1" customWidth="1"/>
    <col min="165" max="165" width="7.28515625" style="5" bestFit="1" customWidth="1"/>
    <col min="166" max="167" width="7.140625" style="5" bestFit="1" customWidth="1"/>
    <col min="168" max="168" width="8.5703125" style="5" bestFit="1" customWidth="1"/>
    <col min="169" max="169" width="9.140625" style="5"/>
    <col min="170" max="170" width="12.140625" style="5" bestFit="1" customWidth="1"/>
    <col min="171" max="172" width="4.140625" style="5" bestFit="1" customWidth="1"/>
    <col min="173" max="173" width="10" style="5" bestFit="1" customWidth="1"/>
    <col min="174" max="174" width="9.140625" style="5" bestFit="1" customWidth="1"/>
    <col min="175" max="175" width="7.7109375" style="5" bestFit="1" customWidth="1"/>
    <col min="176" max="176" width="9.140625" style="5" bestFit="1" customWidth="1"/>
    <col min="177" max="177" width="7.7109375" style="5" bestFit="1" customWidth="1"/>
    <col min="178" max="178" width="7.28515625" style="5" bestFit="1" customWidth="1"/>
    <col min="179" max="179" width="7.140625" style="5" bestFit="1" customWidth="1"/>
    <col min="180" max="180" width="6.85546875" style="5" bestFit="1" customWidth="1"/>
    <col min="181" max="181" width="8.5703125" style="5" bestFit="1" customWidth="1"/>
    <col min="182" max="182" width="9.140625" style="5"/>
    <col min="183" max="183" width="12.85546875" style="5" bestFit="1" customWidth="1"/>
    <col min="184" max="185" width="4.140625" style="5" bestFit="1" customWidth="1"/>
    <col min="186" max="186" width="10" style="5" bestFit="1" customWidth="1"/>
    <col min="187" max="187" width="9.140625" style="5" bestFit="1" customWidth="1"/>
    <col min="188" max="188" width="7.7109375" style="5" bestFit="1" customWidth="1"/>
    <col min="189" max="189" width="9.140625" style="5" bestFit="1" customWidth="1"/>
    <col min="190" max="190" width="7.7109375" style="5" bestFit="1" customWidth="1"/>
    <col min="191" max="191" width="7.28515625" style="5" bestFit="1" customWidth="1"/>
    <col min="192" max="192" width="6.28515625" style="5" bestFit="1" customWidth="1"/>
    <col min="193" max="193" width="6.85546875" style="5" bestFit="1" customWidth="1"/>
    <col min="194" max="194" width="8.5703125" style="5" bestFit="1" customWidth="1"/>
    <col min="195" max="195" width="9.140625" style="5"/>
    <col min="196" max="196" width="12.140625" style="5" bestFit="1" customWidth="1"/>
    <col min="197" max="198" width="4.140625" style="5" bestFit="1" customWidth="1"/>
    <col min="199" max="199" width="10" style="5" bestFit="1" customWidth="1"/>
    <col min="200" max="200" width="9.140625" style="5" bestFit="1" customWidth="1"/>
    <col min="201" max="201" width="7.7109375" style="5" bestFit="1" customWidth="1"/>
    <col min="202" max="202" width="9.140625" style="5" bestFit="1" customWidth="1"/>
    <col min="203" max="203" width="7.7109375" style="5" bestFit="1" customWidth="1"/>
    <col min="204" max="204" width="7.28515625" style="5" bestFit="1" customWidth="1"/>
    <col min="205" max="205" width="6.28515625" style="5" bestFit="1" customWidth="1"/>
    <col min="206" max="206" width="6.85546875" style="5" bestFit="1" customWidth="1"/>
    <col min="207" max="207" width="8.5703125" style="5" bestFit="1" customWidth="1"/>
    <col min="208" max="208" width="9.140625" style="5"/>
  </cols>
  <sheetData>
    <row r="1" spans="1:207" ht="18.75">
      <c r="A1" s="225" t="s">
        <v>0</v>
      </c>
      <c r="B1" s="196" t="s">
        <v>1</v>
      </c>
      <c r="C1" s="196" t="s">
        <v>2</v>
      </c>
      <c r="D1" s="46" t="s">
        <v>3</v>
      </c>
      <c r="E1" s="231" t="s">
        <v>4</v>
      </c>
      <c r="F1" s="231" t="s">
        <v>5</v>
      </c>
      <c r="G1" s="231" t="s">
        <v>6</v>
      </c>
      <c r="H1" s="231" t="s">
        <v>7</v>
      </c>
      <c r="I1" s="196" t="s">
        <v>8</v>
      </c>
      <c r="J1" s="231" t="s">
        <v>9</v>
      </c>
      <c r="K1" s="231" t="s">
        <v>10</v>
      </c>
      <c r="L1" s="231" t="s">
        <v>11</v>
      </c>
      <c r="M1" s="232"/>
      <c r="N1" s="225" t="s">
        <v>12</v>
      </c>
      <c r="O1" s="42" t="s">
        <v>1</v>
      </c>
      <c r="P1" s="42" t="s">
        <v>2</v>
      </c>
      <c r="Q1" s="42" t="s">
        <v>3</v>
      </c>
      <c r="R1" s="231" t="s">
        <v>4</v>
      </c>
      <c r="S1" s="231" t="s">
        <v>5</v>
      </c>
      <c r="T1" s="231" t="s">
        <v>6</v>
      </c>
      <c r="U1" s="231" t="s">
        <v>7</v>
      </c>
      <c r="V1" s="225" t="s">
        <v>8</v>
      </c>
      <c r="W1" s="231" t="s">
        <v>9</v>
      </c>
      <c r="X1" s="231" t="s">
        <v>10</v>
      </c>
      <c r="Y1" s="231" t="s">
        <v>11</v>
      </c>
      <c r="Z1" s="232"/>
      <c r="AA1" s="225" t="s">
        <v>13</v>
      </c>
      <c r="AB1" s="42" t="s">
        <v>1</v>
      </c>
      <c r="AC1" s="42" t="s">
        <v>2</v>
      </c>
      <c r="AD1" s="42" t="s">
        <v>3</v>
      </c>
      <c r="AE1" s="231" t="s">
        <v>4</v>
      </c>
      <c r="AF1" s="231" t="s">
        <v>5</v>
      </c>
      <c r="AG1" s="231" t="s">
        <v>6</v>
      </c>
      <c r="AH1" s="231" t="s">
        <v>7</v>
      </c>
      <c r="AI1" s="225" t="s">
        <v>8</v>
      </c>
      <c r="AJ1" s="231" t="s">
        <v>9</v>
      </c>
      <c r="AK1" s="231" t="s">
        <v>10</v>
      </c>
      <c r="AL1" s="231" t="s">
        <v>11</v>
      </c>
      <c r="AM1" s="42"/>
      <c r="AN1" s="225" t="s">
        <v>14</v>
      </c>
      <c r="AO1" s="42" t="s">
        <v>1</v>
      </c>
      <c r="AP1" s="42" t="s">
        <v>2</v>
      </c>
      <c r="AQ1" s="42" t="s">
        <v>3</v>
      </c>
      <c r="AR1" s="231" t="s">
        <v>4</v>
      </c>
      <c r="AS1" s="231" t="s">
        <v>5</v>
      </c>
      <c r="AT1" s="231" t="s">
        <v>6</v>
      </c>
      <c r="AU1" s="231" t="s">
        <v>7</v>
      </c>
      <c r="AV1" s="225" t="s">
        <v>8</v>
      </c>
      <c r="AW1" s="231" t="s">
        <v>9</v>
      </c>
      <c r="AX1" s="231" t="s">
        <v>10</v>
      </c>
      <c r="AY1" s="231" t="s">
        <v>11</v>
      </c>
      <c r="AZ1" s="232"/>
      <c r="BA1" s="225" t="s">
        <v>15</v>
      </c>
      <c r="BB1" s="42" t="s">
        <v>1</v>
      </c>
      <c r="BC1" s="42" t="s">
        <v>2</v>
      </c>
      <c r="BD1" s="42" t="s">
        <v>3</v>
      </c>
      <c r="BE1" s="231" t="s">
        <v>4</v>
      </c>
      <c r="BF1" s="231" t="s">
        <v>5</v>
      </c>
      <c r="BG1" s="231" t="s">
        <v>6</v>
      </c>
      <c r="BH1" s="231" t="s">
        <v>7</v>
      </c>
      <c r="BI1" s="231" t="s">
        <v>8</v>
      </c>
      <c r="BJ1" s="231" t="s">
        <v>9</v>
      </c>
      <c r="BK1" s="231" t="s">
        <v>10</v>
      </c>
      <c r="BL1" s="231" t="s">
        <v>11</v>
      </c>
      <c r="BM1" s="42"/>
      <c r="BN1" s="225" t="s">
        <v>16</v>
      </c>
      <c r="BO1" s="42" t="s">
        <v>1</v>
      </c>
      <c r="BP1" s="42" t="s">
        <v>2</v>
      </c>
      <c r="BQ1" s="42" t="s">
        <v>3</v>
      </c>
      <c r="BR1" s="231" t="s">
        <v>4</v>
      </c>
      <c r="BS1" s="231" t="s">
        <v>5</v>
      </c>
      <c r="BT1" s="231" t="s">
        <v>6</v>
      </c>
      <c r="BU1" s="231" t="s">
        <v>7</v>
      </c>
      <c r="BV1" s="225" t="s">
        <v>8</v>
      </c>
      <c r="BW1" s="231" t="s">
        <v>9</v>
      </c>
      <c r="BX1" s="231" t="s">
        <v>10</v>
      </c>
      <c r="BY1" s="231" t="s">
        <v>11</v>
      </c>
      <c r="BZ1" s="232"/>
      <c r="CA1" s="225" t="s">
        <v>17</v>
      </c>
      <c r="CB1" s="42" t="s">
        <v>1</v>
      </c>
      <c r="CC1" s="42" t="s">
        <v>2</v>
      </c>
      <c r="CD1" s="42" t="s">
        <v>3</v>
      </c>
      <c r="CE1" s="231" t="s">
        <v>4</v>
      </c>
      <c r="CF1" s="231" t="s">
        <v>5</v>
      </c>
      <c r="CG1" s="231" t="s">
        <v>6</v>
      </c>
      <c r="CH1" s="231" t="s">
        <v>7</v>
      </c>
      <c r="CI1" s="225" t="s">
        <v>8</v>
      </c>
      <c r="CJ1" s="225" t="s">
        <v>9</v>
      </c>
      <c r="CK1" s="231" t="s">
        <v>10</v>
      </c>
      <c r="CL1" s="231" t="s">
        <v>11</v>
      </c>
      <c r="CM1" s="231"/>
      <c r="CN1" s="225" t="s">
        <v>18</v>
      </c>
      <c r="CO1" s="42" t="s">
        <v>1</v>
      </c>
      <c r="CP1" s="42" t="s">
        <v>2</v>
      </c>
      <c r="CQ1" s="42" t="s">
        <v>3</v>
      </c>
      <c r="CR1" s="231" t="s">
        <v>4</v>
      </c>
      <c r="CS1" s="231" t="s">
        <v>5</v>
      </c>
      <c r="CT1" s="231" t="s">
        <v>6</v>
      </c>
      <c r="CU1" s="231" t="s">
        <v>7</v>
      </c>
      <c r="CV1" s="225" t="s">
        <v>8</v>
      </c>
      <c r="CW1" s="231" t="s">
        <v>9</v>
      </c>
      <c r="CX1" s="231" t="s">
        <v>10</v>
      </c>
      <c r="CY1" s="231" t="s">
        <v>11</v>
      </c>
      <c r="CZ1" s="231"/>
      <c r="DA1" s="225" t="s">
        <v>19</v>
      </c>
      <c r="DB1" s="42" t="s">
        <v>1</v>
      </c>
      <c r="DC1" s="42" t="s">
        <v>2</v>
      </c>
      <c r="DD1" s="42" t="s">
        <v>3</v>
      </c>
      <c r="DE1" s="231" t="s">
        <v>4</v>
      </c>
      <c r="DF1" s="231" t="s">
        <v>5</v>
      </c>
      <c r="DG1" s="231" t="s">
        <v>6</v>
      </c>
      <c r="DH1" s="231" t="s">
        <v>7</v>
      </c>
      <c r="DI1" s="225" t="s">
        <v>8</v>
      </c>
      <c r="DJ1" s="231" t="s">
        <v>9</v>
      </c>
      <c r="DK1" s="231" t="s">
        <v>10</v>
      </c>
      <c r="DL1" s="231" t="s">
        <v>11</v>
      </c>
      <c r="DM1" s="232"/>
      <c r="DN1" s="225" t="s">
        <v>20</v>
      </c>
      <c r="DO1" s="225" t="s">
        <v>1</v>
      </c>
      <c r="DP1" s="225" t="s">
        <v>2</v>
      </c>
      <c r="DQ1" s="225" t="s">
        <v>3</v>
      </c>
      <c r="DR1" s="231" t="s">
        <v>4</v>
      </c>
      <c r="DS1" s="231" t="s">
        <v>5</v>
      </c>
      <c r="DT1" s="231" t="s">
        <v>6</v>
      </c>
      <c r="DU1" s="231" t="s">
        <v>7</v>
      </c>
      <c r="DV1" s="225" t="s">
        <v>8</v>
      </c>
      <c r="DW1" s="231" t="s">
        <v>9</v>
      </c>
      <c r="DX1" s="231" t="s">
        <v>10</v>
      </c>
      <c r="DY1" s="231" t="s">
        <v>11</v>
      </c>
      <c r="DZ1" s="232"/>
      <c r="EA1" s="225" t="s">
        <v>21</v>
      </c>
      <c r="EB1" s="196" t="s">
        <v>1</v>
      </c>
      <c r="EC1" s="196" t="s">
        <v>2</v>
      </c>
      <c r="ED1" s="46" t="s">
        <v>3</v>
      </c>
      <c r="EE1" s="231" t="s">
        <v>4</v>
      </c>
      <c r="EF1" s="231" t="s">
        <v>5</v>
      </c>
      <c r="EG1" s="231" t="s">
        <v>6</v>
      </c>
      <c r="EH1" s="231" t="s">
        <v>7</v>
      </c>
      <c r="EI1" s="196" t="s">
        <v>8</v>
      </c>
      <c r="EJ1" s="231" t="s">
        <v>9</v>
      </c>
      <c r="EK1" s="231" t="s">
        <v>10</v>
      </c>
      <c r="EL1" s="231" t="s">
        <v>11</v>
      </c>
      <c r="EM1" s="232"/>
      <c r="EN1" s="225" t="s">
        <v>22</v>
      </c>
      <c r="EO1" s="196" t="s">
        <v>1</v>
      </c>
      <c r="EP1" s="196" t="s">
        <v>2</v>
      </c>
      <c r="EQ1" s="46" t="s">
        <v>23</v>
      </c>
      <c r="ER1" s="231" t="s">
        <v>4</v>
      </c>
      <c r="ES1" s="231" t="s">
        <v>5</v>
      </c>
      <c r="ET1" s="231" t="s">
        <v>6</v>
      </c>
      <c r="EU1" s="231" t="s">
        <v>7</v>
      </c>
      <c r="EV1" s="196" t="s">
        <v>8</v>
      </c>
      <c r="EW1" s="231" t="s">
        <v>9</v>
      </c>
      <c r="EX1" s="231" t="s">
        <v>10</v>
      </c>
      <c r="EY1" s="231" t="s">
        <v>11</v>
      </c>
      <c r="FA1" s="23" t="s">
        <v>24</v>
      </c>
      <c r="FB1" s="42" t="s">
        <v>1</v>
      </c>
      <c r="FC1" s="42" t="s">
        <v>2</v>
      </c>
      <c r="FD1" s="42" t="s">
        <v>3</v>
      </c>
      <c r="FE1" s="53" t="s">
        <v>4</v>
      </c>
      <c r="FF1" s="53" t="s">
        <v>5</v>
      </c>
      <c r="FG1" s="53" t="s">
        <v>6</v>
      </c>
      <c r="FH1" s="53" t="s">
        <v>7</v>
      </c>
      <c r="FI1" s="23" t="s">
        <v>8</v>
      </c>
      <c r="FJ1" s="53" t="s">
        <v>9</v>
      </c>
      <c r="FK1" s="53" t="s">
        <v>10</v>
      </c>
      <c r="FL1" s="53" t="s">
        <v>11</v>
      </c>
      <c r="FN1" s="23" t="s">
        <v>25</v>
      </c>
      <c r="FO1" s="42" t="s">
        <v>1</v>
      </c>
      <c r="FP1" s="42" t="s">
        <v>2</v>
      </c>
      <c r="FQ1" s="42" t="s">
        <v>3</v>
      </c>
      <c r="FR1" s="53" t="s">
        <v>4</v>
      </c>
      <c r="FS1" s="53" t="s">
        <v>5</v>
      </c>
      <c r="FT1" s="53" t="s">
        <v>6</v>
      </c>
      <c r="FU1" s="53" t="s">
        <v>7</v>
      </c>
      <c r="FV1" s="23" t="s">
        <v>8</v>
      </c>
      <c r="FW1" s="53" t="s">
        <v>9</v>
      </c>
      <c r="FX1" s="53" t="s">
        <v>10</v>
      </c>
      <c r="FY1" s="53" t="s">
        <v>11</v>
      </c>
      <c r="GA1" s="53" t="s">
        <v>26</v>
      </c>
      <c r="GB1" s="42" t="s">
        <v>1</v>
      </c>
      <c r="GC1" s="42" t="s">
        <v>2</v>
      </c>
      <c r="GD1" s="42" t="s">
        <v>3</v>
      </c>
      <c r="GE1" s="53" t="s">
        <v>4</v>
      </c>
      <c r="GF1" s="53" t="s">
        <v>5</v>
      </c>
      <c r="GG1" s="53" t="s">
        <v>6</v>
      </c>
      <c r="GH1" s="53" t="s">
        <v>7</v>
      </c>
      <c r="GI1" s="23" t="s">
        <v>8</v>
      </c>
      <c r="GJ1" s="53" t="s">
        <v>9</v>
      </c>
      <c r="GK1" s="53" t="s">
        <v>10</v>
      </c>
      <c r="GL1" s="53" t="s">
        <v>11</v>
      </c>
      <c r="GN1" s="23" t="s">
        <v>27</v>
      </c>
      <c r="GO1" s="23" t="s">
        <v>1</v>
      </c>
      <c r="GP1" s="23" t="s">
        <v>2</v>
      </c>
      <c r="GQ1" s="23" t="s">
        <v>3</v>
      </c>
      <c r="GR1" s="53" t="s">
        <v>4</v>
      </c>
      <c r="GS1" s="53" t="s">
        <v>5</v>
      </c>
      <c r="GT1" s="53" t="s">
        <v>6</v>
      </c>
      <c r="GU1" s="53" t="s">
        <v>7</v>
      </c>
      <c r="GV1" s="23" t="s">
        <v>8</v>
      </c>
      <c r="GW1" s="23" t="s">
        <v>9</v>
      </c>
      <c r="GX1" s="53" t="s">
        <v>10</v>
      </c>
      <c r="GY1" s="53" t="s">
        <v>11</v>
      </c>
    </row>
    <row r="2" spans="1:207" ht="18.75">
      <c r="A2" s="30" t="s">
        <v>28</v>
      </c>
      <c r="B2" s="193">
        <v>10</v>
      </c>
      <c r="C2" s="193">
        <v>4</v>
      </c>
      <c r="D2" s="45">
        <f t="shared" ref="D2" si="0">(B2/(B2+C2))</f>
        <v>0.7142857142857143</v>
      </c>
      <c r="E2" s="13">
        <v>1738.2</v>
      </c>
      <c r="F2" s="13">
        <f>E2/(B2+C2)</f>
        <v>124.15714285714286</v>
      </c>
      <c r="G2" s="13">
        <v>1600.1</v>
      </c>
      <c r="H2" s="13">
        <f>G2/(B2+C2)</f>
        <v>114.29285714285713</v>
      </c>
      <c r="I2" s="237">
        <v>1</v>
      </c>
      <c r="J2" s="13">
        <f>F2-H2</f>
        <v>9.8642857142857281</v>
      </c>
      <c r="K2" s="13">
        <f>F2-'League Wide'!$C2</f>
        <v>2.333928571428558</v>
      </c>
      <c r="L2" s="13">
        <f>H2-'League Wide'!$C2</f>
        <v>-7.5303571428571701</v>
      </c>
      <c r="N2" s="30" t="s">
        <v>28</v>
      </c>
      <c r="O2" s="194">
        <v>11</v>
      </c>
      <c r="P2" s="194">
        <v>3</v>
      </c>
      <c r="Q2" s="45">
        <f t="shared" ref="Q2" si="1">(O2/(O2+P2))</f>
        <v>0.7857142857142857</v>
      </c>
      <c r="R2" s="13">
        <v>1826.4</v>
      </c>
      <c r="S2" s="13">
        <f>R2/(O2+P2)</f>
        <v>130.45714285714286</v>
      </c>
      <c r="T2" s="13">
        <v>1706.6</v>
      </c>
      <c r="U2" s="13">
        <f>T2/(O2+P2)</f>
        <v>121.89999999999999</v>
      </c>
      <c r="V2" s="12">
        <v>4</v>
      </c>
      <c r="W2" s="13">
        <f>S2-U2</f>
        <v>8.557142857142864</v>
      </c>
      <c r="X2" s="13">
        <f>S2-'League Wide'!$C2</f>
        <v>8.6339285714285552</v>
      </c>
      <c r="Y2" s="13">
        <f>U2-'League Wide'!$C2</f>
        <v>7.6785714285691142E-2</v>
      </c>
      <c r="AA2" s="30" t="s">
        <v>28</v>
      </c>
      <c r="AB2" s="197">
        <v>4</v>
      </c>
      <c r="AC2" s="197">
        <v>10</v>
      </c>
      <c r="AD2" s="45">
        <f t="shared" ref="AD2" si="2">(AB2/(AB2+AC2))</f>
        <v>0.2857142857142857</v>
      </c>
      <c r="AE2" s="13">
        <v>1579.4</v>
      </c>
      <c r="AF2" s="13">
        <f>AE2/(AB2+AC2)</f>
        <v>112.81428571428572</v>
      </c>
      <c r="AG2" s="13">
        <v>1815.6</v>
      </c>
      <c r="AH2" s="13">
        <f>AG2/(AB2+AC2)</f>
        <v>129.68571428571428</v>
      </c>
      <c r="AI2" s="12">
        <v>9</v>
      </c>
      <c r="AJ2" s="62">
        <f>AF2-AH2</f>
        <v>-16.871428571428567</v>
      </c>
      <c r="AK2" s="13">
        <f>AF2-'League Wide'!$C2</f>
        <v>-9.0089285714285836</v>
      </c>
      <c r="AL2" s="13">
        <f>AH2-'League Wide'!$C2</f>
        <v>7.8624999999999829</v>
      </c>
      <c r="AM2" s="38"/>
      <c r="AN2" s="30" t="s">
        <v>28</v>
      </c>
      <c r="AO2" s="12">
        <v>7</v>
      </c>
      <c r="AP2" s="12">
        <v>7</v>
      </c>
      <c r="AQ2" s="45">
        <f t="shared" ref="AQ2" si="3">(AO2/(AO2+AP2))</f>
        <v>0.5</v>
      </c>
      <c r="AR2" s="13">
        <v>1828.7</v>
      </c>
      <c r="AS2" s="13">
        <f>AR2/(AO2+AP2)</f>
        <v>130.62142857142857</v>
      </c>
      <c r="AT2" s="13">
        <v>1698.6</v>
      </c>
      <c r="AU2" s="13">
        <f>AT2/(AO2+AP2)</f>
        <v>121.32857142857142</v>
      </c>
      <c r="AV2" s="12">
        <v>2</v>
      </c>
      <c r="AW2" s="13">
        <f>AS2-AU2</f>
        <v>9.2928571428571445</v>
      </c>
      <c r="AX2" s="13">
        <f>AS2-'League Wide'!$C2</f>
        <v>8.7982142857142662</v>
      </c>
      <c r="AY2" s="13">
        <f>AU2-'League Wide'!$C2</f>
        <v>-0.49464285714287826</v>
      </c>
      <c r="BA2" s="30" t="s">
        <v>28</v>
      </c>
      <c r="BB2" s="12">
        <v>6</v>
      </c>
      <c r="BC2" s="12">
        <v>8</v>
      </c>
      <c r="BD2" s="45">
        <f t="shared" ref="BD2" si="4">(BB2/(BB2+BC2))</f>
        <v>0.42857142857142855</v>
      </c>
      <c r="BE2" s="13">
        <v>1590</v>
      </c>
      <c r="BF2" s="13">
        <f>BE2/(BB2+BC2)</f>
        <v>113.57142857142857</v>
      </c>
      <c r="BG2" s="13">
        <v>1646.9</v>
      </c>
      <c r="BH2" s="13">
        <f>BG2/(BB2+BC2)</f>
        <v>117.63571428571429</v>
      </c>
      <c r="BI2" s="12">
        <v>12</v>
      </c>
      <c r="BJ2" s="13">
        <f>BF2-BH2</f>
        <v>-4.0642857142857167</v>
      </c>
      <c r="BK2" s="13">
        <f>BF2-'League Wide'!$C2</f>
        <v>-8.2517857142857309</v>
      </c>
      <c r="BL2" s="13">
        <f>BH2-'League Wide'!$C2</f>
        <v>-4.1875000000000142</v>
      </c>
      <c r="BM2" s="38"/>
      <c r="BN2" s="30" t="s">
        <v>28</v>
      </c>
      <c r="BO2" s="12">
        <v>8</v>
      </c>
      <c r="BP2" s="12">
        <v>6</v>
      </c>
      <c r="BQ2" s="45">
        <f t="shared" ref="BQ2" si="5">(BO2/(BO2+BP2))</f>
        <v>0.5714285714285714</v>
      </c>
      <c r="BR2" s="62">
        <v>1900.5</v>
      </c>
      <c r="BS2" s="62">
        <f>BR2/(BO2+BP2)</f>
        <v>135.75</v>
      </c>
      <c r="BT2" s="13">
        <v>1633.7</v>
      </c>
      <c r="BU2" s="13">
        <f>BT2/(BO2+BP2)</f>
        <v>116.69285714285715</v>
      </c>
      <c r="BV2" s="12">
        <v>6</v>
      </c>
      <c r="BW2" s="62">
        <f>BS2-BU2</f>
        <v>19.05714285714285</v>
      </c>
      <c r="BX2" s="13">
        <f>BS2-'League Wide'!$C2</f>
        <v>13.9267857142857</v>
      </c>
      <c r="BY2" s="13">
        <f>BU2-'League Wide'!$C2</f>
        <v>-5.1303571428571502</v>
      </c>
      <c r="CA2" s="30" t="s">
        <v>28</v>
      </c>
      <c r="CB2" s="12">
        <v>7</v>
      </c>
      <c r="CC2" s="12">
        <v>7</v>
      </c>
      <c r="CD2" s="45">
        <f t="shared" ref="CD2" si="6">(CB2/(CB2+CC2))</f>
        <v>0.5</v>
      </c>
      <c r="CE2" s="13">
        <v>1737.4</v>
      </c>
      <c r="CF2" s="13">
        <f>CE2/(CB2+CC2)</f>
        <v>124.10000000000001</v>
      </c>
      <c r="CG2" s="66">
        <v>1881.6</v>
      </c>
      <c r="CH2" s="66">
        <f>CG2/(CB2+CC2)</f>
        <v>134.4</v>
      </c>
      <c r="CI2" s="12">
        <v>3</v>
      </c>
      <c r="CJ2" s="13">
        <f>CF2-CH2</f>
        <v>-10.299999999999997</v>
      </c>
      <c r="CK2" s="13">
        <f>CF2-'League Wide'!$C2</f>
        <v>2.2767857142857082</v>
      </c>
      <c r="CL2" s="13">
        <f>CH2-'League Wide'!$C2</f>
        <v>12.576785714285705</v>
      </c>
      <c r="CM2" s="29"/>
      <c r="CN2" s="30" t="s">
        <v>28</v>
      </c>
      <c r="CO2" s="12">
        <v>6</v>
      </c>
      <c r="CP2" s="12">
        <v>8</v>
      </c>
      <c r="CQ2" s="45">
        <f t="shared" ref="CQ2" si="7">(CO2/(CO2+CP2))</f>
        <v>0.42857142857142855</v>
      </c>
      <c r="CR2" s="238">
        <v>1470.4</v>
      </c>
      <c r="CS2" s="238">
        <f>CR2/(CO2+CP2)</f>
        <v>105.02857142857144</v>
      </c>
      <c r="CT2" s="13">
        <v>1704.9</v>
      </c>
      <c r="CU2" s="13">
        <f>CT2/(CO2+CP2)</f>
        <v>121.77857142857144</v>
      </c>
      <c r="CV2" s="12">
        <v>8</v>
      </c>
      <c r="CW2" s="13">
        <f>CS2-CU2</f>
        <v>-16.75</v>
      </c>
      <c r="CX2" s="13">
        <f>CS2-'League Wide'!$C2</f>
        <v>-16.794642857142861</v>
      </c>
      <c r="CY2" s="13">
        <f>CU2-'League Wide'!$C2</f>
        <v>-4.4642857142861203E-2</v>
      </c>
      <c r="CZ2" s="29"/>
      <c r="DA2" s="30" t="s">
        <v>28</v>
      </c>
      <c r="DB2" s="12">
        <v>6</v>
      </c>
      <c r="DC2" s="12">
        <v>8</v>
      </c>
      <c r="DD2" s="45">
        <f t="shared" ref="DD2" si="8">(DB2/(DB2+DC2))</f>
        <v>0.42857142857142855</v>
      </c>
      <c r="DE2" s="13">
        <v>1775.2</v>
      </c>
      <c r="DF2" s="13">
        <f>DE2/(DB2+DC2)</f>
        <v>126.8</v>
      </c>
      <c r="DG2" s="13">
        <v>1799</v>
      </c>
      <c r="DH2" s="13">
        <f>DG2/(DB2+DC2)</f>
        <v>128.5</v>
      </c>
      <c r="DI2" s="12">
        <v>10</v>
      </c>
      <c r="DJ2" s="13">
        <f>DF2-DH2</f>
        <v>-1.7000000000000028</v>
      </c>
      <c r="DK2" s="13">
        <f>DF2-'League Wide'!$C2</f>
        <v>4.9767857142856968</v>
      </c>
      <c r="DL2" s="13">
        <f>DH2-'League Wide'!$C2</f>
        <v>6.6767857142856997</v>
      </c>
      <c r="DN2" s="30" t="s">
        <v>28</v>
      </c>
      <c r="DO2" s="12">
        <v>6</v>
      </c>
      <c r="DP2" s="12">
        <v>8</v>
      </c>
      <c r="DQ2" s="45">
        <f t="shared" ref="DQ2" si="9">(DO2/(DO2+DP2))</f>
        <v>0.42857142857142855</v>
      </c>
      <c r="DR2" s="13">
        <v>1759.4</v>
      </c>
      <c r="DS2" s="13">
        <f>DR2/(DO2+DP2)</f>
        <v>125.67142857142858</v>
      </c>
      <c r="DT2" s="13">
        <v>1690.6</v>
      </c>
      <c r="DU2" s="13">
        <f>DT2/(DO2+DP2)</f>
        <v>120.75714285714285</v>
      </c>
      <c r="DV2" s="12">
        <v>7</v>
      </c>
      <c r="DW2" s="13">
        <f>DS2-DU2</f>
        <v>4.9142857142857252</v>
      </c>
      <c r="DX2" s="13">
        <f>DS2-'League Wide'!$C2</f>
        <v>3.8482142857142776</v>
      </c>
      <c r="DY2" s="13">
        <f>DU2-'League Wide'!$C2</f>
        <v>-1.0660714285714477</v>
      </c>
      <c r="EA2" s="30" t="s">
        <v>28</v>
      </c>
      <c r="EB2" s="12">
        <v>8</v>
      </c>
      <c r="EC2" s="12">
        <v>6</v>
      </c>
      <c r="ED2" s="45">
        <f t="shared" ref="ED2" si="10">(EB2/(EB2+EC2))</f>
        <v>0.5714285714285714</v>
      </c>
      <c r="EE2" s="13">
        <v>1699</v>
      </c>
      <c r="EF2" s="13">
        <f>EE2/(EB2+EC2)</f>
        <v>121.35714285714286</v>
      </c>
      <c r="EG2" s="62">
        <v>1565.9</v>
      </c>
      <c r="EH2" s="62">
        <f>EG2/(EB2+EC2)</f>
        <v>111.85000000000001</v>
      </c>
      <c r="EI2" s="12">
        <v>5</v>
      </c>
      <c r="EJ2" s="13">
        <f>EF2-EH2</f>
        <v>9.5071428571428527</v>
      </c>
      <c r="EK2" s="13">
        <f>EF2-'League Wide'!$C2</f>
        <v>-0.46607142857143913</v>
      </c>
      <c r="EL2" s="13">
        <f>EH2-'League Wide'!$C2</f>
        <v>-9.9732142857142918</v>
      </c>
      <c r="EN2" s="30" t="s">
        <v>28</v>
      </c>
      <c r="EO2" s="12">
        <v>5</v>
      </c>
      <c r="EP2" s="12">
        <v>9</v>
      </c>
      <c r="EQ2" s="45">
        <f t="shared" ref="EQ2" si="11">(EO2/(EO2+EP2))</f>
        <v>0.35714285714285715</v>
      </c>
      <c r="ER2" s="13">
        <v>1561.7</v>
      </c>
      <c r="ES2" s="13">
        <f>ER2/(EO2+EP2)</f>
        <v>111.55</v>
      </c>
      <c r="ET2" s="13">
        <v>1722.8</v>
      </c>
      <c r="EU2" s="13">
        <f>ET2/(EO2+EP2)</f>
        <v>123.05714285714285</v>
      </c>
      <c r="EV2" s="12">
        <v>11</v>
      </c>
      <c r="EW2" s="13">
        <f>ES2-EU2</f>
        <v>-11.507142857142853</v>
      </c>
      <c r="EX2" s="13">
        <f>ES2-'League Wide'!$C2</f>
        <v>-10.273214285714303</v>
      </c>
      <c r="EY2" s="13">
        <f>EU2-'League Wide'!$C2</f>
        <v>1.2339285714285495</v>
      </c>
      <c r="FA2" s="30" t="s">
        <v>29</v>
      </c>
      <c r="FB2" s="61">
        <v>9</v>
      </c>
      <c r="FC2" s="72">
        <v>4</v>
      </c>
      <c r="FD2" s="45">
        <f t="shared" ref="FD2:FD8" si="12">(FB2/(FB2+FC2))</f>
        <v>0.69230769230769229</v>
      </c>
      <c r="FE2" s="13">
        <v>1673</v>
      </c>
      <c r="FF2" s="13">
        <f>FE2/13</f>
        <v>128.69230769230768</v>
      </c>
      <c r="FG2" s="66">
        <v>1703</v>
      </c>
      <c r="FH2" s="66">
        <f>FG2/13</f>
        <v>131</v>
      </c>
      <c r="FI2" s="12">
        <v>5</v>
      </c>
      <c r="FJ2" s="13">
        <f>FF2-FH2</f>
        <v>-2.3076923076923208</v>
      </c>
      <c r="FK2" s="13">
        <f>FF2-'League Wide'!C5</f>
        <v>5.0923076923076849</v>
      </c>
      <c r="FL2" s="13">
        <f>FH2-'League Wide'!C5</f>
        <v>7.4000000000000057</v>
      </c>
      <c r="FN2" s="30" t="s">
        <v>30</v>
      </c>
      <c r="FO2" s="16">
        <v>7</v>
      </c>
      <c r="FP2" s="16">
        <v>6</v>
      </c>
      <c r="FQ2" s="45">
        <f t="shared" ref="FQ2:FQ8" si="13">(FO2/(FO2+FP2))</f>
        <v>0.53846153846153844</v>
      </c>
      <c r="FR2" s="13">
        <v>1467</v>
      </c>
      <c r="FS2" s="13">
        <f>FR2/13</f>
        <v>112.84615384615384</v>
      </c>
      <c r="FT2" s="13">
        <v>1528</v>
      </c>
      <c r="FU2" s="13">
        <f>FT2/13</f>
        <v>117.53846153846153</v>
      </c>
      <c r="FV2" s="12">
        <v>13</v>
      </c>
      <c r="FW2" s="13">
        <f>FS2-FU2</f>
        <v>-4.6923076923076934</v>
      </c>
      <c r="FX2" s="13">
        <f>FS2-'League Wide'!C6</f>
        <v>-3.9538461538461576</v>
      </c>
      <c r="FY2" s="13">
        <f>FU2-'League Wide'!C6</f>
        <v>0.73846153846153584</v>
      </c>
      <c r="GA2" s="29" t="s">
        <v>30</v>
      </c>
      <c r="GB2" s="16">
        <v>7</v>
      </c>
      <c r="GC2" s="16">
        <v>6</v>
      </c>
      <c r="GD2" s="45">
        <f t="shared" ref="GD2:GD8" si="14">(GB2/(GB2+GC2))</f>
        <v>0.53846153846153844</v>
      </c>
      <c r="GE2" s="13">
        <v>1511</v>
      </c>
      <c r="GF2" s="13">
        <f>GE2/13</f>
        <v>116.23076923076923</v>
      </c>
      <c r="GG2" s="13">
        <v>1548</v>
      </c>
      <c r="GH2" s="13">
        <f>GG2/13</f>
        <v>119.07692307692308</v>
      </c>
      <c r="GI2" s="12">
        <v>4</v>
      </c>
      <c r="GJ2" s="13">
        <f>GF2-GH2</f>
        <v>-2.8461538461538538</v>
      </c>
      <c r="GK2" s="13">
        <f>GF2-'League Wide'!C6</f>
        <v>-0.56923076923077076</v>
      </c>
      <c r="GL2" s="13">
        <f>GH2-'League Wide'!C6</f>
        <v>2.276923076923083</v>
      </c>
      <c r="GN2" s="30" t="s">
        <v>30</v>
      </c>
      <c r="GO2" s="12">
        <v>7</v>
      </c>
      <c r="GP2" s="12">
        <v>6</v>
      </c>
      <c r="GQ2" s="57">
        <f t="shared" ref="GQ2:GQ6" si="15">(GO2/(GO2+GP2))</f>
        <v>0.53846153846153844</v>
      </c>
      <c r="GR2" s="13">
        <v>1617</v>
      </c>
      <c r="GS2" s="13">
        <f>GR2/13</f>
        <v>124.38461538461539</v>
      </c>
      <c r="GT2" s="13">
        <v>1512</v>
      </c>
      <c r="GU2" s="13">
        <f>GT2/13</f>
        <v>116.30769230769231</v>
      </c>
      <c r="GV2" s="12">
        <v>3</v>
      </c>
      <c r="GW2" s="13">
        <f>GS2-GU2</f>
        <v>8.0769230769230802</v>
      </c>
      <c r="GX2" s="13">
        <f>GS2-'League Wide'!C6</f>
        <v>7.5846153846153896</v>
      </c>
      <c r="GY2" s="13">
        <f>GU2-'League Wide'!C6</f>
        <v>-0.49230769230769056</v>
      </c>
    </row>
    <row r="3" spans="1:207" ht="18.75">
      <c r="A3" s="30" t="s">
        <v>31</v>
      </c>
      <c r="B3" s="12">
        <v>6</v>
      </c>
      <c r="C3" s="12">
        <v>8</v>
      </c>
      <c r="D3" s="45">
        <f t="shared" ref="D3" si="16">(B3/(B3+C3))</f>
        <v>0.42857142857142855</v>
      </c>
      <c r="E3" s="13">
        <v>1836.6</v>
      </c>
      <c r="F3" s="13">
        <f>E3/(B3+C3)</f>
        <v>131.18571428571428</v>
      </c>
      <c r="G3" s="13">
        <v>1649.5</v>
      </c>
      <c r="H3" s="13">
        <f>G3/(B3+C3)</f>
        <v>117.82142857142857</v>
      </c>
      <c r="I3" s="12">
        <v>8</v>
      </c>
      <c r="J3" s="13">
        <f>F3-H3</f>
        <v>13.364285714285714</v>
      </c>
      <c r="K3" s="13">
        <f>F3-'League Wide'!$C3</f>
        <v>9.961904761904762</v>
      </c>
      <c r="L3" s="13">
        <f>H3-'League Wide'!$C3</f>
        <v>-3.4023809523809518</v>
      </c>
      <c r="N3" s="30" t="s">
        <v>31</v>
      </c>
      <c r="O3" s="12">
        <v>8</v>
      </c>
      <c r="P3" s="12">
        <v>6</v>
      </c>
      <c r="Q3" s="45">
        <f t="shared" ref="Q3" si="17">(O3/(O3+P3))</f>
        <v>0.5714285714285714</v>
      </c>
      <c r="R3" s="13">
        <v>1711.8</v>
      </c>
      <c r="S3" s="13">
        <f>R3/(O3+P3)</f>
        <v>122.27142857142857</v>
      </c>
      <c r="T3" s="13">
        <v>1679.6</v>
      </c>
      <c r="U3" s="13">
        <f>T3/(O3+P3)</f>
        <v>119.97142857142856</v>
      </c>
      <c r="V3" s="12">
        <v>2</v>
      </c>
      <c r="W3" s="13">
        <f>S3-U3</f>
        <v>2.3000000000000114</v>
      </c>
      <c r="X3" s="13">
        <f>S3-'League Wide'!$C$3</f>
        <v>1.047619047619051</v>
      </c>
      <c r="Y3" s="13">
        <f>U3-'League Wide'!$C$3</f>
        <v>-1.2523809523809604</v>
      </c>
      <c r="AA3" s="30" t="s">
        <v>31</v>
      </c>
      <c r="AB3" s="12">
        <v>9</v>
      </c>
      <c r="AC3" s="12">
        <v>5</v>
      </c>
      <c r="AD3" s="45">
        <f t="shared" ref="AD3" si="18">(AB3/(AB3+AC3))</f>
        <v>0.6428571428571429</v>
      </c>
      <c r="AE3" s="13">
        <v>1922.4</v>
      </c>
      <c r="AF3" s="13">
        <f>AE3/(AB3+AC3)</f>
        <v>137.31428571428572</v>
      </c>
      <c r="AG3" s="13">
        <v>1680.6</v>
      </c>
      <c r="AH3" s="13">
        <f>AG3/(AB3+AC3)</f>
        <v>120.04285714285713</v>
      </c>
      <c r="AI3" s="194">
        <v>1</v>
      </c>
      <c r="AJ3" s="13">
        <f>AF3-AH3</f>
        <v>17.271428571428586</v>
      </c>
      <c r="AK3" s="13">
        <f>AF3-'League Wide'!$C3</f>
        <v>16.090476190476195</v>
      </c>
      <c r="AL3" s="13">
        <f>AH3-'League Wide'!$C3</f>
        <v>-1.180952380952391</v>
      </c>
      <c r="AM3" s="38"/>
      <c r="AN3" s="30" t="s">
        <v>31</v>
      </c>
      <c r="AO3" s="12">
        <v>6</v>
      </c>
      <c r="AP3" s="12">
        <v>8</v>
      </c>
      <c r="AQ3" s="45">
        <f t="shared" ref="AQ3" si="19">(AO3/(AO3+AP3))</f>
        <v>0.42857142857142855</v>
      </c>
      <c r="AR3" s="13">
        <v>1539.2</v>
      </c>
      <c r="AS3" s="13">
        <f>AR3/(AO3+AP3)</f>
        <v>109.94285714285715</v>
      </c>
      <c r="AT3" s="13">
        <v>1612.8</v>
      </c>
      <c r="AU3" s="13">
        <f>AT3/(AO3+AP3)</f>
        <v>115.2</v>
      </c>
      <c r="AV3" s="12">
        <v>7</v>
      </c>
      <c r="AW3" s="13">
        <f>AS3-AU3</f>
        <v>-5.2571428571428527</v>
      </c>
      <c r="AX3" s="13">
        <f>AS3-'League Wide'!$C3</f>
        <v>-11.280952380952371</v>
      </c>
      <c r="AY3" s="13">
        <f>AU3-'League Wide'!$C3</f>
        <v>-6.0238095238095184</v>
      </c>
      <c r="BA3" s="30" t="s">
        <v>31</v>
      </c>
      <c r="BB3" s="12">
        <v>9</v>
      </c>
      <c r="BC3" s="12">
        <v>5</v>
      </c>
      <c r="BD3" s="45">
        <f t="shared" ref="BD3" si="20">(BB3/(BB3+BC3))</f>
        <v>0.6428571428571429</v>
      </c>
      <c r="BE3" s="13">
        <v>1818.6</v>
      </c>
      <c r="BF3" s="13">
        <f>BE3/(BB3+BC3)</f>
        <v>129.9</v>
      </c>
      <c r="BG3" s="13">
        <v>1656.3</v>
      </c>
      <c r="BH3" s="13">
        <f>BG3/(BB3+BC3)</f>
        <v>118.30714285714285</v>
      </c>
      <c r="BI3" s="12">
        <v>4</v>
      </c>
      <c r="BJ3" s="13">
        <f>BF3-BH3</f>
        <v>11.592857142857156</v>
      </c>
      <c r="BK3" s="13">
        <f>BF3-'League Wide'!$C3</f>
        <v>8.6761904761904844</v>
      </c>
      <c r="BL3" s="13">
        <f>BH3-'League Wide'!$C3</f>
        <v>-2.9166666666666714</v>
      </c>
      <c r="BM3" s="38"/>
      <c r="BN3" s="30" t="s">
        <v>31</v>
      </c>
      <c r="BO3" s="12">
        <v>4</v>
      </c>
      <c r="BP3" s="12">
        <v>10</v>
      </c>
      <c r="BQ3" s="45">
        <f t="shared" ref="BQ3" si="21">(BO3/(BO3+BP3))</f>
        <v>0.2857142857142857</v>
      </c>
      <c r="BR3" s="13">
        <v>1544</v>
      </c>
      <c r="BS3" s="13">
        <f>BR3/(BO3+BP3)</f>
        <v>110.28571428571429</v>
      </c>
      <c r="BT3" s="13">
        <v>1758.2</v>
      </c>
      <c r="BU3" s="13">
        <f>BT3/(BO3+BP3)</f>
        <v>125.58571428571429</v>
      </c>
      <c r="BV3" s="12">
        <v>9</v>
      </c>
      <c r="BW3" s="13">
        <f>BS3-BU3</f>
        <v>-15.299999999999997</v>
      </c>
      <c r="BX3" s="13">
        <f>BS3-'League Wide'!$C3</f>
        <v>-10.938095238095229</v>
      </c>
      <c r="BY3" s="13">
        <f>BU3-'League Wide'!$C3</f>
        <v>4.3619047619047677</v>
      </c>
      <c r="CA3" s="30" t="s">
        <v>31</v>
      </c>
      <c r="CB3" s="12">
        <v>6</v>
      </c>
      <c r="CC3" s="12">
        <v>8</v>
      </c>
      <c r="CD3" s="45">
        <f t="shared" ref="CD3" si="22">(CB3/(CB3+CC3))</f>
        <v>0.42857142857142855</v>
      </c>
      <c r="CE3" s="13">
        <v>1666.9</v>
      </c>
      <c r="CF3" s="13">
        <f>CE3/(CB3+CC3)</f>
        <v>119.06428571428572</v>
      </c>
      <c r="CG3" s="13">
        <v>1785.6</v>
      </c>
      <c r="CH3" s="13">
        <f>CG3/(CB3+CC3)</f>
        <v>127.54285714285713</v>
      </c>
      <c r="CI3" s="12">
        <v>12</v>
      </c>
      <c r="CJ3" s="13">
        <f>CF3-CH3</f>
        <v>-8.4785714285714135</v>
      </c>
      <c r="CK3" s="13">
        <f>CF3-'League Wide'!$C3</f>
        <v>-2.1595238095238045</v>
      </c>
      <c r="CL3" s="13">
        <f>CH3-'League Wide'!$C3</f>
        <v>6.319047619047609</v>
      </c>
      <c r="CM3" s="29"/>
      <c r="CN3" s="30" t="s">
        <v>31</v>
      </c>
      <c r="CO3" s="12">
        <v>7</v>
      </c>
      <c r="CP3" s="12">
        <v>7</v>
      </c>
      <c r="CQ3" s="45">
        <f t="shared" ref="CQ3" si="23">(CO3/(CO3+CP3))</f>
        <v>0.5</v>
      </c>
      <c r="CR3" s="13">
        <v>1616.6</v>
      </c>
      <c r="CS3" s="13">
        <f>CR3/(CO3+CP3)</f>
        <v>115.47142857142856</v>
      </c>
      <c r="CT3" s="13">
        <v>1659.8</v>
      </c>
      <c r="CU3" s="13">
        <f>CT3/(CO3+CP3)</f>
        <v>118.55714285714285</v>
      </c>
      <c r="CV3" s="12">
        <v>6</v>
      </c>
      <c r="CW3" s="13">
        <f>CS3-CU3</f>
        <v>-3.085714285714289</v>
      </c>
      <c r="CX3" s="13">
        <f>CS3-'League Wide'!$C3</f>
        <v>-5.7523809523809604</v>
      </c>
      <c r="CY3" s="13">
        <f>CU3-'League Wide'!$C3</f>
        <v>-2.6666666666666714</v>
      </c>
      <c r="CZ3" s="29"/>
      <c r="DA3" s="30" t="s">
        <v>31</v>
      </c>
      <c r="DB3" s="12">
        <v>6</v>
      </c>
      <c r="DC3" s="12">
        <v>8</v>
      </c>
      <c r="DD3" s="45">
        <f t="shared" ref="DD3" si="24">(DB3/(DB3+DC3))</f>
        <v>0.42857142857142855</v>
      </c>
      <c r="DE3" s="13">
        <v>1685.6</v>
      </c>
      <c r="DF3" s="13">
        <f>DE3/(DB3+DC3)</f>
        <v>120.39999999999999</v>
      </c>
      <c r="DG3" s="13">
        <v>1701.6</v>
      </c>
      <c r="DH3" s="13">
        <f>DG3/(DB3+DC3)</f>
        <v>121.54285714285713</v>
      </c>
      <c r="DI3" s="12">
        <v>10</v>
      </c>
      <c r="DJ3" s="13">
        <f>DF3-DH3</f>
        <v>-1.1428571428571388</v>
      </c>
      <c r="DK3" s="13">
        <f>DF3-'League Wide'!$C3</f>
        <v>-0.82380952380952976</v>
      </c>
      <c r="DL3" s="13">
        <f>DH3-'League Wide'!$C3</f>
        <v>0.31904761904760903</v>
      </c>
      <c r="DN3" s="30" t="s">
        <v>31</v>
      </c>
      <c r="DO3" s="12">
        <v>12</v>
      </c>
      <c r="DP3" s="12">
        <v>2</v>
      </c>
      <c r="DQ3" s="45">
        <f t="shared" ref="DQ3" si="25">(DO3/(DO3+DP3))</f>
        <v>0.8571428571428571</v>
      </c>
      <c r="DR3" s="13">
        <v>1788.6</v>
      </c>
      <c r="DS3" s="13">
        <f>DR3/(DO3+DP3)</f>
        <v>127.75714285714285</v>
      </c>
      <c r="DT3" s="13">
        <v>1635.1</v>
      </c>
      <c r="DU3" s="13">
        <f>DT3/(DO3+DP3)</f>
        <v>116.79285714285713</v>
      </c>
      <c r="DV3" s="12">
        <v>3</v>
      </c>
      <c r="DW3" s="13">
        <f>DS3-DU3</f>
        <v>10.964285714285722</v>
      </c>
      <c r="DX3" s="13">
        <f>DS3-'League Wide'!$C3</f>
        <v>6.5333333333333314</v>
      </c>
      <c r="DY3" s="13">
        <f>DU3-'League Wide'!$C3</f>
        <v>-4.430952380952391</v>
      </c>
      <c r="EA3" s="30" t="s">
        <v>31</v>
      </c>
      <c r="EB3" s="12">
        <v>7</v>
      </c>
      <c r="EC3" s="12">
        <v>7</v>
      </c>
      <c r="ED3" s="45">
        <f t="shared" ref="ED3" si="26">(EB3/(EB3+EC3))</f>
        <v>0.5</v>
      </c>
      <c r="EE3" s="13">
        <v>1758.8</v>
      </c>
      <c r="EF3" s="13">
        <f>EE3/(EB3+EC3)</f>
        <v>125.62857142857142</v>
      </c>
      <c r="EG3" s="13">
        <v>1738.9</v>
      </c>
      <c r="EH3" s="13">
        <f>EG3/(EB3+EC3)</f>
        <v>124.20714285714287</v>
      </c>
      <c r="EI3" s="12">
        <v>5</v>
      </c>
      <c r="EJ3" s="13">
        <f>EF3-EH3</f>
        <v>1.4214285714285495</v>
      </c>
      <c r="EK3" s="13">
        <f>EF3-'League Wide'!$C3</f>
        <v>4.404761904761898</v>
      </c>
      <c r="EL3" s="13">
        <f>EH3-'League Wide'!$C3</f>
        <v>2.9833333333333485</v>
      </c>
      <c r="EN3" s="30" t="s">
        <v>31</v>
      </c>
      <c r="EO3" s="12">
        <v>4</v>
      </c>
      <c r="EP3" s="12">
        <v>10</v>
      </c>
      <c r="EQ3" s="45">
        <f t="shared" ref="EQ3" si="27">(EO3/(EO3+EP3))</f>
        <v>0.2857142857142857</v>
      </c>
      <c r="ER3" s="13">
        <v>1476.5</v>
      </c>
      <c r="ES3" s="13">
        <f>ER3/(EO3+EP3)</f>
        <v>105.46428571428571</v>
      </c>
      <c r="ET3" s="13">
        <v>1807.6</v>
      </c>
      <c r="EU3" s="13">
        <f>ET3/(EO3+EP3)</f>
        <v>129.1142857142857</v>
      </c>
      <c r="EV3" s="12">
        <v>11</v>
      </c>
      <c r="EW3" s="13">
        <f>ES3-EU3</f>
        <v>-23.649999999999991</v>
      </c>
      <c r="EX3" s="13">
        <f>ES3-'League Wide'!$C3</f>
        <v>-15.759523809523813</v>
      </c>
      <c r="EY3" s="13">
        <f>EU3-'League Wide'!$C3</f>
        <v>7.8904761904761784</v>
      </c>
      <c r="FA3" s="30" t="s">
        <v>30</v>
      </c>
      <c r="FB3" s="16">
        <v>5</v>
      </c>
      <c r="FC3" s="16">
        <v>8</v>
      </c>
      <c r="FD3" s="45">
        <f t="shared" si="12"/>
        <v>0.38461538461538464</v>
      </c>
      <c r="FE3" s="13">
        <v>1505</v>
      </c>
      <c r="FF3" s="13">
        <f>FE3/13</f>
        <v>115.76923076923077</v>
      </c>
      <c r="FG3" s="66">
        <v>1609</v>
      </c>
      <c r="FH3" s="66">
        <f>FG3/13</f>
        <v>123.76923076923077</v>
      </c>
      <c r="FI3" s="12">
        <v>11</v>
      </c>
      <c r="FJ3" s="13">
        <f>FF3-FH3</f>
        <v>-8</v>
      </c>
      <c r="FK3" s="13">
        <f>FF3-'League Wide'!C6</f>
        <v>-1.0307692307692236</v>
      </c>
      <c r="FL3" s="13">
        <f>FH3-'League Wide'!C6</f>
        <v>6.9692307692307764</v>
      </c>
      <c r="FN3" s="38" t="s">
        <v>32</v>
      </c>
      <c r="FO3" s="60">
        <v>9</v>
      </c>
      <c r="FP3" s="60">
        <v>3</v>
      </c>
      <c r="FQ3" s="68">
        <f t="shared" si="13"/>
        <v>0.75</v>
      </c>
      <c r="FR3" s="13">
        <v>1388</v>
      </c>
      <c r="FS3" s="13">
        <f>FR3/12</f>
        <v>115.66666666666667</v>
      </c>
      <c r="FT3" s="62">
        <v>1096</v>
      </c>
      <c r="FU3" s="62">
        <f>FT3/12</f>
        <v>91.333333333333329</v>
      </c>
      <c r="FV3" s="12">
        <v>5</v>
      </c>
      <c r="FW3" s="62">
        <f t="shared" ref="FW3:FW8" si="28">FS3-FU3</f>
        <v>24.333333333333343</v>
      </c>
      <c r="FX3" s="13">
        <f>FS3-'League Wide'!C7</f>
        <v>18.466666666666669</v>
      </c>
      <c r="FY3" s="13">
        <f>FU3-'League Wide'!C7</f>
        <v>-5.8666666666666742</v>
      </c>
      <c r="GA3" s="29" t="s">
        <v>32</v>
      </c>
      <c r="GB3" s="16">
        <v>9</v>
      </c>
      <c r="GC3" s="16">
        <v>3</v>
      </c>
      <c r="GD3" s="45">
        <f t="shared" si="14"/>
        <v>0.75</v>
      </c>
      <c r="GE3" s="13">
        <v>1282</v>
      </c>
      <c r="GF3" s="13">
        <f>GE3/12</f>
        <v>106.83333333333333</v>
      </c>
      <c r="GG3" s="13">
        <v>1159</v>
      </c>
      <c r="GH3" s="13">
        <f>GG3/12</f>
        <v>96.583333333333329</v>
      </c>
      <c r="GI3" s="12">
        <v>6</v>
      </c>
      <c r="GJ3" s="13">
        <f t="shared" ref="GJ3:GJ8" si="29">GF3-GH3</f>
        <v>10.25</v>
      </c>
      <c r="GK3" s="13">
        <f>GF3-'League Wide'!C7</f>
        <v>9.6333333333333258</v>
      </c>
      <c r="GL3" s="13">
        <f>GH3-'League Wide'!C7</f>
        <v>-0.61666666666667425</v>
      </c>
      <c r="GN3" s="38" t="s">
        <v>32</v>
      </c>
      <c r="GO3" s="12">
        <v>7</v>
      </c>
      <c r="GP3" s="12">
        <v>5</v>
      </c>
      <c r="GQ3" s="57">
        <f t="shared" si="15"/>
        <v>0.58333333333333337</v>
      </c>
      <c r="GR3" s="13">
        <v>1205</v>
      </c>
      <c r="GS3" s="13">
        <f>GR3/12</f>
        <v>100.41666666666667</v>
      </c>
      <c r="GT3" s="13">
        <v>1078</v>
      </c>
      <c r="GU3" s="13">
        <f>GT3/12</f>
        <v>89.833333333333329</v>
      </c>
      <c r="GV3" s="12">
        <v>8</v>
      </c>
      <c r="GW3" s="13">
        <f t="shared" ref="GW3:GW6" si="30">GS3-GU3</f>
        <v>10.583333333333343</v>
      </c>
      <c r="GX3" s="13">
        <f>GS3-'League Wide'!C7</f>
        <v>3.2166666666666686</v>
      </c>
      <c r="GY3" s="13">
        <f>GU3-'League Wide'!C7</f>
        <v>-7.3666666666666742</v>
      </c>
    </row>
    <row r="4" spans="1:207" ht="18.75">
      <c r="A4" s="30" t="s">
        <v>33</v>
      </c>
      <c r="B4" s="12">
        <v>7</v>
      </c>
      <c r="C4" s="12">
        <v>7</v>
      </c>
      <c r="D4" s="45">
        <f t="shared" ref="D4:D12" si="31">(B4/(B4+C4))</f>
        <v>0.5</v>
      </c>
      <c r="E4" s="13">
        <v>1795.9</v>
      </c>
      <c r="F4" s="13">
        <f>E4/(B4+C4)</f>
        <v>128.27857142857144</v>
      </c>
      <c r="G4" s="13">
        <v>1844.2</v>
      </c>
      <c r="H4" s="13">
        <f t="shared" ref="H4:H12" si="32">G4/(B4+C4)</f>
        <v>131.72857142857143</v>
      </c>
      <c r="I4" s="194">
        <v>1</v>
      </c>
      <c r="J4" s="13">
        <f>F4-H4</f>
        <v>-3.4499999999999886</v>
      </c>
      <c r="K4" s="13">
        <f>F4-'League Wide'!C4</f>
        <v>1.3785714285714334</v>
      </c>
      <c r="L4" s="13">
        <f>H4-'League Wide'!C4</f>
        <v>4.8285714285714221</v>
      </c>
      <c r="N4" s="30" t="s">
        <v>34</v>
      </c>
      <c r="O4" s="16">
        <v>6</v>
      </c>
      <c r="P4" s="16">
        <v>8</v>
      </c>
      <c r="Q4" s="45">
        <f t="shared" ref="Q4:Q12" si="33">(O4/(O4+P4))</f>
        <v>0.42857142857142855</v>
      </c>
      <c r="R4" s="13">
        <v>1781.5</v>
      </c>
      <c r="S4" s="13">
        <f t="shared" ref="S4:S12" si="34">R4/(O4+P4)</f>
        <v>127.25</v>
      </c>
      <c r="T4" s="13">
        <v>1796.7</v>
      </c>
      <c r="U4" s="13">
        <f t="shared" ref="U4:U12" si="35">T4/(O4+P4)</f>
        <v>128.33571428571429</v>
      </c>
      <c r="V4" s="16">
        <v>6</v>
      </c>
      <c r="W4" s="13">
        <f>S4-U4</f>
        <v>-1.085714285714289</v>
      </c>
      <c r="X4" s="13">
        <f>S4-'League Wide'!C4</f>
        <v>0.34999999999999432</v>
      </c>
      <c r="Y4" s="13">
        <f>U4-'League Wide'!C4</f>
        <v>1.4357142857142833</v>
      </c>
      <c r="AA4" s="30" t="s">
        <v>34</v>
      </c>
      <c r="AB4" s="16">
        <v>5</v>
      </c>
      <c r="AC4" s="16">
        <v>9</v>
      </c>
      <c r="AD4" s="45">
        <f t="shared" ref="AD4:AD12" si="36">(AB4/(AB4+AC4))</f>
        <v>0.35714285714285715</v>
      </c>
      <c r="AE4" s="13">
        <v>1720</v>
      </c>
      <c r="AF4" s="13">
        <f t="shared" ref="AF4:AF12" si="37">AE4/(AB4+AC4)</f>
        <v>122.85714285714286</v>
      </c>
      <c r="AG4" s="13">
        <v>1869</v>
      </c>
      <c r="AH4" s="13">
        <f>AG4/14</f>
        <v>133.5</v>
      </c>
      <c r="AI4" s="16">
        <v>9</v>
      </c>
      <c r="AJ4" s="13">
        <f>AF4-AH4</f>
        <v>-10.642857142857139</v>
      </c>
      <c r="AK4" s="13">
        <f>AF4-'League Wide'!C4</f>
        <v>-4.0428571428571445</v>
      </c>
      <c r="AL4" s="13">
        <f>AH4-'League Wide'!C4</f>
        <v>6.5999999999999943</v>
      </c>
      <c r="AM4" s="38"/>
      <c r="AN4" s="30" t="s">
        <v>34</v>
      </c>
      <c r="AO4" s="228">
        <v>3</v>
      </c>
      <c r="AP4" s="228">
        <v>11</v>
      </c>
      <c r="AQ4" s="65">
        <f t="shared" ref="AQ4:AQ12" si="38">(AO4/(AO4+AP4))</f>
        <v>0.21428571428571427</v>
      </c>
      <c r="AR4" s="13">
        <v>1710.2</v>
      </c>
      <c r="AS4" s="13">
        <f>AR4/14</f>
        <v>122.15714285714286</v>
      </c>
      <c r="AT4" s="66">
        <v>1924.6</v>
      </c>
      <c r="AU4" s="66">
        <f>AT4/14</f>
        <v>137.47142857142856</v>
      </c>
      <c r="AV4" s="16">
        <v>11</v>
      </c>
      <c r="AW4" s="13">
        <f>AS4-AU4</f>
        <v>-15.314285714285703</v>
      </c>
      <c r="AX4" s="13">
        <f>AS4-'League Wide'!C4</f>
        <v>-4.7428571428571473</v>
      </c>
      <c r="AY4" s="13">
        <f>AU4-'League Wide'!C4</f>
        <v>10.571428571428555</v>
      </c>
      <c r="BA4" s="30" t="s">
        <v>33</v>
      </c>
      <c r="BB4" s="226">
        <v>11</v>
      </c>
      <c r="BC4" s="226">
        <v>3</v>
      </c>
      <c r="BD4" s="227">
        <f t="shared" ref="BD4:BD12" si="39">(BB4/(BB4+BC4))</f>
        <v>0.7857142857142857</v>
      </c>
      <c r="BE4" s="13">
        <v>1901.3</v>
      </c>
      <c r="BF4" s="13">
        <f>BE4/14</f>
        <v>135.80714285714285</v>
      </c>
      <c r="BG4" s="62">
        <v>1606.9</v>
      </c>
      <c r="BH4" s="62">
        <f>BG4/14</f>
        <v>114.77857142857144</v>
      </c>
      <c r="BI4" s="12">
        <v>4</v>
      </c>
      <c r="BJ4" s="13">
        <f>BF4-BH4</f>
        <v>21.028571428571411</v>
      </c>
      <c r="BK4" s="13">
        <f>BF4-'League Wide'!C4</f>
        <v>8.9071428571428442</v>
      </c>
      <c r="BL4" s="13">
        <f>BH4-'League Wide'!C4</f>
        <v>-12.121428571428567</v>
      </c>
      <c r="BM4" s="38"/>
      <c r="BN4" s="30" t="s">
        <v>34</v>
      </c>
      <c r="BO4" s="228">
        <v>3</v>
      </c>
      <c r="BP4" s="228">
        <v>11</v>
      </c>
      <c r="BQ4" s="65">
        <f t="shared" ref="BQ4:BQ12" si="40">(BO4/(BO4+BP4))</f>
        <v>0.21428571428571427</v>
      </c>
      <c r="BR4" s="13">
        <v>1625</v>
      </c>
      <c r="BS4" s="13">
        <f>BR4/14</f>
        <v>116.07142857142857</v>
      </c>
      <c r="BT4" s="13">
        <v>1826.8</v>
      </c>
      <c r="BU4" s="13">
        <f>BT4/14</f>
        <v>130.48571428571429</v>
      </c>
      <c r="BV4" s="16">
        <v>10</v>
      </c>
      <c r="BW4" s="13">
        <f>BS4-BU4</f>
        <v>-14.414285714285725</v>
      </c>
      <c r="BX4" s="13">
        <f>BS4-'League Wide'!C4</f>
        <v>-10.828571428571436</v>
      </c>
      <c r="BY4" s="13">
        <f>BU4-'League Wide'!C4</f>
        <v>3.585714285714289</v>
      </c>
      <c r="CA4" s="30" t="s">
        <v>34</v>
      </c>
      <c r="CB4" s="16">
        <v>11</v>
      </c>
      <c r="CC4" s="16">
        <v>3</v>
      </c>
      <c r="CD4" s="45">
        <f t="shared" ref="CD4:CD12" si="41">(CB4/(CB4+CC4))</f>
        <v>0.7857142857142857</v>
      </c>
      <c r="CE4" s="62">
        <v>2029.8</v>
      </c>
      <c r="CF4" s="62">
        <f>CE4/14</f>
        <v>144.98571428571429</v>
      </c>
      <c r="CG4" s="13">
        <v>1714.7</v>
      </c>
      <c r="CH4" s="13">
        <f>CG4/14</f>
        <v>122.47857142857143</v>
      </c>
      <c r="CI4" s="16">
        <v>7</v>
      </c>
      <c r="CJ4" s="62">
        <f>CF4-CH4</f>
        <v>22.507142857142867</v>
      </c>
      <c r="CK4" s="13">
        <f>CF4-'League Wide'!C4</f>
        <v>18.085714285714289</v>
      </c>
      <c r="CL4" s="13">
        <f>CH4-'League Wide'!C4</f>
        <v>-4.4214285714285779</v>
      </c>
      <c r="CM4" s="13"/>
      <c r="CN4" s="30" t="s">
        <v>34</v>
      </c>
      <c r="CO4" s="16">
        <v>9</v>
      </c>
      <c r="CP4" s="16">
        <v>5</v>
      </c>
      <c r="CQ4" s="45">
        <f t="shared" ref="CQ4:CQ9" si="42">(CO4/(CO4+CP4))</f>
        <v>0.6428571428571429</v>
      </c>
      <c r="CR4" s="13">
        <v>1837.7</v>
      </c>
      <c r="CS4" s="13">
        <f>CR4/14</f>
        <v>131.26428571428571</v>
      </c>
      <c r="CT4" s="13">
        <v>1624.8</v>
      </c>
      <c r="CU4" s="13">
        <f>CT4/14</f>
        <v>116.05714285714285</v>
      </c>
      <c r="CV4" s="16">
        <v>2</v>
      </c>
      <c r="CW4" s="13">
        <f>CS4-CU4</f>
        <v>15.207142857142856</v>
      </c>
      <c r="CX4" s="13">
        <f>CS4-'League Wide'!C4</f>
        <v>4.3642857142856997</v>
      </c>
      <c r="CY4" s="13">
        <f>CU4-'League Wide'!C4</f>
        <v>-10.842857142857156</v>
      </c>
      <c r="CZ4" s="13"/>
      <c r="DA4" s="30" t="s">
        <v>34</v>
      </c>
      <c r="DB4" s="16">
        <v>6</v>
      </c>
      <c r="DC4" s="16">
        <v>8</v>
      </c>
      <c r="DD4" s="45">
        <f t="shared" ref="DD4:DD10" si="43">(DB4/(DB4+DC4))</f>
        <v>0.42857142857142855</v>
      </c>
      <c r="DE4" s="13">
        <v>1703.6</v>
      </c>
      <c r="DF4" s="13">
        <f>DE4/14</f>
        <v>121.68571428571428</v>
      </c>
      <c r="DG4" s="13">
        <v>1781.9</v>
      </c>
      <c r="DH4" s="13">
        <f>DG4/14</f>
        <v>127.27857142857144</v>
      </c>
      <c r="DI4" s="16">
        <v>8</v>
      </c>
      <c r="DJ4" s="13">
        <f>DF4-DH4</f>
        <v>-5.5928571428571558</v>
      </c>
      <c r="DK4" s="13">
        <f>DF4-'League Wide'!C4</f>
        <v>-5.2142857142857224</v>
      </c>
      <c r="DL4" s="13">
        <f>DH4-'League Wide'!C4</f>
        <v>0.37857142857143344</v>
      </c>
      <c r="DN4" s="30" t="s">
        <v>34</v>
      </c>
      <c r="DO4" s="194">
        <v>12</v>
      </c>
      <c r="DP4" s="194">
        <v>2</v>
      </c>
      <c r="DQ4" s="68">
        <f t="shared" ref="DQ4:DQ5" si="44">(DO4/(DO4+DP4))</f>
        <v>0.8571428571428571</v>
      </c>
      <c r="DR4" s="13">
        <v>1876.4</v>
      </c>
      <c r="DS4" s="13">
        <f>DR4/14</f>
        <v>134.02857142857144</v>
      </c>
      <c r="DT4" s="13">
        <v>1623.5</v>
      </c>
      <c r="DU4" s="13">
        <f>DT4/14</f>
        <v>115.96428571428571</v>
      </c>
      <c r="DV4" s="16">
        <v>3</v>
      </c>
      <c r="DW4" s="13">
        <f>DS4-DU4</f>
        <v>18.064285714285731</v>
      </c>
      <c r="DX4" s="13">
        <f>DS4-'League Wide'!C4</f>
        <v>7.1285714285714334</v>
      </c>
      <c r="DY4" s="13">
        <f>DU4-'League Wide'!C4</f>
        <v>-10.935714285714297</v>
      </c>
      <c r="EA4" s="30" t="s">
        <v>34</v>
      </c>
      <c r="EB4" s="12">
        <v>7</v>
      </c>
      <c r="EC4" s="12">
        <v>7</v>
      </c>
      <c r="ED4" s="45">
        <f>EB4/(EB4+EC4)</f>
        <v>0.5</v>
      </c>
      <c r="EE4" s="13">
        <v>1803.2</v>
      </c>
      <c r="EF4" s="13">
        <f>EE4/14</f>
        <v>128.80000000000001</v>
      </c>
      <c r="EG4" s="13">
        <v>1812.3</v>
      </c>
      <c r="EH4" s="13">
        <f>EG4/14</f>
        <v>129.44999999999999</v>
      </c>
      <c r="EI4" s="12">
        <v>5</v>
      </c>
      <c r="EJ4" s="13">
        <f>EF4-EH4</f>
        <v>-0.64999999999997726</v>
      </c>
      <c r="EK4" s="200">
        <f>EF4-'League Wide'!C4</f>
        <v>1.9000000000000057</v>
      </c>
      <c r="EL4" s="200">
        <f>EH4-'League Wide'!C4</f>
        <v>2.5499999999999829</v>
      </c>
      <c r="EN4" s="30" t="s">
        <v>34</v>
      </c>
      <c r="EO4" s="12">
        <v>4</v>
      </c>
      <c r="EP4" s="12">
        <v>10</v>
      </c>
      <c r="EQ4" s="45">
        <f t="shared" ref="EQ4:EQ5" si="45">(EO4/(EO4+EP4))</f>
        <v>0.2857142857142857</v>
      </c>
      <c r="ER4" s="66">
        <v>1537.4</v>
      </c>
      <c r="ES4" s="66">
        <f>ER4/14</f>
        <v>109.81428571428572</v>
      </c>
      <c r="ET4" s="13">
        <v>1896.6</v>
      </c>
      <c r="EU4" s="13">
        <f>ET4/14</f>
        <v>135.47142857142856</v>
      </c>
      <c r="EV4" s="12">
        <v>12</v>
      </c>
      <c r="EW4" s="66">
        <f>ES4-EU4</f>
        <v>-25.657142857142844</v>
      </c>
      <c r="EX4" s="13">
        <f>ES4-'League Wide'!C4</f>
        <v>-17.085714285714289</v>
      </c>
      <c r="EY4" s="13">
        <f>EU4-'League Wide'!C4</f>
        <v>8.5714285714285552</v>
      </c>
      <c r="FA4" s="38" t="s">
        <v>32</v>
      </c>
      <c r="FB4" s="61">
        <v>7</v>
      </c>
      <c r="FC4" s="61">
        <v>5</v>
      </c>
      <c r="FD4" s="70">
        <f t="shared" si="12"/>
        <v>0.58333333333333337</v>
      </c>
      <c r="FE4" s="62">
        <v>1389</v>
      </c>
      <c r="FF4" s="62">
        <f>FE4/12</f>
        <v>115.75</v>
      </c>
      <c r="FG4" s="66">
        <v>1335</v>
      </c>
      <c r="FH4" s="66">
        <f>FG4/12</f>
        <v>111.25</v>
      </c>
      <c r="FI4" s="194">
        <v>1</v>
      </c>
      <c r="FJ4" s="13">
        <f t="shared" ref="FJ4:FJ8" si="46">FF4-FH4</f>
        <v>4.5</v>
      </c>
      <c r="FK4" s="13">
        <f>FF4-'League Wide'!C7</f>
        <v>18.549999999999997</v>
      </c>
      <c r="FL4" s="13">
        <f>FH4-'League Wide'!C7</f>
        <v>14.049999999999997</v>
      </c>
      <c r="FN4" s="30" t="s">
        <v>35</v>
      </c>
      <c r="FO4" s="60">
        <v>9</v>
      </c>
      <c r="FP4" s="60">
        <v>3</v>
      </c>
      <c r="FQ4" s="68">
        <f t="shared" si="13"/>
        <v>0.75</v>
      </c>
      <c r="FR4" s="62">
        <v>1168</v>
      </c>
      <c r="FS4" s="62">
        <f>FR4/12</f>
        <v>97.333333333333329</v>
      </c>
      <c r="FT4" s="13">
        <v>912</v>
      </c>
      <c r="FU4" s="13">
        <f>FT4/12</f>
        <v>76</v>
      </c>
      <c r="FV4" s="12">
        <v>7</v>
      </c>
      <c r="FW4" s="62">
        <f t="shared" si="28"/>
        <v>21.333333333333329</v>
      </c>
      <c r="FX4" s="13">
        <f>FS4-'League Wide'!C8</f>
        <v>11.233333333333334</v>
      </c>
      <c r="FY4" s="13">
        <f>FU4-'League Wide'!C8</f>
        <v>-10.099999999999994</v>
      </c>
      <c r="GA4" s="29" t="s">
        <v>35</v>
      </c>
      <c r="GB4" s="16">
        <v>6</v>
      </c>
      <c r="GC4" s="16">
        <v>6</v>
      </c>
      <c r="GD4" s="45">
        <f t="shared" si="14"/>
        <v>0.5</v>
      </c>
      <c r="GE4" s="13">
        <v>921</v>
      </c>
      <c r="GF4" s="13">
        <f>GE4/12</f>
        <v>76.75</v>
      </c>
      <c r="GG4" s="13">
        <v>961</v>
      </c>
      <c r="GH4" s="13">
        <f>GG4/12</f>
        <v>80.083333333333329</v>
      </c>
      <c r="GI4" s="12">
        <v>11</v>
      </c>
      <c r="GJ4" s="13">
        <f t="shared" si="29"/>
        <v>-3.3333333333333286</v>
      </c>
      <c r="GK4" s="13">
        <f>GF4-'League Wide'!C8</f>
        <v>-9.3499999999999943</v>
      </c>
      <c r="GL4" s="13">
        <f>GH4-'League Wide'!C8</f>
        <v>-6.0166666666666657</v>
      </c>
      <c r="GN4" s="30" t="s">
        <v>35</v>
      </c>
      <c r="GO4" s="12">
        <v>6</v>
      </c>
      <c r="GP4" s="12">
        <v>6</v>
      </c>
      <c r="GQ4" s="57">
        <f t="shared" si="15"/>
        <v>0.5</v>
      </c>
      <c r="GR4" s="13">
        <v>959</v>
      </c>
      <c r="GS4" s="13">
        <f>GR4/12</f>
        <v>79.916666666666671</v>
      </c>
      <c r="GT4" s="13">
        <v>1037</v>
      </c>
      <c r="GU4" s="13">
        <f>GT4/12</f>
        <v>86.416666666666671</v>
      </c>
      <c r="GV4" s="12">
        <v>3</v>
      </c>
      <c r="GW4" s="13">
        <f t="shared" si="30"/>
        <v>-6.5</v>
      </c>
      <c r="GX4" s="13">
        <f>GS4-'League Wide'!C8</f>
        <v>-6.1833333333333229</v>
      </c>
      <c r="GY4" s="13">
        <f>GU4-'League Wide'!C8</f>
        <v>0.31666666666667709</v>
      </c>
    </row>
    <row r="5" spans="1:207" ht="18.75">
      <c r="A5" s="30" t="s">
        <v>29</v>
      </c>
      <c r="B5" s="12">
        <v>8</v>
      </c>
      <c r="C5" s="192">
        <v>5</v>
      </c>
      <c r="D5" s="45">
        <f t="shared" si="31"/>
        <v>0.61538461538461542</v>
      </c>
      <c r="E5" s="13">
        <v>1666</v>
      </c>
      <c r="F5" s="13">
        <f>E5/(B5+C5)</f>
        <v>128.15384615384616</v>
      </c>
      <c r="G5" s="13">
        <v>1563</v>
      </c>
      <c r="H5" s="13">
        <f t="shared" si="32"/>
        <v>120.23076923076923</v>
      </c>
      <c r="I5" s="12">
        <v>2</v>
      </c>
      <c r="J5" s="13">
        <f>F5-H5</f>
        <v>7.923076923076934</v>
      </c>
      <c r="K5" s="13">
        <f>F5-'League Wide'!C5</f>
        <v>4.5538461538461661</v>
      </c>
      <c r="L5" s="13">
        <f>H5-'League Wide'!C5</f>
        <v>-3.3692307692307679</v>
      </c>
      <c r="N5" s="30" t="s">
        <v>29</v>
      </c>
      <c r="O5" s="64">
        <v>2</v>
      </c>
      <c r="P5" s="73">
        <v>11</v>
      </c>
      <c r="Q5" s="65">
        <f t="shared" si="33"/>
        <v>0.15384615384615385</v>
      </c>
      <c r="R5" s="13">
        <v>1440</v>
      </c>
      <c r="S5" s="13">
        <f t="shared" si="34"/>
        <v>110.76923076923077</v>
      </c>
      <c r="T5" s="13">
        <v>1702</v>
      </c>
      <c r="U5" s="13">
        <f t="shared" si="35"/>
        <v>130.92307692307693</v>
      </c>
      <c r="V5" s="12">
        <v>10</v>
      </c>
      <c r="W5" s="66">
        <f>S5-U5</f>
        <v>-20.15384615384616</v>
      </c>
      <c r="X5" s="13">
        <f>S5-'League Wide'!C5</f>
        <v>-12.830769230769221</v>
      </c>
      <c r="Y5" s="13">
        <f>U5-'League Wide'!C5</f>
        <v>7.3230769230769397</v>
      </c>
      <c r="AA5" s="30" t="s">
        <v>29</v>
      </c>
      <c r="AB5" s="16">
        <v>4</v>
      </c>
      <c r="AC5" s="39">
        <v>9</v>
      </c>
      <c r="AD5" s="45">
        <f t="shared" si="36"/>
        <v>0.30769230769230771</v>
      </c>
      <c r="AE5" s="66">
        <v>1398</v>
      </c>
      <c r="AF5" s="13">
        <f t="shared" si="37"/>
        <v>107.53846153846153</v>
      </c>
      <c r="AG5" s="13">
        <v>1627</v>
      </c>
      <c r="AH5" s="13">
        <f>AG5/13</f>
        <v>125.15384615384616</v>
      </c>
      <c r="AI5" s="12">
        <v>12</v>
      </c>
      <c r="AJ5" s="13">
        <f>AF5-AH5</f>
        <v>-17.615384615384627</v>
      </c>
      <c r="AK5" s="13">
        <f>AF5-'League Wide'!C5</f>
        <v>-16.061538461538461</v>
      </c>
      <c r="AL5" s="13">
        <f>AH5-'League Wide'!C5</f>
        <v>1.5538461538461661</v>
      </c>
      <c r="AM5" s="16"/>
      <c r="AN5" s="30" t="s">
        <v>29</v>
      </c>
      <c r="AO5" s="16">
        <v>6</v>
      </c>
      <c r="AP5" s="39">
        <v>7</v>
      </c>
      <c r="AQ5" s="45">
        <f t="shared" si="38"/>
        <v>0.46153846153846156</v>
      </c>
      <c r="AR5" s="13">
        <v>1633</v>
      </c>
      <c r="AS5" s="13">
        <f>AR5/13</f>
        <v>125.61538461538461</v>
      </c>
      <c r="AT5" s="13">
        <v>1575</v>
      </c>
      <c r="AU5" s="13">
        <f>AT5/13</f>
        <v>121.15384615384616</v>
      </c>
      <c r="AV5" s="12">
        <v>6</v>
      </c>
      <c r="AW5" s="13">
        <f>AS5-AU5</f>
        <v>4.4615384615384528</v>
      </c>
      <c r="AX5" s="13">
        <f>AS5-'League Wide'!C5</f>
        <v>2.0153846153846189</v>
      </c>
      <c r="AY5" s="13">
        <f>AU5-'League Wide'!C5</f>
        <v>-2.4461538461538339</v>
      </c>
      <c r="BA5" s="30" t="s">
        <v>29</v>
      </c>
      <c r="BB5" s="16">
        <v>6</v>
      </c>
      <c r="BC5" s="39">
        <v>7</v>
      </c>
      <c r="BD5" s="45">
        <f t="shared" si="39"/>
        <v>0.46153846153846156</v>
      </c>
      <c r="BE5" s="13">
        <v>1562</v>
      </c>
      <c r="BF5" s="13">
        <f>BE5/13</f>
        <v>120.15384615384616</v>
      </c>
      <c r="BG5" s="13">
        <v>1577</v>
      </c>
      <c r="BH5" s="13">
        <f>BG5/13</f>
        <v>121.30769230769231</v>
      </c>
      <c r="BI5" s="12">
        <v>4</v>
      </c>
      <c r="BJ5" s="13">
        <f>BF5-BH5</f>
        <v>-1.1538461538461462</v>
      </c>
      <c r="BK5" s="13">
        <f>BF5-'League Wide'!C5</f>
        <v>-3.4461538461538339</v>
      </c>
      <c r="BL5" s="13">
        <f>BH5-'League Wide'!C5</f>
        <v>-2.2923076923076877</v>
      </c>
      <c r="BM5" s="16"/>
      <c r="BN5" s="30" t="s">
        <v>29</v>
      </c>
      <c r="BO5" s="16">
        <v>6</v>
      </c>
      <c r="BP5" s="39">
        <v>7</v>
      </c>
      <c r="BQ5" s="45">
        <f t="shared" si="40"/>
        <v>0.46153846153846156</v>
      </c>
      <c r="BR5" s="13">
        <v>1555</v>
      </c>
      <c r="BS5" s="13">
        <f>BR5/13</f>
        <v>119.61538461538461</v>
      </c>
      <c r="BT5" s="13">
        <v>1610</v>
      </c>
      <c r="BU5" s="13">
        <f>BT5/13</f>
        <v>123.84615384615384</v>
      </c>
      <c r="BV5" s="12">
        <v>11</v>
      </c>
      <c r="BW5" s="13">
        <f>BS5-BU5</f>
        <v>-4.2307692307692264</v>
      </c>
      <c r="BX5" s="13">
        <f>BS5-'League Wide'!C5</f>
        <v>-3.9846153846153811</v>
      </c>
      <c r="BY5" s="13">
        <f>BU5-'League Wide'!C5</f>
        <v>0.24615384615384528</v>
      </c>
      <c r="CA5" s="30" t="s">
        <v>29</v>
      </c>
      <c r="CB5" s="16">
        <v>6</v>
      </c>
      <c r="CC5" s="39">
        <v>7</v>
      </c>
      <c r="CD5" s="45">
        <f t="shared" si="41"/>
        <v>0.46153846153846156</v>
      </c>
      <c r="CE5" s="13">
        <v>1557</v>
      </c>
      <c r="CF5" s="13">
        <f>CE5/13</f>
        <v>119.76923076923077</v>
      </c>
      <c r="CG5" s="13">
        <v>1675</v>
      </c>
      <c r="CH5" s="13">
        <f>CG5/13</f>
        <v>128.84615384615384</v>
      </c>
      <c r="CI5" s="12">
        <v>7</v>
      </c>
      <c r="CJ5" s="13">
        <f>CF5-CH5</f>
        <v>-9.076923076923066</v>
      </c>
      <c r="CK5" s="13">
        <f>CF5-'League Wide'!C5</f>
        <v>-3.8307692307692207</v>
      </c>
      <c r="CL5" s="13">
        <f>CH5-'League Wide'!C5</f>
        <v>5.2461538461538453</v>
      </c>
      <c r="CM5" s="13"/>
      <c r="CN5" s="30" t="s">
        <v>29</v>
      </c>
      <c r="CO5" s="60">
        <v>10</v>
      </c>
      <c r="CP5" s="71">
        <v>3</v>
      </c>
      <c r="CQ5" s="68">
        <f t="shared" si="42"/>
        <v>0.76923076923076927</v>
      </c>
      <c r="CR5" s="62">
        <v>1814</v>
      </c>
      <c r="CS5" s="62">
        <f>CR5/13</f>
        <v>139.53846153846155</v>
      </c>
      <c r="CT5" s="13">
        <v>1575</v>
      </c>
      <c r="CU5" s="13">
        <f>CT5/13</f>
        <v>121.15384615384616</v>
      </c>
      <c r="CV5" s="12">
        <v>3</v>
      </c>
      <c r="CW5" s="13">
        <f>CS5-CU5</f>
        <v>18.384615384615387</v>
      </c>
      <c r="CX5" s="13">
        <f>CS5-'League Wide'!C5</f>
        <v>15.938461538461553</v>
      </c>
      <c r="CY5" s="13">
        <f>CU5-'League Wide'!C5</f>
        <v>-2.4461538461538339</v>
      </c>
      <c r="CZ5" s="13"/>
      <c r="DA5" s="30" t="s">
        <v>29</v>
      </c>
      <c r="DB5" s="16">
        <v>7</v>
      </c>
      <c r="DC5" s="39">
        <v>6</v>
      </c>
      <c r="DD5" s="45">
        <f t="shared" si="43"/>
        <v>0.53846153846153844</v>
      </c>
      <c r="DE5" s="13">
        <v>1582</v>
      </c>
      <c r="DF5" s="13">
        <f>DE5/13</f>
        <v>121.69230769230769</v>
      </c>
      <c r="DG5" s="13">
        <v>1586</v>
      </c>
      <c r="DH5" s="13">
        <f>DG5/13</f>
        <v>122</v>
      </c>
      <c r="DI5" s="12">
        <v>8</v>
      </c>
      <c r="DJ5" s="13">
        <f t="shared" ref="DJ5:DJ10" si="47">DF5-DH5</f>
        <v>-0.3076923076923066</v>
      </c>
      <c r="DK5" s="13">
        <f>DF5-'League Wide'!C5</f>
        <v>-1.9076923076923009</v>
      </c>
      <c r="DL5" s="13">
        <f>DH5-'League Wide'!C5</f>
        <v>-1.5999999999999943</v>
      </c>
      <c r="DN5" s="30" t="s">
        <v>29</v>
      </c>
      <c r="DO5" s="16">
        <v>5</v>
      </c>
      <c r="DP5" s="16">
        <v>8</v>
      </c>
      <c r="DQ5" s="51">
        <f t="shared" si="44"/>
        <v>0.38461538461538464</v>
      </c>
      <c r="DR5" s="13">
        <v>1611</v>
      </c>
      <c r="DS5" s="13">
        <f>DR5/13</f>
        <v>123.92307692307692</v>
      </c>
      <c r="DT5" s="13">
        <v>1552</v>
      </c>
      <c r="DU5" s="13">
        <f>DT5/13</f>
        <v>119.38461538461539</v>
      </c>
      <c r="DV5" s="12">
        <v>9</v>
      </c>
      <c r="DW5" s="13">
        <f>DS5-DU5</f>
        <v>4.538461538461533</v>
      </c>
      <c r="DX5" s="13">
        <f>DS5-'League Wide'!C5</f>
        <v>0.32307692307692548</v>
      </c>
      <c r="DY5" s="13">
        <f>DU5-'League Wide'!C5</f>
        <v>-4.2153846153846075</v>
      </c>
      <c r="EA5" s="33"/>
      <c r="EB5" s="26">
        <f ca="1">SUM(INDIRECT("EB2"):EB4)</f>
        <v>22</v>
      </c>
      <c r="EC5" s="26">
        <f ca="1">SUM(INDIRECT("EC2"):EC4)</f>
        <v>20</v>
      </c>
      <c r="ED5" s="47">
        <f ca="1">AVERAGE(INDIRECT("ED2"):ED4)</f>
        <v>0.52380952380952384</v>
      </c>
      <c r="EE5" s="27">
        <f ca="1">AVERAGE(INDIRECT("EE2"):EE4)</f>
        <v>1753.6666666666667</v>
      </c>
      <c r="EF5" s="27">
        <f ca="1">AVERAGE(INDIRECT("EF2"):EF4)</f>
        <v>125.26190476190476</v>
      </c>
      <c r="EG5" s="27">
        <f ca="1">AVERAGE(INDIRECT("EG2"):EG4)</f>
        <v>1705.7</v>
      </c>
      <c r="EH5" s="27">
        <f ca="1">AVERAGE(INDIRECT("EH2"):EH4)</f>
        <v>121.83571428571429</v>
      </c>
      <c r="EI5" s="27">
        <f ca="1">AVERAGE(INDIRECT("EI2"):EI4)</f>
        <v>5</v>
      </c>
      <c r="EJ5" s="27">
        <f ca="1">AVERAGE(INDIRECT("EJ2"):EJ4)</f>
        <v>3.4261904761904751</v>
      </c>
      <c r="EK5" s="27">
        <f ca="1">AVERAGE(INDIRECT("EK2"):EK4)</f>
        <v>1.9462301587301549</v>
      </c>
      <c r="EL5" s="27">
        <f ca="1">AVERAGE(INDIRECT("EL2"):EL4)</f>
        <v>-1.4799603174603202</v>
      </c>
      <c r="EN5" s="30" t="s">
        <v>29</v>
      </c>
      <c r="EO5" s="12">
        <v>9</v>
      </c>
      <c r="EP5" s="12">
        <v>4</v>
      </c>
      <c r="EQ5" s="51">
        <f t="shared" si="45"/>
        <v>0.69230769230769229</v>
      </c>
      <c r="ER5" s="13">
        <v>1793</v>
      </c>
      <c r="ES5" s="13">
        <f>ER5/13</f>
        <v>137.92307692307693</v>
      </c>
      <c r="ET5" s="62">
        <v>1539</v>
      </c>
      <c r="EU5" s="62">
        <f>ET5/13</f>
        <v>118.38461538461539</v>
      </c>
      <c r="EV5" s="194">
        <v>1</v>
      </c>
      <c r="EW5" s="62">
        <f>ES5-EU5</f>
        <v>19.538461538461547</v>
      </c>
      <c r="EX5" s="13">
        <f>ES5-'League Wide'!C5</f>
        <v>14.32307692307694</v>
      </c>
      <c r="EY5" s="13">
        <f>EU5-'League Wide'!C5</f>
        <v>-5.2153846153846075</v>
      </c>
      <c r="FA5" s="30" t="s">
        <v>35</v>
      </c>
      <c r="FB5" s="16">
        <v>6</v>
      </c>
      <c r="FC5" s="16">
        <v>6</v>
      </c>
      <c r="FD5" s="45">
        <f t="shared" si="12"/>
        <v>0.5</v>
      </c>
      <c r="FE5" s="13">
        <v>1132</v>
      </c>
      <c r="FF5" s="13">
        <f>FE5/12</f>
        <v>94.333333333333329</v>
      </c>
      <c r="FG5" s="13">
        <v>1102</v>
      </c>
      <c r="FH5" s="13">
        <f>FG5/12</f>
        <v>91.833333333333329</v>
      </c>
      <c r="FI5" s="12">
        <v>4</v>
      </c>
      <c r="FJ5" s="13">
        <f t="shared" si="46"/>
        <v>2.5</v>
      </c>
      <c r="FK5" s="13">
        <f>FF5-'League Wide'!C8</f>
        <v>8.2333333333333343</v>
      </c>
      <c r="FL5" s="13">
        <f>FH5-'League Wide'!C8</f>
        <v>5.7333333333333343</v>
      </c>
      <c r="FN5" s="30" t="s">
        <v>36</v>
      </c>
      <c r="FO5" s="16">
        <v>7</v>
      </c>
      <c r="FP5" s="16">
        <v>6</v>
      </c>
      <c r="FQ5" s="45">
        <f t="shared" si="13"/>
        <v>0.53846153846153844</v>
      </c>
      <c r="FR5" s="13">
        <v>1163</v>
      </c>
      <c r="FS5" s="13">
        <f t="shared" ref="FS5:FS8" si="48">FR5/13</f>
        <v>89.461538461538467</v>
      </c>
      <c r="FT5" s="13">
        <v>1170</v>
      </c>
      <c r="FU5" s="13">
        <f t="shared" ref="FU5:FU8" si="49">FT5/13</f>
        <v>90</v>
      </c>
      <c r="FV5" s="12">
        <v>6</v>
      </c>
      <c r="FW5" s="13">
        <f t="shared" si="28"/>
        <v>-0.538461538461533</v>
      </c>
      <c r="FX5" s="13">
        <f>FS5-'League Wide'!C9</f>
        <v>-1.4384615384615387</v>
      </c>
      <c r="FY5" s="13">
        <f>FU5-'League Wide'!C9</f>
        <v>-0.90000000000000568</v>
      </c>
      <c r="GA5" s="29" t="s">
        <v>36</v>
      </c>
      <c r="GB5" s="60">
        <v>11</v>
      </c>
      <c r="GC5" s="60">
        <v>2</v>
      </c>
      <c r="GD5" s="68">
        <f t="shared" si="14"/>
        <v>0.84615384615384615</v>
      </c>
      <c r="GE5" s="62">
        <v>1381</v>
      </c>
      <c r="GF5" s="62">
        <f t="shared" ref="GF5:GF8" si="50">GE5/13</f>
        <v>106.23076923076923</v>
      </c>
      <c r="GG5" s="62">
        <v>1086</v>
      </c>
      <c r="GH5" s="62">
        <f t="shared" ref="GH5:GH8" si="51">GG5/13</f>
        <v>83.538461538461533</v>
      </c>
      <c r="GI5" s="12">
        <v>5</v>
      </c>
      <c r="GJ5" s="62">
        <f t="shared" si="29"/>
        <v>22.692307692307693</v>
      </c>
      <c r="GK5" s="13">
        <f>GF5-'League Wide'!C9</f>
        <v>15.330769230769221</v>
      </c>
      <c r="GL5" s="13">
        <f>GH5-'League Wide'!C9</f>
        <v>-7.3615384615384727</v>
      </c>
      <c r="GN5" s="30" t="s">
        <v>36</v>
      </c>
      <c r="GO5" s="12">
        <v>7</v>
      </c>
      <c r="GP5" s="12">
        <v>6</v>
      </c>
      <c r="GQ5" s="57">
        <f t="shared" si="15"/>
        <v>0.53846153846153844</v>
      </c>
      <c r="GR5" s="13">
        <v>1175</v>
      </c>
      <c r="GS5" s="13">
        <f t="shared" ref="GS5:GS6" si="52">GR5/13</f>
        <v>90.384615384615387</v>
      </c>
      <c r="GT5" s="13">
        <v>1228</v>
      </c>
      <c r="GU5" s="13">
        <f t="shared" ref="GU5:GU6" si="53">GT5/13</f>
        <v>94.461538461538467</v>
      </c>
      <c r="GV5" s="12">
        <v>8</v>
      </c>
      <c r="GW5" s="13">
        <f t="shared" si="30"/>
        <v>-4.0769230769230802</v>
      </c>
      <c r="GX5" s="13">
        <f>GS5-'League Wide'!C9</f>
        <v>-0.51538461538461888</v>
      </c>
      <c r="GY5" s="13">
        <f>GU5-'League Wide'!C9</f>
        <v>3.5615384615384613</v>
      </c>
    </row>
    <row r="6" spans="1:207" ht="18.75">
      <c r="A6" s="30" t="s">
        <v>30</v>
      </c>
      <c r="B6" s="12">
        <v>7</v>
      </c>
      <c r="C6" s="12">
        <v>6</v>
      </c>
      <c r="D6" s="45">
        <f t="shared" si="31"/>
        <v>0.53846153846153844</v>
      </c>
      <c r="E6" s="13">
        <v>1532</v>
      </c>
      <c r="F6" s="13">
        <f t="shared" ref="F6:F12" si="54">E6/(B6+C6)</f>
        <v>117.84615384615384</v>
      </c>
      <c r="G6" s="13">
        <v>1567</v>
      </c>
      <c r="H6" s="13">
        <f t="shared" si="32"/>
        <v>120.53846153846153</v>
      </c>
      <c r="I6" s="12">
        <v>5</v>
      </c>
      <c r="J6" s="13">
        <f>F6-H6</f>
        <v>-2.6923076923076934</v>
      </c>
      <c r="K6" s="13">
        <f>F6-'League Wide'!C6</f>
        <v>1.0461538461538424</v>
      </c>
      <c r="L6" s="13">
        <f>H6-'League Wide'!C6</f>
        <v>3.7384615384615358</v>
      </c>
      <c r="N6" s="30" t="s">
        <v>30</v>
      </c>
      <c r="O6" s="61">
        <v>8</v>
      </c>
      <c r="P6" s="61">
        <v>5</v>
      </c>
      <c r="Q6" s="69">
        <f t="shared" si="33"/>
        <v>0.61538461538461542</v>
      </c>
      <c r="R6" s="13">
        <v>1685</v>
      </c>
      <c r="S6" s="13">
        <f t="shared" si="34"/>
        <v>129.61538461538461</v>
      </c>
      <c r="T6" s="13">
        <v>1532</v>
      </c>
      <c r="U6" s="13">
        <f t="shared" si="35"/>
        <v>117.84615384615384</v>
      </c>
      <c r="V6" s="12">
        <v>2</v>
      </c>
      <c r="W6" s="13">
        <f>S6-U6</f>
        <v>11.769230769230774</v>
      </c>
      <c r="X6" s="13">
        <f>S6-'League Wide'!C6</f>
        <v>12.815384615384616</v>
      </c>
      <c r="Y6" s="13">
        <f>U6-'League Wide'!C6</f>
        <v>1.0461538461538424</v>
      </c>
      <c r="AA6" s="30" t="s">
        <v>30</v>
      </c>
      <c r="AB6" s="16">
        <v>7</v>
      </c>
      <c r="AC6" s="16">
        <v>6</v>
      </c>
      <c r="AD6" s="45">
        <f t="shared" si="36"/>
        <v>0.53846153846153844</v>
      </c>
      <c r="AE6" s="13">
        <v>1378</v>
      </c>
      <c r="AF6" s="13">
        <f t="shared" si="37"/>
        <v>106</v>
      </c>
      <c r="AG6" s="62">
        <v>1431</v>
      </c>
      <c r="AH6" s="62">
        <f>AG6/13</f>
        <v>110.07692307692308</v>
      </c>
      <c r="AI6" s="12">
        <v>9</v>
      </c>
      <c r="AJ6" s="13">
        <f>AF6-AH6</f>
        <v>-4.0769230769230802</v>
      </c>
      <c r="AK6" s="13">
        <f>AF6-'League Wide'!C6</f>
        <v>-10.799999999999997</v>
      </c>
      <c r="AL6" s="13">
        <f>AH6-'League Wide'!C6</f>
        <v>-6.723076923076917</v>
      </c>
      <c r="AM6" s="16"/>
      <c r="AN6" s="30" t="s">
        <v>30</v>
      </c>
      <c r="AO6" s="16">
        <v>8</v>
      </c>
      <c r="AP6" s="16">
        <v>5</v>
      </c>
      <c r="AQ6" s="45">
        <f t="shared" si="38"/>
        <v>0.61538461538461542</v>
      </c>
      <c r="AR6" s="13">
        <v>1525</v>
      </c>
      <c r="AS6" s="13">
        <f>AR6/13</f>
        <v>117.30769230769231</v>
      </c>
      <c r="AT6" s="13">
        <v>1519</v>
      </c>
      <c r="AU6" s="13">
        <f>AT6/13</f>
        <v>116.84615384615384</v>
      </c>
      <c r="AV6" s="12">
        <v>8</v>
      </c>
      <c r="AW6" s="13">
        <f>AS6-AU6</f>
        <v>0.461538461538467</v>
      </c>
      <c r="AX6" s="13">
        <f>AS6-'League Wide'!C6</f>
        <v>0.50769230769230944</v>
      </c>
      <c r="AY6" s="13">
        <f>AU6-'League Wide'!C6</f>
        <v>4.6153846153842437E-2</v>
      </c>
      <c r="BA6" s="30" t="s">
        <v>30</v>
      </c>
      <c r="BB6" s="64">
        <v>2</v>
      </c>
      <c r="BC6" s="64">
        <v>11</v>
      </c>
      <c r="BD6" s="65">
        <f t="shared" si="39"/>
        <v>0.15384615384615385</v>
      </c>
      <c r="BE6" s="66">
        <v>1328</v>
      </c>
      <c r="BF6" s="66">
        <f>BE6/13</f>
        <v>102.15384615384616</v>
      </c>
      <c r="BG6" s="13">
        <v>1529</v>
      </c>
      <c r="BH6" s="13">
        <f>BG6/13</f>
        <v>117.61538461538461</v>
      </c>
      <c r="BI6" s="12">
        <v>14</v>
      </c>
      <c r="BJ6" s="66">
        <f>BF6-BH6</f>
        <v>-15.461538461538453</v>
      </c>
      <c r="BK6" s="13">
        <f>BF6-'League Wide'!C6</f>
        <v>-14.646153846153837</v>
      </c>
      <c r="BL6" s="13">
        <f>BH6-'League Wide'!C6</f>
        <v>0.81538461538461604</v>
      </c>
      <c r="BM6" s="16"/>
      <c r="BN6" s="30" t="s">
        <v>30</v>
      </c>
      <c r="BO6" s="16">
        <v>8</v>
      </c>
      <c r="BP6" s="16">
        <v>5</v>
      </c>
      <c r="BQ6" s="45">
        <f t="shared" si="40"/>
        <v>0.61538461538461542</v>
      </c>
      <c r="BR6" s="13">
        <v>1552</v>
      </c>
      <c r="BS6" s="13">
        <f>BR6/13</f>
        <v>119.38461538461539</v>
      </c>
      <c r="BT6" s="13">
        <v>1497</v>
      </c>
      <c r="BU6" s="13">
        <f>BT6/13</f>
        <v>115.15384615384616</v>
      </c>
      <c r="BV6" s="12">
        <v>6</v>
      </c>
      <c r="BW6" s="13">
        <f>BS6-BU6</f>
        <v>4.2307692307692264</v>
      </c>
      <c r="BX6" s="13">
        <f>BS6-'League Wide'!C6</f>
        <v>2.5846153846153896</v>
      </c>
      <c r="BY6" s="13">
        <f>BU6-'League Wide'!C6</f>
        <v>-1.6461538461538368</v>
      </c>
      <c r="CA6" s="30" t="s">
        <v>30</v>
      </c>
      <c r="CB6" s="16">
        <v>4</v>
      </c>
      <c r="CC6" s="16">
        <v>9</v>
      </c>
      <c r="CD6" s="45">
        <f t="shared" si="41"/>
        <v>0.30769230769230771</v>
      </c>
      <c r="CE6" s="13">
        <v>1428</v>
      </c>
      <c r="CF6" s="13">
        <f>CE6/13</f>
        <v>109.84615384615384</v>
      </c>
      <c r="CG6" s="13">
        <v>1508</v>
      </c>
      <c r="CH6" s="13">
        <f>CG6/13</f>
        <v>116</v>
      </c>
      <c r="CI6" s="12">
        <v>10</v>
      </c>
      <c r="CJ6" s="13">
        <f>CF6-CH6</f>
        <v>-6.1538461538461604</v>
      </c>
      <c r="CK6" s="13">
        <f>CF6-'League Wide'!C6</f>
        <v>-6.9538461538461576</v>
      </c>
      <c r="CL6" s="13">
        <f>CH6-'League Wide'!C6</f>
        <v>-0.79999999999999716</v>
      </c>
      <c r="CM6" s="13"/>
      <c r="CN6" s="30" t="s">
        <v>30</v>
      </c>
      <c r="CO6" s="60">
        <v>8</v>
      </c>
      <c r="CP6" s="60">
        <v>5</v>
      </c>
      <c r="CQ6" s="68">
        <f t="shared" si="42"/>
        <v>0.61538461538461542</v>
      </c>
      <c r="CR6" s="62">
        <v>1737</v>
      </c>
      <c r="CS6" s="62">
        <f>CR6/13</f>
        <v>133.61538461538461</v>
      </c>
      <c r="CT6" s="13">
        <v>1538</v>
      </c>
      <c r="CU6" s="13">
        <f>CT6/13</f>
        <v>118.30769230769231</v>
      </c>
      <c r="CV6" s="12">
        <v>7</v>
      </c>
      <c r="CW6" s="62">
        <f>CS6-CU6</f>
        <v>15.307692307692307</v>
      </c>
      <c r="CX6" s="13">
        <f>CS6-'League Wide'!C6</f>
        <v>16.815384615384616</v>
      </c>
      <c r="CY6" s="13">
        <f>CU6-'League Wide'!C6</f>
        <v>1.5076923076923094</v>
      </c>
      <c r="CZ6" s="13"/>
      <c r="DA6" s="30" t="s">
        <v>30</v>
      </c>
      <c r="DB6" s="16">
        <v>7</v>
      </c>
      <c r="DC6" s="16">
        <v>6</v>
      </c>
      <c r="DD6" s="45">
        <f t="shared" si="43"/>
        <v>0.53846153846153844</v>
      </c>
      <c r="DE6" s="13">
        <v>1633</v>
      </c>
      <c r="DF6" s="13">
        <f>DE6/13</f>
        <v>125.61538461538461</v>
      </c>
      <c r="DG6" s="13">
        <v>1462</v>
      </c>
      <c r="DH6" s="13">
        <f>DG6/13</f>
        <v>112.46153846153847</v>
      </c>
      <c r="DI6" s="194">
        <v>1</v>
      </c>
      <c r="DJ6" s="13">
        <f t="shared" si="47"/>
        <v>13.153846153846146</v>
      </c>
      <c r="DK6" s="13">
        <f>DF6-'League Wide'!C6</f>
        <v>8.815384615384616</v>
      </c>
      <c r="DL6" s="13">
        <f>DH6-'League Wide'!C6</f>
        <v>-4.3384615384615302</v>
      </c>
      <c r="DN6" s="33"/>
      <c r="DO6" s="26">
        <f ca="1">SUM(INDIRECT("DO2"):DO5)</f>
        <v>35</v>
      </c>
      <c r="DP6" s="26">
        <f ca="1">SUM(INDIRECT("DP2"):DP5)</f>
        <v>20</v>
      </c>
      <c r="DQ6" s="47">
        <f ca="1">AVERAGE(INDIRECT("DQ2"):DQ5)</f>
        <v>0.63186813186813184</v>
      </c>
      <c r="DR6" s="27">
        <f ca="1">AVERAGE(INDIRECT("DR2"):DR5)</f>
        <v>1758.85</v>
      </c>
      <c r="DS6" s="27">
        <f ca="1">AVERAGE(INDIRECT("DS2"):DS5)</f>
        <v>127.84505494505495</v>
      </c>
      <c r="DT6" s="27">
        <f ca="1">AVERAGE(INDIRECT("DT2"):DT5)</f>
        <v>1625.3</v>
      </c>
      <c r="DU6" s="27">
        <f ca="1">AVERAGE(INDIRECT("DU2"):DU5)</f>
        <v>118.22472527472527</v>
      </c>
      <c r="DV6" s="27">
        <f ca="1">AVERAGE(INDIRECT("DV2"):DV5)</f>
        <v>5.5</v>
      </c>
      <c r="DW6" s="27">
        <f ca="1">AVERAGE(INDIRECT("DW2"):DW5)</f>
        <v>9.6203296703296779</v>
      </c>
      <c r="DX6" s="27">
        <f ca="1">AVERAGE(INDIRECT("DX2"):DX5)</f>
        <v>4.458298992673992</v>
      </c>
      <c r="DY6" s="27">
        <f ca="1">AVERAGE(INDIRECT("DY2"):DY5)</f>
        <v>-5.1620306776556859</v>
      </c>
      <c r="EB6" s="10"/>
      <c r="EC6" s="10"/>
      <c r="ED6" s="189"/>
      <c r="EE6" s="27">
        <f ca="1">SUM(INDIRECT("EE2"):EE4)</f>
        <v>5261</v>
      </c>
      <c r="EF6" s="9"/>
      <c r="EG6" s="27">
        <f ca="1">SUM(INDIRECT("EG2"):EG4)</f>
        <v>5117.1000000000004</v>
      </c>
      <c r="EH6" s="9"/>
      <c r="EI6" s="10"/>
      <c r="EJ6" s="9"/>
      <c r="EK6" s="9"/>
      <c r="EL6" s="9"/>
      <c r="EN6" s="33"/>
      <c r="EO6" s="26">
        <f ca="1">SUM(INDIRECT("EO2"):EO5)</f>
        <v>22</v>
      </c>
      <c r="EP6" s="26">
        <f ca="1">SUM(INDIRECT("EP2"):EP5)</f>
        <v>33</v>
      </c>
      <c r="EQ6" s="47">
        <f ca="1">AVERAGE(INDIRECT("EQ2"):EQ5)</f>
        <v>0.40521978021978022</v>
      </c>
      <c r="ER6" s="27">
        <f ca="1">AVERAGE(INDIRECT("ER2"):ER5)</f>
        <v>1592.15</v>
      </c>
      <c r="ES6" s="27">
        <f ca="1">AVERAGE(INDIRECT("ES2"):ES5)</f>
        <v>116.18791208791208</v>
      </c>
      <c r="ET6" s="27">
        <f ca="1">AVERAGE(INDIRECT("ET2"):ET5)</f>
        <v>1741.5</v>
      </c>
      <c r="EU6" s="27">
        <f ca="1">AVERAGE(INDIRECT("EU2"):EU5)</f>
        <v>126.50686813186812</v>
      </c>
      <c r="EV6" s="27">
        <f ca="1">AVERAGE(INDIRECT("EV2"):EV5)</f>
        <v>8.75</v>
      </c>
      <c r="EW6" s="27">
        <f ca="1">AVERAGE(INDIRECT("EW2"):EW5)</f>
        <v>-10.318956043956035</v>
      </c>
      <c r="EX6" s="27">
        <f ca="1">AVERAGE(INDIRECT("EX2"):EX5)</f>
        <v>-7.1988438644688664</v>
      </c>
      <c r="EY6" s="27">
        <f ca="1">AVERAGE(INDIRECT("EY2"):EY5)</f>
        <v>3.1201121794871689</v>
      </c>
      <c r="FA6" s="30" t="s">
        <v>36</v>
      </c>
      <c r="FB6" s="64">
        <v>3</v>
      </c>
      <c r="FC6" s="64">
        <v>10</v>
      </c>
      <c r="FD6" s="65">
        <f t="shared" si="12"/>
        <v>0.23076923076923078</v>
      </c>
      <c r="FE6" s="66">
        <v>974</v>
      </c>
      <c r="FF6" s="66">
        <f t="shared" ref="FF6:FF8" si="55">FE6/13</f>
        <v>74.92307692307692</v>
      </c>
      <c r="FG6" s="13">
        <v>1234</v>
      </c>
      <c r="FH6" s="13">
        <f t="shared" ref="FH6:FH8" si="56">FG6/13</f>
        <v>94.92307692307692</v>
      </c>
      <c r="FI6" s="12">
        <v>14</v>
      </c>
      <c r="FJ6" s="66">
        <f t="shared" si="46"/>
        <v>-20</v>
      </c>
      <c r="FK6" s="13">
        <f>FF6-'League Wide'!C9</f>
        <v>-15.976923076923086</v>
      </c>
      <c r="FL6" s="13">
        <f>FH6-'League Wide'!C9</f>
        <v>4.0230769230769141</v>
      </c>
      <c r="FN6" s="30" t="s">
        <v>37</v>
      </c>
      <c r="FO6" s="16">
        <v>8</v>
      </c>
      <c r="FP6" s="16">
        <v>5</v>
      </c>
      <c r="FQ6" s="45">
        <f t="shared" si="13"/>
        <v>0.61538461538461542</v>
      </c>
      <c r="FR6" s="13">
        <v>1296</v>
      </c>
      <c r="FS6" s="13">
        <f t="shared" si="48"/>
        <v>99.692307692307693</v>
      </c>
      <c r="FT6" s="13">
        <v>1221</v>
      </c>
      <c r="FU6" s="13">
        <f t="shared" si="49"/>
        <v>93.92307692307692</v>
      </c>
      <c r="FV6" s="12">
        <v>3</v>
      </c>
      <c r="FW6" s="13">
        <f t="shared" si="28"/>
        <v>5.7692307692307736</v>
      </c>
      <c r="FX6" s="13">
        <f>FS6-'League Wide'!C10</f>
        <v>9.4923076923076906</v>
      </c>
      <c r="FY6" s="13">
        <f>FU6-'League Wide'!C10</f>
        <v>3.723076923076917</v>
      </c>
      <c r="GA6" s="29" t="s">
        <v>37</v>
      </c>
      <c r="GB6" s="16">
        <v>5</v>
      </c>
      <c r="GC6" s="16">
        <v>8</v>
      </c>
      <c r="GD6" s="45">
        <f t="shared" si="14"/>
        <v>0.38461538461538464</v>
      </c>
      <c r="GE6" s="13">
        <v>1199</v>
      </c>
      <c r="GF6" s="13">
        <f t="shared" si="50"/>
        <v>92.230769230769226</v>
      </c>
      <c r="GG6" s="13">
        <v>1222</v>
      </c>
      <c r="GH6" s="13">
        <f t="shared" si="51"/>
        <v>94</v>
      </c>
      <c r="GI6" s="12">
        <v>8</v>
      </c>
      <c r="GJ6" s="13">
        <f t="shared" si="29"/>
        <v>-1.7692307692307736</v>
      </c>
      <c r="GK6" s="13">
        <f>GF6-'League Wide'!C10</f>
        <v>2.0307692307692236</v>
      </c>
      <c r="GL6" s="13">
        <f>GH6-'League Wide'!C10</f>
        <v>3.7999999999999972</v>
      </c>
      <c r="GN6" s="30" t="s">
        <v>37</v>
      </c>
      <c r="GO6" s="58">
        <v>8</v>
      </c>
      <c r="GP6" s="58">
        <v>5</v>
      </c>
      <c r="GQ6" s="59">
        <f t="shared" si="15"/>
        <v>0.61538461538461542</v>
      </c>
      <c r="GR6" s="62">
        <v>1304</v>
      </c>
      <c r="GS6" s="62">
        <f t="shared" si="52"/>
        <v>100.30769230769231</v>
      </c>
      <c r="GT6" s="66">
        <v>1280</v>
      </c>
      <c r="GU6" s="66">
        <f t="shared" si="53"/>
        <v>98.461538461538467</v>
      </c>
      <c r="GV6" s="12">
        <v>5</v>
      </c>
      <c r="GW6" s="13">
        <f t="shared" si="30"/>
        <v>1.8461538461538396</v>
      </c>
      <c r="GX6" s="13">
        <f>GS6-'League Wide'!C10</f>
        <v>10.107692307692304</v>
      </c>
      <c r="GY6" s="13">
        <f>GU6-'League Wide'!C10</f>
        <v>8.2615384615384642</v>
      </c>
    </row>
    <row r="7" spans="1:207" ht="18.75">
      <c r="A7" s="38" t="s">
        <v>32</v>
      </c>
      <c r="B7" s="12">
        <v>7</v>
      </c>
      <c r="C7" s="12">
        <v>5</v>
      </c>
      <c r="D7" s="45">
        <f t="shared" si="31"/>
        <v>0.58333333333333337</v>
      </c>
      <c r="E7" s="13">
        <v>1194</v>
      </c>
      <c r="F7" s="13">
        <f t="shared" si="54"/>
        <v>99.5</v>
      </c>
      <c r="G7" s="13">
        <v>1134</v>
      </c>
      <c r="H7" s="13">
        <f t="shared" si="32"/>
        <v>94.5</v>
      </c>
      <c r="I7" s="12">
        <v>3</v>
      </c>
      <c r="J7" s="13">
        <f t="shared" ref="J7:J12" si="57">F7-H7</f>
        <v>5</v>
      </c>
      <c r="K7" s="13">
        <f>F7-'League Wide'!C7</f>
        <v>2.2999999999999972</v>
      </c>
      <c r="L7" s="13">
        <f>H7-'League Wide'!C7</f>
        <v>-2.7000000000000028</v>
      </c>
      <c r="N7" s="38" t="s">
        <v>32</v>
      </c>
      <c r="O7" s="16">
        <v>7</v>
      </c>
      <c r="P7" s="16">
        <v>5</v>
      </c>
      <c r="Q7" s="45">
        <f t="shared" si="33"/>
        <v>0.58333333333333337</v>
      </c>
      <c r="R7" s="13">
        <v>1233</v>
      </c>
      <c r="S7" s="13">
        <f t="shared" si="34"/>
        <v>102.75</v>
      </c>
      <c r="T7" s="13">
        <v>1141</v>
      </c>
      <c r="U7" s="13">
        <f t="shared" si="35"/>
        <v>95.083333333333329</v>
      </c>
      <c r="V7" s="12">
        <v>7</v>
      </c>
      <c r="W7" s="13">
        <f t="shared" ref="W7:W12" si="58">S7-U7</f>
        <v>7.6666666666666714</v>
      </c>
      <c r="X7" s="13">
        <f>S7-'League Wide'!C7</f>
        <v>5.5499999999999972</v>
      </c>
      <c r="Y7" s="13">
        <f>U7-'League Wide'!C7</f>
        <v>-2.1166666666666742</v>
      </c>
      <c r="AA7" s="38" t="s">
        <v>32</v>
      </c>
      <c r="AB7" s="16">
        <v>4</v>
      </c>
      <c r="AC7" s="16">
        <v>8</v>
      </c>
      <c r="AD7" s="45">
        <f t="shared" si="36"/>
        <v>0.33333333333333331</v>
      </c>
      <c r="AE7" s="13">
        <v>1064</v>
      </c>
      <c r="AF7" s="13">
        <f t="shared" si="37"/>
        <v>88.666666666666671</v>
      </c>
      <c r="AG7" s="13">
        <v>1234</v>
      </c>
      <c r="AH7" s="13">
        <f>AG7/12</f>
        <v>102.83333333333333</v>
      </c>
      <c r="AI7" s="12">
        <v>11</v>
      </c>
      <c r="AJ7" s="13">
        <f t="shared" ref="AJ7:AJ12" si="59">AF7-AH7</f>
        <v>-14.166666666666657</v>
      </c>
      <c r="AK7" s="13">
        <f>AF7-'League Wide'!C7</f>
        <v>-8.5333333333333314</v>
      </c>
      <c r="AL7" s="13">
        <f>AH7-'League Wide'!C7</f>
        <v>5.6333333333333258</v>
      </c>
      <c r="AM7" s="16"/>
      <c r="AN7" s="38" t="s">
        <v>32</v>
      </c>
      <c r="AO7" s="16">
        <v>7</v>
      </c>
      <c r="AP7" s="16">
        <v>5</v>
      </c>
      <c r="AQ7" s="45">
        <f t="shared" si="38"/>
        <v>0.58333333333333337</v>
      </c>
      <c r="AR7" s="13">
        <v>1225</v>
      </c>
      <c r="AS7" s="13">
        <f>AR7/12</f>
        <v>102.08333333333333</v>
      </c>
      <c r="AT7" s="13">
        <v>1084</v>
      </c>
      <c r="AU7" s="13">
        <f>AT7/12</f>
        <v>90.333333333333329</v>
      </c>
      <c r="AV7" s="12">
        <v>4</v>
      </c>
      <c r="AW7" s="13">
        <f t="shared" ref="AW7:AW12" si="60">AS7-AU7</f>
        <v>11.75</v>
      </c>
      <c r="AX7" s="13">
        <f>AS7-'League Wide'!C7</f>
        <v>4.8833333333333258</v>
      </c>
      <c r="AY7" s="13">
        <f>AU7-'League Wide'!C7</f>
        <v>-6.8666666666666742</v>
      </c>
      <c r="BA7" s="38" t="s">
        <v>32</v>
      </c>
      <c r="BB7" s="16">
        <v>5</v>
      </c>
      <c r="BC7" s="16">
        <v>7</v>
      </c>
      <c r="BD7" s="45">
        <f t="shared" si="39"/>
        <v>0.41666666666666669</v>
      </c>
      <c r="BE7" s="13">
        <v>1045</v>
      </c>
      <c r="BF7" s="13">
        <f>BE7/12</f>
        <v>87.083333333333329</v>
      </c>
      <c r="BG7" s="13">
        <v>1110</v>
      </c>
      <c r="BH7" s="13">
        <f>BG7/12</f>
        <v>92.5</v>
      </c>
      <c r="BI7" s="12">
        <v>12</v>
      </c>
      <c r="BJ7" s="13">
        <f t="shared" ref="BJ7:BJ12" si="61">BF7-BH7</f>
        <v>-5.4166666666666714</v>
      </c>
      <c r="BK7" s="13">
        <f>BF7-'League Wide'!C7</f>
        <v>-10.116666666666674</v>
      </c>
      <c r="BL7" s="13">
        <f>BH7-'League Wide'!C7</f>
        <v>-4.7000000000000028</v>
      </c>
      <c r="BM7" s="16"/>
      <c r="BN7" s="38" t="s">
        <v>32</v>
      </c>
      <c r="BO7" s="16">
        <v>5</v>
      </c>
      <c r="BP7" s="16">
        <v>7</v>
      </c>
      <c r="BQ7" s="45">
        <f t="shared" si="40"/>
        <v>0.41666666666666669</v>
      </c>
      <c r="BR7" s="13">
        <v>1024</v>
      </c>
      <c r="BS7" s="13">
        <f>BR7/12</f>
        <v>85.333333333333329</v>
      </c>
      <c r="BT7" s="13">
        <v>1218</v>
      </c>
      <c r="BU7" s="13">
        <f>BT7/12</f>
        <v>101.5</v>
      </c>
      <c r="BV7" s="12">
        <v>10</v>
      </c>
      <c r="BW7" s="13">
        <f t="shared" ref="BW7:BW12" si="62">BS7-BU7</f>
        <v>-16.166666666666671</v>
      </c>
      <c r="BX7" s="13">
        <f>BS7-'League Wide'!C7</f>
        <v>-11.866666666666674</v>
      </c>
      <c r="BY7" s="13">
        <f>BU7-'League Wide'!C7</f>
        <v>4.2999999999999972</v>
      </c>
      <c r="CA7" s="38" t="s">
        <v>32</v>
      </c>
      <c r="CB7" s="64">
        <v>0</v>
      </c>
      <c r="CC7" s="64">
        <v>12</v>
      </c>
      <c r="CD7" s="65">
        <f t="shared" si="41"/>
        <v>0</v>
      </c>
      <c r="CE7" s="66">
        <v>886</v>
      </c>
      <c r="CF7" s="66">
        <f>CE7/12</f>
        <v>73.833333333333329</v>
      </c>
      <c r="CG7" s="13">
        <v>1314</v>
      </c>
      <c r="CH7" s="13">
        <f>CG7/12</f>
        <v>109.5</v>
      </c>
      <c r="CI7" s="12">
        <v>13</v>
      </c>
      <c r="CJ7" s="66">
        <f t="shared" ref="CJ7:CJ12" si="63">CF7-CH7</f>
        <v>-35.666666666666671</v>
      </c>
      <c r="CK7" s="13">
        <f>CF7-'League Wide'!C7</f>
        <v>-23.366666666666674</v>
      </c>
      <c r="CL7" s="13">
        <f>CH7-'League Wide'!C7</f>
        <v>12.299999999999997</v>
      </c>
      <c r="CM7" s="13"/>
      <c r="CN7" s="38" t="s">
        <v>32</v>
      </c>
      <c r="CO7" s="16">
        <v>3</v>
      </c>
      <c r="CP7" s="16">
        <v>9</v>
      </c>
      <c r="CQ7" s="45">
        <f t="shared" si="42"/>
        <v>0.25</v>
      </c>
      <c r="CR7" s="13">
        <v>945</v>
      </c>
      <c r="CS7" s="13">
        <f>CR7/12</f>
        <v>78.75</v>
      </c>
      <c r="CT7" s="13">
        <v>1213</v>
      </c>
      <c r="CU7" s="13">
        <f>CT7/12</f>
        <v>101.08333333333333</v>
      </c>
      <c r="CV7" s="12">
        <v>9</v>
      </c>
      <c r="CW7" s="13">
        <f t="shared" ref="CW7:CW9" si="64">CS7-CU7</f>
        <v>-22.333333333333329</v>
      </c>
      <c r="CX7" s="13">
        <f>CS7-'League Wide'!C7</f>
        <v>-18.450000000000003</v>
      </c>
      <c r="CY7" s="13">
        <f>CU7-'League Wide'!C7</f>
        <v>3.8833333333333258</v>
      </c>
      <c r="CZ7" s="13"/>
      <c r="DA7" s="38" t="s">
        <v>32</v>
      </c>
      <c r="DB7" s="16">
        <v>8</v>
      </c>
      <c r="DC7" s="16">
        <v>4</v>
      </c>
      <c r="DD7" s="45">
        <f t="shared" si="43"/>
        <v>0.66666666666666663</v>
      </c>
      <c r="DE7" s="13">
        <v>1288</v>
      </c>
      <c r="DF7" s="13">
        <f>DE7/12</f>
        <v>107.33333333333333</v>
      </c>
      <c r="DG7" s="62">
        <v>1052</v>
      </c>
      <c r="DH7" s="62">
        <f>DG7/12</f>
        <v>87.666666666666671</v>
      </c>
      <c r="DI7" s="12">
        <v>2</v>
      </c>
      <c r="DJ7" s="13">
        <f t="shared" si="47"/>
        <v>19.666666666666657</v>
      </c>
      <c r="DK7" s="13">
        <f>DF7-'League Wide'!C7</f>
        <v>10.133333333333326</v>
      </c>
      <c r="DL7" s="13">
        <f>DH7-'League Wide'!C7</f>
        <v>-9.5333333333333314</v>
      </c>
      <c r="DR7" s="27">
        <f ca="1">SUM(INDIRECT("DR2"):DR5)</f>
        <v>7035.4</v>
      </c>
      <c r="DS7" s="29"/>
      <c r="DT7" s="27">
        <f ca="1">SUM(INDIRECT("DT2"):DT5)</f>
        <v>6501.2</v>
      </c>
      <c r="DU7" s="9"/>
      <c r="DW7" s="9"/>
      <c r="DX7" s="9"/>
      <c r="DY7" s="9"/>
      <c r="EB7" s="10"/>
      <c r="EC7" s="10"/>
      <c r="ED7" s="189"/>
      <c r="EE7" s="9"/>
      <c r="EF7" s="9"/>
      <c r="EG7" s="9"/>
      <c r="EH7" s="9"/>
      <c r="EI7" s="10"/>
      <c r="EJ7" s="9"/>
      <c r="EK7" s="9"/>
      <c r="EL7" s="9"/>
      <c r="EO7" s="10"/>
      <c r="EP7" s="10"/>
      <c r="EQ7" s="189"/>
      <c r="ER7" s="27">
        <f ca="1">SUM(INDIRECT("ER2"):ER5)</f>
        <v>6368.6</v>
      </c>
      <c r="ES7" s="29"/>
      <c r="ET7" s="27">
        <f ca="1">SUM(INDIRECT("ET2"):ET5)</f>
        <v>6966</v>
      </c>
      <c r="EU7" s="9"/>
      <c r="EV7" s="10"/>
      <c r="EW7" s="9"/>
      <c r="EX7" s="9"/>
      <c r="EY7" s="9"/>
      <c r="FA7" s="30" t="s">
        <v>37</v>
      </c>
      <c r="FB7" s="64">
        <v>0</v>
      </c>
      <c r="FC7" s="64">
        <v>13</v>
      </c>
      <c r="FD7" s="65">
        <f t="shared" si="12"/>
        <v>0</v>
      </c>
      <c r="FE7" s="66">
        <v>877</v>
      </c>
      <c r="FF7" s="66">
        <f t="shared" si="55"/>
        <v>67.461538461538467</v>
      </c>
      <c r="FG7" s="13">
        <v>1255</v>
      </c>
      <c r="FH7" s="13">
        <f t="shared" si="56"/>
        <v>96.538461538461533</v>
      </c>
      <c r="FI7" s="12">
        <v>11</v>
      </c>
      <c r="FJ7" s="66">
        <f t="shared" si="46"/>
        <v>-29.076923076923066</v>
      </c>
      <c r="FK7" s="13">
        <f>FF7-'League Wide'!C10</f>
        <v>-22.738461538461536</v>
      </c>
      <c r="FL7" s="13">
        <f>FH7-'League Wide'!C10</f>
        <v>6.3384615384615302</v>
      </c>
      <c r="FN7" s="30" t="s">
        <v>38</v>
      </c>
      <c r="FO7" s="60">
        <v>9</v>
      </c>
      <c r="FP7" s="60">
        <v>4</v>
      </c>
      <c r="FQ7" s="68">
        <f t="shared" si="13"/>
        <v>0.69230769230769229</v>
      </c>
      <c r="FR7" s="62">
        <v>1392</v>
      </c>
      <c r="FS7" s="62">
        <f t="shared" si="48"/>
        <v>107.07692307692308</v>
      </c>
      <c r="FT7" s="13">
        <v>1197</v>
      </c>
      <c r="FU7" s="13">
        <f t="shared" si="49"/>
        <v>92.07692307692308</v>
      </c>
      <c r="FV7" s="12">
        <v>2</v>
      </c>
      <c r="FW7" s="62">
        <f t="shared" si="28"/>
        <v>15</v>
      </c>
      <c r="FX7" s="13">
        <f>FS7-'League Wide'!C11</f>
        <v>11.776923076923083</v>
      </c>
      <c r="FY7" s="13">
        <f>FU7-'League Wide'!C11</f>
        <v>-3.223076923076917</v>
      </c>
      <c r="GA7" s="29" t="s">
        <v>38</v>
      </c>
      <c r="GB7" s="16">
        <v>7</v>
      </c>
      <c r="GC7" s="16">
        <v>6</v>
      </c>
      <c r="GD7" s="45">
        <f t="shared" si="14"/>
        <v>0.53846153846153844</v>
      </c>
      <c r="GE7" s="13">
        <v>1368</v>
      </c>
      <c r="GF7" s="13">
        <f t="shared" si="50"/>
        <v>105.23076923076923</v>
      </c>
      <c r="GG7" s="13">
        <v>1214</v>
      </c>
      <c r="GH7" s="13">
        <f t="shared" si="51"/>
        <v>93.384615384615387</v>
      </c>
      <c r="GI7" s="12">
        <v>5</v>
      </c>
      <c r="GJ7" s="13">
        <f t="shared" si="29"/>
        <v>11.84615384615384</v>
      </c>
      <c r="GK7" s="13">
        <f>GF7-'League Wide'!C11</f>
        <v>9.9307692307692292</v>
      </c>
      <c r="GL7" s="13">
        <f>GH7-'League Wide'!C11</f>
        <v>-1.9153846153846104</v>
      </c>
      <c r="GN7" s="33"/>
      <c r="GO7" s="32">
        <f>SUM(GO2:GO6)</f>
        <v>35</v>
      </c>
      <c r="GP7" s="32">
        <f>SUM(GP2:GP6)</f>
        <v>28</v>
      </c>
      <c r="GQ7" s="47">
        <f t="shared" ref="GQ7:GY7" si="65">AVERAGE(GQ2:GQ6)</f>
        <v>0.55512820512820515</v>
      </c>
      <c r="GR7" s="27">
        <f t="shared" si="65"/>
        <v>1252</v>
      </c>
      <c r="GS7" s="27">
        <f t="shared" si="65"/>
        <v>99.082051282051282</v>
      </c>
      <c r="GT7" s="27">
        <f t="shared" si="65"/>
        <v>1227</v>
      </c>
      <c r="GU7" s="27">
        <f t="shared" si="65"/>
        <v>97.09615384615384</v>
      </c>
      <c r="GV7" s="27">
        <f t="shared" si="65"/>
        <v>5.4</v>
      </c>
      <c r="GW7" s="27">
        <f t="shared" si="65"/>
        <v>1.9858974358974364</v>
      </c>
      <c r="GX7" s="27">
        <f t="shared" si="65"/>
        <v>2.8420512820512842</v>
      </c>
      <c r="GY7" s="27">
        <f t="shared" si="65"/>
        <v>0.8561538461538476</v>
      </c>
    </row>
    <row r="8" spans="1:207" ht="18.75">
      <c r="A8" s="30" t="s">
        <v>35</v>
      </c>
      <c r="B8" s="12">
        <v>8</v>
      </c>
      <c r="C8" s="12">
        <v>4</v>
      </c>
      <c r="D8" s="45">
        <f t="shared" si="31"/>
        <v>0.66666666666666663</v>
      </c>
      <c r="E8" s="13">
        <v>1091</v>
      </c>
      <c r="F8" s="13">
        <f t="shared" si="54"/>
        <v>90.916666666666671</v>
      </c>
      <c r="G8" s="13">
        <v>1005</v>
      </c>
      <c r="H8" s="13">
        <f t="shared" si="32"/>
        <v>83.75</v>
      </c>
      <c r="I8" s="12">
        <v>5</v>
      </c>
      <c r="J8" s="13">
        <f t="shared" si="57"/>
        <v>7.1666666666666714</v>
      </c>
      <c r="K8" s="13">
        <f>F8-'League Wide'!C8</f>
        <v>4.8166666666666771</v>
      </c>
      <c r="L8" s="13">
        <f>H8-'League Wide'!C8</f>
        <v>-2.3499999999999943</v>
      </c>
      <c r="N8" s="30" t="s">
        <v>35</v>
      </c>
      <c r="O8" s="64">
        <v>1</v>
      </c>
      <c r="P8" s="64">
        <v>11</v>
      </c>
      <c r="Q8" s="65">
        <f t="shared" si="33"/>
        <v>8.3333333333333329E-2</v>
      </c>
      <c r="R8" s="66">
        <v>843</v>
      </c>
      <c r="S8" s="66">
        <f t="shared" si="34"/>
        <v>70.25</v>
      </c>
      <c r="T8" s="13">
        <v>1093</v>
      </c>
      <c r="U8" s="13">
        <f t="shared" si="35"/>
        <v>91.083333333333329</v>
      </c>
      <c r="V8" s="12">
        <v>13</v>
      </c>
      <c r="W8" s="66">
        <f t="shared" si="58"/>
        <v>-20.833333333333329</v>
      </c>
      <c r="X8" s="13">
        <f>S8-'League Wide'!C8</f>
        <v>-15.849999999999994</v>
      </c>
      <c r="Y8" s="13">
        <f>U8-'League Wide'!C8</f>
        <v>4.9833333333333343</v>
      </c>
      <c r="AA8" s="30" t="s">
        <v>35</v>
      </c>
      <c r="AB8" s="16">
        <v>4</v>
      </c>
      <c r="AC8" s="16">
        <v>8</v>
      </c>
      <c r="AD8" s="45">
        <f t="shared" si="36"/>
        <v>0.33333333333333331</v>
      </c>
      <c r="AE8" s="13">
        <v>1094</v>
      </c>
      <c r="AF8" s="13">
        <f t="shared" si="37"/>
        <v>91.166666666666671</v>
      </c>
      <c r="AG8" s="66">
        <v>1157</v>
      </c>
      <c r="AH8" s="66">
        <f>AG8/12</f>
        <v>96.416666666666671</v>
      </c>
      <c r="AI8" s="12">
        <v>12</v>
      </c>
      <c r="AJ8" s="13">
        <f t="shared" si="59"/>
        <v>-5.25</v>
      </c>
      <c r="AK8" s="13">
        <f>AF8-'League Wide'!C8</f>
        <v>5.0666666666666771</v>
      </c>
      <c r="AL8" s="13">
        <f>AH8-'League Wide'!C8</f>
        <v>10.316666666666677</v>
      </c>
      <c r="AM8" s="16"/>
      <c r="AN8" s="30" t="s">
        <v>35</v>
      </c>
      <c r="AO8" s="16">
        <v>6</v>
      </c>
      <c r="AP8" s="16">
        <v>6</v>
      </c>
      <c r="AQ8" s="45">
        <f t="shared" si="38"/>
        <v>0.5</v>
      </c>
      <c r="AR8" s="13">
        <v>1048</v>
      </c>
      <c r="AS8" s="13">
        <f>AR8/12</f>
        <v>87.333333333333329</v>
      </c>
      <c r="AT8" s="13">
        <v>1044</v>
      </c>
      <c r="AU8" s="13">
        <f>AT8/12</f>
        <v>87</v>
      </c>
      <c r="AV8" s="194">
        <v>1</v>
      </c>
      <c r="AW8" s="13">
        <f t="shared" si="60"/>
        <v>0.3333333333333286</v>
      </c>
      <c r="AX8" s="13">
        <f>AS8-'League Wide'!C8</f>
        <v>1.2333333333333343</v>
      </c>
      <c r="AY8" s="13">
        <f>AU8-'League Wide'!C8</f>
        <v>0.90000000000000568</v>
      </c>
      <c r="BA8" s="30" t="s">
        <v>35</v>
      </c>
      <c r="BB8" s="16">
        <v>5</v>
      </c>
      <c r="BC8" s="16">
        <v>7</v>
      </c>
      <c r="BD8" s="45">
        <f t="shared" si="39"/>
        <v>0.41666666666666669</v>
      </c>
      <c r="BE8" s="13">
        <v>1052</v>
      </c>
      <c r="BF8" s="13">
        <f>BE8/12</f>
        <v>87.666666666666671</v>
      </c>
      <c r="BG8" s="13">
        <v>964</v>
      </c>
      <c r="BH8" s="13">
        <f>BG8/12</f>
        <v>80.333333333333329</v>
      </c>
      <c r="BI8" s="12">
        <v>10</v>
      </c>
      <c r="BJ8" s="13">
        <f t="shared" si="61"/>
        <v>7.3333333333333428</v>
      </c>
      <c r="BK8" s="13">
        <f>BF8-'League Wide'!C8</f>
        <v>1.5666666666666771</v>
      </c>
      <c r="BL8" s="13">
        <f>BH8-'League Wide'!C8</f>
        <v>-5.7666666666666657</v>
      </c>
      <c r="BM8" s="16"/>
      <c r="BN8" s="30" t="s">
        <v>35</v>
      </c>
      <c r="BO8" s="16">
        <v>8</v>
      </c>
      <c r="BP8" s="16">
        <v>4</v>
      </c>
      <c r="BQ8" s="45">
        <f t="shared" si="40"/>
        <v>0.66666666666666663</v>
      </c>
      <c r="BR8" s="13">
        <v>1102</v>
      </c>
      <c r="BS8" s="13">
        <f>BR8/12</f>
        <v>91.833333333333329</v>
      </c>
      <c r="BT8" s="13">
        <v>1045</v>
      </c>
      <c r="BU8" s="13">
        <f>BT8/12</f>
        <v>87.083333333333329</v>
      </c>
      <c r="BV8" s="12">
        <v>8</v>
      </c>
      <c r="BW8" s="13">
        <f t="shared" si="62"/>
        <v>4.75</v>
      </c>
      <c r="BX8" s="13">
        <f>BS8-'League Wide'!C8</f>
        <v>5.7333333333333343</v>
      </c>
      <c r="BY8" s="13">
        <f>BU8-'League Wide'!C8</f>
        <v>0.98333333333333428</v>
      </c>
      <c r="CA8" s="30" t="s">
        <v>35</v>
      </c>
      <c r="CB8" s="61">
        <v>9</v>
      </c>
      <c r="CC8" s="61">
        <v>3</v>
      </c>
      <c r="CD8" s="69">
        <f t="shared" si="41"/>
        <v>0.75</v>
      </c>
      <c r="CE8" s="13">
        <v>972</v>
      </c>
      <c r="CF8" s="13">
        <f>CE8/12</f>
        <v>81</v>
      </c>
      <c r="CG8" s="62">
        <v>908</v>
      </c>
      <c r="CH8" s="62">
        <f>CG8/12</f>
        <v>75.666666666666671</v>
      </c>
      <c r="CI8" s="12">
        <v>6</v>
      </c>
      <c r="CJ8" s="13">
        <f t="shared" si="63"/>
        <v>5.3333333333333286</v>
      </c>
      <c r="CK8" s="13">
        <f>CF8-'League Wide'!C8</f>
        <v>-5.0999999999999943</v>
      </c>
      <c r="CL8" s="13">
        <f>CH8-'League Wide'!C8</f>
        <v>-10.433333333333323</v>
      </c>
      <c r="CM8" s="13"/>
      <c r="CN8" s="30" t="s">
        <v>35</v>
      </c>
      <c r="CO8" s="16">
        <v>4</v>
      </c>
      <c r="CP8" s="16">
        <v>8</v>
      </c>
      <c r="CQ8" s="45">
        <f t="shared" si="42"/>
        <v>0.33333333333333331</v>
      </c>
      <c r="CR8" s="13">
        <v>882</v>
      </c>
      <c r="CS8" s="13">
        <f>CR8/12</f>
        <v>73.5</v>
      </c>
      <c r="CT8" s="13">
        <v>1051</v>
      </c>
      <c r="CU8" s="13">
        <f>CT8/12</f>
        <v>87.583333333333329</v>
      </c>
      <c r="CV8" s="12">
        <v>9</v>
      </c>
      <c r="CW8" s="13">
        <f t="shared" si="64"/>
        <v>-14.083333333333329</v>
      </c>
      <c r="CX8" s="13">
        <f>CS8-'League Wide'!C8</f>
        <v>-12.599999999999994</v>
      </c>
      <c r="CY8" s="13">
        <f>CU8-'League Wide'!C8</f>
        <v>1.4833333333333343</v>
      </c>
      <c r="CZ8" s="13"/>
      <c r="DA8" s="30" t="s">
        <v>35</v>
      </c>
      <c r="DB8" s="16">
        <v>6</v>
      </c>
      <c r="DC8" s="16">
        <v>6</v>
      </c>
      <c r="DD8" s="45">
        <f t="shared" si="43"/>
        <v>0.5</v>
      </c>
      <c r="DE8" s="62">
        <v>1168</v>
      </c>
      <c r="DF8" s="62">
        <f>DE8/12</f>
        <v>97.333333333333329</v>
      </c>
      <c r="DG8" s="13">
        <v>1153</v>
      </c>
      <c r="DH8" s="13">
        <f>DG8/12</f>
        <v>96.083333333333329</v>
      </c>
      <c r="DI8" s="12">
        <v>2</v>
      </c>
      <c r="DJ8" s="13">
        <f t="shared" si="47"/>
        <v>1.25</v>
      </c>
      <c r="DK8" s="13">
        <f>DF8-'League Wide'!C8</f>
        <v>11.233333333333334</v>
      </c>
      <c r="DL8" s="13">
        <f>DH8-'League Wide'!C8</f>
        <v>9.9833333333333343</v>
      </c>
      <c r="DN8" s="14"/>
      <c r="DO8" s="14"/>
      <c r="DP8" s="14"/>
      <c r="DQ8" s="14"/>
      <c r="DR8" s="13"/>
      <c r="DS8" s="13"/>
      <c r="DT8" s="13"/>
      <c r="DU8" s="13"/>
      <c r="DV8" s="12"/>
      <c r="DW8" s="13"/>
      <c r="DX8" s="13"/>
      <c r="DY8" s="13"/>
      <c r="EA8" s="23" t="s">
        <v>39</v>
      </c>
      <c r="EB8" s="198" t="s">
        <v>1</v>
      </c>
      <c r="EC8" s="198" t="s">
        <v>2</v>
      </c>
      <c r="ED8" s="76" t="s">
        <v>3</v>
      </c>
      <c r="EE8" s="9"/>
      <c r="EF8" s="9"/>
      <c r="EG8" s="9"/>
      <c r="EH8" s="9"/>
      <c r="EI8" s="10"/>
      <c r="EJ8" s="9"/>
      <c r="EK8" s="9"/>
      <c r="EL8" s="9"/>
      <c r="EO8" s="10"/>
      <c r="EP8" s="10"/>
      <c r="EQ8" s="189"/>
      <c r="ER8" s="9"/>
      <c r="ES8" s="9"/>
      <c r="ET8" s="9"/>
      <c r="EU8" s="9"/>
      <c r="EV8" s="10"/>
      <c r="EW8" s="9"/>
      <c r="EX8" s="29"/>
      <c r="EY8" s="29"/>
      <c r="FA8" s="30" t="s">
        <v>38</v>
      </c>
      <c r="FB8" s="16">
        <v>6</v>
      </c>
      <c r="FC8" s="16">
        <v>7</v>
      </c>
      <c r="FD8" s="51">
        <f t="shared" si="12"/>
        <v>0.46153846153846156</v>
      </c>
      <c r="FE8" s="13">
        <v>1328</v>
      </c>
      <c r="FF8" s="13">
        <f t="shared" si="55"/>
        <v>102.15384615384616</v>
      </c>
      <c r="FG8" s="13">
        <v>1210</v>
      </c>
      <c r="FH8" s="13">
        <f t="shared" si="56"/>
        <v>93.07692307692308</v>
      </c>
      <c r="FI8" s="12">
        <v>4</v>
      </c>
      <c r="FJ8" s="13">
        <f t="shared" si="46"/>
        <v>9.0769230769230802</v>
      </c>
      <c r="FK8" s="13">
        <f>FF8-'League Wide'!C11</f>
        <v>6.8538461538461632</v>
      </c>
      <c r="FL8" s="13">
        <f>FH8-'League Wide'!C11</f>
        <v>-2.223076923076917</v>
      </c>
      <c r="FN8" s="30" t="s">
        <v>40</v>
      </c>
      <c r="FO8" s="64">
        <v>3</v>
      </c>
      <c r="FP8" s="64">
        <v>10</v>
      </c>
      <c r="FQ8" s="67">
        <f t="shared" si="13"/>
        <v>0.23076923076923078</v>
      </c>
      <c r="FR8" s="13">
        <v>1120</v>
      </c>
      <c r="FS8" s="13">
        <f t="shared" si="48"/>
        <v>86.15384615384616</v>
      </c>
      <c r="FT8" s="66">
        <v>1336</v>
      </c>
      <c r="FU8" s="66">
        <f t="shared" si="49"/>
        <v>102.76923076923077</v>
      </c>
      <c r="FV8" s="12">
        <v>7</v>
      </c>
      <c r="FW8" s="13">
        <f t="shared" si="28"/>
        <v>-16.615384615384613</v>
      </c>
      <c r="FX8" s="13">
        <f>FS8-'League Wide'!C12</f>
        <v>-4.4461538461538339</v>
      </c>
      <c r="FY8" s="13">
        <f>FU8-'League Wide'!C12</f>
        <v>12.169230769230779</v>
      </c>
      <c r="GA8" s="29" t="s">
        <v>40</v>
      </c>
      <c r="GB8" s="60">
        <v>10</v>
      </c>
      <c r="GC8" s="60">
        <v>3</v>
      </c>
      <c r="GD8" s="63">
        <f t="shared" si="14"/>
        <v>0.76923076923076927</v>
      </c>
      <c r="GE8" s="62">
        <v>1405</v>
      </c>
      <c r="GF8" s="62">
        <f t="shared" si="50"/>
        <v>108.07692307692308</v>
      </c>
      <c r="GG8" s="62">
        <v>1062</v>
      </c>
      <c r="GH8" s="62">
        <f t="shared" si="51"/>
        <v>81.692307692307693</v>
      </c>
      <c r="GI8" s="12">
        <v>3</v>
      </c>
      <c r="GJ8" s="62">
        <f t="shared" si="29"/>
        <v>26.384615384615387</v>
      </c>
      <c r="GK8" s="13">
        <f>GF8-'League Wide'!C12</f>
        <v>17.476923076923086</v>
      </c>
      <c r="GL8" s="13">
        <f>GH8-'League Wide'!C12</f>
        <v>-8.9076923076923009</v>
      </c>
      <c r="GR8" s="29">
        <f>SUM(GR2:GR6)</f>
        <v>6260</v>
      </c>
      <c r="GS8" s="29"/>
      <c r="GT8" s="29">
        <f>SUM(GT2:GT6)</f>
        <v>6135</v>
      </c>
      <c r="GU8" s="9"/>
    </row>
    <row r="9" spans="1:207" ht="18.75">
      <c r="A9" s="30" t="s">
        <v>36</v>
      </c>
      <c r="B9" s="12">
        <v>7</v>
      </c>
      <c r="C9" s="12">
        <v>6</v>
      </c>
      <c r="D9" s="45">
        <f t="shared" si="31"/>
        <v>0.53846153846153844</v>
      </c>
      <c r="E9" s="13">
        <v>1140</v>
      </c>
      <c r="F9" s="13">
        <f t="shared" si="54"/>
        <v>87.692307692307693</v>
      </c>
      <c r="G9" s="13">
        <v>1109</v>
      </c>
      <c r="H9" s="13">
        <f t="shared" si="32"/>
        <v>85.307692307692307</v>
      </c>
      <c r="I9" s="12">
        <v>4</v>
      </c>
      <c r="J9" s="13">
        <f t="shared" si="57"/>
        <v>2.3846153846153868</v>
      </c>
      <c r="K9" s="13">
        <f>F9-'League Wide'!C9</f>
        <v>-3.2076923076923123</v>
      </c>
      <c r="L9" s="13">
        <f>H9-'League Wide'!C9</f>
        <v>-5.5923076923076991</v>
      </c>
      <c r="N9" s="30" t="s">
        <v>36</v>
      </c>
      <c r="O9" s="61">
        <v>9</v>
      </c>
      <c r="P9" s="61">
        <v>4</v>
      </c>
      <c r="Q9" s="69">
        <f t="shared" si="33"/>
        <v>0.69230769230769229</v>
      </c>
      <c r="R9" s="13">
        <v>1340</v>
      </c>
      <c r="S9" s="13">
        <f t="shared" si="34"/>
        <v>103.07692307692308</v>
      </c>
      <c r="T9" s="13">
        <v>1165</v>
      </c>
      <c r="U9" s="13">
        <f t="shared" si="35"/>
        <v>89.615384615384613</v>
      </c>
      <c r="V9" s="12">
        <v>7</v>
      </c>
      <c r="W9" s="13">
        <f t="shared" si="58"/>
        <v>13.461538461538467</v>
      </c>
      <c r="X9" s="13">
        <f>S9-'League Wide'!C9</f>
        <v>12.176923076923075</v>
      </c>
      <c r="Y9" s="13">
        <f>U9-'League Wide'!C9</f>
        <v>-1.2846153846153925</v>
      </c>
      <c r="AA9" s="30" t="s">
        <v>36</v>
      </c>
      <c r="AB9" s="16">
        <v>6</v>
      </c>
      <c r="AC9" s="16">
        <v>7</v>
      </c>
      <c r="AD9" s="45">
        <f t="shared" si="36"/>
        <v>0.46153846153846156</v>
      </c>
      <c r="AE9" s="13">
        <v>1115</v>
      </c>
      <c r="AF9" s="13">
        <f t="shared" si="37"/>
        <v>85.769230769230774</v>
      </c>
      <c r="AG9" s="13">
        <v>1153</v>
      </c>
      <c r="AH9" s="13">
        <f t="shared" ref="AH9:AH12" si="66">AG9/13</f>
        <v>88.692307692307693</v>
      </c>
      <c r="AI9" s="12">
        <v>10</v>
      </c>
      <c r="AJ9" s="13">
        <f t="shared" si="59"/>
        <v>-2.9230769230769198</v>
      </c>
      <c r="AK9" s="13">
        <f>AF9-'League Wide'!C9</f>
        <v>-5.1307692307692321</v>
      </c>
      <c r="AL9" s="13">
        <f>AH9-'League Wide'!C9</f>
        <v>-2.2076923076923123</v>
      </c>
      <c r="AM9" s="16"/>
      <c r="AN9" s="30" t="s">
        <v>36</v>
      </c>
      <c r="AO9" s="16">
        <v>6</v>
      </c>
      <c r="AP9" s="16">
        <v>7</v>
      </c>
      <c r="AQ9" s="45">
        <f t="shared" si="38"/>
        <v>0.46153846153846156</v>
      </c>
      <c r="AR9" s="13">
        <v>1134</v>
      </c>
      <c r="AS9" s="13">
        <f t="shared" ref="AS9:AS12" si="67">AR9/13</f>
        <v>87.230769230769226</v>
      </c>
      <c r="AT9" s="13">
        <v>1209</v>
      </c>
      <c r="AU9" s="13">
        <f t="shared" ref="AU9:AU12" si="68">AT9/13</f>
        <v>93</v>
      </c>
      <c r="AV9" s="12">
        <v>11</v>
      </c>
      <c r="AW9" s="13">
        <f t="shared" si="60"/>
        <v>-5.7692307692307736</v>
      </c>
      <c r="AX9" s="13">
        <f>AS9-'League Wide'!C9</f>
        <v>-3.6692307692307793</v>
      </c>
      <c r="AY9" s="13">
        <f>AU9-'League Wide'!C9</f>
        <v>2.0999999999999943</v>
      </c>
      <c r="BA9" s="30" t="s">
        <v>36</v>
      </c>
      <c r="BB9" s="16">
        <v>5</v>
      </c>
      <c r="BC9" s="16">
        <v>8</v>
      </c>
      <c r="BD9" s="45">
        <f t="shared" si="39"/>
        <v>0.38461538461538464</v>
      </c>
      <c r="BE9" s="13">
        <v>1194</v>
      </c>
      <c r="BF9" s="13">
        <f t="shared" ref="BF9:BF12" si="69">BE9/13</f>
        <v>91.84615384615384</v>
      </c>
      <c r="BG9" s="13">
        <v>1221</v>
      </c>
      <c r="BH9" s="13">
        <f t="shared" ref="BH9:BH12" si="70">BG9/13</f>
        <v>93.92307692307692</v>
      </c>
      <c r="BI9" s="12">
        <v>12</v>
      </c>
      <c r="BJ9" s="13">
        <f t="shared" si="61"/>
        <v>-2.0769230769230802</v>
      </c>
      <c r="BK9" s="13">
        <f>BF9-'League Wide'!C9</f>
        <v>0.94615384615383391</v>
      </c>
      <c r="BL9" s="13">
        <f>BH9-'League Wide'!C9</f>
        <v>3.0230769230769141</v>
      </c>
      <c r="BM9" s="16"/>
      <c r="BN9" s="30" t="s">
        <v>36</v>
      </c>
      <c r="BO9" s="16">
        <v>6</v>
      </c>
      <c r="BP9" s="16">
        <v>7</v>
      </c>
      <c r="BQ9" s="45">
        <f t="shared" si="40"/>
        <v>0.46153846153846156</v>
      </c>
      <c r="BR9" s="13">
        <v>1163</v>
      </c>
      <c r="BS9" s="13">
        <f t="shared" ref="BS9:BS12" si="71">BR9/13</f>
        <v>89.461538461538467</v>
      </c>
      <c r="BT9" s="13">
        <v>1219</v>
      </c>
      <c r="BU9" s="13">
        <f t="shared" ref="BU9:BU12" si="72">BT9/13</f>
        <v>93.769230769230774</v>
      </c>
      <c r="BV9" s="12">
        <v>13</v>
      </c>
      <c r="BW9" s="13">
        <f t="shared" si="62"/>
        <v>-4.3076923076923066</v>
      </c>
      <c r="BX9" s="13">
        <f>BS9-'League Wide'!C9</f>
        <v>-1.4384615384615387</v>
      </c>
      <c r="BY9" s="13">
        <f>BU9-'League Wide'!C9</f>
        <v>2.8692307692307679</v>
      </c>
      <c r="CA9" s="30" t="s">
        <v>36</v>
      </c>
      <c r="CB9" s="16">
        <v>7</v>
      </c>
      <c r="CC9" s="16">
        <v>6</v>
      </c>
      <c r="CD9" s="45">
        <f t="shared" si="41"/>
        <v>0.53846153846153844</v>
      </c>
      <c r="CE9" s="13">
        <v>1221</v>
      </c>
      <c r="CF9" s="13">
        <f t="shared" ref="CF9:CF12" si="73">CE9/13</f>
        <v>93.92307692307692</v>
      </c>
      <c r="CG9" s="13">
        <v>1154</v>
      </c>
      <c r="CH9" s="13">
        <f t="shared" ref="CH9:CH12" si="74">CG9/13</f>
        <v>88.769230769230774</v>
      </c>
      <c r="CI9" s="12">
        <v>2</v>
      </c>
      <c r="CJ9" s="13">
        <f t="shared" si="63"/>
        <v>5.1538461538461462</v>
      </c>
      <c r="CK9" s="13">
        <f>CF9-'League Wide'!C9</f>
        <v>3.0230769230769141</v>
      </c>
      <c r="CL9" s="13">
        <f>CH9-'League Wide'!C9</f>
        <v>-2.1307692307692321</v>
      </c>
      <c r="CM9" s="13"/>
      <c r="CN9" s="30" t="s">
        <v>36</v>
      </c>
      <c r="CO9" s="16">
        <v>4</v>
      </c>
      <c r="CP9" s="16">
        <v>9</v>
      </c>
      <c r="CQ9" s="51">
        <f t="shared" si="42"/>
        <v>0.30769230769230771</v>
      </c>
      <c r="CR9" s="13">
        <v>1105</v>
      </c>
      <c r="CS9" s="13">
        <f t="shared" ref="CS9" si="75">CR9/13</f>
        <v>85</v>
      </c>
      <c r="CT9" s="13">
        <v>1195</v>
      </c>
      <c r="CU9" s="13">
        <f t="shared" ref="CU9" si="76">CT9/13</f>
        <v>91.92307692307692</v>
      </c>
      <c r="CV9" s="12">
        <v>9</v>
      </c>
      <c r="CW9" s="13">
        <f t="shared" si="64"/>
        <v>-6.9230769230769198</v>
      </c>
      <c r="CX9" s="13">
        <f>CS9-'League Wide'!C9</f>
        <v>-5.9000000000000057</v>
      </c>
      <c r="CY9" s="13">
        <f>CU9-'League Wide'!C9</f>
        <v>1.0230769230769141</v>
      </c>
      <c r="CZ9" s="13"/>
      <c r="DA9" s="30" t="s">
        <v>36</v>
      </c>
      <c r="DB9" s="16">
        <v>6</v>
      </c>
      <c r="DC9" s="16">
        <v>7</v>
      </c>
      <c r="DD9" s="45">
        <f t="shared" si="43"/>
        <v>0.46153846153846156</v>
      </c>
      <c r="DE9" s="13">
        <v>1236</v>
      </c>
      <c r="DF9" s="13">
        <f t="shared" ref="DF9:DF10" si="77">DE9/13</f>
        <v>95.07692307692308</v>
      </c>
      <c r="DG9" s="66">
        <v>1247</v>
      </c>
      <c r="DH9" s="66">
        <f t="shared" ref="DH9:DH10" si="78">DG9/13</f>
        <v>95.92307692307692</v>
      </c>
      <c r="DI9" s="194">
        <v>1</v>
      </c>
      <c r="DJ9" s="13">
        <f t="shared" si="47"/>
        <v>-0.84615384615383959</v>
      </c>
      <c r="DK9" s="13">
        <f>DF9-'League Wide'!C9</f>
        <v>4.1769230769230745</v>
      </c>
      <c r="DL9" s="13">
        <f>DH9-'League Wide'!C9</f>
        <v>5.0230769230769141</v>
      </c>
      <c r="DN9" s="23" t="s">
        <v>39</v>
      </c>
      <c r="DO9" s="75" t="s">
        <v>1</v>
      </c>
      <c r="DP9" s="75" t="s">
        <v>2</v>
      </c>
      <c r="DQ9" s="75" t="s">
        <v>3</v>
      </c>
      <c r="DR9" s="13"/>
      <c r="DS9" s="13"/>
      <c r="DT9" s="13"/>
      <c r="DU9" s="13"/>
      <c r="DV9" s="12"/>
      <c r="DW9" s="13"/>
      <c r="DX9" s="13"/>
      <c r="DY9" s="13"/>
      <c r="EA9" s="38" t="s">
        <v>26</v>
      </c>
      <c r="EB9" s="12" cm="1">
        <f t="array" ref="EB9:EB26">'Primary H2H'!Q2:Q19</f>
        <v>0</v>
      </c>
      <c r="EC9" s="12" cm="1">
        <f t="array" ref="EC9">INDEX('Primary H2H'!$B$17:$S$17,1,ROW()-8)</f>
        <v>0</v>
      </c>
      <c r="ED9" s="44" t="e">
        <f t="shared" ref="ED9:ED17" si="79">(EB9/(EB9+EC9))</f>
        <v>#DIV/0!</v>
      </c>
      <c r="EE9" s="9"/>
      <c r="EF9" s="9"/>
      <c r="EG9" s="9"/>
      <c r="EH9" s="9"/>
      <c r="EI9" s="10"/>
      <c r="EJ9" s="9"/>
      <c r="EK9" s="9"/>
      <c r="EL9" s="9"/>
      <c r="EN9" s="23" t="s">
        <v>39</v>
      </c>
      <c r="EO9" s="198" t="s">
        <v>1</v>
      </c>
      <c r="EP9" s="198" t="s">
        <v>2</v>
      </c>
      <c r="EQ9" s="76" t="s">
        <v>3</v>
      </c>
      <c r="ER9" s="9"/>
      <c r="ES9" s="9"/>
      <c r="ET9" s="9"/>
      <c r="EU9" s="9"/>
      <c r="EV9" s="10"/>
      <c r="EW9" s="9"/>
      <c r="EX9" s="29"/>
      <c r="EY9" s="13"/>
      <c r="FA9" s="33"/>
      <c r="FB9" s="41">
        <f>SUM(FB2:FB8)</f>
        <v>36</v>
      </c>
      <c r="FC9" s="41">
        <f>SUM(FC2:FC8)</f>
        <v>53</v>
      </c>
      <c r="FD9" s="44">
        <f t="shared" ref="FD9:FL9" si="80">AVERAGE(FD2:FD8)</f>
        <v>0.4075091575091575</v>
      </c>
      <c r="FE9" s="31">
        <f t="shared" si="80"/>
        <v>1268.2857142857142</v>
      </c>
      <c r="FF9" s="31">
        <f t="shared" si="80"/>
        <v>99.86904761904762</v>
      </c>
      <c r="FG9" s="31">
        <f t="shared" si="80"/>
        <v>1349.7142857142858</v>
      </c>
      <c r="FH9" s="31">
        <f t="shared" si="80"/>
        <v>106.0558608058608</v>
      </c>
      <c r="FI9" s="31">
        <f t="shared" si="80"/>
        <v>7.1428571428571432</v>
      </c>
      <c r="FJ9" s="31">
        <f t="shared" si="80"/>
        <v>-6.186813186813187</v>
      </c>
      <c r="FK9" s="31">
        <f t="shared" si="80"/>
        <v>-0.14523809523809511</v>
      </c>
      <c r="FL9" s="31">
        <f t="shared" si="80"/>
        <v>6.0415750915750914</v>
      </c>
      <c r="FN9" s="33"/>
      <c r="FO9" s="41">
        <f>SUM(FO2:FO8)</f>
        <v>52</v>
      </c>
      <c r="FP9" s="41">
        <f>SUM(FP2:FP8)</f>
        <v>37</v>
      </c>
      <c r="FQ9" s="47">
        <f t="shared" ref="FQ9:FY9" si="81">AVERAGE(FQ2:FQ8)</f>
        <v>0.58791208791208782</v>
      </c>
      <c r="FR9" s="27">
        <f t="shared" si="81"/>
        <v>1284.8571428571429</v>
      </c>
      <c r="FS9" s="27">
        <f t="shared" si="81"/>
        <v>101.17582417582419</v>
      </c>
      <c r="FT9" s="27">
        <f t="shared" si="81"/>
        <v>1208.5714285714287</v>
      </c>
      <c r="FU9" s="27">
        <f t="shared" si="81"/>
        <v>94.805860805860803</v>
      </c>
      <c r="FV9" s="27">
        <f t="shared" si="81"/>
        <v>6.1428571428571432</v>
      </c>
      <c r="FW9" s="27">
        <f t="shared" si="81"/>
        <v>6.3699633699633722</v>
      </c>
      <c r="FX9" s="27">
        <f t="shared" si="81"/>
        <v>5.875824175824178</v>
      </c>
      <c r="FY9" s="27">
        <f t="shared" si="81"/>
        <v>-0.49413919413919416</v>
      </c>
      <c r="GA9" s="55"/>
      <c r="GB9" s="41">
        <f>SUM(GB2:GB8)</f>
        <v>55</v>
      </c>
      <c r="GC9" s="41">
        <f>SUM(GC2:GC8)</f>
        <v>34</v>
      </c>
      <c r="GD9" s="44">
        <f t="shared" ref="GD9:GL9" si="82">AVERAGE(GD2:GD8)</f>
        <v>0.61813186813186805</v>
      </c>
      <c r="GE9" s="27">
        <f t="shared" si="82"/>
        <v>1295.2857142857142</v>
      </c>
      <c r="GF9" s="27">
        <f t="shared" si="82"/>
        <v>101.6547619047619</v>
      </c>
      <c r="GG9" s="27">
        <f t="shared" si="82"/>
        <v>1178.8571428571429</v>
      </c>
      <c r="GH9" s="27">
        <f t="shared" si="82"/>
        <v>92.622710622710628</v>
      </c>
      <c r="GI9" s="27">
        <f t="shared" si="82"/>
        <v>6</v>
      </c>
      <c r="GJ9" s="27">
        <f t="shared" si="82"/>
        <v>9.032051282051281</v>
      </c>
      <c r="GK9" s="27">
        <f t="shared" si="82"/>
        <v>6.3547619047619026</v>
      </c>
      <c r="GL9" s="27">
        <f t="shared" si="82"/>
        <v>-2.6772893772893775</v>
      </c>
      <c r="GN9" s="57"/>
      <c r="GO9" s="13"/>
      <c r="GP9" s="13"/>
      <c r="GQ9" s="13"/>
      <c r="GR9" s="13"/>
      <c r="GS9" s="12"/>
      <c r="GT9" s="13"/>
    </row>
    <row r="10" spans="1:207" ht="18.75">
      <c r="A10" s="30" t="s">
        <v>37</v>
      </c>
      <c r="B10" s="12">
        <v>5</v>
      </c>
      <c r="C10" s="12">
        <v>8</v>
      </c>
      <c r="D10" s="45">
        <f t="shared" si="31"/>
        <v>0.38461538461538464</v>
      </c>
      <c r="E10" s="13">
        <v>1060</v>
      </c>
      <c r="F10" s="13">
        <f t="shared" si="54"/>
        <v>81.538461538461533</v>
      </c>
      <c r="G10" s="13">
        <v>1090</v>
      </c>
      <c r="H10" s="13">
        <f t="shared" si="32"/>
        <v>83.84615384615384</v>
      </c>
      <c r="I10" s="12">
        <v>11</v>
      </c>
      <c r="J10" s="13">
        <f t="shared" si="57"/>
        <v>-2.3076923076923066</v>
      </c>
      <c r="K10" s="13">
        <f>F10-'League Wide'!C10</f>
        <v>-8.6615384615384698</v>
      </c>
      <c r="L10" s="13">
        <f>H10-'League Wide'!C10</f>
        <v>-6.3538461538461632</v>
      </c>
      <c r="N10" s="30" t="s">
        <v>37</v>
      </c>
      <c r="O10" s="60">
        <v>10</v>
      </c>
      <c r="P10" s="60">
        <v>3</v>
      </c>
      <c r="Q10" s="68">
        <f t="shared" si="33"/>
        <v>0.76923076923076927</v>
      </c>
      <c r="R10" s="13">
        <v>1243</v>
      </c>
      <c r="S10" s="13">
        <f t="shared" si="34"/>
        <v>95.615384615384613</v>
      </c>
      <c r="T10" s="13">
        <v>1200</v>
      </c>
      <c r="U10" s="13">
        <f t="shared" si="35"/>
        <v>92.307692307692307</v>
      </c>
      <c r="V10" s="194">
        <v>1</v>
      </c>
      <c r="W10" s="13">
        <f t="shared" si="58"/>
        <v>3.3076923076923066</v>
      </c>
      <c r="X10" s="13">
        <f>S10-'League Wide'!C10</f>
        <v>5.4153846153846104</v>
      </c>
      <c r="Y10" s="13">
        <f>U10-'League Wide'!C10</f>
        <v>2.1076923076923038</v>
      </c>
      <c r="AA10" s="30" t="s">
        <v>37</v>
      </c>
      <c r="AB10" s="16">
        <v>7</v>
      </c>
      <c r="AC10" s="16">
        <v>6</v>
      </c>
      <c r="AD10" s="45">
        <f t="shared" si="36"/>
        <v>0.53846153846153844</v>
      </c>
      <c r="AE10" s="13">
        <v>1188</v>
      </c>
      <c r="AF10" s="13">
        <f t="shared" si="37"/>
        <v>91.384615384615387</v>
      </c>
      <c r="AG10" s="13">
        <v>1178</v>
      </c>
      <c r="AH10" s="13">
        <f t="shared" si="66"/>
        <v>90.615384615384613</v>
      </c>
      <c r="AI10" s="12">
        <v>7</v>
      </c>
      <c r="AJ10" s="13">
        <f t="shared" si="59"/>
        <v>0.7692307692307736</v>
      </c>
      <c r="AK10" s="13">
        <f>AF10-'League Wide'!C10</f>
        <v>1.184615384615384</v>
      </c>
      <c r="AL10" s="13">
        <f>AH10-'League Wide'!C10</f>
        <v>0.41538461538461036</v>
      </c>
      <c r="AM10" s="16"/>
      <c r="AN10" s="30" t="s">
        <v>37</v>
      </c>
      <c r="AO10" s="16">
        <v>7</v>
      </c>
      <c r="AP10" s="16">
        <v>6</v>
      </c>
      <c r="AQ10" s="45">
        <f t="shared" si="38"/>
        <v>0.53846153846153844</v>
      </c>
      <c r="AR10" s="13">
        <v>1192</v>
      </c>
      <c r="AS10" s="13">
        <f t="shared" si="67"/>
        <v>91.692307692307693</v>
      </c>
      <c r="AT10" s="13">
        <v>1107</v>
      </c>
      <c r="AU10" s="13">
        <f t="shared" si="68"/>
        <v>85.15384615384616</v>
      </c>
      <c r="AV10" s="12">
        <v>4</v>
      </c>
      <c r="AW10" s="13">
        <f t="shared" si="60"/>
        <v>6.538461538461533</v>
      </c>
      <c r="AX10" s="13">
        <f>AS10-'League Wide'!C10</f>
        <v>1.4923076923076906</v>
      </c>
      <c r="AY10" s="13">
        <f>AU10-'League Wide'!C10</f>
        <v>-5.0461538461538424</v>
      </c>
      <c r="BA10" s="30" t="s">
        <v>37</v>
      </c>
      <c r="BB10" s="16">
        <v>8</v>
      </c>
      <c r="BC10" s="16">
        <v>5</v>
      </c>
      <c r="BD10" s="45">
        <f t="shared" si="39"/>
        <v>0.61538461538461542</v>
      </c>
      <c r="BE10" s="13">
        <v>1258</v>
      </c>
      <c r="BF10" s="13">
        <f t="shared" si="69"/>
        <v>96.769230769230774</v>
      </c>
      <c r="BG10" s="13">
        <v>1206</v>
      </c>
      <c r="BH10" s="13">
        <f t="shared" si="70"/>
        <v>92.769230769230774</v>
      </c>
      <c r="BI10" s="12">
        <v>6</v>
      </c>
      <c r="BJ10" s="13">
        <f t="shared" si="61"/>
        <v>4</v>
      </c>
      <c r="BK10" s="13">
        <f>BF10-'League Wide'!C10</f>
        <v>6.5692307692307708</v>
      </c>
      <c r="BL10" s="13">
        <f>BH10-'League Wide'!C10</f>
        <v>2.5692307692307708</v>
      </c>
      <c r="BM10" s="16"/>
      <c r="BN10" s="30" t="s">
        <v>37</v>
      </c>
      <c r="BO10" s="16">
        <v>7</v>
      </c>
      <c r="BP10" s="16">
        <v>6</v>
      </c>
      <c r="BQ10" s="45">
        <f t="shared" si="40"/>
        <v>0.53846153846153844</v>
      </c>
      <c r="BR10" s="13">
        <v>1068</v>
      </c>
      <c r="BS10" s="13">
        <f t="shared" si="71"/>
        <v>82.15384615384616</v>
      </c>
      <c r="BT10" s="62">
        <v>971</v>
      </c>
      <c r="BU10" s="62">
        <f t="shared" si="72"/>
        <v>74.692307692307693</v>
      </c>
      <c r="BV10" s="12">
        <v>9</v>
      </c>
      <c r="BW10" s="62">
        <f t="shared" si="62"/>
        <v>7.461538461538467</v>
      </c>
      <c r="BX10" s="13">
        <f>BS10-'League Wide'!C10</f>
        <v>-8.0461538461538424</v>
      </c>
      <c r="BY10" s="13">
        <f>BU10-'League Wide'!C10</f>
        <v>-15.507692307692309</v>
      </c>
      <c r="CA10" s="30" t="s">
        <v>37</v>
      </c>
      <c r="CB10" s="16">
        <v>5</v>
      </c>
      <c r="CC10" s="16">
        <v>8</v>
      </c>
      <c r="CD10" s="45">
        <f t="shared" si="41"/>
        <v>0.38461538461538464</v>
      </c>
      <c r="CE10" s="13">
        <v>1095</v>
      </c>
      <c r="CF10" s="13">
        <f t="shared" si="73"/>
        <v>84.230769230769226</v>
      </c>
      <c r="CG10" s="13">
        <v>1091</v>
      </c>
      <c r="CH10" s="13">
        <f t="shared" si="74"/>
        <v>83.92307692307692</v>
      </c>
      <c r="CI10" s="12">
        <v>10</v>
      </c>
      <c r="CJ10" s="13">
        <f t="shared" si="63"/>
        <v>0.3076923076923066</v>
      </c>
      <c r="CK10" s="13">
        <f>CF10-'League Wide'!C10</f>
        <v>-5.9692307692307764</v>
      </c>
      <c r="CL10" s="13">
        <f>CH10-'League Wide'!C10</f>
        <v>-6.276923076923083</v>
      </c>
      <c r="CM10" s="13"/>
      <c r="CN10" s="33"/>
      <c r="CO10" s="26">
        <f ca="1">SUM(INDIRECT("CO2"):CO9)</f>
        <v>51</v>
      </c>
      <c r="CP10" s="26">
        <f ca="1">SUM(INDIRECT("CP2"):CP9)</f>
        <v>54</v>
      </c>
      <c r="CQ10" s="47">
        <f ca="1">AVERAGE(INDIRECT("CQ2"):CQ9)</f>
        <v>0.4808836996336997</v>
      </c>
      <c r="CR10" s="27">
        <f ca="1">AVERAGE(INDIRECT("CR2"):CR9)</f>
        <v>1425.9625000000001</v>
      </c>
      <c r="CS10" s="27">
        <f ca="1">AVERAGE(INDIRECT("CS2"):CS9)</f>
        <v>107.77101648351649</v>
      </c>
      <c r="CT10" s="27">
        <f ca="1">AVERAGE(INDIRECT("CT2"):CT9)</f>
        <v>1445.1875</v>
      </c>
      <c r="CU10" s="27">
        <f ca="1">AVERAGE(INDIRECT("CU2"):CU9)</f>
        <v>109.5555173992674</v>
      </c>
      <c r="CV10" s="27">
        <f ca="1">AVERAGE(INDIRECT("CV2"):CV9)</f>
        <v>6.625</v>
      </c>
      <c r="CW10" s="27">
        <f ca="1">AVERAGE(INDIRECT("CW2"):CW9)</f>
        <v>-1.7845009157509146</v>
      </c>
      <c r="CX10" s="27">
        <f ca="1">AVERAGE(INDIRECT("CX2"):CX9)</f>
        <v>-2.7973614926739945</v>
      </c>
      <c r="CY10" s="27">
        <f ca="1">AVERAGE(INDIRECT("CY2"):CY9)</f>
        <v>-1.0128605769230798</v>
      </c>
      <c r="CZ10" s="13"/>
      <c r="DA10" s="30" t="s">
        <v>40</v>
      </c>
      <c r="DB10" s="61">
        <v>9</v>
      </c>
      <c r="DC10" s="61">
        <v>4</v>
      </c>
      <c r="DD10" s="51">
        <f t="shared" si="43"/>
        <v>0.69230769230769229</v>
      </c>
      <c r="DE10" s="13">
        <v>1247</v>
      </c>
      <c r="DF10" s="13">
        <f t="shared" si="77"/>
        <v>95.92307692307692</v>
      </c>
      <c r="DG10" s="13">
        <v>1073</v>
      </c>
      <c r="DH10" s="13">
        <f t="shared" si="78"/>
        <v>82.538461538461533</v>
      </c>
      <c r="DI10" s="12">
        <v>2</v>
      </c>
      <c r="DJ10" s="13">
        <f t="shared" si="47"/>
        <v>13.384615384615387</v>
      </c>
      <c r="DK10" s="13">
        <f>DF10-'League Wide'!C12</f>
        <v>5.3230769230769255</v>
      </c>
      <c r="DL10" s="13">
        <f>DH10-'League Wide'!C12</f>
        <v>-8.0615384615384613</v>
      </c>
      <c r="DN10" s="38" t="s">
        <v>26</v>
      </c>
      <c r="DO10" s="12" cm="1">
        <f t="array" ref="DO10:DO27">'Primary H2H'!P2:P19</f>
        <v>0</v>
      </c>
      <c r="DP10" s="12" cm="1">
        <f t="array" ref="DP10">INDEX('Primary H2H'!$B$16:$S$16,1,ROW()-9)</f>
        <v>0</v>
      </c>
      <c r="DQ10" s="44" t="e">
        <f t="shared" ref="DQ10:DQ18" si="83">(DO10/(DO10+DP10))</f>
        <v>#DIV/0!</v>
      </c>
      <c r="DR10" s="13"/>
      <c r="DS10" s="13"/>
      <c r="DT10" s="13"/>
      <c r="DU10" s="13"/>
      <c r="DV10" s="12"/>
      <c r="DW10" s="13"/>
      <c r="DX10" s="13"/>
      <c r="DY10" s="13"/>
      <c r="EA10" s="38" t="s">
        <v>12</v>
      </c>
      <c r="EB10" s="12">
        <v>2</v>
      </c>
      <c r="EC10" s="12" cm="1">
        <f t="array" ref="EC10">INDEX('Primary H2H'!$B$17:$S$17,1,ROW()-8)</f>
        <v>2</v>
      </c>
      <c r="ED10" s="44">
        <f t="shared" si="79"/>
        <v>0.5</v>
      </c>
      <c r="EE10" s="9"/>
      <c r="EF10" s="9"/>
      <c r="EG10" s="9"/>
      <c r="EH10" s="9"/>
      <c r="EI10" s="10"/>
      <c r="EJ10" s="9"/>
      <c r="EK10" s="9"/>
      <c r="EL10" s="9"/>
      <c r="EN10" s="38" t="s">
        <v>26</v>
      </c>
      <c r="EO10" s="12" cm="1">
        <f t="array" ref="EO10:EO27">'Primary H2H'!S2:S19</f>
        <v>0</v>
      </c>
      <c r="EP10" s="12" cm="1">
        <f t="array" ref="EP10">INDEX('Primary H2H'!$B$19:$S$19,1,ROW()-9)</f>
        <v>0</v>
      </c>
      <c r="EQ10" s="44" t="e">
        <f t="shared" ref="EQ10:EQ18" si="84">(EO10/(EO10+EP10))</f>
        <v>#DIV/0!</v>
      </c>
      <c r="ER10" s="9"/>
      <c r="ES10" s="9"/>
      <c r="ET10" s="9"/>
      <c r="EU10" s="9"/>
      <c r="EV10" s="10"/>
      <c r="EW10" s="9"/>
      <c r="EX10" s="29"/>
      <c r="EY10" s="13"/>
      <c r="FA10" s="14"/>
      <c r="FB10" s="14"/>
      <c r="FC10" s="14"/>
      <c r="FD10" s="14"/>
      <c r="FE10" s="29">
        <f>AVERAGE(FE2:FE8)</f>
        <v>1268.2857142857142</v>
      </c>
      <c r="FF10" s="29"/>
      <c r="FG10" s="29">
        <f>AVERAGE(FG2:FG8)</f>
        <v>1349.7142857142858</v>
      </c>
      <c r="FH10" s="29"/>
      <c r="FI10" s="29"/>
      <c r="FJ10" s="29"/>
      <c r="FK10" s="29"/>
      <c r="FL10" s="29"/>
      <c r="FR10" s="29">
        <f>SUM(FR2:FR8)</f>
        <v>8994</v>
      </c>
      <c r="FS10" s="29"/>
      <c r="FT10" s="29">
        <f>SUM(FT2:FT8)</f>
        <v>8460</v>
      </c>
      <c r="FU10" s="9"/>
      <c r="FW10" s="9"/>
      <c r="FX10" s="9"/>
      <c r="FY10" s="9"/>
      <c r="GE10" s="29">
        <f>SUM(GE2:GE8)</f>
        <v>9067</v>
      </c>
      <c r="GF10" s="29"/>
      <c r="GG10" s="29">
        <f>SUM(GG2:GG8)</f>
        <v>8252</v>
      </c>
      <c r="GH10" s="9"/>
      <c r="GI10" s="9"/>
      <c r="GN10" s="23" t="s">
        <v>39</v>
      </c>
      <c r="GO10" s="75" t="s">
        <v>1</v>
      </c>
      <c r="GP10" s="75" t="s">
        <v>2</v>
      </c>
      <c r="GQ10" s="75" t="s">
        <v>3</v>
      </c>
      <c r="GR10" s="13"/>
      <c r="GS10" s="12"/>
      <c r="GT10" s="13"/>
    </row>
    <row r="11" spans="1:207" ht="18.75">
      <c r="A11" s="30" t="s">
        <v>38</v>
      </c>
      <c r="B11" s="12">
        <v>6</v>
      </c>
      <c r="C11" s="12">
        <v>7</v>
      </c>
      <c r="D11" s="45">
        <f t="shared" si="31"/>
        <v>0.46153846153846156</v>
      </c>
      <c r="E11" s="13">
        <v>1212</v>
      </c>
      <c r="F11" s="13">
        <f t="shared" si="54"/>
        <v>93.230769230769226</v>
      </c>
      <c r="G11" s="66">
        <v>1352</v>
      </c>
      <c r="H11" s="233">
        <f t="shared" si="32"/>
        <v>104</v>
      </c>
      <c r="I11" s="12">
        <v>7</v>
      </c>
      <c r="J11" s="13">
        <f t="shared" si="57"/>
        <v>-10.769230769230774</v>
      </c>
      <c r="K11" s="13">
        <f>F11-'League Wide'!C11</f>
        <v>-2.0692307692307708</v>
      </c>
      <c r="L11" s="13">
        <f>H11-'League Wide'!C11</f>
        <v>8.7000000000000028</v>
      </c>
      <c r="N11" s="30" t="s">
        <v>38</v>
      </c>
      <c r="O11" s="16">
        <v>6</v>
      </c>
      <c r="P11" s="16">
        <v>7</v>
      </c>
      <c r="Q11" s="45">
        <f t="shared" si="33"/>
        <v>0.46153846153846156</v>
      </c>
      <c r="R11" s="13">
        <v>1162</v>
      </c>
      <c r="S11" s="13">
        <f t="shared" si="34"/>
        <v>89.384615384615387</v>
      </c>
      <c r="T11" s="13">
        <v>1223</v>
      </c>
      <c r="U11" s="13">
        <f t="shared" si="35"/>
        <v>94.07692307692308</v>
      </c>
      <c r="V11" s="12">
        <v>8</v>
      </c>
      <c r="W11" s="13">
        <f t="shared" si="58"/>
        <v>-4.6923076923076934</v>
      </c>
      <c r="X11" s="13">
        <f>S11-'League Wide'!C11</f>
        <v>-5.9153846153846104</v>
      </c>
      <c r="Y11" s="13">
        <f>U11-'League Wide'!C11</f>
        <v>-1.223076923076917</v>
      </c>
      <c r="AA11" s="30" t="s">
        <v>38</v>
      </c>
      <c r="AB11" s="61">
        <v>8</v>
      </c>
      <c r="AC11" s="61">
        <v>5</v>
      </c>
      <c r="AD11" s="45">
        <f t="shared" si="36"/>
        <v>0.61538461538461542</v>
      </c>
      <c r="AE11" s="13">
        <v>1354</v>
      </c>
      <c r="AF11" s="13">
        <f t="shared" si="37"/>
        <v>104.15384615384616</v>
      </c>
      <c r="AG11" s="13">
        <v>1303</v>
      </c>
      <c r="AH11" s="13">
        <f t="shared" si="66"/>
        <v>100.23076923076923</v>
      </c>
      <c r="AI11" s="194">
        <v>1</v>
      </c>
      <c r="AJ11" s="13">
        <f t="shared" si="59"/>
        <v>3.923076923076934</v>
      </c>
      <c r="AK11" s="13">
        <f>AF11-'League Wide'!C11</f>
        <v>8.8538461538461632</v>
      </c>
      <c r="AL11" s="13">
        <f>AH11-'League Wide'!C11</f>
        <v>4.9307692307692292</v>
      </c>
      <c r="AM11" s="16"/>
      <c r="AN11" s="30" t="s">
        <v>38</v>
      </c>
      <c r="AO11" s="64">
        <v>4</v>
      </c>
      <c r="AP11" s="64">
        <v>9</v>
      </c>
      <c r="AQ11" s="65">
        <f t="shared" si="38"/>
        <v>0.30769230769230771</v>
      </c>
      <c r="AR11" s="66">
        <v>974</v>
      </c>
      <c r="AS11" s="66">
        <f t="shared" si="67"/>
        <v>74.92307692307692</v>
      </c>
      <c r="AT11" s="13">
        <v>1212</v>
      </c>
      <c r="AU11" s="13">
        <f t="shared" si="68"/>
        <v>93.230769230769226</v>
      </c>
      <c r="AV11" s="12">
        <v>9</v>
      </c>
      <c r="AW11" s="66">
        <f t="shared" si="60"/>
        <v>-18.307692307692307</v>
      </c>
      <c r="AX11" s="13">
        <f>AS11-'League Wide'!C11</f>
        <v>-20.376923076923077</v>
      </c>
      <c r="AY11" s="13">
        <f>AU11-'League Wide'!C11</f>
        <v>-2.0692307692307708</v>
      </c>
      <c r="BA11" s="30" t="s">
        <v>38</v>
      </c>
      <c r="BB11" s="16">
        <v>8</v>
      </c>
      <c r="BC11" s="16">
        <v>5</v>
      </c>
      <c r="BD11" s="45">
        <f t="shared" si="39"/>
        <v>0.61538461538461542</v>
      </c>
      <c r="BE11" s="13">
        <v>1216</v>
      </c>
      <c r="BF11" s="13">
        <f t="shared" si="69"/>
        <v>93.538461538461533</v>
      </c>
      <c r="BG11" s="13">
        <v>1252</v>
      </c>
      <c r="BH11" s="13">
        <f t="shared" si="70"/>
        <v>96.307692307692307</v>
      </c>
      <c r="BI11" s="12">
        <v>6</v>
      </c>
      <c r="BJ11" s="13">
        <f t="shared" si="61"/>
        <v>-2.7692307692307736</v>
      </c>
      <c r="BK11" s="13">
        <f>BF11-'League Wide'!C11</f>
        <v>-1.7615384615384642</v>
      </c>
      <c r="BL11" s="13">
        <f>BH11-'League Wide'!C11</f>
        <v>1.0076923076923094</v>
      </c>
      <c r="BM11" s="16"/>
      <c r="BN11" s="30" t="s">
        <v>38</v>
      </c>
      <c r="BO11" s="64">
        <v>4</v>
      </c>
      <c r="BP11" s="64">
        <v>9</v>
      </c>
      <c r="BQ11" s="65">
        <f t="shared" si="40"/>
        <v>0.30769230769230771</v>
      </c>
      <c r="BR11" s="13">
        <v>1047</v>
      </c>
      <c r="BS11" s="13">
        <f t="shared" si="71"/>
        <v>80.538461538461533</v>
      </c>
      <c r="BT11" s="62">
        <v>1183</v>
      </c>
      <c r="BU11" s="62">
        <f t="shared" si="72"/>
        <v>91</v>
      </c>
      <c r="BV11" s="12">
        <v>10</v>
      </c>
      <c r="BW11" s="13">
        <f t="shared" si="62"/>
        <v>-10.461538461538467</v>
      </c>
      <c r="BX11" s="13">
        <f>BS11-'League Wide'!C11</f>
        <v>-14.761538461538464</v>
      </c>
      <c r="BY11" s="13">
        <f>BU11-'League Wide'!C11</f>
        <v>-4.2999999999999972</v>
      </c>
      <c r="CA11" s="30" t="s">
        <v>38</v>
      </c>
      <c r="CB11" s="16">
        <v>7</v>
      </c>
      <c r="CC11" s="16">
        <v>6</v>
      </c>
      <c r="CD11" s="45">
        <f t="shared" si="41"/>
        <v>0.53846153846153844</v>
      </c>
      <c r="CE11" s="13">
        <v>1331</v>
      </c>
      <c r="CF11" s="13">
        <f t="shared" si="73"/>
        <v>102.38461538461539</v>
      </c>
      <c r="CG11" s="13">
        <v>1238</v>
      </c>
      <c r="CH11" s="13">
        <f t="shared" si="74"/>
        <v>95.230769230769226</v>
      </c>
      <c r="CI11" s="12">
        <v>3</v>
      </c>
      <c r="CJ11" s="13">
        <f t="shared" si="63"/>
        <v>7.1538461538461604</v>
      </c>
      <c r="CK11" s="13">
        <f>CF11-'League Wide'!C11</f>
        <v>7.0846153846153896</v>
      </c>
      <c r="CL11" s="13">
        <f>CH11-'League Wide'!C11</f>
        <v>-6.9230769230770761E-2</v>
      </c>
      <c r="CM11" s="13"/>
      <c r="CN11" s="14"/>
      <c r="CO11" s="14"/>
      <c r="CP11" s="14"/>
      <c r="CQ11" s="14"/>
      <c r="CR11" s="27">
        <f ca="1">SUM(INDIRECT("CR2"):CR9)</f>
        <v>11407.7</v>
      </c>
      <c r="CS11" s="29"/>
      <c r="CT11" s="27">
        <f ca="1">SUM(INDIRECT("CT2"):CT9)</f>
        <v>11561.5</v>
      </c>
      <c r="CU11" s="13"/>
      <c r="CV11" s="12"/>
      <c r="CW11" s="13"/>
      <c r="CX11" s="13"/>
      <c r="CY11" s="13"/>
      <c r="CZ11" s="29"/>
      <c r="DA11" s="33"/>
      <c r="DB11" s="26">
        <f ca="1">SUM(INDIRECT("DB2"):DB10)</f>
        <v>61</v>
      </c>
      <c r="DC11" s="26">
        <f ca="1">SUM(INDIRECT("DC2"):DC10)</f>
        <v>57</v>
      </c>
      <c r="DD11" s="47">
        <f ca="1">AVERAGE(INDIRECT("DD2"):DD10)</f>
        <v>0.52035002035002031</v>
      </c>
      <c r="DE11" s="27">
        <f ca="1">AVERAGE(INDIRECT("DE2"):DE10)</f>
        <v>1479.8222222222221</v>
      </c>
      <c r="DF11" s="27">
        <f ca="1">AVERAGE(INDIRECT("DF2"):DF10)</f>
        <v>112.42889702889703</v>
      </c>
      <c r="DG11" s="27">
        <f ca="1">AVERAGE(INDIRECT("DG2"):DG10)</f>
        <v>1428.3888888888889</v>
      </c>
      <c r="DH11" s="27">
        <f ca="1">AVERAGE(INDIRECT("DH2"):DH10)</f>
        <v>108.22161172161172</v>
      </c>
      <c r="DI11" s="27">
        <f ca="1">AVERAGE(INDIRECT("DI2"):DI10)</f>
        <v>4.8888888888888893</v>
      </c>
      <c r="DJ11" s="27">
        <f ca="1">AVERAGE(INDIRECT("DJ2"):DJ10)</f>
        <v>4.2072853072853054</v>
      </c>
      <c r="DK11" s="27">
        <f ca="1">AVERAGE(INDIRECT("DK2"):DK10)</f>
        <v>4.0792277167277131</v>
      </c>
      <c r="DL11" s="27">
        <f ca="1">AVERAGE(INDIRECT("DL2"):DL10)</f>
        <v>-0.12805759055759186</v>
      </c>
      <c r="DN11" s="38" t="s">
        <v>12</v>
      </c>
      <c r="DO11" s="12">
        <v>3</v>
      </c>
      <c r="DP11" s="12" cm="1">
        <f t="array" ref="DP11">INDEX('Primary H2H'!$B$16:$S$16,1,ROW()-9)</f>
        <v>1</v>
      </c>
      <c r="DQ11" s="44">
        <f t="shared" si="83"/>
        <v>0.75</v>
      </c>
      <c r="DR11" s="13"/>
      <c r="DS11" s="13"/>
      <c r="DT11" s="13"/>
      <c r="DU11" s="13"/>
      <c r="DV11" s="12"/>
      <c r="DW11" s="13"/>
      <c r="DX11" s="13"/>
      <c r="DY11" s="13"/>
      <c r="EA11" s="38" t="s">
        <v>25</v>
      </c>
      <c r="EB11" s="12">
        <v>0</v>
      </c>
      <c r="EC11" s="12" cm="1">
        <f t="array" ref="EC11">INDEX('Primary H2H'!$B$17:$S$17,1,ROW()-8)</f>
        <v>0</v>
      </c>
      <c r="ED11" s="44" t="e">
        <f t="shared" si="79"/>
        <v>#DIV/0!</v>
      </c>
      <c r="EE11" s="9"/>
      <c r="EF11" s="9"/>
      <c r="EG11" s="9"/>
      <c r="EH11" s="9"/>
      <c r="EI11" s="10"/>
      <c r="EJ11" s="9"/>
      <c r="EK11" s="9"/>
      <c r="EL11" s="9"/>
      <c r="EN11" s="38" t="s">
        <v>12</v>
      </c>
      <c r="EO11" s="12">
        <v>3</v>
      </c>
      <c r="EP11" s="12" cm="1">
        <f t="array" ref="EP11">INDEX('Primary H2H'!$B$19:$S$19,1,ROW()-9)</f>
        <v>1</v>
      </c>
      <c r="EQ11" s="44">
        <f t="shared" si="84"/>
        <v>0.75</v>
      </c>
      <c r="ER11" s="9"/>
      <c r="ES11" s="9"/>
      <c r="ET11" s="9"/>
      <c r="EU11" s="9"/>
      <c r="EV11" s="10"/>
      <c r="EW11" s="9"/>
      <c r="EX11" s="29"/>
      <c r="EY11" s="13"/>
      <c r="FA11" s="45"/>
      <c r="FB11" s="13"/>
      <c r="FC11" s="13"/>
      <c r="FD11" s="13"/>
      <c r="FE11" s="13"/>
      <c r="FF11" s="12"/>
      <c r="FG11" s="13"/>
      <c r="FH11" s="29"/>
      <c r="FR11" s="9"/>
      <c r="FS11" s="9"/>
      <c r="FT11" s="9"/>
      <c r="FU11" s="9"/>
      <c r="FW11" s="9"/>
      <c r="FX11" s="30"/>
      <c r="FY11" s="38"/>
      <c r="GA11" s="23" t="s">
        <v>41</v>
      </c>
      <c r="GB11" s="75" t="s">
        <v>1</v>
      </c>
      <c r="GC11" s="75" t="s">
        <v>2</v>
      </c>
      <c r="GD11" s="75" t="s">
        <v>3</v>
      </c>
      <c r="GE11" s="13"/>
      <c r="GF11" s="13"/>
      <c r="GG11" s="13"/>
      <c r="GH11" s="13"/>
      <c r="GI11" s="16"/>
      <c r="GN11" s="38" t="s">
        <v>26</v>
      </c>
      <c r="GO11" s="39" cm="1">
        <f t="array" ref="GO11:GO28">'Primary H2H'!F2:F19</f>
        <v>1</v>
      </c>
      <c r="GP11" s="12" cm="1">
        <f t="array" ref="GP11">INDEX('Primary H2H'!$B$6:$S$6,1,ROW()-10)</f>
        <v>4</v>
      </c>
      <c r="GQ11" s="44">
        <f t="shared" ref="GQ11:GQ19" si="85">(GO11/(GO11+GP11))</f>
        <v>0.2</v>
      </c>
      <c r="GR11" s="13"/>
      <c r="GS11" s="12"/>
      <c r="GT11" s="13"/>
    </row>
    <row r="12" spans="1:207" ht="18.75">
      <c r="A12" s="23" t="s">
        <v>40</v>
      </c>
      <c r="B12" s="12">
        <v>7</v>
      </c>
      <c r="C12" s="12">
        <v>6</v>
      </c>
      <c r="D12" s="51">
        <f t="shared" si="31"/>
        <v>0.53846153846153844</v>
      </c>
      <c r="E12" s="13">
        <v>1227</v>
      </c>
      <c r="F12" s="13">
        <f t="shared" si="54"/>
        <v>94.384615384615387</v>
      </c>
      <c r="G12" s="13">
        <v>1166</v>
      </c>
      <c r="H12" s="13">
        <f t="shared" si="32"/>
        <v>89.692307692307693</v>
      </c>
      <c r="I12" s="12">
        <v>6</v>
      </c>
      <c r="J12" s="13">
        <f t="shared" si="57"/>
        <v>4.6923076923076934</v>
      </c>
      <c r="K12" s="13">
        <f>F12-'League Wide'!C12</f>
        <v>3.7846153846153925</v>
      </c>
      <c r="L12" s="13">
        <f>H12-'League Wide'!C12</f>
        <v>-0.90769230769230091</v>
      </c>
      <c r="N12" s="23" t="s">
        <v>40</v>
      </c>
      <c r="O12" s="16">
        <v>7</v>
      </c>
      <c r="P12" s="16">
        <v>6</v>
      </c>
      <c r="Q12" s="51">
        <f t="shared" si="33"/>
        <v>0.53846153846153844</v>
      </c>
      <c r="R12" s="13">
        <v>1295</v>
      </c>
      <c r="S12" s="13">
        <f t="shared" si="34"/>
        <v>99.615384615384613</v>
      </c>
      <c r="T12" s="13">
        <v>1226</v>
      </c>
      <c r="U12" s="13">
        <f t="shared" si="35"/>
        <v>94.307692307692307</v>
      </c>
      <c r="V12" s="194">
        <v>1</v>
      </c>
      <c r="W12" s="13">
        <f t="shared" si="58"/>
        <v>5.3076923076923066</v>
      </c>
      <c r="X12" s="13">
        <f>S12-'League Wide'!C12</f>
        <v>9.0153846153846189</v>
      </c>
      <c r="Y12" s="13">
        <f>U12-'League Wide'!C12</f>
        <v>3.7076923076923123</v>
      </c>
      <c r="AA12" s="23" t="s">
        <v>40</v>
      </c>
      <c r="AB12" s="16">
        <v>9</v>
      </c>
      <c r="AC12" s="16">
        <v>4</v>
      </c>
      <c r="AD12" s="51">
        <f t="shared" si="36"/>
        <v>0.69230769230769229</v>
      </c>
      <c r="AE12" s="13">
        <v>1325</v>
      </c>
      <c r="AF12" s="13">
        <f t="shared" si="37"/>
        <v>101.92307692307692</v>
      </c>
      <c r="AG12" s="13">
        <v>1118</v>
      </c>
      <c r="AH12" s="13">
        <f t="shared" si="66"/>
        <v>86</v>
      </c>
      <c r="AI12" s="12">
        <v>4</v>
      </c>
      <c r="AJ12" s="13">
        <f t="shared" si="59"/>
        <v>15.92307692307692</v>
      </c>
      <c r="AK12" s="13">
        <f>AF12-'League Wide'!C12</f>
        <v>11.323076923076925</v>
      </c>
      <c r="AL12" s="13">
        <f>AH12-'League Wide'!C12</f>
        <v>-4.5999999999999943</v>
      </c>
      <c r="AM12" s="16"/>
      <c r="AN12" s="23" t="s">
        <v>40</v>
      </c>
      <c r="AO12" s="64">
        <v>3</v>
      </c>
      <c r="AP12" s="64">
        <v>10</v>
      </c>
      <c r="AQ12" s="67">
        <f t="shared" si="38"/>
        <v>0.23076923076923078</v>
      </c>
      <c r="AR12" s="66">
        <v>949</v>
      </c>
      <c r="AS12" s="66">
        <f t="shared" si="67"/>
        <v>73</v>
      </c>
      <c r="AT12" s="13">
        <v>1235</v>
      </c>
      <c r="AU12" s="13">
        <f t="shared" si="68"/>
        <v>95</v>
      </c>
      <c r="AV12" s="12">
        <v>9</v>
      </c>
      <c r="AW12" s="66">
        <f t="shared" si="60"/>
        <v>-22</v>
      </c>
      <c r="AX12" s="13">
        <f>AS12-'League Wide'!C12</f>
        <v>-17.599999999999994</v>
      </c>
      <c r="AY12" s="13">
        <f>AU12-'League Wide'!C12</f>
        <v>4.4000000000000057</v>
      </c>
      <c r="BA12" s="23" t="s">
        <v>40</v>
      </c>
      <c r="BB12" s="16">
        <v>8</v>
      </c>
      <c r="BC12" s="16">
        <v>5</v>
      </c>
      <c r="BD12" s="51">
        <f t="shared" si="39"/>
        <v>0.61538461538461542</v>
      </c>
      <c r="BE12" s="13">
        <v>1101</v>
      </c>
      <c r="BF12" s="13">
        <f t="shared" si="69"/>
        <v>84.692307692307693</v>
      </c>
      <c r="BG12" s="13">
        <v>1183</v>
      </c>
      <c r="BH12" s="13">
        <f t="shared" si="70"/>
        <v>91</v>
      </c>
      <c r="BI12" s="12">
        <v>5</v>
      </c>
      <c r="BJ12" s="13">
        <f t="shared" si="61"/>
        <v>-6.3076923076923066</v>
      </c>
      <c r="BK12" s="13">
        <f>BF12-'League Wide'!C12</f>
        <v>-5.9076923076923009</v>
      </c>
      <c r="BL12" s="13">
        <f>BH12-'League Wide'!C12</f>
        <v>0.40000000000000568</v>
      </c>
      <c r="BM12" s="16"/>
      <c r="BN12" s="23" t="s">
        <v>40</v>
      </c>
      <c r="BO12" s="16">
        <v>5</v>
      </c>
      <c r="BP12" s="16">
        <v>8</v>
      </c>
      <c r="BQ12" s="51">
        <f t="shared" si="40"/>
        <v>0.38461538461538464</v>
      </c>
      <c r="BR12" s="224">
        <v>1059</v>
      </c>
      <c r="BS12" s="13">
        <f t="shared" si="71"/>
        <v>81.461538461538467</v>
      </c>
      <c r="BT12" s="13">
        <v>1159</v>
      </c>
      <c r="BU12" s="13">
        <f t="shared" si="72"/>
        <v>89.15384615384616</v>
      </c>
      <c r="BV12" s="12">
        <v>10</v>
      </c>
      <c r="BW12" s="13">
        <f t="shared" si="62"/>
        <v>-7.6923076923076934</v>
      </c>
      <c r="BX12" s="13">
        <f>BS12-'League Wide'!C12</f>
        <v>-9.1384615384615273</v>
      </c>
      <c r="BY12" s="13">
        <f>BU12-'League Wide'!C12</f>
        <v>-1.4461538461538339</v>
      </c>
      <c r="CA12" s="30" t="s">
        <v>40</v>
      </c>
      <c r="CB12" s="16">
        <v>4</v>
      </c>
      <c r="CC12" s="16">
        <v>9</v>
      </c>
      <c r="CD12" s="51">
        <f t="shared" si="41"/>
        <v>0.30769230769230771</v>
      </c>
      <c r="CE12" s="13">
        <v>1054</v>
      </c>
      <c r="CF12" s="13">
        <f t="shared" si="73"/>
        <v>81.07692307692308</v>
      </c>
      <c r="CG12" s="13">
        <v>1224</v>
      </c>
      <c r="CH12" s="13">
        <f t="shared" si="74"/>
        <v>94.15384615384616</v>
      </c>
      <c r="CI12" s="12">
        <v>8</v>
      </c>
      <c r="CJ12" s="13">
        <f t="shared" si="63"/>
        <v>-13.07692307692308</v>
      </c>
      <c r="CK12" s="13">
        <f>CF12-'League Wide'!C12</f>
        <v>-9.5230769230769141</v>
      </c>
      <c r="CL12" s="13">
        <f>CH12-'League Wide'!C12</f>
        <v>3.5538461538461661</v>
      </c>
      <c r="CM12" s="13"/>
      <c r="CR12" s="9"/>
      <c r="CS12" s="9"/>
      <c r="CT12" s="9"/>
      <c r="CU12" s="9"/>
      <c r="CW12" s="9"/>
      <c r="CX12" s="9"/>
      <c r="CY12" s="9"/>
      <c r="DE12" s="27">
        <f ca="1">SUM(INDIRECT("DE2"):DE10)</f>
        <v>13318.4</v>
      </c>
      <c r="DF12" s="29"/>
      <c r="DG12" s="27">
        <f ca="1">SUM(INDIRECT("DG2"):DG10)</f>
        <v>12855.5</v>
      </c>
      <c r="DH12" s="9"/>
      <c r="DJ12" s="9"/>
      <c r="DK12" s="9"/>
      <c r="DL12" s="9"/>
      <c r="DN12" s="38" t="s">
        <v>25</v>
      </c>
      <c r="DO12" s="12">
        <v>0</v>
      </c>
      <c r="DP12" s="12" cm="1">
        <f t="array" ref="DP12">INDEX('Primary H2H'!$B$16:$S$16,1,ROW()-9)</f>
        <v>0</v>
      </c>
      <c r="DQ12" s="44" t="e">
        <f t="shared" si="83"/>
        <v>#DIV/0!</v>
      </c>
      <c r="DR12" s="13"/>
      <c r="DS12" s="13"/>
      <c r="DT12" s="13"/>
      <c r="DU12" s="13"/>
      <c r="DV12" s="12"/>
      <c r="DW12" s="13"/>
      <c r="DX12" s="13"/>
      <c r="DY12" s="13"/>
      <c r="EA12" s="38" t="s">
        <v>42</v>
      </c>
      <c r="EB12" s="12">
        <v>0</v>
      </c>
      <c r="EC12" s="12" cm="1">
        <f t="array" ref="EC12">INDEX('Primary H2H'!$B$17:$S$17,1,ROW()-8)</f>
        <v>0</v>
      </c>
      <c r="ED12" s="44" t="e">
        <f t="shared" si="79"/>
        <v>#DIV/0!</v>
      </c>
      <c r="EE12" s="9"/>
      <c r="EF12" s="9"/>
      <c r="EG12" s="9"/>
      <c r="EH12" s="9"/>
      <c r="EI12" s="10"/>
      <c r="EJ12" s="9"/>
      <c r="EK12" s="9"/>
      <c r="EL12" s="9"/>
      <c r="EN12" s="38" t="s">
        <v>25</v>
      </c>
      <c r="EO12" s="12">
        <v>0</v>
      </c>
      <c r="EP12" s="12" cm="1">
        <f t="array" ref="EP12">INDEX('Primary H2H'!$B$19:$S$19,1,ROW()-9)</f>
        <v>0</v>
      </c>
      <c r="EQ12" s="44" t="e">
        <f t="shared" si="84"/>
        <v>#DIV/0!</v>
      </c>
      <c r="ER12" s="9"/>
      <c r="ES12" s="9"/>
      <c r="ET12" s="9"/>
      <c r="EU12" s="9"/>
      <c r="EV12" s="10"/>
      <c r="EW12" s="9"/>
      <c r="EX12" s="29"/>
      <c r="EY12" s="13"/>
      <c r="FA12" s="23" t="s">
        <v>39</v>
      </c>
      <c r="FB12" s="75" t="s">
        <v>1</v>
      </c>
      <c r="FC12" s="75" t="s">
        <v>2</v>
      </c>
      <c r="FD12" s="75" t="s">
        <v>3</v>
      </c>
      <c r="FE12" s="13"/>
      <c r="FF12" s="12"/>
      <c r="FG12" s="13"/>
      <c r="FN12" s="23" t="s">
        <v>39</v>
      </c>
      <c r="FO12" s="75" t="s">
        <v>1</v>
      </c>
      <c r="FP12" s="75" t="s">
        <v>2</v>
      </c>
      <c r="FQ12" s="75" t="s">
        <v>3</v>
      </c>
      <c r="FR12" s="9"/>
      <c r="FS12" s="9"/>
      <c r="FT12" s="9"/>
      <c r="FU12" s="9"/>
      <c r="FW12" s="9"/>
      <c r="FX12" s="30"/>
      <c r="FY12" s="16"/>
      <c r="GA12" s="167" t="s">
        <v>26</v>
      </c>
      <c r="GB12" s="210" cm="1">
        <f t="array" ref="GB12:GB29">'Primary H2H'!B2:B19</f>
        <v>0</v>
      </c>
      <c r="GC12" s="210" cm="1">
        <f t="array" ref="GC12">INDEX('Primary H2H'!$B$2:$S$2,1,ROW()-11)</f>
        <v>0</v>
      </c>
      <c r="GD12" s="166" t="e">
        <f t="shared" ref="GD12:GD20" si="86">(GB12/(GB12+GC12))</f>
        <v>#DIV/0!</v>
      </c>
      <c r="GE12" s="29"/>
      <c r="GF12" s="29"/>
      <c r="GG12" s="30"/>
      <c r="GH12" s="29"/>
      <c r="GN12" s="38" t="s">
        <v>12</v>
      </c>
      <c r="GO12" s="12">
        <v>4</v>
      </c>
      <c r="GP12" s="12" cm="1">
        <f t="array" ref="GP12">INDEX('Primary H2H'!$B$6:$S$6,1,ROW()-10)</f>
        <v>1</v>
      </c>
      <c r="GQ12" s="44">
        <f t="shared" si="85"/>
        <v>0.8</v>
      </c>
      <c r="GR12" s="29"/>
      <c r="GS12" s="29"/>
      <c r="GT12" s="29"/>
    </row>
    <row r="13" spans="1:207" ht="18.75">
      <c r="A13" s="14"/>
      <c r="B13" s="26">
        <f ca="1">SUM(INDIRECT("B2"):B12)</f>
        <v>78</v>
      </c>
      <c r="C13" s="26">
        <f ca="1">SUM(INDIRECT("C2"):C12)</f>
        <v>66</v>
      </c>
      <c r="D13" s="47">
        <f ca="1">AVERAGE(INDIRECT("D2"):D12)</f>
        <v>0.54270729270729268</v>
      </c>
      <c r="E13" s="27">
        <f ca="1">AVERAGE(INDIRECT("E2"):E12)</f>
        <v>1408.4272727272728</v>
      </c>
      <c r="F13" s="27">
        <f ca="1">AVERAGE(INDIRECT("F2"):F12)</f>
        <v>106.9894771894772</v>
      </c>
      <c r="G13" s="27">
        <f ca="1">AVERAGE(INDIRECT("G2"):G12)</f>
        <v>1370.890909090909</v>
      </c>
      <c r="H13" s="27">
        <f ca="1">AVERAGE(INDIRECT("H2"):H12)</f>
        <v>104.15529470529468</v>
      </c>
      <c r="I13" s="27">
        <f ca="1">AVERAGE(INDIRECT("I2"):I12)</f>
        <v>4.8181818181818183</v>
      </c>
      <c r="J13" s="27">
        <f ca="1">AVERAGE(INDIRECT("J2"):J12)</f>
        <v>2.8341824841824876</v>
      </c>
      <c r="K13" s="27">
        <f ca="1">AVERAGE(INDIRECT("K2"):K12)</f>
        <v>1.4761113886113888</v>
      </c>
      <c r="L13" s="27">
        <f ca="1">AVERAGE(INDIRECT("L2"):L12)</f>
        <v>-1.3580710955710991</v>
      </c>
      <c r="N13" s="38"/>
      <c r="O13" s="26">
        <f ca="1">SUM(INDIRECT("O2"):O12)</f>
        <v>75</v>
      </c>
      <c r="P13" s="26">
        <f ca="1">SUM(INDIRECT("P2"):P12)</f>
        <v>69</v>
      </c>
      <c r="Q13" s="47">
        <f ca="1">AVERAGE(INDIRECT("Q2"):Q12)</f>
        <v>0.51665001665001664</v>
      </c>
      <c r="R13" s="27">
        <f ca="1">AVERAGE(INDIRECT("R2"):R12)</f>
        <v>1414.609090909091</v>
      </c>
      <c r="S13" s="27">
        <f ca="1">AVERAGE(INDIRECT("S2"):S12)</f>
        <v>107.36868131868131</v>
      </c>
      <c r="T13" s="27">
        <f ca="1">AVERAGE(INDIRECT("T2"):T12)</f>
        <v>1405.8999999999999</v>
      </c>
      <c r="U13" s="27">
        <f ca="1">AVERAGE(INDIRECT("U2"):U12)</f>
        <v>106.85915750915751</v>
      </c>
      <c r="V13" s="27">
        <f ca="1">AVERAGE(INDIRECT("V2"):V12)</f>
        <v>5.5454545454545459</v>
      </c>
      <c r="W13" s="27">
        <f ca="1">AVERAGE(INDIRECT("W2"):W12)</f>
        <v>0.50952380952381171</v>
      </c>
      <c r="X13" s="27">
        <f ca="1">AVERAGE(INDIRECT("X2"):X12)</f>
        <v>1.8553155178155174</v>
      </c>
      <c r="Y13" s="27">
        <f ca="1">AVERAGE(INDIRECT("Y2"):Y12)</f>
        <v>1.3457917082917057</v>
      </c>
      <c r="AA13" s="14"/>
      <c r="AB13" s="26">
        <f ca="1">SUM(INDIRECT("AB2"):AB12)</f>
        <v>67</v>
      </c>
      <c r="AC13" s="26">
        <f ca="1">SUM(INDIRECT("AC2"):AC12)</f>
        <v>77</v>
      </c>
      <c r="AD13" s="47">
        <f ca="1">AVERAGE(INDIRECT("AD2"):AD12)</f>
        <v>0.46420246420246425</v>
      </c>
      <c r="AE13" s="27">
        <f ca="1">AVERAGE(INDIRECT("AE2"):AE12)</f>
        <v>1376.1636363636362</v>
      </c>
      <c r="AF13" s="27">
        <f ca="1">AVERAGE(INDIRECT("AF2"):AF12)</f>
        <v>104.5080253080253</v>
      </c>
      <c r="AG13" s="27">
        <f ca="1">AVERAGE(INDIRECT("AG2"):AG12)</f>
        <v>1415.109090909091</v>
      </c>
      <c r="AH13" s="27">
        <f ca="1">AVERAGE(INDIRECT("AH2"):AH12)</f>
        <v>107.56798201798202</v>
      </c>
      <c r="AI13" s="27">
        <f ca="1">AVERAGE(INDIRECT("AI2"):AI12)</f>
        <v>7.7272727272727275</v>
      </c>
      <c r="AJ13" s="27">
        <f ca="1">AVERAGE(INDIRECT("AJ2"):AJ12)</f>
        <v>-3.0599567099567069</v>
      </c>
      <c r="AK13" s="27">
        <f ca="1">AVERAGE(INDIRECT("AK2"):AK12)</f>
        <v>-1.0053404928404914</v>
      </c>
      <c r="AL13" s="27">
        <f ca="1">AVERAGE(INDIRECT("AL2"):AL12)</f>
        <v>2.0546162171162154</v>
      </c>
      <c r="AM13" s="38"/>
      <c r="AN13" s="30"/>
      <c r="AO13" s="26">
        <f ca="1">SUM(INDIRECT("AO2"):AO12)</f>
        <v>63</v>
      </c>
      <c r="AP13" s="26">
        <f ca="1">SUM(INDIRECT("AP2"):AP12)</f>
        <v>81</v>
      </c>
      <c r="AQ13" s="47">
        <f ca="1">AVERAGE(INDIRECT("AQ2"):AQ12)</f>
        <v>0.4401431901431902</v>
      </c>
      <c r="AR13" s="27">
        <f ca="1">AVERAGE(INDIRECT("AR2"):AR12)</f>
        <v>1341.6454545454546</v>
      </c>
      <c r="AS13" s="27">
        <f ca="1">AVERAGE(INDIRECT("AS2"):AS12)</f>
        <v>101.99157509157511</v>
      </c>
      <c r="AT13" s="27">
        <f ca="1">AVERAGE(INDIRECT("AT2"):AT12)</f>
        <v>1383.7272727272727</v>
      </c>
      <c r="AU13" s="27">
        <f ca="1">AVERAGE(INDIRECT("AU2"):AU12)</f>
        <v>105.06526806526807</v>
      </c>
      <c r="AV13" s="27">
        <f ca="1">AVERAGE(INDIRECT("AV2"):AV12)</f>
        <v>6.5454545454545459</v>
      </c>
      <c r="AW13" s="27">
        <f ca="1">AVERAGE(INDIRECT("AW2"):AW12)</f>
        <v>-3.0736929736929737</v>
      </c>
      <c r="AX13" s="27">
        <f ca="1">AVERAGE(INDIRECT("AX2"):AX12)</f>
        <v>-3.5217907092907113</v>
      </c>
      <c r="AY13" s="27">
        <f ca="1">AVERAGE(INDIRECT("AY2"):AY12)</f>
        <v>-0.44809773559773769</v>
      </c>
      <c r="BA13" s="14"/>
      <c r="BB13" s="26">
        <f ca="1">SUM(INDIRECT("BB2"):BB12)</f>
        <v>73</v>
      </c>
      <c r="BC13" s="26">
        <f ca="1">SUM(INDIRECT("BC2"):BC12)</f>
        <v>71</v>
      </c>
      <c r="BD13" s="47">
        <f ca="1">AVERAGE(INDIRECT("BD2"):BD12)</f>
        <v>0.50333000333000333</v>
      </c>
      <c r="BE13" s="27">
        <f ca="1">AVERAGE(INDIRECT("BE2"):BE12)</f>
        <v>1369.6272727272726</v>
      </c>
      <c r="BF13" s="27">
        <f ca="1">AVERAGE(INDIRECT("BF2"):BF12)</f>
        <v>103.92567432567431</v>
      </c>
      <c r="BG13" s="27">
        <f ca="1">AVERAGE(INDIRECT("BG2"):BG12)</f>
        <v>1359.2818181818182</v>
      </c>
      <c r="BH13" s="27">
        <f ca="1">AVERAGE(INDIRECT("BH2"):BH12)</f>
        <v>103.31616716616718</v>
      </c>
      <c r="BI13" s="27">
        <f ca="1">AVERAGE(INDIRECT("BI2"):BI12)</f>
        <v>8.0909090909090917</v>
      </c>
      <c r="BJ13" s="27">
        <f ca="1">AVERAGE(INDIRECT("BJ2"):BJ12)</f>
        <v>0.60950715950716017</v>
      </c>
      <c r="BK13" s="27">
        <f ca="1">AVERAGE(INDIRECT("BK2"):BK12)</f>
        <v>-1.5876914751914755</v>
      </c>
      <c r="BL13" s="27">
        <f ca="1">AVERAGE(INDIRECT("BL2"):BL12)</f>
        <v>-2.1971986346986356</v>
      </c>
      <c r="BM13" s="38"/>
      <c r="BN13" s="30"/>
      <c r="BO13" s="26">
        <f ca="1">SUM(INDIRECT("BO2"):BO12)</f>
        <v>64</v>
      </c>
      <c r="BP13" s="26">
        <f ca="1">SUM(INDIRECT("BP2"):BP12)</f>
        <v>80</v>
      </c>
      <c r="BQ13" s="47">
        <f ca="1">AVERAGE(INDIRECT("BQ2"):BQ12)</f>
        <v>0.44763569763569766</v>
      </c>
      <c r="BR13" s="27">
        <f ca="1">AVERAGE(INDIRECT("BR2"):BR12)</f>
        <v>1330.8636363636363</v>
      </c>
      <c r="BS13" s="27">
        <f ca="1">AVERAGE(INDIRECT("BS2"):BS12)</f>
        <v>101.08083583083584</v>
      </c>
      <c r="BT13" s="27">
        <f ca="1">AVERAGE(INDIRECT("BT2"):BT12)</f>
        <v>1374.609090909091</v>
      </c>
      <c r="BU13" s="27">
        <f ca="1">AVERAGE(INDIRECT("BU2"):BU12)</f>
        <v>104.45118215118215</v>
      </c>
      <c r="BV13" s="27">
        <f ca="1">AVERAGE(INDIRECT("BV2"):BV12)</f>
        <v>9.2727272727272734</v>
      </c>
      <c r="BW13" s="27">
        <f ca="1">AVERAGE(INDIRECT("BW2"):BW12)</f>
        <v>-3.370346320346322</v>
      </c>
      <c r="BX13" s="27">
        <f ca="1">AVERAGE(INDIRECT("BX2"):BX12)</f>
        <v>-4.4325299700299698</v>
      </c>
      <c r="BY13" s="27">
        <f ca="1">AVERAGE(INDIRECT("BY2"):BY12)</f>
        <v>-1.0621836496836479</v>
      </c>
      <c r="CA13" s="14"/>
      <c r="CB13" s="26">
        <f ca="1">SUM(INDIRECT("CB2"):CB12)</f>
        <v>66</v>
      </c>
      <c r="CC13" s="26">
        <f ca="1">SUM(INDIRECT("CC2"):CC12)</f>
        <v>78</v>
      </c>
      <c r="CD13" s="47">
        <f ca="1">AVERAGE(INDIRECT("CD2"):CD12)</f>
        <v>0.4547952047952048</v>
      </c>
      <c r="CE13" s="27">
        <f ca="1">AVERAGE(INDIRECT("CE2"):CE12)</f>
        <v>1361.6454545454546</v>
      </c>
      <c r="CF13" s="27">
        <f ca="1">AVERAGE(INDIRECT("CF2"):CF12)</f>
        <v>103.11037296037297</v>
      </c>
      <c r="CG13" s="27">
        <f ca="1">AVERAGE(INDIRECT("CG2"):CG12)</f>
        <v>1408.5363636363636</v>
      </c>
      <c r="CH13" s="27">
        <f ca="1">AVERAGE(INDIRECT("CH2"):CH12)</f>
        <v>106.95556110556112</v>
      </c>
      <c r="CI13" s="27">
        <f ca="1">AVERAGE(INDIRECT("CI2"):CI12)</f>
        <v>7.3636363636363633</v>
      </c>
      <c r="CJ13" s="27">
        <f ca="1">AVERAGE(INDIRECT("CJ2"):CJ12)</f>
        <v>-3.8451881451881436</v>
      </c>
      <c r="CK13" s="27">
        <f ca="1">AVERAGE(INDIRECT("CK2"):CK12)</f>
        <v>-2.40299284049284</v>
      </c>
      <c r="CL13" s="27">
        <f ca="1">AVERAGE(INDIRECT("CL2"):CL12)</f>
        <v>1.4421953046953035</v>
      </c>
      <c r="CM13" s="29"/>
      <c r="CN13" s="23" t="s">
        <v>39</v>
      </c>
      <c r="CO13" s="75" t="s">
        <v>1</v>
      </c>
      <c r="CP13" s="75" t="s">
        <v>2</v>
      </c>
      <c r="CQ13" s="75" t="s">
        <v>3</v>
      </c>
      <c r="CR13" s="29"/>
      <c r="CS13" s="29"/>
      <c r="CT13" s="29"/>
      <c r="CU13" s="29"/>
      <c r="CV13" s="29"/>
      <c r="CW13" s="29"/>
      <c r="CX13" s="30"/>
      <c r="CY13" s="16"/>
      <c r="DA13" s="38"/>
      <c r="DB13" s="29"/>
      <c r="DC13" s="29"/>
      <c r="DD13" s="29"/>
      <c r="DE13" s="29"/>
      <c r="DF13" s="30"/>
      <c r="DG13" s="29"/>
      <c r="DN13" s="38" t="s">
        <v>42</v>
      </c>
      <c r="DO13" s="12">
        <v>0</v>
      </c>
      <c r="DP13" s="12" cm="1">
        <f t="array" ref="DP13">INDEX('Primary H2H'!$B$16:$S$16,1,ROW()-9)</f>
        <v>0</v>
      </c>
      <c r="DQ13" s="44" t="e">
        <f t="shared" si="83"/>
        <v>#DIV/0!</v>
      </c>
      <c r="DR13" s="29"/>
      <c r="DS13" s="29"/>
      <c r="DT13" s="29"/>
      <c r="DU13" s="29"/>
      <c r="DV13" s="29"/>
      <c r="DW13" s="29"/>
      <c r="DX13" s="29"/>
      <c r="DY13" s="29"/>
      <c r="EA13" s="38" t="s">
        <v>27</v>
      </c>
      <c r="EB13" s="12">
        <v>0</v>
      </c>
      <c r="EC13" s="12" cm="1">
        <f t="array" ref="EC13">INDEX('Primary H2H'!$B$17:$S$17,1,ROW()-8)</f>
        <v>0</v>
      </c>
      <c r="ED13" s="44" t="e">
        <f t="shared" si="79"/>
        <v>#DIV/0!</v>
      </c>
      <c r="EE13" s="9"/>
      <c r="EF13" s="9"/>
      <c r="EG13" s="9"/>
      <c r="EH13" s="9"/>
      <c r="EI13" s="10"/>
      <c r="EJ13" s="9"/>
      <c r="EK13" s="9"/>
      <c r="EL13" s="9"/>
      <c r="EN13" s="38" t="s">
        <v>42</v>
      </c>
      <c r="EO13" s="12">
        <v>0</v>
      </c>
      <c r="EP13" s="12" cm="1">
        <f t="array" ref="EP13">INDEX('Primary H2H'!$B$19:$S$19,1,ROW()-9)</f>
        <v>0</v>
      </c>
      <c r="EQ13" s="44" t="e">
        <f t="shared" si="84"/>
        <v>#DIV/0!</v>
      </c>
      <c r="ER13" s="9"/>
      <c r="ES13" s="9"/>
      <c r="ET13" s="9"/>
      <c r="EU13" s="9"/>
      <c r="EV13" s="10"/>
      <c r="EW13" s="9"/>
      <c r="EX13" s="29"/>
      <c r="EY13" s="13"/>
      <c r="FA13" s="38" t="s">
        <v>26</v>
      </c>
      <c r="FB13" s="12" cm="1">
        <f t="array" ref="FB13:FB30">'Primary H2H'!O2:O19</f>
        <v>4</v>
      </c>
      <c r="FC13" s="12" cm="1">
        <f t="array" ref="FC13">INDEX('Primary H2H'!$B$15:$S$15,1,ROW()-12)</f>
        <v>4</v>
      </c>
      <c r="FD13" s="44">
        <f t="shared" ref="FD13:FD21" si="87">(FB13/(FB13+FC13))</f>
        <v>0.5</v>
      </c>
      <c r="FE13" s="13"/>
      <c r="FF13" s="12"/>
      <c r="FG13" s="13"/>
      <c r="FN13" s="38" t="s">
        <v>26</v>
      </c>
      <c r="FO13" s="12" cm="1">
        <f t="array" ref="FO13:FO30">'Primary H2H'!D2:D19</f>
        <v>2</v>
      </c>
      <c r="FP13" s="12" cm="1">
        <f t="array" ref="FP13">INDEX('Primary H2H'!$B$4:$S$4,1,ROW()-12)</f>
        <v>5</v>
      </c>
      <c r="FQ13" s="44">
        <f t="shared" ref="FQ13:FQ21" si="88">(FO13/(FO13+FP13))</f>
        <v>0.2857142857142857</v>
      </c>
      <c r="FR13" s="9"/>
      <c r="FS13" s="9"/>
      <c r="FT13" s="9"/>
      <c r="FU13" s="9"/>
      <c r="FW13" s="9"/>
      <c r="FX13" s="30"/>
      <c r="FY13" s="16"/>
      <c r="GA13" s="38" t="s">
        <v>12</v>
      </c>
      <c r="GB13" s="12">
        <v>6</v>
      </c>
      <c r="GC13" s="12" cm="1">
        <f t="array" ref="GC13">INDEX('Primary H2H'!$B$2:$S$2,1,ROW()-11)</f>
        <v>3</v>
      </c>
      <c r="GD13" s="44">
        <f t="shared" si="86"/>
        <v>0.66666666666666663</v>
      </c>
      <c r="GE13" s="176"/>
      <c r="GF13" s="178"/>
      <c r="GG13" s="176"/>
      <c r="GH13" s="13"/>
      <c r="GN13" s="38" t="s">
        <v>25</v>
      </c>
      <c r="GO13" s="12">
        <v>1</v>
      </c>
      <c r="GP13" s="12" cm="1">
        <f t="array" ref="GP13">INDEX('Primary H2H'!$B$6:$S$6,1,ROW()-10)</f>
        <v>4</v>
      </c>
      <c r="GQ13" s="44">
        <f t="shared" si="85"/>
        <v>0.2</v>
      </c>
      <c r="GR13" s="9"/>
    </row>
    <row r="14" spans="1:207" ht="18.75">
      <c r="B14" s="10"/>
      <c r="C14" s="10"/>
      <c r="D14" s="189"/>
      <c r="E14" s="27">
        <f ca="1">SUM(INDIRECT("E2"):E12)</f>
        <v>15492.7</v>
      </c>
      <c r="F14" s="29"/>
      <c r="G14" s="27">
        <f ca="1">SUM(INDIRECT("G2"):G12)</f>
        <v>15079.8</v>
      </c>
      <c r="H14" s="9"/>
      <c r="I14" s="10"/>
      <c r="J14" s="9"/>
      <c r="K14" s="9"/>
      <c r="L14" s="9"/>
      <c r="R14" s="27">
        <f ca="1">SUM(INDIRECT("R2"):R12)</f>
        <v>15560.7</v>
      </c>
      <c r="S14" s="29"/>
      <c r="T14" s="27">
        <f ca="1">SUM(INDIRECT("T2"):T12)</f>
        <v>15464.9</v>
      </c>
      <c r="U14" s="9"/>
      <c r="W14" s="9"/>
      <c r="X14" s="9"/>
      <c r="Y14" s="9"/>
      <c r="AA14" s="16"/>
      <c r="AB14" s="16"/>
      <c r="AC14" s="16"/>
      <c r="AD14" s="16"/>
      <c r="AE14" s="27">
        <f ca="1">SUM(INDIRECT("AE2"):AE12)</f>
        <v>15137.8</v>
      </c>
      <c r="AF14" s="29"/>
      <c r="AG14" s="27">
        <f ca="1">SUM(INDIRECT("AG2"):AG12)</f>
        <v>15566.2</v>
      </c>
      <c r="AH14" s="13"/>
      <c r="AI14" s="16"/>
      <c r="AJ14" s="13"/>
      <c r="AK14" s="13"/>
      <c r="AL14" s="13"/>
      <c r="AM14" s="16"/>
      <c r="AN14" s="16"/>
      <c r="AO14" s="16"/>
      <c r="AP14" s="16"/>
      <c r="AQ14" s="16"/>
      <c r="AR14" s="27">
        <f ca="1">SUM(INDIRECT("AR2"):AR12)</f>
        <v>14758.1</v>
      </c>
      <c r="AS14" s="29"/>
      <c r="AT14" s="27">
        <f ca="1">SUM(INDIRECT("AT2"):AT12)</f>
        <v>15221</v>
      </c>
      <c r="AU14" s="9"/>
      <c r="AW14" s="9"/>
      <c r="AX14" s="9"/>
      <c r="AY14" s="9"/>
      <c r="BE14" s="27">
        <f ca="1">SUM(INDIRECT("BE2"):BE12)</f>
        <v>15065.9</v>
      </c>
      <c r="BF14" s="29"/>
      <c r="BG14" s="27">
        <f ca="1">SUM(INDIRECT("BG2"):BG12)</f>
        <v>14952.1</v>
      </c>
      <c r="BH14" s="9"/>
      <c r="BI14" s="9"/>
      <c r="BJ14" s="9"/>
      <c r="BK14" s="9"/>
      <c r="BL14" s="9"/>
      <c r="BR14" s="27">
        <f ca="1">SUM(INDIRECT("BR2"):BR12)</f>
        <v>14639.5</v>
      </c>
      <c r="BS14" s="29"/>
      <c r="BT14" s="27">
        <f ca="1">SUM(INDIRECT("BT2"):BT12)</f>
        <v>15120.7</v>
      </c>
      <c r="BU14" s="9"/>
      <c r="BW14" s="9"/>
      <c r="BX14" s="9"/>
      <c r="BY14" s="9"/>
      <c r="CA14" s="16"/>
      <c r="CB14" s="16"/>
      <c r="CC14" s="16"/>
      <c r="CD14" s="16"/>
      <c r="CE14" s="27">
        <f ca="1">SUM(INDIRECT("CE2"):CE12)</f>
        <v>14978.1</v>
      </c>
      <c r="CF14" s="29"/>
      <c r="CG14" s="27">
        <f ca="1">SUM(INDIRECT("CG2"):CG12)</f>
        <v>15493.9</v>
      </c>
      <c r="CH14" s="13"/>
      <c r="CI14" s="16"/>
      <c r="CJ14" s="16"/>
      <c r="CK14" s="13"/>
      <c r="CL14" s="13"/>
      <c r="CM14" s="13"/>
      <c r="CN14" s="38" t="s">
        <v>26</v>
      </c>
      <c r="CO14" s="12" cm="1">
        <f t="array" ref="CO14:CO31">'Primary H2H'!N2:N19</f>
        <v>0</v>
      </c>
      <c r="CP14" s="12" cm="1">
        <f t="array" ref="CP14">INDEX('Primary H2H'!$B$14:$S$14,1,ROW()-13)</f>
        <v>4</v>
      </c>
      <c r="CQ14" s="44">
        <f t="shared" ref="CQ14:CQ22" si="89">(CO14/(CO14+CP14))</f>
        <v>0</v>
      </c>
      <c r="CR14" s="9"/>
      <c r="CS14" s="9"/>
      <c r="CT14" s="9"/>
      <c r="CU14" s="9"/>
      <c r="CW14" s="9"/>
      <c r="CX14" s="30"/>
      <c r="CY14" s="16"/>
      <c r="DA14" s="23" t="s">
        <v>39</v>
      </c>
      <c r="DB14" s="75" t="s">
        <v>1</v>
      </c>
      <c r="DC14" s="75" t="s">
        <v>2</v>
      </c>
      <c r="DD14" s="75" t="s">
        <v>3</v>
      </c>
      <c r="DE14" s="13"/>
      <c r="DF14" s="14"/>
      <c r="DG14" s="13"/>
      <c r="DN14" s="38" t="s">
        <v>27</v>
      </c>
      <c r="DO14" s="12">
        <v>0</v>
      </c>
      <c r="DP14" s="12" cm="1">
        <f t="array" ref="DP14">INDEX('Primary H2H'!$B$16:$S$16,1,ROW()-9)</f>
        <v>0</v>
      </c>
      <c r="DQ14" s="44" t="e">
        <f t="shared" si="83"/>
        <v>#DIV/0!</v>
      </c>
      <c r="DR14" s="9"/>
      <c r="DS14" s="9"/>
      <c r="DT14" s="9"/>
      <c r="DU14" s="9"/>
      <c r="DW14" s="9"/>
      <c r="DX14" s="9"/>
      <c r="DY14" s="9"/>
      <c r="EA14" s="38" t="s">
        <v>17</v>
      </c>
      <c r="EB14" s="12">
        <v>3</v>
      </c>
      <c r="EC14" s="12" cm="1">
        <f t="array" ref="EC14">INDEX('Primary H2H'!$B$17:$S$17,1,ROW()-8)</f>
        <v>1</v>
      </c>
      <c r="ED14" s="44">
        <f t="shared" si="79"/>
        <v>0.75</v>
      </c>
      <c r="EE14" s="9"/>
      <c r="EF14" s="9"/>
      <c r="EG14" s="9"/>
      <c r="EH14" s="9"/>
      <c r="EI14" s="10"/>
      <c r="EJ14" s="9"/>
      <c r="EK14" s="9"/>
      <c r="EL14" s="9"/>
      <c r="EN14" s="38" t="s">
        <v>27</v>
      </c>
      <c r="EO14" s="12">
        <v>0</v>
      </c>
      <c r="EP14" s="12" cm="1">
        <f t="array" ref="EP14">INDEX('Primary H2H'!$B$19:$S$19,1,ROW()-9)</f>
        <v>0</v>
      </c>
      <c r="EQ14" s="44" t="e">
        <f t="shared" si="84"/>
        <v>#DIV/0!</v>
      </c>
      <c r="ER14" s="9"/>
      <c r="ES14" s="9"/>
      <c r="ET14" s="9"/>
      <c r="EU14" s="9"/>
      <c r="EV14" s="10"/>
      <c r="EW14" s="9"/>
      <c r="EX14" s="13"/>
      <c r="EY14" s="13"/>
      <c r="FA14" s="38" t="s">
        <v>12</v>
      </c>
      <c r="FB14" s="12">
        <v>4</v>
      </c>
      <c r="FC14" s="12" cm="1">
        <f t="array" ref="FC14">INDEX('Primary H2H'!$B$15:$S$15,1,ROW()-12)</f>
        <v>4</v>
      </c>
      <c r="FD14" s="44">
        <f t="shared" si="87"/>
        <v>0.5</v>
      </c>
      <c r="FE14" s="13"/>
      <c r="FF14" s="12"/>
      <c r="FG14" s="13"/>
      <c r="FN14" s="38" t="s">
        <v>12</v>
      </c>
      <c r="FO14" s="12">
        <v>4</v>
      </c>
      <c r="FP14" s="12" cm="1">
        <f t="array" ref="FP14">INDEX('Primary H2H'!$B$4:$S$4,1,ROW()-12)</f>
        <v>4</v>
      </c>
      <c r="FQ14" s="44">
        <f t="shared" si="88"/>
        <v>0.5</v>
      </c>
      <c r="FR14" s="9"/>
      <c r="FS14" s="9"/>
      <c r="FT14" s="9"/>
      <c r="FU14" s="9"/>
      <c r="FW14" s="9"/>
      <c r="FX14" s="30"/>
      <c r="FY14" s="16"/>
      <c r="GA14" s="38" t="s">
        <v>25</v>
      </c>
      <c r="GB14" s="12">
        <v>5</v>
      </c>
      <c r="GC14" s="12" cm="1">
        <f t="array" ref="GC14">INDEX('Primary H2H'!$B$2:$S$2,1,ROW()-11)</f>
        <v>2</v>
      </c>
      <c r="GD14" s="44">
        <f t="shared" si="86"/>
        <v>0.7142857142857143</v>
      </c>
      <c r="GE14" s="180"/>
      <c r="GF14" s="181"/>
      <c r="GG14" s="180"/>
      <c r="GH14" s="13"/>
      <c r="GN14" s="38" t="s">
        <v>42</v>
      </c>
      <c r="GO14" s="12">
        <v>1</v>
      </c>
      <c r="GP14" s="12" cm="1">
        <f t="array" ref="GP14">INDEX('Primary H2H'!$B$6:$S$6,1,ROW()-10)</f>
        <v>1</v>
      </c>
      <c r="GQ14" s="44">
        <f t="shared" si="85"/>
        <v>0.5</v>
      </c>
      <c r="GR14" s="9"/>
    </row>
    <row r="15" spans="1:207" ht="18.75">
      <c r="A15" s="38" t="s">
        <v>43</v>
      </c>
      <c r="B15" s="38" t="s">
        <v>1</v>
      </c>
      <c r="C15" s="42" t="s">
        <v>2</v>
      </c>
      <c r="D15" s="38" t="s">
        <v>3</v>
      </c>
      <c r="N15" s="23" t="s">
        <v>44</v>
      </c>
      <c r="O15" s="75" t="s">
        <v>1</v>
      </c>
      <c r="P15" s="75" t="s">
        <v>2</v>
      </c>
      <c r="Q15" s="75" t="s">
        <v>3</v>
      </c>
      <c r="AA15" s="23" t="s">
        <v>45</v>
      </c>
      <c r="AB15" s="75" t="s">
        <v>1</v>
      </c>
      <c r="AC15" s="75" t="s">
        <v>2</v>
      </c>
      <c r="AD15" s="75" t="s">
        <v>3</v>
      </c>
      <c r="AE15" s="9"/>
      <c r="AF15" s="9"/>
      <c r="AG15" s="9"/>
      <c r="AH15" s="9"/>
      <c r="AJ15" s="9"/>
      <c r="AK15" s="9"/>
      <c r="AL15" s="9"/>
      <c r="AN15" s="23" t="s">
        <v>46</v>
      </c>
      <c r="AO15" s="75" t="s">
        <v>1</v>
      </c>
      <c r="AP15" s="75" t="s">
        <v>2</v>
      </c>
      <c r="AQ15" s="75" t="s">
        <v>3</v>
      </c>
      <c r="AR15" s="9"/>
      <c r="AS15" s="9"/>
      <c r="AT15" s="9"/>
      <c r="AU15" s="9"/>
      <c r="AW15" s="9"/>
      <c r="BA15" s="23" t="s">
        <v>47</v>
      </c>
      <c r="BB15" s="75" t="s">
        <v>1</v>
      </c>
      <c r="BC15" s="75" t="s">
        <v>2</v>
      </c>
      <c r="BD15" s="75" t="s">
        <v>3</v>
      </c>
      <c r="BE15" s="9"/>
      <c r="BF15" s="9"/>
      <c r="BG15" s="9"/>
      <c r="BH15" s="9"/>
      <c r="BI15" s="9"/>
      <c r="BJ15" s="9"/>
      <c r="BK15" s="9"/>
      <c r="BL15" s="9"/>
      <c r="BN15" s="23" t="s">
        <v>48</v>
      </c>
      <c r="BO15" s="75" t="s">
        <v>1</v>
      </c>
      <c r="BP15" s="75" t="s">
        <v>2</v>
      </c>
      <c r="BQ15" s="75" t="s">
        <v>3</v>
      </c>
      <c r="BR15" s="9"/>
      <c r="BS15" s="9"/>
      <c r="BT15" s="9"/>
      <c r="BU15" s="9"/>
      <c r="BW15" s="9"/>
      <c r="CA15" s="23" t="s">
        <v>49</v>
      </c>
      <c r="CB15" s="75" t="s">
        <v>1</v>
      </c>
      <c r="CC15" s="75" t="s">
        <v>2</v>
      </c>
      <c r="CD15" s="75" t="s">
        <v>3</v>
      </c>
      <c r="CE15" s="13"/>
      <c r="CF15" s="13"/>
      <c r="CG15" s="13"/>
      <c r="CH15" s="29"/>
      <c r="CI15" s="30"/>
      <c r="CJ15" s="30"/>
      <c r="CK15" s="176"/>
      <c r="CL15" s="177"/>
      <c r="CM15" s="177"/>
      <c r="CN15" s="38" t="s">
        <v>12</v>
      </c>
      <c r="CO15" s="12">
        <v>4</v>
      </c>
      <c r="CP15" s="12" cm="1">
        <f t="array" ref="CP15">INDEX('Primary H2H'!$B$14:$S$14,1,ROW()-13)</f>
        <v>4</v>
      </c>
      <c r="CQ15" s="44">
        <f t="shared" si="89"/>
        <v>0.5</v>
      </c>
      <c r="CR15" s="9"/>
      <c r="CS15" s="9"/>
      <c r="CT15" s="9"/>
      <c r="CU15" s="9"/>
      <c r="CW15" s="9"/>
      <c r="CX15" s="38"/>
      <c r="CY15" s="16"/>
      <c r="DA15" s="38" t="s">
        <v>26</v>
      </c>
      <c r="DB15" s="39" cm="1">
        <f t="array" ref="DB15:DB32">'Primary H2H'!L2:L19</f>
        <v>2</v>
      </c>
      <c r="DC15" s="39" cm="1">
        <f t="array" ref="DC15">INDEX('Primary H2H'!$B$12:$S$12,1,ROW()-14)</f>
        <v>4</v>
      </c>
      <c r="DD15" s="44">
        <f t="shared" ref="DD15:DD23" si="90">(DB15/(DB15+DC15))</f>
        <v>0.33333333333333331</v>
      </c>
      <c r="DE15" s="13"/>
      <c r="DF15" s="12"/>
      <c r="DG15" s="13"/>
      <c r="DN15" s="38" t="s">
        <v>17</v>
      </c>
      <c r="DO15" s="12">
        <v>4</v>
      </c>
      <c r="DP15" s="12" cm="1">
        <f t="array" ref="DP15">INDEX('Primary H2H'!$B$16:$S$16,1,ROW()-9)</f>
        <v>1</v>
      </c>
      <c r="DQ15" s="44">
        <f t="shared" si="83"/>
        <v>0.8</v>
      </c>
      <c r="DR15" s="9"/>
      <c r="DS15" s="9"/>
      <c r="DT15" s="9"/>
      <c r="DU15" s="9"/>
      <c r="DW15" s="9"/>
      <c r="DX15" s="9"/>
      <c r="DY15" s="9"/>
      <c r="EA15" s="38" t="s">
        <v>0</v>
      </c>
      <c r="EB15" s="12">
        <v>2</v>
      </c>
      <c r="EC15" s="12" cm="1">
        <f t="array" ref="EC15">INDEX('Primary H2H'!$B$17:$S$17,1,ROW()-8)</f>
        <v>2</v>
      </c>
      <c r="ED15" s="44">
        <f t="shared" si="79"/>
        <v>0.5</v>
      </c>
      <c r="EE15" s="9"/>
      <c r="EF15" s="9"/>
      <c r="EG15" s="9"/>
      <c r="EH15" s="9"/>
      <c r="EI15" s="10"/>
      <c r="EJ15" s="9"/>
      <c r="EK15" s="9"/>
      <c r="EL15" s="9"/>
      <c r="EN15" s="38" t="s">
        <v>17</v>
      </c>
      <c r="EO15" s="12">
        <v>0</v>
      </c>
      <c r="EP15" s="12" cm="1">
        <f t="array" ref="EP15">INDEX('Primary H2H'!$B$19:$S$19,1,ROW()-9)</f>
        <v>4</v>
      </c>
      <c r="EQ15" s="44">
        <f t="shared" si="84"/>
        <v>0</v>
      </c>
      <c r="ER15" s="9"/>
      <c r="ES15" s="9"/>
      <c r="ET15" s="9"/>
      <c r="EU15" s="9"/>
      <c r="EV15" s="10"/>
      <c r="EW15" s="9"/>
      <c r="EX15" s="9"/>
      <c r="EY15" s="9"/>
      <c r="FA15" s="38" t="s">
        <v>25</v>
      </c>
      <c r="FB15" s="12">
        <v>1</v>
      </c>
      <c r="FC15" s="12" cm="1">
        <f t="array" ref="FC15">INDEX('Primary H2H'!$B$15:$S$15,1,ROW()-12)</f>
        <v>5</v>
      </c>
      <c r="FD15" s="44">
        <f t="shared" si="87"/>
        <v>0.16666666666666666</v>
      </c>
      <c r="FE15" s="13"/>
      <c r="FF15" s="12"/>
      <c r="FG15" s="13"/>
      <c r="FN15" s="167" t="s">
        <v>25</v>
      </c>
      <c r="FO15" s="210">
        <v>0</v>
      </c>
      <c r="FP15" s="210" cm="1">
        <f t="array" ref="FP15">INDEX('Primary H2H'!$B$4:$S$4,1,ROW()-12)</f>
        <v>0</v>
      </c>
      <c r="FQ15" s="166" t="e">
        <f t="shared" si="88"/>
        <v>#DIV/0!</v>
      </c>
      <c r="FR15" s="9"/>
      <c r="FS15" s="9"/>
      <c r="FT15" s="9"/>
      <c r="FU15" s="9"/>
      <c r="FW15" s="9"/>
      <c r="FX15" s="38"/>
      <c r="FY15" s="16"/>
      <c r="GA15" s="38" t="s">
        <v>42</v>
      </c>
      <c r="GB15" s="12">
        <v>0</v>
      </c>
      <c r="GC15" s="12" cm="1">
        <f t="array" ref="GC15">INDEX('Primary H2H'!$B$2:$S$2,1,ROW()-11)</f>
        <v>2</v>
      </c>
      <c r="GD15" s="44">
        <f t="shared" si="86"/>
        <v>0</v>
      </c>
      <c r="GE15" s="180"/>
      <c r="GF15" s="181"/>
      <c r="GG15" s="180"/>
      <c r="GH15" s="13"/>
      <c r="GN15" s="167" t="s">
        <v>27</v>
      </c>
      <c r="GO15" s="210">
        <v>0</v>
      </c>
      <c r="GP15" s="210" cm="1">
        <f t="array" ref="GP15">INDEX('Primary H2H'!$B$6:$S$6,1,ROW()-10)</f>
        <v>0</v>
      </c>
      <c r="GQ15" s="166" t="e">
        <f t="shared" si="85"/>
        <v>#DIV/0!</v>
      </c>
      <c r="GR15" s="9"/>
    </row>
    <row r="16" spans="1:207" ht="18.75">
      <c r="A16" s="78" t="s">
        <v>26</v>
      </c>
      <c r="B16" s="80" cm="1">
        <f t="array" ref="B16:B33">'Primary H2H'!H2:H19</f>
        <v>4</v>
      </c>
      <c r="C16" s="192" cm="1">
        <f t="array" ref="C16">INDEX('Primary H2H'!$B$8:$S$8,1,ROW()-15)</f>
        <v>3</v>
      </c>
      <c r="D16" s="111">
        <f t="shared" ref="D16:D24" si="91">(B16/(B16+C16))</f>
        <v>0.5714285714285714</v>
      </c>
      <c r="E16" s="10"/>
      <c r="N16" s="155" t="s">
        <v>26</v>
      </c>
      <c r="O16" s="12" cm="1">
        <f t="array" ref="O16:O33">'Primary H2H'!C2:C19</f>
        <v>3</v>
      </c>
      <c r="P16" s="12" cm="1">
        <f t="array" ref="P16">INDEX('Primary H2H'!$B$3:$S$3,1,ROW()-15)</f>
        <v>6</v>
      </c>
      <c r="Q16" s="44">
        <f t="shared" ref="Q16:Q33" si="92">(O16/(O16+P16))</f>
        <v>0.33333333333333331</v>
      </c>
      <c r="AA16" s="38" t="s">
        <v>26</v>
      </c>
      <c r="AB16" s="12" cm="1">
        <f t="array" ref="AB16:AB33">'Primary H2H'!K2:K19</f>
        <v>2</v>
      </c>
      <c r="AC16" s="12" cm="1">
        <f t="array" ref="AC16">INDEX('Primary H2H'!$B$11:$S$11,1,ROW()-15)</f>
        <v>6</v>
      </c>
      <c r="AD16" s="44">
        <f t="shared" ref="AD16:AD24" si="93">(AB16/(AB16+AC16))</f>
        <v>0.25</v>
      </c>
      <c r="AE16" s="9"/>
      <c r="AF16" s="9"/>
      <c r="AG16" s="9"/>
      <c r="AH16" s="9"/>
      <c r="AJ16" s="9"/>
      <c r="AK16" s="9"/>
      <c r="AL16" s="9"/>
      <c r="AN16" s="38" t="s">
        <v>26</v>
      </c>
      <c r="AO16" s="12" cm="1">
        <f t="array" ref="AO16:AO33">'Primary H2H'!J2:J19</f>
        <v>3</v>
      </c>
      <c r="AP16" s="12" cm="1">
        <f t="array" ref="AP16">INDEX('Primary H2H'!$B$10:$S$10,1,ROW()-15)</f>
        <v>4</v>
      </c>
      <c r="AQ16" s="44">
        <f t="shared" ref="AQ16:AQ24" si="94">(AO16/(AO16+AP16))</f>
        <v>0.42857142857142855</v>
      </c>
      <c r="AR16" s="9"/>
      <c r="AS16" s="9"/>
      <c r="AT16" s="9"/>
      <c r="AU16" s="9"/>
      <c r="AW16" s="9"/>
      <c r="BA16" s="38" t="s">
        <v>26</v>
      </c>
      <c r="BB16" s="12" cm="1">
        <f t="array" ref="BB16:BB33">'Primary H2H'!M2:M19</f>
        <v>4</v>
      </c>
      <c r="BC16" s="12" cm="1">
        <f t="array" ref="BC16">INDEX('Primary H2H'!$B$13:$S$13,1,ROW()-15)</f>
        <v>4</v>
      </c>
      <c r="BD16" s="44">
        <f t="shared" ref="BD16:BD24" si="95">(BB16/(BB16+BC16))</f>
        <v>0.5</v>
      </c>
      <c r="BE16" s="9"/>
      <c r="BF16" s="9"/>
      <c r="BG16" s="9"/>
      <c r="BH16" s="9"/>
      <c r="BI16" s="9"/>
      <c r="BJ16" s="9"/>
      <c r="BK16" s="9"/>
      <c r="BL16" s="9"/>
      <c r="BN16" s="38" t="s">
        <v>26</v>
      </c>
      <c r="BO16" s="39" cm="1">
        <f t="array" ref="BO16:BO33">'Primary H2H'!I2:I19</f>
        <v>3</v>
      </c>
      <c r="BP16" s="12" cm="1">
        <f t="array" ref="BP16">INDEX('Primary H2H'!$B$9:$S$9,1,ROW()-15)</f>
        <v>6</v>
      </c>
      <c r="BQ16" s="44">
        <f t="shared" ref="BQ16:BQ24" si="96">(BO16/(BO16+BP16))</f>
        <v>0.33333333333333331</v>
      </c>
      <c r="BR16" s="9"/>
      <c r="BS16" s="9"/>
      <c r="BT16" s="9"/>
      <c r="BU16" s="9"/>
      <c r="BW16" s="9"/>
      <c r="CA16" s="38" t="s">
        <v>26</v>
      </c>
      <c r="CB16" s="39" cm="1">
        <f t="array" ref="CB16:CB33">'Primary H2H'!G2:G19</f>
        <v>3</v>
      </c>
      <c r="CC16" s="12" cm="1">
        <f t="array" ref="CC16">INDEX('Primary H2H'!$B$7:$S$7,1,ROW()-15)</f>
        <v>5</v>
      </c>
      <c r="CD16" s="44">
        <f t="shared" ref="CD16:CD24" si="97">(CB16/(CB16+CC16))</f>
        <v>0.375</v>
      </c>
      <c r="CE16" s="9"/>
      <c r="CF16" s="9"/>
      <c r="CG16" s="9"/>
      <c r="CH16" s="13"/>
      <c r="CI16" s="14"/>
      <c r="CJ16" s="18"/>
      <c r="CK16" s="176"/>
      <c r="CL16" s="179"/>
      <c r="CM16" s="179"/>
      <c r="CN16" s="38" t="s">
        <v>25</v>
      </c>
      <c r="CO16" s="12">
        <v>1</v>
      </c>
      <c r="CP16" s="12" cm="1">
        <f t="array" ref="CP16">INDEX('Primary H2H'!$B$14:$S$14,1,ROW()-13)</f>
        <v>3</v>
      </c>
      <c r="CQ16" s="44">
        <f t="shared" si="89"/>
        <v>0.25</v>
      </c>
      <c r="CR16" s="9"/>
      <c r="CS16" s="9"/>
      <c r="CT16" s="9"/>
      <c r="CU16" s="9"/>
      <c r="CW16" s="9"/>
      <c r="CX16" s="30"/>
      <c r="CY16" s="16"/>
      <c r="DA16" s="38" t="s">
        <v>12</v>
      </c>
      <c r="DB16" s="12">
        <v>7</v>
      </c>
      <c r="DC16" s="39" cm="1">
        <f t="array" ref="DC16">INDEX('Primary H2H'!$B$12:$S$12,1,ROW()-14)</f>
        <v>4</v>
      </c>
      <c r="DD16" s="44">
        <f t="shared" si="90"/>
        <v>0.63636363636363635</v>
      </c>
      <c r="DE16" s="13"/>
      <c r="DF16" s="12"/>
      <c r="DG16" s="13"/>
      <c r="DN16" s="38" t="s">
        <v>0</v>
      </c>
      <c r="DO16" s="12">
        <v>3</v>
      </c>
      <c r="DP16" s="12" cm="1">
        <f t="array" ref="DP16">INDEX('Primary H2H'!$B$16:$S$16,1,ROW()-9)</f>
        <v>2</v>
      </c>
      <c r="DQ16" s="44">
        <f t="shared" si="83"/>
        <v>0.6</v>
      </c>
      <c r="DR16" s="9"/>
      <c r="DS16" s="9"/>
      <c r="DT16" s="9"/>
      <c r="DU16" s="9"/>
      <c r="DW16" s="9"/>
      <c r="DX16" s="9"/>
      <c r="DY16" s="9"/>
      <c r="EA16" s="38" t="s">
        <v>16</v>
      </c>
      <c r="EB16" s="12">
        <v>1</v>
      </c>
      <c r="EC16" s="12" cm="1">
        <f t="array" ref="EC16">INDEX('Primary H2H'!$B$17:$S$17,1,ROW()-8)</f>
        <v>2</v>
      </c>
      <c r="ED16" s="44">
        <f t="shared" si="79"/>
        <v>0.33333333333333331</v>
      </c>
      <c r="EE16" s="9"/>
      <c r="EF16" s="9"/>
      <c r="EG16" s="9"/>
      <c r="EH16" s="9"/>
      <c r="EI16" s="10"/>
      <c r="EJ16" s="9"/>
      <c r="EK16" s="9"/>
      <c r="EL16" s="9"/>
      <c r="EN16" s="38" t="s">
        <v>0</v>
      </c>
      <c r="EO16" s="12">
        <v>1</v>
      </c>
      <c r="EP16" s="12" cm="1">
        <f t="array" ref="EP16">INDEX('Primary H2H'!$B$19:$S$19,1,ROW()-9)</f>
        <v>4</v>
      </c>
      <c r="EQ16" s="44">
        <f t="shared" si="84"/>
        <v>0.2</v>
      </c>
      <c r="ER16" s="9"/>
      <c r="ES16" s="9"/>
      <c r="ET16" s="9"/>
      <c r="EU16" s="9"/>
      <c r="EV16" s="10"/>
      <c r="EW16" s="9"/>
      <c r="EX16" s="9"/>
      <c r="EY16" s="9"/>
      <c r="FA16" s="38" t="s">
        <v>42</v>
      </c>
      <c r="FB16" s="12">
        <v>0</v>
      </c>
      <c r="FC16" s="12" cm="1">
        <f t="array" ref="FC16">INDEX('Primary H2H'!$B$15:$S$15,1,ROW()-12)</f>
        <v>3</v>
      </c>
      <c r="FD16" s="44">
        <f t="shared" si="87"/>
        <v>0</v>
      </c>
      <c r="FE16" s="13"/>
      <c r="FF16" s="12"/>
      <c r="FG16" s="13"/>
      <c r="FN16" s="38" t="s">
        <v>42</v>
      </c>
      <c r="FO16" s="12">
        <v>2</v>
      </c>
      <c r="FP16" s="12" cm="1">
        <f t="array" ref="FP16">INDEX('Primary H2H'!$B$4:$S$4,1,ROW()-12)</f>
        <v>1</v>
      </c>
      <c r="FQ16" s="44">
        <f t="shared" si="88"/>
        <v>0.66666666666666663</v>
      </c>
      <c r="FR16" s="9"/>
      <c r="FS16" s="9"/>
      <c r="FT16" s="9"/>
      <c r="FU16" s="9"/>
      <c r="FW16" s="9"/>
      <c r="FX16" s="30"/>
      <c r="FY16" s="16"/>
      <c r="GA16" s="38" t="s">
        <v>27</v>
      </c>
      <c r="GB16" s="12">
        <v>4</v>
      </c>
      <c r="GC16" s="12" cm="1">
        <f t="array" ref="GC16">INDEX('Primary H2H'!$B$2:$S$2,1,ROW()-11)</f>
        <v>1</v>
      </c>
      <c r="GD16" s="44">
        <f t="shared" si="86"/>
        <v>0.8</v>
      </c>
      <c r="GE16" s="180"/>
      <c r="GF16" s="181"/>
      <c r="GG16" s="180"/>
      <c r="GH16" s="13"/>
      <c r="GN16" s="38" t="s">
        <v>17</v>
      </c>
      <c r="GO16" s="12">
        <v>4</v>
      </c>
      <c r="GP16" s="12" cm="1">
        <f t="array" ref="GP16">INDEX('Primary H2H'!$B$6:$S$6,1,ROW()-10)</f>
        <v>2</v>
      </c>
      <c r="GQ16" s="44">
        <f t="shared" si="85"/>
        <v>0.66666666666666663</v>
      </c>
      <c r="GR16" s="9"/>
    </row>
    <row r="17" spans="1:200" ht="18.75">
      <c r="A17" s="38" t="s">
        <v>12</v>
      </c>
      <c r="B17" s="12">
        <v>5</v>
      </c>
      <c r="C17" s="192" cm="1">
        <f t="array" ref="C17">INDEX('Primary H2H'!$B$8:$S$8,1,ROW()-15)</f>
        <v>10</v>
      </c>
      <c r="D17" s="44">
        <f t="shared" si="91"/>
        <v>0.33333333333333331</v>
      </c>
      <c r="E17" s="10"/>
      <c r="N17" s="165" t="s">
        <v>12</v>
      </c>
      <c r="O17" s="210">
        <v>0</v>
      </c>
      <c r="P17" s="12" cm="1">
        <f t="array" ref="P17">INDEX('Primary H2H'!$B$3:$S$3,1,ROW()-15)</f>
        <v>0</v>
      </c>
      <c r="Q17" s="166" t="e">
        <f t="shared" si="92"/>
        <v>#DIV/0!</v>
      </c>
      <c r="AA17" s="38" t="s">
        <v>12</v>
      </c>
      <c r="AB17" s="12">
        <v>8</v>
      </c>
      <c r="AC17" s="12" cm="1">
        <f t="array" ref="AC17">INDEX('Primary H2H'!$B$11:$S$11,1,ROW()-15)</f>
        <v>6</v>
      </c>
      <c r="AD17" s="44">
        <f t="shared" si="93"/>
        <v>0.5714285714285714</v>
      </c>
      <c r="AE17" s="9"/>
      <c r="AF17" s="9"/>
      <c r="AG17" s="9"/>
      <c r="AH17" s="9"/>
      <c r="AJ17" s="9"/>
      <c r="AK17" s="9"/>
      <c r="AL17" s="9"/>
      <c r="AN17" s="38" t="s">
        <v>12</v>
      </c>
      <c r="AO17" s="12">
        <v>3</v>
      </c>
      <c r="AP17" s="12" cm="1">
        <f t="array" ref="AP17">INDEX('Primary H2H'!$B$10:$S$10,1,ROW()-15)</f>
        <v>11</v>
      </c>
      <c r="AQ17" s="44">
        <f t="shared" si="94"/>
        <v>0.21428571428571427</v>
      </c>
      <c r="AR17" s="9"/>
      <c r="AS17" s="9"/>
      <c r="AT17" s="9"/>
      <c r="AU17" s="9"/>
      <c r="AW17" s="9"/>
      <c r="BA17" s="38" t="s">
        <v>12</v>
      </c>
      <c r="BB17" s="12">
        <v>6</v>
      </c>
      <c r="BC17" s="12" cm="1">
        <f t="array" ref="BC17">INDEX('Primary H2H'!$B$13:$S$13,1,ROW()-15)</f>
        <v>7</v>
      </c>
      <c r="BD17" s="44">
        <f t="shared" si="95"/>
        <v>0.46153846153846156</v>
      </c>
      <c r="BE17" s="9"/>
      <c r="BF17" s="9"/>
      <c r="BG17" s="9"/>
      <c r="BH17" s="9"/>
      <c r="BI17" s="9"/>
      <c r="BJ17" s="9"/>
      <c r="BK17" s="9"/>
      <c r="BL17" s="9"/>
      <c r="BN17" s="38" t="s">
        <v>12</v>
      </c>
      <c r="BO17" s="12">
        <v>3</v>
      </c>
      <c r="BP17" s="12" cm="1">
        <f t="array" ref="BP17">INDEX('Primary H2H'!$B$9:$S$9,1,ROW()-15)</f>
        <v>9</v>
      </c>
      <c r="BQ17" s="44">
        <f t="shared" si="96"/>
        <v>0.25</v>
      </c>
      <c r="BR17" s="9"/>
      <c r="BS17" s="9"/>
      <c r="BT17" s="9"/>
      <c r="BU17" s="9"/>
      <c r="BW17" s="9"/>
      <c r="CA17" s="38" t="s">
        <v>12</v>
      </c>
      <c r="CB17" s="12">
        <v>5</v>
      </c>
      <c r="CC17" s="12" cm="1">
        <f t="array" ref="CC17">INDEX('Primary H2H'!$B$7:$S$7,1,ROW()-15)</f>
        <v>7</v>
      </c>
      <c r="CD17" s="44">
        <f t="shared" si="97"/>
        <v>0.41666666666666669</v>
      </c>
      <c r="CE17" s="9"/>
      <c r="CF17" s="9"/>
      <c r="CG17" s="9"/>
      <c r="CH17" s="13"/>
      <c r="CI17" s="14"/>
      <c r="CJ17" s="18"/>
      <c r="CK17" s="176"/>
      <c r="CL17" s="179"/>
      <c r="CM17" s="179"/>
      <c r="CN17" s="38" t="s">
        <v>42</v>
      </c>
      <c r="CO17" s="12">
        <v>0</v>
      </c>
      <c r="CP17" s="12" cm="1">
        <f t="array" ref="CP17">INDEX('Primary H2H'!$B$14:$S$14,1,ROW()-13)</f>
        <v>1</v>
      </c>
      <c r="CQ17" s="44">
        <f t="shared" si="89"/>
        <v>0</v>
      </c>
      <c r="CR17" s="9"/>
      <c r="CS17" s="9"/>
      <c r="CT17" s="9"/>
      <c r="CU17" s="9"/>
      <c r="CW17" s="9"/>
      <c r="CX17" s="30"/>
      <c r="CY17" s="16"/>
      <c r="DA17" s="38" t="s">
        <v>25</v>
      </c>
      <c r="DB17" s="12">
        <v>1</v>
      </c>
      <c r="DC17" s="39" cm="1">
        <f t="array" ref="DC17">INDEX('Primary H2H'!$B$12:$S$12,1,ROW()-14)</f>
        <v>4</v>
      </c>
      <c r="DD17" s="44">
        <f t="shared" si="90"/>
        <v>0.2</v>
      </c>
      <c r="DE17" s="13"/>
      <c r="DF17" s="12"/>
      <c r="DG17" s="13"/>
      <c r="DN17" s="38" t="s">
        <v>16</v>
      </c>
      <c r="DO17" s="12">
        <v>4</v>
      </c>
      <c r="DP17" s="12" cm="1">
        <f t="array" ref="DP17">INDEX('Primary H2H'!$B$16:$S$16,1,ROW()-9)</f>
        <v>1</v>
      </c>
      <c r="DQ17" s="44">
        <f t="shared" si="83"/>
        <v>0.8</v>
      </c>
      <c r="DR17" s="9"/>
      <c r="DS17" s="9"/>
      <c r="DT17" s="9"/>
      <c r="DU17" s="9"/>
      <c r="DW17" s="9"/>
      <c r="DX17" s="9"/>
      <c r="DY17" s="9"/>
      <c r="EA17" s="38" t="s">
        <v>14</v>
      </c>
      <c r="EB17" s="12">
        <v>1</v>
      </c>
      <c r="EC17" s="12" cm="1">
        <f t="array" ref="EC17">INDEX('Primary H2H'!$B$17:$S$17,1,ROW()-8)</f>
        <v>3</v>
      </c>
      <c r="ED17" s="44">
        <f t="shared" si="79"/>
        <v>0.25</v>
      </c>
      <c r="EE17" s="9"/>
      <c r="EF17" s="9"/>
      <c r="EG17" s="9"/>
      <c r="EH17" s="9"/>
      <c r="EI17" s="10"/>
      <c r="EJ17" s="9"/>
      <c r="EK17" s="9"/>
      <c r="EL17" s="9"/>
      <c r="EN17" s="38" t="s">
        <v>16</v>
      </c>
      <c r="EO17" s="12">
        <v>5</v>
      </c>
      <c r="EP17" s="12" cm="1">
        <f t="array" ref="EP17">INDEX('Primary H2H'!$B$19:$S$19,1,ROW()-9)</f>
        <v>2</v>
      </c>
      <c r="EQ17" s="44">
        <f t="shared" si="84"/>
        <v>0.7142857142857143</v>
      </c>
      <c r="ER17" s="9"/>
      <c r="ES17" s="9"/>
      <c r="ET17" s="9"/>
      <c r="EU17" s="9"/>
      <c r="EV17" s="10"/>
      <c r="EW17" s="9"/>
      <c r="EX17" s="9"/>
      <c r="EY17" s="9"/>
      <c r="FA17" s="38" t="s">
        <v>27</v>
      </c>
      <c r="FB17" s="12">
        <v>1</v>
      </c>
      <c r="FC17" s="12" cm="1">
        <f t="array" ref="FC17">INDEX('Primary H2H'!$B$15:$S$15,1,ROW()-12)</f>
        <v>4</v>
      </c>
      <c r="FD17" s="44">
        <f t="shared" si="87"/>
        <v>0.2</v>
      </c>
      <c r="FE17" s="13"/>
      <c r="FF17" s="12"/>
      <c r="FG17" s="13"/>
      <c r="FN17" s="38" t="s">
        <v>27</v>
      </c>
      <c r="FO17" s="12">
        <v>4</v>
      </c>
      <c r="FP17" s="12" cm="1">
        <f t="array" ref="FP17">INDEX('Primary H2H'!$B$4:$S$4,1,ROW()-12)</f>
        <v>1</v>
      </c>
      <c r="FQ17" s="44">
        <f t="shared" si="88"/>
        <v>0.8</v>
      </c>
      <c r="FR17" s="9"/>
      <c r="FS17" s="9"/>
      <c r="FT17" s="9"/>
      <c r="FU17" s="9"/>
      <c r="FW17" s="9"/>
      <c r="FX17" s="30"/>
      <c r="FY17" s="16"/>
      <c r="GA17" s="38" t="s">
        <v>17</v>
      </c>
      <c r="GB17" s="12">
        <v>5</v>
      </c>
      <c r="GC17" s="12" cm="1">
        <f t="array" ref="GC17">INDEX('Primary H2H'!$B$2:$S$2,1,ROW()-11)</f>
        <v>3</v>
      </c>
      <c r="GD17" s="44">
        <f t="shared" si="86"/>
        <v>0.625</v>
      </c>
      <c r="GE17" s="180"/>
      <c r="GF17" s="181"/>
      <c r="GG17" s="180"/>
      <c r="GH17" s="13"/>
      <c r="GN17" s="38" t="s">
        <v>0</v>
      </c>
      <c r="GO17" s="12">
        <v>3</v>
      </c>
      <c r="GP17" s="12" cm="1">
        <f t="array" ref="GP17">INDEX('Primary H2H'!$B$6:$S$6,1,ROW()-10)</f>
        <v>2</v>
      </c>
      <c r="GQ17" s="44">
        <f t="shared" si="85"/>
        <v>0.6</v>
      </c>
      <c r="GR17" s="9"/>
    </row>
    <row r="18" spans="1:200" ht="18.75">
      <c r="A18" s="38" t="s">
        <v>25</v>
      </c>
      <c r="B18" s="12">
        <v>3</v>
      </c>
      <c r="C18" s="192" cm="1">
        <f t="array" ref="C18">INDEX('Primary H2H'!$B$8:$S$8,1,ROW()-15)</f>
        <v>6</v>
      </c>
      <c r="D18" s="44">
        <f t="shared" si="91"/>
        <v>0.33333333333333331</v>
      </c>
      <c r="E18" s="44"/>
      <c r="N18" s="155" t="s">
        <v>25</v>
      </c>
      <c r="O18" s="12">
        <v>4</v>
      </c>
      <c r="P18" s="12" cm="1">
        <f t="array" ref="P18">INDEX('Primary H2H'!$B$3:$S$3,1,ROW()-15)</f>
        <v>4</v>
      </c>
      <c r="Q18" s="44">
        <f t="shared" si="92"/>
        <v>0.5</v>
      </c>
      <c r="AA18" s="38" t="s">
        <v>25</v>
      </c>
      <c r="AB18" s="12">
        <v>4</v>
      </c>
      <c r="AC18" s="12" cm="1">
        <f t="array" ref="AC18">INDEX('Primary H2H'!$B$11:$S$11,1,ROW()-15)</f>
        <v>4</v>
      </c>
      <c r="AD18" s="44">
        <f t="shared" si="93"/>
        <v>0.5</v>
      </c>
      <c r="AE18" s="9"/>
      <c r="AF18" s="9"/>
      <c r="AG18" s="9"/>
      <c r="AH18" s="9"/>
      <c r="AJ18" s="9"/>
      <c r="AK18" s="9"/>
      <c r="AL18" s="9"/>
      <c r="AN18" s="38" t="s">
        <v>25</v>
      </c>
      <c r="AO18" s="12">
        <v>6</v>
      </c>
      <c r="AP18" s="12" cm="1">
        <f t="array" ref="AP18">INDEX('Primary H2H'!$B$10:$S$10,1,ROW()-15)</f>
        <v>3</v>
      </c>
      <c r="AQ18" s="44">
        <f t="shared" si="94"/>
        <v>0.66666666666666663</v>
      </c>
      <c r="AR18" s="9"/>
      <c r="AS18" s="9"/>
      <c r="AT18" s="9"/>
      <c r="AU18" s="9"/>
      <c r="AW18" s="9"/>
      <c r="BA18" s="38" t="s">
        <v>25</v>
      </c>
      <c r="BB18" s="12">
        <v>4</v>
      </c>
      <c r="BC18" s="12" cm="1">
        <f t="array" ref="BC18">INDEX('Primary H2H'!$B$13:$S$13,1,ROW()-15)</f>
        <v>5</v>
      </c>
      <c r="BD18" s="44">
        <f t="shared" si="95"/>
        <v>0.44444444444444442</v>
      </c>
      <c r="BE18" s="9"/>
      <c r="BF18" s="9"/>
      <c r="BG18" s="9"/>
      <c r="BH18" s="9"/>
      <c r="BI18" s="9"/>
      <c r="BJ18" s="9"/>
      <c r="BK18" s="9"/>
      <c r="BL18" s="9"/>
      <c r="BN18" s="38" t="s">
        <v>25</v>
      </c>
      <c r="BO18" s="12">
        <v>3</v>
      </c>
      <c r="BP18" s="12" cm="1">
        <f t="array" ref="BP18">INDEX('Primary H2H'!$B$9:$S$9,1,ROW()-15)</f>
        <v>4</v>
      </c>
      <c r="BQ18" s="44">
        <f t="shared" si="96"/>
        <v>0.42857142857142855</v>
      </c>
      <c r="BR18" s="9"/>
      <c r="BS18" s="9"/>
      <c r="BT18" s="9"/>
      <c r="BU18" s="9"/>
      <c r="BW18" s="9"/>
      <c r="CA18" s="38" t="s">
        <v>25</v>
      </c>
      <c r="CB18" s="12">
        <v>3</v>
      </c>
      <c r="CC18" s="12" cm="1">
        <f t="array" ref="CC18">INDEX('Primary H2H'!$B$7:$S$7,1,ROW()-15)</f>
        <v>5</v>
      </c>
      <c r="CD18" s="44">
        <f t="shared" si="97"/>
        <v>0.375</v>
      </c>
      <c r="CE18" s="9"/>
      <c r="CF18" s="9"/>
      <c r="CG18" s="9"/>
      <c r="CH18" s="13"/>
      <c r="CI18" s="14"/>
      <c r="CJ18" s="18"/>
      <c r="CK18" s="176"/>
      <c r="CL18" s="179"/>
      <c r="CM18" s="179"/>
      <c r="CN18" s="38" t="s">
        <v>27</v>
      </c>
      <c r="CO18" s="12">
        <v>1</v>
      </c>
      <c r="CP18" s="12" cm="1">
        <f t="array" ref="CP18">INDEX('Primary H2H'!$B$14:$S$14,1,ROW()-13)</f>
        <v>3</v>
      </c>
      <c r="CQ18" s="44">
        <f t="shared" si="89"/>
        <v>0.25</v>
      </c>
      <c r="CR18" s="9"/>
      <c r="CS18" s="9"/>
      <c r="CT18" s="9"/>
      <c r="CU18" s="9"/>
      <c r="CW18" s="9"/>
      <c r="CX18" s="30"/>
      <c r="CY18" s="16"/>
      <c r="DA18" s="38" t="s">
        <v>42</v>
      </c>
      <c r="DB18" s="12">
        <v>0</v>
      </c>
      <c r="DC18" s="39" cm="1">
        <f t="array" ref="DC18">INDEX('Primary H2H'!$B$12:$S$12,1,ROW()-14)</f>
        <v>1</v>
      </c>
      <c r="DD18" s="44">
        <f t="shared" si="90"/>
        <v>0</v>
      </c>
      <c r="DE18" s="13"/>
      <c r="DF18" s="12"/>
      <c r="DG18" s="13"/>
      <c r="DN18" s="38" t="s">
        <v>14</v>
      </c>
      <c r="DO18" s="12">
        <v>5</v>
      </c>
      <c r="DP18" s="12" cm="1">
        <f t="array" ref="DP18">INDEX('Primary H2H'!$B$16:$S$16,1,ROW()-9)</f>
        <v>1</v>
      </c>
      <c r="DQ18" s="44">
        <f t="shared" si="83"/>
        <v>0.83333333333333337</v>
      </c>
      <c r="DR18" s="9"/>
      <c r="DS18" s="9"/>
      <c r="DT18" s="9"/>
      <c r="DU18" s="9"/>
      <c r="DW18" s="9"/>
      <c r="DX18" s="9"/>
      <c r="DY18" s="9"/>
      <c r="EA18" s="38" t="s">
        <v>13</v>
      </c>
      <c r="EB18" s="12">
        <v>3</v>
      </c>
      <c r="EC18" s="12" cm="1">
        <f t="array" ref="EC18">INDEX('Primary H2H'!$B$17:$S$17,1,ROW()-8)</f>
        <v>1</v>
      </c>
      <c r="ED18" s="44">
        <f>(EB18/(EB18+EC18))</f>
        <v>0.75</v>
      </c>
      <c r="EE18" s="9"/>
      <c r="EF18" s="9"/>
      <c r="EG18" s="9"/>
      <c r="EH18" s="9"/>
      <c r="EI18" s="10"/>
      <c r="EJ18" s="9"/>
      <c r="EK18" s="9"/>
      <c r="EL18" s="9"/>
      <c r="EN18" s="38" t="s">
        <v>14</v>
      </c>
      <c r="EO18" s="12">
        <v>1</v>
      </c>
      <c r="EP18" s="12" cm="1">
        <f t="array" ref="EP18">INDEX('Primary H2H'!$B$19:$S$19,1,ROW()-9)</f>
        <v>4</v>
      </c>
      <c r="EQ18" s="44">
        <f t="shared" si="84"/>
        <v>0.2</v>
      </c>
      <c r="ER18" s="9"/>
      <c r="ES18" s="9"/>
      <c r="ET18" s="9"/>
      <c r="EU18" s="9"/>
      <c r="EV18" s="10"/>
      <c r="EW18" s="9"/>
      <c r="EX18" s="9"/>
      <c r="EY18" s="9"/>
      <c r="FA18" s="38" t="s">
        <v>17</v>
      </c>
      <c r="FB18" s="12">
        <v>3</v>
      </c>
      <c r="FC18" s="12" cm="1">
        <f t="array" ref="FC18">INDEX('Primary H2H'!$B$15:$S$15,1,ROW()-12)</f>
        <v>4</v>
      </c>
      <c r="FD18" s="44">
        <f t="shared" si="87"/>
        <v>0.42857142857142855</v>
      </c>
      <c r="FE18" s="29"/>
      <c r="FF18" s="29"/>
      <c r="FG18" s="29"/>
      <c r="FN18" s="38" t="s">
        <v>17</v>
      </c>
      <c r="FO18" s="12">
        <v>5</v>
      </c>
      <c r="FP18" s="12" cm="1">
        <f t="array" ref="FP18">INDEX('Primary H2H'!$B$4:$S$4,1,ROW()-12)</f>
        <v>3</v>
      </c>
      <c r="FQ18" s="44">
        <f t="shared" si="88"/>
        <v>0.625</v>
      </c>
      <c r="FR18" s="9"/>
      <c r="FS18" s="9"/>
      <c r="FT18" s="9"/>
      <c r="FU18" s="9"/>
      <c r="FW18" s="9"/>
      <c r="FX18" s="30"/>
      <c r="FY18" s="16"/>
      <c r="GA18" s="38" t="s">
        <v>0</v>
      </c>
      <c r="GB18" s="12">
        <v>3</v>
      </c>
      <c r="GC18" s="12" cm="1">
        <f t="array" ref="GC18">INDEX('Primary H2H'!$B$2:$S$2,1,ROW()-11)</f>
        <v>4</v>
      </c>
      <c r="GD18" s="44">
        <f t="shared" si="86"/>
        <v>0.42857142857142855</v>
      </c>
      <c r="GE18" s="180"/>
      <c r="GF18" s="181"/>
      <c r="GG18" s="180"/>
      <c r="GH18" s="13"/>
      <c r="GN18" s="38" t="s">
        <v>16</v>
      </c>
      <c r="GO18" s="12">
        <v>3</v>
      </c>
      <c r="GP18" s="12" cm="1">
        <f t="array" ref="GP18">INDEX('Primary H2H'!$B$6:$S$6,1,ROW()-10)</f>
        <v>2</v>
      </c>
      <c r="GQ18" s="44">
        <f t="shared" si="85"/>
        <v>0.6</v>
      </c>
      <c r="GR18" s="9"/>
    </row>
    <row r="19" spans="1:200" ht="18.75">
      <c r="A19" s="38" t="s">
        <v>42</v>
      </c>
      <c r="B19" s="12">
        <v>2</v>
      </c>
      <c r="C19" s="192" cm="1">
        <f t="array" ref="C19">INDEX('Primary H2H'!$B$8:$S$8,1,ROW()-15)</f>
        <v>0</v>
      </c>
      <c r="D19" s="44">
        <f t="shared" si="91"/>
        <v>1</v>
      </c>
      <c r="E19" s="10"/>
      <c r="N19" s="155" t="s">
        <v>42</v>
      </c>
      <c r="O19" s="12">
        <v>0</v>
      </c>
      <c r="P19" s="12" cm="1">
        <f t="array" ref="P19">INDEX('Primary H2H'!$B$3:$S$3,1,ROW()-15)</f>
        <v>2</v>
      </c>
      <c r="Q19" s="44">
        <f t="shared" si="92"/>
        <v>0</v>
      </c>
      <c r="AA19" s="38" t="s">
        <v>42</v>
      </c>
      <c r="AB19" s="12">
        <v>1</v>
      </c>
      <c r="AC19" s="12" cm="1">
        <f t="array" ref="AC19">INDEX('Primary H2H'!$B$11:$S$11,1,ROW()-15)</f>
        <v>1</v>
      </c>
      <c r="AD19" s="44">
        <f t="shared" si="93"/>
        <v>0.5</v>
      </c>
      <c r="AE19" s="9"/>
      <c r="AF19" s="9"/>
      <c r="AG19" s="9"/>
      <c r="AH19" s="9"/>
      <c r="AJ19" s="9"/>
      <c r="AK19" s="9"/>
      <c r="AL19" s="9"/>
      <c r="AN19" s="38" t="s">
        <v>42</v>
      </c>
      <c r="AO19" s="12">
        <v>0</v>
      </c>
      <c r="AP19" s="12" cm="1">
        <f t="array" ref="AP19">INDEX('Primary H2H'!$B$10:$S$10,1,ROW()-15)</f>
        <v>2</v>
      </c>
      <c r="AQ19" s="44">
        <f t="shared" si="94"/>
        <v>0</v>
      </c>
      <c r="AR19" s="9"/>
      <c r="AS19" s="9"/>
      <c r="AT19" s="9"/>
      <c r="AU19" s="9"/>
      <c r="AW19" s="9"/>
      <c r="BA19" s="38" t="s">
        <v>42</v>
      </c>
      <c r="BB19" s="12">
        <v>2</v>
      </c>
      <c r="BC19" s="12" cm="1">
        <f t="array" ref="BC19">INDEX('Primary H2H'!$B$13:$S$13,1,ROW()-15)</f>
        <v>0</v>
      </c>
      <c r="BD19" s="44">
        <f t="shared" si="95"/>
        <v>1</v>
      </c>
      <c r="BE19" s="9"/>
      <c r="BF19" s="9"/>
      <c r="BG19" s="9"/>
      <c r="BH19" s="9"/>
      <c r="BI19" s="9"/>
      <c r="BJ19" s="9"/>
      <c r="BK19" s="9"/>
      <c r="BL19" s="9"/>
      <c r="BN19" s="38" t="s">
        <v>42</v>
      </c>
      <c r="BO19" s="12">
        <v>2</v>
      </c>
      <c r="BP19" s="12" cm="1">
        <f t="array" ref="BP19">INDEX('Primary H2H'!$B$9:$S$9,1,ROW()-15)</f>
        <v>0</v>
      </c>
      <c r="BQ19" s="44">
        <f t="shared" si="96"/>
        <v>1</v>
      </c>
      <c r="BR19" s="9"/>
      <c r="BS19" s="9"/>
      <c r="BT19" s="9"/>
      <c r="BU19" s="9"/>
      <c r="BW19" s="9"/>
      <c r="CA19" s="38" t="s">
        <v>42</v>
      </c>
      <c r="CB19" s="12">
        <v>1</v>
      </c>
      <c r="CC19" s="12" cm="1">
        <f t="array" ref="CC19">INDEX('Primary H2H'!$B$7:$S$7,1,ROW()-15)</f>
        <v>1</v>
      </c>
      <c r="CD19" s="44">
        <f t="shared" si="97"/>
        <v>0.5</v>
      </c>
      <c r="CE19" s="9"/>
      <c r="CF19" s="9"/>
      <c r="CG19" s="9"/>
      <c r="CH19" s="13"/>
      <c r="CI19" s="14"/>
      <c r="CJ19" s="18"/>
      <c r="CK19" s="176"/>
      <c r="CL19" s="179"/>
      <c r="CM19" s="179"/>
      <c r="CN19" s="38" t="s">
        <v>17</v>
      </c>
      <c r="CO19" s="12">
        <v>4</v>
      </c>
      <c r="CP19" s="12" cm="1">
        <f t="array" ref="CP19">INDEX('Primary H2H'!$B$14:$S$14,1,ROW()-13)</f>
        <v>5</v>
      </c>
      <c r="CQ19" s="44">
        <f t="shared" si="89"/>
        <v>0.44444444444444442</v>
      </c>
      <c r="CR19" s="9"/>
      <c r="CS19" s="9"/>
      <c r="CT19" s="9"/>
      <c r="CU19" s="9"/>
      <c r="CW19" s="9"/>
      <c r="CX19" s="30"/>
      <c r="CY19" s="16"/>
      <c r="DA19" s="38" t="s">
        <v>27</v>
      </c>
      <c r="DB19" s="12">
        <v>1</v>
      </c>
      <c r="DC19" s="39" cm="1">
        <f t="array" ref="DC19">INDEX('Primary H2H'!$B$12:$S$12,1,ROW()-14)</f>
        <v>3</v>
      </c>
      <c r="DD19" s="44">
        <f t="shared" si="90"/>
        <v>0.25</v>
      </c>
      <c r="DE19" s="13"/>
      <c r="DF19" s="12"/>
      <c r="DG19" s="13"/>
      <c r="DN19" s="38" t="s">
        <v>13</v>
      </c>
      <c r="DO19" s="12">
        <v>2</v>
      </c>
      <c r="DP19" s="12" cm="1">
        <f t="array" ref="DP19">INDEX('Primary H2H'!$B$16:$S$16,1,ROW()-9)</f>
        <v>2</v>
      </c>
      <c r="DQ19" s="44">
        <f>(DO19/(DO19+DP19))</f>
        <v>0.5</v>
      </c>
      <c r="DR19" s="9"/>
      <c r="DS19" s="9"/>
      <c r="DT19" s="9"/>
      <c r="DU19" s="9"/>
      <c r="DW19" s="9"/>
      <c r="DX19" s="9"/>
      <c r="DY19" s="9"/>
      <c r="EA19" s="38" t="s">
        <v>19</v>
      </c>
      <c r="EB19" s="12">
        <v>2</v>
      </c>
      <c r="EC19" s="12" cm="1">
        <f t="array" ref="EC19">INDEX('Primary H2H'!$B$17:$S$17,1,ROW()-8)</f>
        <v>1</v>
      </c>
      <c r="ED19" s="44">
        <f t="shared" ref="ED19:ED26" si="98">(EB19/(EB19+EC19))</f>
        <v>0.66666666666666663</v>
      </c>
      <c r="EE19" s="9"/>
      <c r="EF19" s="9"/>
      <c r="EG19" s="9"/>
      <c r="EH19" s="9"/>
      <c r="EI19" s="10"/>
      <c r="EJ19" s="9"/>
      <c r="EK19" s="9"/>
      <c r="EL19" s="9"/>
      <c r="EN19" s="38" t="s">
        <v>13</v>
      </c>
      <c r="EO19" s="12">
        <v>4</v>
      </c>
      <c r="EP19" s="12" cm="1">
        <f t="array" ref="EP19">INDEX('Primary H2H'!$B$19:$S$19,1,ROW()-9)</f>
        <v>2</v>
      </c>
      <c r="EQ19" s="44">
        <f>(EO19/(EO19+EP19))</f>
        <v>0.66666666666666663</v>
      </c>
      <c r="ER19" s="9"/>
      <c r="ES19" s="9"/>
      <c r="ET19" s="9"/>
      <c r="EU19" s="9"/>
      <c r="EV19" s="10"/>
      <c r="EW19" s="9"/>
      <c r="EX19" s="9"/>
      <c r="EY19" s="9"/>
      <c r="FA19" s="38" t="s">
        <v>0</v>
      </c>
      <c r="FB19" s="12">
        <v>3</v>
      </c>
      <c r="FC19" s="12" cm="1">
        <f t="array" ref="FC19">INDEX('Primary H2H'!$B$15:$S$15,1,ROW()-12)</f>
        <v>5</v>
      </c>
      <c r="FD19" s="44">
        <f t="shared" si="87"/>
        <v>0.375</v>
      </c>
      <c r="FE19" s="29"/>
      <c r="FF19" s="29"/>
      <c r="FG19" s="29"/>
      <c r="FN19" s="38" t="s">
        <v>0</v>
      </c>
      <c r="FO19" s="12">
        <v>6</v>
      </c>
      <c r="FP19" s="12" cm="1">
        <f t="array" ref="FP19">INDEX('Primary H2H'!$B$4:$S$4,1,ROW()-12)</f>
        <v>3</v>
      </c>
      <c r="FQ19" s="44">
        <f t="shared" si="88"/>
        <v>0.66666666666666663</v>
      </c>
      <c r="FR19" s="9"/>
      <c r="FS19" s="9"/>
      <c r="FT19" s="9"/>
      <c r="FU19" s="9"/>
      <c r="FW19" s="9"/>
      <c r="FX19" s="14"/>
      <c r="FY19" s="38"/>
      <c r="GA19" s="38" t="s">
        <v>16</v>
      </c>
      <c r="GB19" s="12">
        <v>6</v>
      </c>
      <c r="GC19" s="12" cm="1">
        <f t="array" ref="GC19">INDEX('Primary H2H'!$B$2:$S$2,1,ROW()-11)</f>
        <v>3</v>
      </c>
      <c r="GD19" s="44">
        <f t="shared" si="86"/>
        <v>0.66666666666666663</v>
      </c>
      <c r="GE19" s="180"/>
      <c r="GF19" s="181"/>
      <c r="GG19" s="180"/>
      <c r="GH19" s="13"/>
      <c r="GN19" s="38" t="s">
        <v>14</v>
      </c>
      <c r="GO19" s="12">
        <v>3</v>
      </c>
      <c r="GP19" s="12" cm="1">
        <f t="array" ref="GP19">INDEX('Primary H2H'!$B$6:$S$6,1,ROW()-10)</f>
        <v>2</v>
      </c>
      <c r="GQ19" s="44">
        <f t="shared" si="85"/>
        <v>0.6</v>
      </c>
      <c r="GR19" s="9"/>
    </row>
    <row r="20" spans="1:200" ht="18.75">
      <c r="A20" s="38" t="s">
        <v>27</v>
      </c>
      <c r="B20" s="12">
        <v>2</v>
      </c>
      <c r="C20" s="192" cm="1">
        <f t="array" ref="C20">INDEX('Primary H2H'!$B$8:$S$8,1,ROW()-15)</f>
        <v>3</v>
      </c>
      <c r="D20" s="44">
        <f t="shared" si="91"/>
        <v>0.4</v>
      </c>
      <c r="E20" s="10"/>
      <c r="N20" s="155" t="s">
        <v>27</v>
      </c>
      <c r="O20" s="12">
        <v>1</v>
      </c>
      <c r="P20" s="12" cm="1">
        <f t="array" ref="P20">INDEX('Primary H2H'!$B$3:$S$3,1,ROW()-15)</f>
        <v>4</v>
      </c>
      <c r="Q20" s="44">
        <f t="shared" si="92"/>
        <v>0.2</v>
      </c>
      <c r="AA20" s="38" t="s">
        <v>27</v>
      </c>
      <c r="AB20" s="12">
        <v>3</v>
      </c>
      <c r="AC20" s="12" cm="1">
        <f t="array" ref="AC20">INDEX('Primary H2H'!$B$11:$S$11,1,ROW()-15)</f>
        <v>2</v>
      </c>
      <c r="AD20" s="44">
        <f t="shared" si="93"/>
        <v>0.6</v>
      </c>
      <c r="AE20" s="9"/>
      <c r="AF20" s="9"/>
      <c r="AG20" s="9"/>
      <c r="AH20" s="9"/>
      <c r="AJ20" s="9"/>
      <c r="AK20" s="9"/>
      <c r="AL20" s="9"/>
      <c r="AN20" s="38" t="s">
        <v>27</v>
      </c>
      <c r="AO20" s="12">
        <v>2</v>
      </c>
      <c r="AP20" s="12" cm="1">
        <f t="array" ref="AP20">INDEX('Primary H2H'!$B$10:$S$10,1,ROW()-15)</f>
        <v>3</v>
      </c>
      <c r="AQ20" s="44">
        <f t="shared" si="94"/>
        <v>0.4</v>
      </c>
      <c r="AR20" s="9"/>
      <c r="AS20" s="9"/>
      <c r="AT20" s="9"/>
      <c r="AU20" s="9"/>
      <c r="AW20" s="9"/>
      <c r="BA20" s="38" t="s">
        <v>27</v>
      </c>
      <c r="BB20" s="12">
        <v>3</v>
      </c>
      <c r="BC20" s="12" cm="1">
        <f t="array" ref="BC20">INDEX('Primary H2H'!$B$13:$S$13,1,ROW()-15)</f>
        <v>3</v>
      </c>
      <c r="BD20" s="44">
        <f t="shared" si="95"/>
        <v>0.5</v>
      </c>
      <c r="BE20" s="9"/>
      <c r="BF20" s="9"/>
      <c r="BG20" s="9"/>
      <c r="BH20" s="9"/>
      <c r="BI20" s="9"/>
      <c r="BJ20" s="9"/>
      <c r="BK20" s="9"/>
      <c r="BL20" s="9"/>
      <c r="BN20" s="38" t="s">
        <v>27</v>
      </c>
      <c r="BO20" s="12">
        <v>2</v>
      </c>
      <c r="BP20" s="12" cm="1">
        <f t="array" ref="BP20">INDEX('Primary H2H'!$B$9:$S$9,1,ROW()-15)</f>
        <v>3</v>
      </c>
      <c r="BQ20" s="44">
        <f t="shared" si="96"/>
        <v>0.4</v>
      </c>
      <c r="BR20" s="9"/>
      <c r="BS20" s="9"/>
      <c r="BT20" s="9"/>
      <c r="BU20" s="9"/>
      <c r="BW20" s="9"/>
      <c r="CA20" s="38" t="s">
        <v>27</v>
      </c>
      <c r="CB20" s="12">
        <v>2</v>
      </c>
      <c r="CC20" s="12" cm="1">
        <f t="array" ref="CC20">INDEX('Primary H2H'!$B$7:$S$7,1,ROW()-15)</f>
        <v>4</v>
      </c>
      <c r="CD20" s="44">
        <f t="shared" si="97"/>
        <v>0.33333333333333331</v>
      </c>
      <c r="CE20" s="9"/>
      <c r="CF20" s="9"/>
      <c r="CG20" s="9"/>
      <c r="CH20" s="13"/>
      <c r="CI20" s="14"/>
      <c r="CJ20" s="18"/>
      <c r="CK20" s="176"/>
      <c r="CL20" s="179"/>
      <c r="CM20" s="179"/>
      <c r="CN20" s="38" t="s">
        <v>0</v>
      </c>
      <c r="CO20" s="12">
        <v>6</v>
      </c>
      <c r="CP20" s="12" cm="1">
        <f t="array" ref="CP20">INDEX('Primary H2H'!$B$14:$S$14,1,ROW()-13)</f>
        <v>3</v>
      </c>
      <c r="CQ20" s="44">
        <f t="shared" si="89"/>
        <v>0.66666666666666663</v>
      </c>
      <c r="CR20" s="9"/>
      <c r="CS20" s="9"/>
      <c r="CT20" s="9"/>
      <c r="CU20" s="9"/>
      <c r="CW20" s="9"/>
      <c r="CX20" s="14"/>
      <c r="CY20" s="38"/>
      <c r="DA20" s="38" t="s">
        <v>17</v>
      </c>
      <c r="DB20" s="12">
        <v>5</v>
      </c>
      <c r="DC20" s="39" cm="1">
        <f t="array" ref="DC20">INDEX('Primary H2H'!$B$12:$S$12,1,ROW()-14)</f>
        <v>5</v>
      </c>
      <c r="DD20" s="44">
        <f t="shared" si="90"/>
        <v>0.5</v>
      </c>
      <c r="DE20" s="13"/>
      <c r="DF20" s="12"/>
      <c r="DG20" s="13"/>
      <c r="DN20" s="38" t="s">
        <v>19</v>
      </c>
      <c r="DO20" s="12">
        <v>4</v>
      </c>
      <c r="DP20" s="12" cm="1">
        <f t="array" ref="DP20">INDEX('Primary H2H'!$B$16:$S$16,1,ROW()-9)</f>
        <v>3</v>
      </c>
      <c r="DQ20" s="44">
        <f t="shared" ref="DQ20:DQ27" si="99">(DO20/(DO20+DP20))</f>
        <v>0.5714285714285714</v>
      </c>
      <c r="DR20" s="9"/>
      <c r="DS20" s="9"/>
      <c r="DT20" s="9"/>
      <c r="DU20" s="9"/>
      <c r="DW20" s="9"/>
      <c r="DX20" s="9"/>
      <c r="DY20" s="9"/>
      <c r="EA20" s="38" t="s">
        <v>15</v>
      </c>
      <c r="EB20" s="12">
        <v>2</v>
      </c>
      <c r="EC20" s="12" cm="1">
        <f t="array" ref="EC20">INDEX('Primary H2H'!$B$17:$S$17,1,ROW()-8)</f>
        <v>2</v>
      </c>
      <c r="ED20" s="44">
        <f t="shared" si="98"/>
        <v>0.5</v>
      </c>
      <c r="EE20" s="9"/>
      <c r="EF20" s="9"/>
      <c r="EG20" s="9"/>
      <c r="EH20" s="9"/>
      <c r="EI20" s="10"/>
      <c r="EJ20" s="9"/>
      <c r="EK20" s="9"/>
      <c r="EL20" s="9"/>
      <c r="EN20" s="38" t="s">
        <v>19</v>
      </c>
      <c r="EO20" s="12">
        <v>1</v>
      </c>
      <c r="EP20" s="12" cm="1">
        <f t="array" ref="EP20">INDEX('Primary H2H'!$B$19:$S$19,1,ROW()-9)</f>
        <v>3</v>
      </c>
      <c r="EQ20" s="44">
        <f t="shared" ref="EQ20:EQ27" si="100">(EO20/(EO20+EP20))</f>
        <v>0.25</v>
      </c>
      <c r="ER20" s="9"/>
      <c r="ES20" s="9"/>
      <c r="ET20" s="9"/>
      <c r="EU20" s="9"/>
      <c r="EV20" s="10"/>
      <c r="EW20" s="9"/>
      <c r="EX20" s="9"/>
      <c r="EY20" s="9"/>
      <c r="FA20" s="38" t="s">
        <v>16</v>
      </c>
      <c r="FB20" s="12">
        <v>2</v>
      </c>
      <c r="FC20" s="12" cm="1">
        <f t="array" ref="FC20">INDEX('Primary H2H'!$B$15:$S$15,1,ROW()-12)</f>
        <v>6</v>
      </c>
      <c r="FD20" s="44">
        <f t="shared" si="87"/>
        <v>0.25</v>
      </c>
      <c r="FE20" s="13"/>
      <c r="FF20" s="12"/>
      <c r="FG20" s="13"/>
      <c r="FN20" s="38" t="s">
        <v>16</v>
      </c>
      <c r="FO20" s="12">
        <v>4</v>
      </c>
      <c r="FP20" s="12" cm="1">
        <f t="array" ref="FP20">INDEX('Primary H2H'!$B$4:$S$4,1,ROW()-12)</f>
        <v>3</v>
      </c>
      <c r="FQ20" s="44">
        <f t="shared" si="88"/>
        <v>0.5714285714285714</v>
      </c>
      <c r="FR20" s="9"/>
      <c r="FS20" s="9"/>
      <c r="FT20" s="9"/>
      <c r="FU20" s="9"/>
      <c r="FW20" s="9"/>
      <c r="GA20" s="38" t="s">
        <v>14</v>
      </c>
      <c r="GB20" s="12">
        <v>4</v>
      </c>
      <c r="GC20" s="12" cm="1">
        <f t="array" ref="GC20">INDEX('Primary H2H'!$B$2:$S$2,1,ROW()-11)</f>
        <v>3</v>
      </c>
      <c r="GD20" s="44">
        <f t="shared" si="86"/>
        <v>0.5714285714285714</v>
      </c>
      <c r="GE20" s="180"/>
      <c r="GF20" s="181"/>
      <c r="GG20" s="180"/>
      <c r="GH20" s="29"/>
      <c r="GN20" s="38" t="s">
        <v>13</v>
      </c>
      <c r="GO20" s="12">
        <v>2</v>
      </c>
      <c r="GP20" s="12" cm="1">
        <f t="array" ref="GP20">INDEX('Primary H2H'!$B$6:$S$6,1,ROW()-10)</f>
        <v>3</v>
      </c>
      <c r="GQ20" s="44">
        <f>(GO20/(GO20+GP20))</f>
        <v>0.4</v>
      </c>
      <c r="GR20" s="9"/>
    </row>
    <row r="21" spans="1:200" ht="18.75">
      <c r="A21" s="38" t="s">
        <v>17</v>
      </c>
      <c r="B21" s="12">
        <v>8</v>
      </c>
      <c r="C21" s="192" cm="1">
        <f t="array" ref="C21">INDEX('Primary H2H'!$B$8:$S$8,1,ROW()-15)</f>
        <v>5</v>
      </c>
      <c r="D21" s="44">
        <f t="shared" si="91"/>
        <v>0.61538461538461542</v>
      </c>
      <c r="E21" s="10"/>
      <c r="N21" s="155" t="s">
        <v>17</v>
      </c>
      <c r="O21" s="12">
        <v>7</v>
      </c>
      <c r="P21" s="12" cm="1">
        <f t="array" ref="P21">INDEX('Primary H2H'!$B$3:$S$3,1,ROW()-15)</f>
        <v>5</v>
      </c>
      <c r="Q21" s="44">
        <f t="shared" si="92"/>
        <v>0.58333333333333337</v>
      </c>
      <c r="AA21" s="38" t="s">
        <v>17</v>
      </c>
      <c r="AB21" s="12">
        <v>7</v>
      </c>
      <c r="AC21" s="12" cm="1">
        <f t="array" ref="AC21">INDEX('Primary H2H'!$B$11:$S$11,1,ROW()-15)</f>
        <v>8</v>
      </c>
      <c r="AD21" s="44">
        <f t="shared" si="93"/>
        <v>0.46666666666666667</v>
      </c>
      <c r="AE21" s="9"/>
      <c r="AF21" s="9"/>
      <c r="AG21" s="9"/>
      <c r="AH21" s="9"/>
      <c r="AJ21" s="9"/>
      <c r="AK21" s="9"/>
      <c r="AL21" s="9"/>
      <c r="AN21" s="38" t="s">
        <v>17</v>
      </c>
      <c r="AO21" s="12">
        <v>5</v>
      </c>
      <c r="AP21" s="12" cm="1">
        <f t="array" ref="AP21">INDEX('Primary H2H'!$B$10:$S$10,1,ROW()-15)</f>
        <v>8</v>
      </c>
      <c r="AQ21" s="44">
        <f t="shared" si="94"/>
        <v>0.38461538461538464</v>
      </c>
      <c r="AR21" s="9"/>
      <c r="AS21" s="9"/>
      <c r="AT21" s="9"/>
      <c r="AU21" s="9"/>
      <c r="AW21" s="9"/>
      <c r="BA21" s="38" t="s">
        <v>17</v>
      </c>
      <c r="BB21" s="12">
        <v>9</v>
      </c>
      <c r="BC21" s="12" cm="1">
        <f t="array" ref="BC21">INDEX('Primary H2H'!$B$13:$S$13,1,ROW()-15)</f>
        <v>5</v>
      </c>
      <c r="BD21" s="44">
        <f t="shared" si="95"/>
        <v>0.6428571428571429</v>
      </c>
      <c r="BE21" s="9"/>
      <c r="BF21" s="9"/>
      <c r="BG21" s="9"/>
      <c r="BH21" s="9"/>
      <c r="BI21" s="9"/>
      <c r="BJ21" s="9"/>
      <c r="BK21" s="9"/>
      <c r="BL21" s="9"/>
      <c r="BN21" s="38" t="s">
        <v>17</v>
      </c>
      <c r="BO21" s="12">
        <v>7</v>
      </c>
      <c r="BP21" s="12" cm="1">
        <f t="array" ref="BP21">INDEX('Primary H2H'!$B$9:$S$9,1,ROW()-15)</f>
        <v>6</v>
      </c>
      <c r="BQ21" s="44">
        <f t="shared" si="96"/>
        <v>0.53846153846153844</v>
      </c>
      <c r="BR21" s="9"/>
      <c r="BS21" s="9"/>
      <c r="BT21" s="9"/>
      <c r="BU21" s="9"/>
      <c r="BW21" s="9"/>
      <c r="CA21" s="167" t="s">
        <v>17</v>
      </c>
      <c r="CB21" s="210">
        <v>0</v>
      </c>
      <c r="CC21" s="12" cm="1">
        <f t="array" ref="CC21">INDEX('Primary H2H'!$B$7:$S$7,1,ROW()-15)</f>
        <v>0</v>
      </c>
      <c r="CD21" s="166" t="e">
        <f t="shared" si="97"/>
        <v>#DIV/0!</v>
      </c>
      <c r="CE21" s="9"/>
      <c r="CF21" s="9"/>
      <c r="CG21" s="9"/>
      <c r="CH21" s="13"/>
      <c r="CI21" s="14"/>
      <c r="CJ21" s="18"/>
      <c r="CK21" s="176"/>
      <c r="CL21" s="179"/>
      <c r="CM21" s="179"/>
      <c r="CN21" s="38" t="s">
        <v>16</v>
      </c>
      <c r="CO21" s="12">
        <v>6</v>
      </c>
      <c r="CP21" s="12" cm="1">
        <f t="array" ref="CP21">INDEX('Primary H2H'!$B$14:$S$14,1,ROW()-13)</f>
        <v>4</v>
      </c>
      <c r="CQ21" s="44">
        <f t="shared" si="89"/>
        <v>0.6</v>
      </c>
      <c r="CR21" s="9"/>
      <c r="CS21" s="9"/>
      <c r="CT21" s="9"/>
      <c r="CU21" s="9"/>
      <c r="CW21" s="9"/>
      <c r="CX21" s="14"/>
      <c r="CY21" s="14"/>
      <c r="DA21" s="38" t="s">
        <v>0</v>
      </c>
      <c r="DB21" s="12">
        <v>6</v>
      </c>
      <c r="DC21" s="39" cm="1">
        <f t="array" ref="DC21">INDEX('Primary H2H'!$B$12:$S$12,1,ROW()-14)</f>
        <v>3</v>
      </c>
      <c r="DD21" s="44">
        <f t="shared" si="90"/>
        <v>0.66666666666666663</v>
      </c>
      <c r="DE21" s="29"/>
      <c r="DF21" s="29"/>
      <c r="DG21" s="29"/>
      <c r="DN21" s="38" t="s">
        <v>15</v>
      </c>
      <c r="DO21" s="12">
        <v>3</v>
      </c>
      <c r="DP21" s="12" cm="1">
        <f t="array" ref="DP21">INDEX('Primary H2H'!$B$16:$S$16,1,ROW()-9)</f>
        <v>1</v>
      </c>
      <c r="DQ21" s="44">
        <f t="shared" si="99"/>
        <v>0.75</v>
      </c>
      <c r="DR21" s="9"/>
      <c r="DS21" s="9"/>
      <c r="DT21" s="9"/>
      <c r="DU21" s="9"/>
      <c r="DW21" s="9"/>
      <c r="DX21" s="9"/>
      <c r="DY21" s="9"/>
      <c r="EA21" s="38" t="s">
        <v>18</v>
      </c>
      <c r="EB21" s="12">
        <v>2</v>
      </c>
      <c r="EC21" s="12" cm="1">
        <f t="array" ref="EC21">INDEX('Primary H2H'!$B$17:$S$17,1,ROW()-8)</f>
        <v>1</v>
      </c>
      <c r="ED21" s="44">
        <f t="shared" si="98"/>
        <v>0.66666666666666663</v>
      </c>
      <c r="EE21" s="9"/>
      <c r="EF21" s="9"/>
      <c r="EG21" s="9"/>
      <c r="EH21" s="9"/>
      <c r="EI21" s="10"/>
      <c r="EJ21" s="9"/>
      <c r="EK21" s="9"/>
      <c r="EL21" s="9"/>
      <c r="EN21" s="38" t="s">
        <v>15</v>
      </c>
      <c r="EO21" s="12">
        <v>0</v>
      </c>
      <c r="EP21" s="12" cm="1">
        <f t="array" ref="EP21">INDEX('Primary H2H'!$B$19:$S$19,1,ROW()-9)</f>
        <v>5</v>
      </c>
      <c r="EQ21" s="44">
        <f t="shared" si="100"/>
        <v>0</v>
      </c>
      <c r="ER21" s="9"/>
      <c r="ES21" s="9"/>
      <c r="ET21" s="9"/>
      <c r="EU21" s="9"/>
      <c r="EV21" s="10"/>
      <c r="EW21" s="9"/>
      <c r="EX21" s="9"/>
      <c r="EY21" s="9"/>
      <c r="FA21" s="38" t="s">
        <v>14</v>
      </c>
      <c r="FB21" s="12">
        <v>3</v>
      </c>
      <c r="FC21" s="12" cm="1">
        <f t="array" ref="FC21">INDEX('Primary H2H'!$B$15:$S$15,1,ROW()-12)</f>
        <v>4</v>
      </c>
      <c r="FD21" s="44">
        <f t="shared" si="87"/>
        <v>0.42857142857142855</v>
      </c>
      <c r="FE21" s="29"/>
      <c r="FF21" s="29"/>
      <c r="FG21" s="29"/>
      <c r="FN21" s="38" t="s">
        <v>14</v>
      </c>
      <c r="FO21" s="12">
        <v>3</v>
      </c>
      <c r="FP21" s="12" cm="1">
        <f t="array" ref="FP21">INDEX('Primary H2H'!$B$4:$S$4,1,ROW()-12)</f>
        <v>6</v>
      </c>
      <c r="FQ21" s="44">
        <f t="shared" si="88"/>
        <v>0.33333333333333331</v>
      </c>
      <c r="FR21" s="9"/>
      <c r="FS21" s="9"/>
      <c r="FT21" s="9"/>
      <c r="FU21" s="9"/>
      <c r="FW21" s="9"/>
      <c r="GA21" s="38" t="s">
        <v>13</v>
      </c>
      <c r="GB21" s="12">
        <v>6</v>
      </c>
      <c r="GC21" s="12" cm="1">
        <f t="array" ref="GC21">INDEX('Primary H2H'!$B$2:$S$2,1,ROW()-11)</f>
        <v>2</v>
      </c>
      <c r="GD21" s="44">
        <f>(GB21/(GB21+GC21))</f>
        <v>0.75</v>
      </c>
      <c r="GE21" s="176"/>
      <c r="GF21" s="176"/>
      <c r="GG21" s="176"/>
      <c r="GH21" s="9"/>
      <c r="GN21" s="38" t="s">
        <v>19</v>
      </c>
      <c r="GO21" s="12">
        <v>3</v>
      </c>
      <c r="GP21" s="12" cm="1">
        <f t="array" ref="GP21">INDEX('Primary H2H'!$B$6:$S$6,1,ROW()-10)</f>
        <v>1</v>
      </c>
      <c r="GQ21" s="44">
        <f t="shared" ref="GQ21:GQ28" si="101">(GO21/(GO21+GP21))</f>
        <v>0.75</v>
      </c>
      <c r="GR21" s="9"/>
    </row>
    <row r="22" spans="1:200" ht="18.75">
      <c r="A22" s="167" t="s">
        <v>0</v>
      </c>
      <c r="B22" s="210">
        <v>0</v>
      </c>
      <c r="C22" s="192" cm="1">
        <f t="array" ref="C22">INDEX('Primary H2H'!$B$8:$S$8,1,ROW()-15)</f>
        <v>0</v>
      </c>
      <c r="D22" s="166"/>
      <c r="E22" s="10"/>
      <c r="N22" s="155" t="s">
        <v>0</v>
      </c>
      <c r="O22" s="12">
        <v>10</v>
      </c>
      <c r="P22" s="12" cm="1">
        <f t="array" ref="P22">INDEX('Primary H2H'!$B$3:$S$3,1,ROW()-15)</f>
        <v>5</v>
      </c>
      <c r="Q22" s="44">
        <f t="shared" si="92"/>
        <v>0.66666666666666663</v>
      </c>
      <c r="AA22" s="38" t="s">
        <v>0</v>
      </c>
      <c r="AB22" s="12">
        <v>5</v>
      </c>
      <c r="AC22" s="12" cm="1">
        <f t="array" ref="AC22">INDEX('Primary H2H'!$B$11:$S$11,1,ROW()-15)</f>
        <v>8</v>
      </c>
      <c r="AD22" s="44">
        <f t="shared" si="93"/>
        <v>0.38461538461538464</v>
      </c>
      <c r="AE22" s="9"/>
      <c r="AF22" s="9"/>
      <c r="AG22" s="9"/>
      <c r="AH22" s="9"/>
      <c r="AJ22" s="9"/>
      <c r="AK22" s="9"/>
      <c r="AL22" s="9"/>
      <c r="AN22" s="38" t="s">
        <v>0</v>
      </c>
      <c r="AO22" s="12">
        <v>3</v>
      </c>
      <c r="AP22" s="12" cm="1">
        <f t="array" ref="AP22">INDEX('Primary H2H'!$B$10:$S$10,1,ROW()-15)</f>
        <v>11</v>
      </c>
      <c r="AQ22" s="44">
        <f t="shared" si="94"/>
        <v>0.21428571428571427</v>
      </c>
      <c r="AR22" s="9"/>
      <c r="AS22" s="9"/>
      <c r="AT22" s="9"/>
      <c r="AU22" s="9"/>
      <c r="AW22" s="9"/>
      <c r="BA22" s="38" t="s">
        <v>0</v>
      </c>
      <c r="BB22" s="12">
        <v>3</v>
      </c>
      <c r="BC22" s="12" cm="1">
        <f t="array" ref="BC22">INDEX('Primary H2H'!$B$13:$S$13,1,ROW()-15)</f>
        <v>9</v>
      </c>
      <c r="BD22" s="44">
        <f t="shared" si="95"/>
        <v>0.25</v>
      </c>
      <c r="BE22" s="9"/>
      <c r="BF22" s="9"/>
      <c r="BG22" s="9"/>
      <c r="BH22" s="9"/>
      <c r="BI22" s="9"/>
      <c r="BJ22" s="9"/>
      <c r="BK22" s="9"/>
      <c r="BL22" s="9"/>
      <c r="BN22" s="38" t="s">
        <v>0</v>
      </c>
      <c r="BO22" s="12">
        <v>6</v>
      </c>
      <c r="BP22" s="12" cm="1">
        <f t="array" ref="BP22">INDEX('Primary H2H'!$B$9:$S$9,1,ROW()-15)</f>
        <v>7</v>
      </c>
      <c r="BQ22" s="44">
        <f t="shared" si="96"/>
        <v>0.46153846153846156</v>
      </c>
      <c r="BR22" s="9"/>
      <c r="BS22" s="9"/>
      <c r="BT22" s="9"/>
      <c r="BU22" s="9"/>
      <c r="BW22" s="9"/>
      <c r="CA22" s="38" t="s">
        <v>0</v>
      </c>
      <c r="CB22" s="12">
        <v>5</v>
      </c>
      <c r="CC22" s="12" cm="1">
        <f t="array" ref="CC22">INDEX('Primary H2H'!$B$7:$S$7,1,ROW()-15)</f>
        <v>8</v>
      </c>
      <c r="CD22" s="44">
        <f t="shared" si="97"/>
        <v>0.38461538461538464</v>
      </c>
      <c r="CE22" s="9"/>
      <c r="CF22" s="9"/>
      <c r="CG22" s="9"/>
      <c r="CH22" s="13"/>
      <c r="CI22" s="14"/>
      <c r="CJ22" s="18"/>
      <c r="CK22" s="176"/>
      <c r="CL22" s="179"/>
      <c r="CM22" s="179"/>
      <c r="CN22" s="38" t="s">
        <v>14</v>
      </c>
      <c r="CO22" s="12">
        <v>4</v>
      </c>
      <c r="CP22" s="12" cm="1">
        <f t="array" ref="CP22">INDEX('Primary H2H'!$B$14:$S$14,1,ROW()-13)</f>
        <v>4</v>
      </c>
      <c r="CQ22" s="44">
        <f t="shared" si="89"/>
        <v>0.5</v>
      </c>
      <c r="CR22" s="9"/>
      <c r="CS22" s="9"/>
      <c r="CT22" s="9"/>
      <c r="CU22" s="9"/>
      <c r="CW22" s="9"/>
      <c r="CX22" s="14"/>
      <c r="CY22" s="14"/>
      <c r="DA22" s="38" t="s">
        <v>16</v>
      </c>
      <c r="DB22" s="12">
        <v>9</v>
      </c>
      <c r="DC22" s="39" cm="1">
        <f t="array" ref="DC22">INDEX('Primary H2H'!$B$12:$S$12,1,ROW()-14)</f>
        <v>3</v>
      </c>
      <c r="DD22" s="44">
        <f t="shared" si="90"/>
        <v>0.75</v>
      </c>
      <c r="DE22" s="9"/>
      <c r="DG22" s="9"/>
      <c r="DN22" s="38" t="s">
        <v>18</v>
      </c>
      <c r="DO22" s="12">
        <v>2</v>
      </c>
      <c r="DP22" s="12" cm="1">
        <f t="array" ref="DP22">INDEX('Primary H2H'!$B$16:$S$16,1,ROW()-9)</f>
        <v>3</v>
      </c>
      <c r="DQ22" s="44">
        <f t="shared" si="99"/>
        <v>0.4</v>
      </c>
      <c r="DR22" s="9"/>
      <c r="DS22" s="9"/>
      <c r="DT22" s="9"/>
      <c r="DU22" s="9"/>
      <c r="DW22" s="9"/>
      <c r="DX22" s="9"/>
      <c r="DY22" s="9"/>
      <c r="EA22" s="38" t="s">
        <v>24</v>
      </c>
      <c r="EB22" s="12">
        <v>0</v>
      </c>
      <c r="EC22" s="12" cm="1">
        <f t="array" ref="EC22">INDEX('Primary H2H'!$B$17:$S$17,1,ROW()-8)</f>
        <v>1</v>
      </c>
      <c r="ED22" s="44">
        <f t="shared" si="98"/>
        <v>0</v>
      </c>
      <c r="EE22" s="9"/>
      <c r="EF22" s="9"/>
      <c r="EG22" s="9"/>
      <c r="EH22" s="9"/>
      <c r="EI22" s="10"/>
      <c r="EJ22" s="9"/>
      <c r="EK22" s="9"/>
      <c r="EL22" s="9"/>
      <c r="EN22" s="38" t="s">
        <v>18</v>
      </c>
      <c r="EO22" s="12">
        <v>3</v>
      </c>
      <c r="EP22" s="12" cm="1">
        <f t="array" ref="EP22">INDEX('Primary H2H'!$B$19:$S$19,1,ROW()-9)</f>
        <v>2</v>
      </c>
      <c r="EQ22" s="44">
        <f t="shared" si="100"/>
        <v>0.6</v>
      </c>
      <c r="ER22" s="9"/>
      <c r="ES22" s="9"/>
      <c r="ET22" s="9"/>
      <c r="EU22" s="9"/>
      <c r="EV22" s="10"/>
      <c r="EW22" s="9"/>
      <c r="EX22" s="9"/>
      <c r="EY22" s="9"/>
      <c r="FA22" s="38" t="s">
        <v>13</v>
      </c>
      <c r="FB22" s="12">
        <v>4</v>
      </c>
      <c r="FC22" s="12" cm="1">
        <f t="array" ref="FC22">INDEX('Primary H2H'!$B$15:$S$15,1,ROW()-12)</f>
        <v>4</v>
      </c>
      <c r="FD22" s="44">
        <f>(FB22/(FB22+FC22))</f>
        <v>0.5</v>
      </c>
      <c r="FE22" s="9"/>
      <c r="FG22" s="9"/>
      <c r="FN22" s="38" t="s">
        <v>13</v>
      </c>
      <c r="FO22" s="12">
        <v>4</v>
      </c>
      <c r="FP22" s="12" cm="1">
        <f t="array" ref="FP22">INDEX('Primary H2H'!$B$4:$S$4,1,ROW()-12)</f>
        <v>4</v>
      </c>
      <c r="FQ22" s="44">
        <f>(FO22/(FO22+FP22))</f>
        <v>0.5</v>
      </c>
      <c r="FR22" s="9"/>
      <c r="FS22" s="9"/>
      <c r="FT22" s="9"/>
      <c r="FU22" s="9"/>
      <c r="FW22" s="9"/>
      <c r="GA22" s="38" t="s">
        <v>19</v>
      </c>
      <c r="GB22" s="12">
        <v>4</v>
      </c>
      <c r="GC22" s="12" cm="1">
        <f t="array" ref="GC22">INDEX('Primary H2H'!$B$2:$S$2,1,ROW()-11)</f>
        <v>2</v>
      </c>
      <c r="GD22" s="44">
        <f t="shared" ref="GD22:GD29" si="102">(GB22/(GB22+GC22))</f>
        <v>0.66666666666666663</v>
      </c>
      <c r="GE22" s="203"/>
      <c r="GF22" s="203"/>
      <c r="GG22" s="202"/>
      <c r="GH22" s="9"/>
      <c r="GN22" s="38" t="s">
        <v>15</v>
      </c>
      <c r="GO22" s="12">
        <v>3</v>
      </c>
      <c r="GP22" s="12" cm="1">
        <f t="array" ref="GP22">INDEX('Primary H2H'!$B$6:$S$6,1,ROW()-10)</f>
        <v>3</v>
      </c>
      <c r="GQ22" s="44">
        <f t="shared" si="101"/>
        <v>0.5</v>
      </c>
      <c r="GR22" s="9"/>
    </row>
    <row r="23" spans="1:200" ht="18.75">
      <c r="A23" s="38" t="s">
        <v>16</v>
      </c>
      <c r="B23" s="12">
        <v>7</v>
      </c>
      <c r="C23" s="192" cm="1">
        <f t="array" ref="C23">INDEX('Primary H2H'!$B$8:$S$8,1,ROW()-15)</f>
        <v>6</v>
      </c>
      <c r="D23" s="44">
        <f t="shared" si="91"/>
        <v>0.53846153846153844</v>
      </c>
      <c r="E23" s="10"/>
      <c r="N23" s="155" t="s">
        <v>16</v>
      </c>
      <c r="O23" s="12">
        <v>9</v>
      </c>
      <c r="P23" s="12" cm="1">
        <f t="array" ref="P23">INDEX('Primary H2H'!$B$3:$S$3,1,ROW()-15)</f>
        <v>3</v>
      </c>
      <c r="Q23" s="44">
        <f t="shared" si="92"/>
        <v>0.75</v>
      </c>
      <c r="AA23" s="38" t="s">
        <v>16</v>
      </c>
      <c r="AB23" s="12">
        <v>4</v>
      </c>
      <c r="AC23" s="12" cm="1">
        <f t="array" ref="AC23">INDEX('Primary H2H'!$B$11:$S$11,1,ROW()-15)</f>
        <v>9</v>
      </c>
      <c r="AD23" s="44">
        <f t="shared" si="93"/>
        <v>0.30769230769230771</v>
      </c>
      <c r="AE23" s="9"/>
      <c r="AF23" s="9"/>
      <c r="AG23" s="9"/>
      <c r="AH23" s="9"/>
      <c r="AJ23" s="9"/>
      <c r="AK23" s="9"/>
      <c r="AL23" s="9"/>
      <c r="AN23" s="38" t="s">
        <v>16</v>
      </c>
      <c r="AO23" s="12">
        <v>7</v>
      </c>
      <c r="AP23" s="12" cm="1">
        <f t="array" ref="AP23">INDEX('Primary H2H'!$B$10:$S$10,1,ROW()-15)</f>
        <v>5</v>
      </c>
      <c r="AQ23" s="44">
        <f t="shared" si="94"/>
        <v>0.58333333333333337</v>
      </c>
      <c r="AR23" s="9"/>
      <c r="AS23" s="9"/>
      <c r="AT23" s="9"/>
      <c r="AU23" s="9"/>
      <c r="AW23" s="9"/>
      <c r="BA23" s="38" t="s">
        <v>16</v>
      </c>
      <c r="BB23" s="12">
        <v>7</v>
      </c>
      <c r="BC23" s="12" cm="1">
        <f t="array" ref="BC23">INDEX('Primary H2H'!$B$13:$S$13,1,ROW()-15)</f>
        <v>5</v>
      </c>
      <c r="BD23" s="44">
        <f t="shared" si="95"/>
        <v>0.58333333333333337</v>
      </c>
      <c r="BE23" s="9"/>
      <c r="BF23" s="9"/>
      <c r="BG23" s="9"/>
      <c r="BH23" s="9"/>
      <c r="BI23" s="9"/>
      <c r="BJ23" s="9"/>
      <c r="BK23" s="9"/>
      <c r="BL23" s="9"/>
      <c r="BN23" s="167" t="s">
        <v>16</v>
      </c>
      <c r="BO23" s="210">
        <v>0</v>
      </c>
      <c r="BP23" s="12" cm="1">
        <f t="array" ref="BP23">INDEX('Primary H2H'!$B$9:$S$9,1,ROW()-15)</f>
        <v>0</v>
      </c>
      <c r="BQ23" s="166" t="e">
        <f t="shared" si="96"/>
        <v>#DIV/0!</v>
      </c>
      <c r="BR23" s="9"/>
      <c r="BS23" s="9"/>
      <c r="BT23" s="9"/>
      <c r="BU23" s="9"/>
      <c r="BW23" s="9"/>
      <c r="CA23" s="38" t="s">
        <v>16</v>
      </c>
      <c r="CB23" s="12">
        <v>6</v>
      </c>
      <c r="CC23" s="12" cm="1">
        <f t="array" ref="CC23">INDEX('Primary H2H'!$B$7:$S$7,1,ROW()-15)</f>
        <v>7</v>
      </c>
      <c r="CD23" s="44">
        <f t="shared" si="97"/>
        <v>0.46153846153846156</v>
      </c>
      <c r="CE23" s="9"/>
      <c r="CF23" s="9"/>
      <c r="CG23" s="9"/>
      <c r="CH23" s="13"/>
      <c r="CI23" s="38"/>
      <c r="CJ23" s="32"/>
      <c r="CK23" s="180"/>
      <c r="CL23" s="177"/>
      <c r="CM23" s="177"/>
      <c r="CN23" s="38" t="s">
        <v>13</v>
      </c>
      <c r="CO23" s="12">
        <v>4</v>
      </c>
      <c r="CP23" s="12" cm="1">
        <f t="array" ref="CP23">INDEX('Primary H2H'!$B$14:$S$14,1,ROW()-13)</f>
        <v>5</v>
      </c>
      <c r="CQ23" s="44">
        <f>(CO23/(CO23+CP23))</f>
        <v>0.44444444444444442</v>
      </c>
      <c r="CR23" s="9"/>
      <c r="CS23" s="9"/>
      <c r="CT23" s="9"/>
      <c r="CU23" s="9"/>
      <c r="CW23" s="9"/>
      <c r="CX23" s="14"/>
      <c r="CY23" s="14"/>
      <c r="DA23" s="38" t="s">
        <v>14</v>
      </c>
      <c r="DB23" s="12">
        <v>6</v>
      </c>
      <c r="DC23" s="39" cm="1">
        <f t="array" ref="DC23">INDEX('Primary H2H'!$B$12:$S$12,1,ROW()-14)</f>
        <v>4</v>
      </c>
      <c r="DD23" s="44">
        <f t="shared" si="90"/>
        <v>0.6</v>
      </c>
      <c r="DE23" s="9"/>
      <c r="DG23" s="9"/>
      <c r="DN23" s="38" t="s">
        <v>24</v>
      </c>
      <c r="DO23" s="12">
        <v>0</v>
      </c>
      <c r="DP23" s="12" cm="1">
        <f t="array" ref="DP23">INDEX('Primary H2H'!$B$16:$S$16,1,ROW()-9)</f>
        <v>1</v>
      </c>
      <c r="DQ23" s="44">
        <f t="shared" si="99"/>
        <v>0</v>
      </c>
      <c r="DR23" s="9"/>
      <c r="DS23" s="9"/>
      <c r="DT23" s="9"/>
      <c r="DU23" s="9"/>
      <c r="DW23" s="9"/>
      <c r="DX23" s="9"/>
      <c r="DY23" s="9"/>
      <c r="EA23" s="38" t="s">
        <v>20</v>
      </c>
      <c r="EB23" s="12">
        <v>3</v>
      </c>
      <c r="EC23" s="12" cm="1">
        <f t="array" ref="EC23">INDEX('Primary H2H'!$B$17:$S$17,1,ROW()-8)</f>
        <v>1</v>
      </c>
      <c r="ED23" s="44">
        <f t="shared" si="98"/>
        <v>0.75</v>
      </c>
      <c r="EE23" s="9"/>
      <c r="EF23" s="9"/>
      <c r="EG23" s="9"/>
      <c r="EH23" s="9"/>
      <c r="EI23" s="10"/>
      <c r="EJ23" s="9"/>
      <c r="EK23" s="9"/>
      <c r="EL23" s="9"/>
      <c r="EN23" s="38" t="s">
        <v>24</v>
      </c>
      <c r="EO23" s="12">
        <v>0</v>
      </c>
      <c r="EP23" s="12" cm="1">
        <f t="array" ref="EP23">INDEX('Primary H2H'!$B$19:$S$19,1,ROW()-9)</f>
        <v>1</v>
      </c>
      <c r="EQ23" s="44">
        <f t="shared" si="100"/>
        <v>0</v>
      </c>
      <c r="ER23" s="9"/>
      <c r="ES23" s="9"/>
      <c r="ET23" s="9"/>
      <c r="EU23" s="9"/>
      <c r="EV23" s="10"/>
      <c r="EW23" s="9"/>
      <c r="EX23" s="9"/>
      <c r="EY23" s="9"/>
      <c r="FA23" s="38" t="s">
        <v>19</v>
      </c>
      <c r="FB23" s="12">
        <v>2</v>
      </c>
      <c r="FC23" s="12" cm="1">
        <f t="array" ref="FC23">INDEX('Primary H2H'!$B$15:$S$15,1,ROW()-12)</f>
        <v>3</v>
      </c>
      <c r="FD23" s="44">
        <f t="shared" ref="FD23:FD30" si="103">(FB23/(FB23+FC23))</f>
        <v>0.4</v>
      </c>
      <c r="FE23" s="9"/>
      <c r="FG23" s="9"/>
      <c r="FN23" s="38" t="s">
        <v>19</v>
      </c>
      <c r="FO23" s="12">
        <v>4</v>
      </c>
      <c r="FP23" s="12" cm="1">
        <f t="array" ref="FP23">INDEX('Primary H2H'!$B$4:$S$4,1,ROW()-12)</f>
        <v>1</v>
      </c>
      <c r="FQ23" s="44">
        <f t="shared" ref="FQ23:FQ30" si="104">(FO23/(FO23+FP23))</f>
        <v>0.8</v>
      </c>
      <c r="FR23" s="9"/>
      <c r="FS23" s="9"/>
      <c r="FT23" s="9"/>
      <c r="FU23" s="9"/>
      <c r="FW23" s="9"/>
      <c r="GA23" s="38" t="s">
        <v>15</v>
      </c>
      <c r="GB23" s="12">
        <v>4</v>
      </c>
      <c r="GC23" s="12" cm="1">
        <f t="array" ref="GC23">INDEX('Primary H2H'!$B$2:$S$2,1,ROW()-11)</f>
        <v>4</v>
      </c>
      <c r="GD23" s="44">
        <f t="shared" si="102"/>
        <v>0.5</v>
      </c>
      <c r="GE23" s="9"/>
      <c r="GF23" s="9"/>
      <c r="GH23" s="9"/>
      <c r="GN23" s="38" t="s">
        <v>18</v>
      </c>
      <c r="GO23" s="12">
        <v>3</v>
      </c>
      <c r="GP23" s="12" cm="1">
        <f t="array" ref="GP23">INDEX('Primary H2H'!$B$6:$S$6,1,ROW()-10)</f>
        <v>1</v>
      </c>
      <c r="GQ23" s="44">
        <f t="shared" si="101"/>
        <v>0.75</v>
      </c>
      <c r="GR23" s="9"/>
    </row>
    <row r="24" spans="1:200" ht="18.75">
      <c r="A24" s="38" t="s">
        <v>14</v>
      </c>
      <c r="B24" s="12">
        <v>11</v>
      </c>
      <c r="C24" s="192" cm="1">
        <f t="array" ref="C24">INDEX('Primary H2H'!$B$8:$S$8,1,ROW()-15)</f>
        <v>3</v>
      </c>
      <c r="D24" s="44">
        <f t="shared" si="91"/>
        <v>0.7857142857142857</v>
      </c>
      <c r="E24" s="10"/>
      <c r="F24" s="38"/>
      <c r="G24" s="38"/>
      <c r="H24" s="38"/>
      <c r="I24" s="38"/>
      <c r="N24" s="155" t="s">
        <v>14</v>
      </c>
      <c r="O24" s="12">
        <v>11</v>
      </c>
      <c r="P24" s="12" cm="1">
        <f t="array" ref="P24">INDEX('Primary H2H'!$B$3:$S$3,1,ROW()-15)</f>
        <v>3</v>
      </c>
      <c r="Q24" s="44">
        <f t="shared" si="92"/>
        <v>0.7857142857142857</v>
      </c>
      <c r="AA24" s="38" t="s">
        <v>14</v>
      </c>
      <c r="AB24" s="12">
        <v>5</v>
      </c>
      <c r="AC24" s="12" cm="1">
        <f t="array" ref="AC24">INDEX('Primary H2H'!$B$11:$S$11,1,ROW()-15)</f>
        <v>7</v>
      </c>
      <c r="AD24" s="44">
        <f t="shared" si="93"/>
        <v>0.41666666666666669</v>
      </c>
      <c r="AE24" s="9"/>
      <c r="AF24" s="9"/>
      <c r="AG24" s="9"/>
      <c r="AH24" s="9"/>
      <c r="AJ24" s="9"/>
      <c r="AK24" s="9"/>
      <c r="AL24" s="9"/>
      <c r="AN24" s="167" t="s">
        <v>14</v>
      </c>
      <c r="AO24" s="210">
        <v>0</v>
      </c>
      <c r="AP24" s="12" cm="1">
        <f t="array" ref="AP24">INDEX('Primary H2H'!$B$10:$S$10,1,ROW()-15)</f>
        <v>0</v>
      </c>
      <c r="AQ24" s="166" t="e">
        <f t="shared" si="94"/>
        <v>#DIV/0!</v>
      </c>
      <c r="AR24" s="9"/>
      <c r="AS24" s="9"/>
      <c r="AT24" s="9"/>
      <c r="AU24" s="9"/>
      <c r="AW24" s="9"/>
      <c r="BA24" s="38" t="s">
        <v>14</v>
      </c>
      <c r="BB24" s="12">
        <v>9</v>
      </c>
      <c r="BC24" s="12" cm="1">
        <f t="array" ref="BC24">INDEX('Primary H2H'!$B$13:$S$13,1,ROW()-15)</f>
        <v>6</v>
      </c>
      <c r="BD24" s="44">
        <f t="shared" si="95"/>
        <v>0.6</v>
      </c>
      <c r="BE24" s="9"/>
      <c r="BF24" s="9"/>
      <c r="BG24" s="9"/>
      <c r="BH24" s="9"/>
      <c r="BI24" s="9"/>
      <c r="BJ24" s="9"/>
      <c r="BK24" s="9"/>
      <c r="BL24" s="9"/>
      <c r="BN24" s="38" t="s">
        <v>14</v>
      </c>
      <c r="BO24" s="12">
        <v>5</v>
      </c>
      <c r="BP24" s="12" cm="1">
        <f t="array" ref="BP24">INDEX('Primary H2H'!$B$9:$S$9,1,ROW()-15)</f>
        <v>7</v>
      </c>
      <c r="BQ24" s="44">
        <f t="shared" si="96"/>
        <v>0.41666666666666669</v>
      </c>
      <c r="BR24" s="9"/>
      <c r="BS24" s="9"/>
      <c r="BT24" s="9"/>
      <c r="BU24" s="9"/>
      <c r="BW24" s="9"/>
      <c r="CA24" s="38" t="s">
        <v>14</v>
      </c>
      <c r="CB24" s="12">
        <v>8</v>
      </c>
      <c r="CC24" s="12" cm="1">
        <f t="array" ref="CC24">INDEX('Primary H2H'!$B$7:$S$7,1,ROW()-15)</f>
        <v>5</v>
      </c>
      <c r="CD24" s="44">
        <f t="shared" si="97"/>
        <v>0.61538461538461542</v>
      </c>
      <c r="CE24" s="9"/>
      <c r="CF24" s="9"/>
      <c r="CG24" s="9"/>
      <c r="CH24" s="9"/>
      <c r="CK24" s="202"/>
      <c r="CL24" s="202"/>
      <c r="CM24" s="202"/>
      <c r="CN24" s="38" t="s">
        <v>19</v>
      </c>
      <c r="CO24" s="12">
        <v>3</v>
      </c>
      <c r="CP24" s="12" cm="1">
        <f t="array" ref="CP24">INDEX('Primary H2H'!$B$14:$S$14,1,ROW()-13)</f>
        <v>5</v>
      </c>
      <c r="CQ24" s="44">
        <f t="shared" ref="CQ24:CQ31" si="105">(CO24/(CO24+CP24))</f>
        <v>0.375</v>
      </c>
      <c r="CR24" s="9"/>
      <c r="CS24" s="9"/>
      <c r="CT24" s="9"/>
      <c r="CU24" s="9"/>
      <c r="CW24" s="9"/>
      <c r="DA24" s="38" t="s">
        <v>13</v>
      </c>
      <c r="DB24" s="12">
        <v>3</v>
      </c>
      <c r="DC24" s="39" cm="1">
        <f t="array" ref="DC24">INDEX('Primary H2H'!$B$12:$S$12,1,ROW()-14)</f>
        <v>8</v>
      </c>
      <c r="DD24" s="44">
        <f>(DB24/(DB24+DC24))</f>
        <v>0.27272727272727271</v>
      </c>
      <c r="DE24" s="9"/>
      <c r="DG24" s="9"/>
      <c r="DN24" s="167" t="s">
        <v>20</v>
      </c>
      <c r="DO24" s="210">
        <v>0</v>
      </c>
      <c r="DP24" s="12" cm="1">
        <f t="array" ref="DP24">INDEX('Primary H2H'!$B$16:$S$16,1,ROW()-9)</f>
        <v>0</v>
      </c>
      <c r="DQ24" s="166" t="e">
        <f t="shared" si="99"/>
        <v>#DIV/0!</v>
      </c>
      <c r="DR24" s="9"/>
      <c r="DS24" s="9"/>
      <c r="DT24" s="9"/>
      <c r="DU24" s="9"/>
      <c r="DW24" s="9"/>
      <c r="DX24" s="9"/>
      <c r="DY24" s="9"/>
      <c r="EA24" s="167" t="s">
        <v>21</v>
      </c>
      <c r="EB24" s="210">
        <v>0</v>
      </c>
      <c r="EC24" s="12" cm="1">
        <f t="array" ref="EC24">INDEX('Primary H2H'!$B$17:$S$17,1,ROW()-8)</f>
        <v>0</v>
      </c>
      <c r="ED24" s="166" t="e">
        <f t="shared" si="98"/>
        <v>#DIV/0!</v>
      </c>
      <c r="EE24" s="9"/>
      <c r="EF24" s="9"/>
      <c r="EG24" s="9"/>
      <c r="EH24" s="9"/>
      <c r="EI24" s="10"/>
      <c r="EJ24" s="9"/>
      <c r="EK24" s="9"/>
      <c r="EL24" s="9"/>
      <c r="EN24" s="38" t="s">
        <v>20</v>
      </c>
      <c r="EO24" s="12">
        <v>1</v>
      </c>
      <c r="EP24" s="12" cm="1">
        <f t="array" ref="EP24">INDEX('Primary H2H'!$B$19:$S$19,1,ROW()-9)</f>
        <v>4</v>
      </c>
      <c r="EQ24" s="44">
        <f t="shared" si="100"/>
        <v>0.2</v>
      </c>
      <c r="ER24" s="9"/>
      <c r="ES24" s="9"/>
      <c r="ET24" s="9"/>
      <c r="EU24" s="9"/>
      <c r="EV24" s="10"/>
      <c r="EW24" s="9"/>
      <c r="EX24" s="9"/>
      <c r="EY24" s="9"/>
      <c r="FA24" s="38" t="s">
        <v>15</v>
      </c>
      <c r="FB24" s="12">
        <v>4</v>
      </c>
      <c r="FC24" s="12" cm="1">
        <f t="array" ref="FC24">INDEX('Primary H2H'!$B$15:$S$15,1,ROW()-12)</f>
        <v>3</v>
      </c>
      <c r="FD24" s="44">
        <f t="shared" si="103"/>
        <v>0.5714285714285714</v>
      </c>
      <c r="FE24" s="9"/>
      <c r="FG24" s="9"/>
      <c r="FN24" s="38" t="s">
        <v>15</v>
      </c>
      <c r="FO24" s="12">
        <v>5</v>
      </c>
      <c r="FP24" s="12" cm="1">
        <f t="array" ref="FP24">INDEX('Primary H2H'!$B$4:$S$4,1,ROW()-12)</f>
        <v>4</v>
      </c>
      <c r="FQ24" s="44">
        <f t="shared" si="104"/>
        <v>0.55555555555555558</v>
      </c>
      <c r="FR24" s="9"/>
      <c r="FS24" s="9"/>
      <c r="FT24" s="9"/>
      <c r="FU24" s="9"/>
      <c r="FW24" s="9"/>
      <c r="GA24" s="38" t="s">
        <v>18</v>
      </c>
      <c r="GB24" s="12">
        <v>4</v>
      </c>
      <c r="GC24" s="12" cm="1">
        <f t="array" ref="GC24">INDEX('Primary H2H'!$B$2:$S$2,1,ROW()-11)</f>
        <v>0</v>
      </c>
      <c r="GD24" s="44">
        <f t="shared" si="102"/>
        <v>1</v>
      </c>
      <c r="GE24" s="9"/>
      <c r="GF24" s="9"/>
      <c r="GH24" s="9"/>
      <c r="GN24" s="38" t="s">
        <v>24</v>
      </c>
      <c r="GO24" s="12">
        <v>4</v>
      </c>
      <c r="GP24" s="12" cm="1">
        <f t="array" ref="GP24">INDEX('Primary H2H'!$B$6:$S$6,1,ROW()-10)</f>
        <v>1</v>
      </c>
      <c r="GQ24" s="44">
        <f t="shared" si="101"/>
        <v>0.8</v>
      </c>
      <c r="GR24" s="9"/>
    </row>
    <row r="25" spans="1:200" ht="18.75">
      <c r="A25" s="38" t="s">
        <v>13</v>
      </c>
      <c r="B25" s="12">
        <v>8</v>
      </c>
      <c r="C25" s="192" cm="1">
        <f t="array" ref="C25">INDEX('Primary H2H'!$B$8:$S$8,1,ROW()-15)</f>
        <v>5</v>
      </c>
      <c r="D25" s="44">
        <f>(B25/(B25+C25))</f>
        <v>0.61538461538461542</v>
      </c>
      <c r="E25" s="10"/>
      <c r="F25" s="38"/>
      <c r="G25" s="12"/>
      <c r="H25" s="192"/>
      <c r="I25" s="44"/>
      <c r="N25" s="155" t="s">
        <v>13</v>
      </c>
      <c r="O25" s="12">
        <v>6</v>
      </c>
      <c r="P25" s="12" cm="1">
        <f t="array" ref="P25">INDEX('Primary H2H'!$B$3:$S$3,1,ROW()-15)</f>
        <v>8</v>
      </c>
      <c r="Q25" s="44">
        <f>(O25/(O25+P25))</f>
        <v>0.42857142857142855</v>
      </c>
      <c r="AA25" s="167" t="s">
        <v>13</v>
      </c>
      <c r="AB25" s="210">
        <v>0</v>
      </c>
      <c r="AC25" s="12" cm="1">
        <f t="array" ref="AC25">INDEX('Primary H2H'!$B$11:$S$11,1,ROW()-15)</f>
        <v>0</v>
      </c>
      <c r="AD25" s="166" t="e">
        <f>(AB25/(AB25+AC25))</f>
        <v>#DIV/0!</v>
      </c>
      <c r="AE25" s="9"/>
      <c r="AF25" s="9"/>
      <c r="AG25" s="9"/>
      <c r="AH25" s="9"/>
      <c r="AJ25" s="9"/>
      <c r="AK25" s="9"/>
      <c r="AL25" s="9"/>
      <c r="AN25" s="38" t="s">
        <v>13</v>
      </c>
      <c r="AO25" s="12">
        <v>7</v>
      </c>
      <c r="AP25" s="12" cm="1">
        <f t="array" ref="AP25">INDEX('Primary H2H'!$B$10:$S$10,1,ROW()-15)</f>
        <v>5</v>
      </c>
      <c r="AQ25" s="44">
        <f>(AO25/(AO25+AP25))</f>
        <v>0.58333333333333337</v>
      </c>
      <c r="AR25" s="9"/>
      <c r="AS25" s="9"/>
      <c r="AT25" s="9"/>
      <c r="AU25" s="9"/>
      <c r="AW25" s="9"/>
      <c r="BA25" s="38" t="s">
        <v>13</v>
      </c>
      <c r="BB25" s="12">
        <v>5</v>
      </c>
      <c r="BC25" s="12" cm="1">
        <f t="array" ref="BC25">INDEX('Primary H2H'!$B$13:$S$13,1,ROW()-15)</f>
        <v>6</v>
      </c>
      <c r="BD25" s="44">
        <f>(BB25/(BB25+BC25))</f>
        <v>0.45454545454545453</v>
      </c>
      <c r="BE25" s="9"/>
      <c r="BF25" s="9"/>
      <c r="BG25" s="9"/>
      <c r="BH25" s="9"/>
      <c r="BI25" s="9"/>
      <c r="BJ25" s="9"/>
      <c r="BK25" s="9"/>
      <c r="BL25" s="9"/>
      <c r="BN25" s="38" t="s">
        <v>13</v>
      </c>
      <c r="BO25" s="12">
        <v>9</v>
      </c>
      <c r="BP25" s="12" cm="1">
        <f t="array" ref="BP25">INDEX('Primary H2H'!$B$9:$S$9,1,ROW()-15)</f>
        <v>4</v>
      </c>
      <c r="BQ25" s="44">
        <f>(BO25/(BO25+BP25))</f>
        <v>0.69230769230769229</v>
      </c>
      <c r="BR25" s="9"/>
      <c r="BS25" s="9"/>
      <c r="BT25" s="9"/>
      <c r="BU25" s="9"/>
      <c r="BW25" s="9"/>
      <c r="CA25" s="38" t="s">
        <v>13</v>
      </c>
      <c r="CB25" s="12">
        <v>8</v>
      </c>
      <c r="CC25" s="12" cm="1">
        <f t="array" ref="CC25">INDEX('Primary H2H'!$B$7:$S$7,1,ROW()-15)</f>
        <v>7</v>
      </c>
      <c r="CD25" s="44">
        <f>(CB25/(CB25+CC25))</f>
        <v>0.53333333333333333</v>
      </c>
      <c r="CE25" s="29"/>
      <c r="CF25" s="38"/>
      <c r="CG25" s="38"/>
      <c r="CH25" s="38"/>
      <c r="CI25" s="29"/>
      <c r="CJ25" s="29"/>
      <c r="CK25" s="29"/>
      <c r="CL25" s="29"/>
      <c r="CM25" s="29"/>
      <c r="CN25" s="38" t="s">
        <v>15</v>
      </c>
      <c r="CO25" s="12">
        <v>6</v>
      </c>
      <c r="CP25" s="12" cm="1">
        <f t="array" ref="CP25">INDEX('Primary H2H'!$B$14:$S$14,1,ROW()-13)</f>
        <v>4</v>
      </c>
      <c r="CQ25" s="44">
        <f t="shared" si="105"/>
        <v>0.6</v>
      </c>
      <c r="CR25" s="9"/>
      <c r="CS25" s="9"/>
      <c r="CT25" s="9"/>
      <c r="CU25" s="9"/>
      <c r="CW25" s="9"/>
      <c r="DA25" s="167" t="s">
        <v>19</v>
      </c>
      <c r="DB25" s="210">
        <v>0</v>
      </c>
      <c r="DC25" s="39" cm="1">
        <f t="array" ref="DC25">INDEX('Primary H2H'!$B$12:$S$12,1,ROW()-14)</f>
        <v>0</v>
      </c>
      <c r="DD25" s="166" t="e">
        <f t="shared" ref="DD25:DD32" si="106">(DB25/(DB25+DC25))</f>
        <v>#DIV/0!</v>
      </c>
      <c r="DE25" s="9"/>
      <c r="DG25" s="9"/>
      <c r="DN25" s="38" t="s">
        <v>21</v>
      </c>
      <c r="DO25" s="12">
        <v>1</v>
      </c>
      <c r="DP25" s="12" cm="1">
        <f t="array" ref="DP25">INDEX('Primary H2H'!$B$16:$S$16,1,ROW()-9)</f>
        <v>3</v>
      </c>
      <c r="DQ25" s="44">
        <f t="shared" si="99"/>
        <v>0.25</v>
      </c>
      <c r="DR25" s="9"/>
      <c r="DS25" s="9"/>
      <c r="DT25" s="9"/>
      <c r="DU25" s="9"/>
      <c r="DW25" s="9"/>
      <c r="DX25" s="9"/>
      <c r="DY25" s="9"/>
      <c r="EA25" s="38" t="s">
        <v>50</v>
      </c>
      <c r="EB25" s="12">
        <v>0</v>
      </c>
      <c r="EC25" s="12" cm="1">
        <f t="array" ref="EC25">INDEX('Primary H2H'!$B$17:$S$17,1,ROW()-8)</f>
        <v>0</v>
      </c>
      <c r="ED25" s="44" t="e">
        <f t="shared" si="98"/>
        <v>#DIV/0!</v>
      </c>
      <c r="EE25" s="9"/>
      <c r="EF25" s="9"/>
      <c r="EG25" s="9"/>
      <c r="EH25" s="9"/>
      <c r="EI25" s="10"/>
      <c r="EJ25" s="9"/>
      <c r="EK25" s="9"/>
      <c r="EL25" s="9"/>
      <c r="EN25" s="38" t="s">
        <v>21</v>
      </c>
      <c r="EO25" s="12">
        <v>3</v>
      </c>
      <c r="EP25" s="12" cm="1">
        <f t="array" ref="EP25">INDEX('Primary H2H'!$B$19:$S$19,1,ROW()-9)</f>
        <v>1</v>
      </c>
      <c r="EQ25" s="44">
        <f t="shared" si="100"/>
        <v>0.75</v>
      </c>
      <c r="ER25" s="9"/>
      <c r="ES25" s="9"/>
      <c r="ET25" s="9"/>
      <c r="EU25" s="9"/>
      <c r="EV25" s="10"/>
      <c r="EW25" s="9"/>
      <c r="EX25" s="9"/>
      <c r="EY25" s="9"/>
      <c r="FA25" s="38" t="s">
        <v>18</v>
      </c>
      <c r="FB25" s="12">
        <v>2</v>
      </c>
      <c r="FC25" s="12" cm="1">
        <f t="array" ref="FC25">INDEX('Primary H2H'!$B$15:$S$15,1,ROW()-12)</f>
        <v>4</v>
      </c>
      <c r="FD25" s="44">
        <f t="shared" si="103"/>
        <v>0.33333333333333331</v>
      </c>
      <c r="FE25" s="9"/>
      <c r="FG25" s="9"/>
      <c r="FN25" s="38" t="s">
        <v>18</v>
      </c>
      <c r="FO25" s="12">
        <v>3</v>
      </c>
      <c r="FP25" s="12" cm="1">
        <f t="array" ref="FP25">INDEX('Primary H2H'!$B$4:$S$4,1,ROW()-12)</f>
        <v>1</v>
      </c>
      <c r="FQ25" s="44">
        <f t="shared" si="104"/>
        <v>0.75</v>
      </c>
      <c r="FR25" s="9"/>
      <c r="FS25" s="9"/>
      <c r="FT25" s="9"/>
      <c r="FU25" s="9"/>
      <c r="FW25" s="9"/>
      <c r="GA25" s="38" t="s">
        <v>24</v>
      </c>
      <c r="GB25" s="12">
        <v>4</v>
      </c>
      <c r="GC25" s="12" cm="1">
        <f t="array" ref="GC25">INDEX('Primary H2H'!$B$2:$S$2,1,ROW()-11)</f>
        <v>4</v>
      </c>
      <c r="GD25" s="44">
        <f t="shared" si="102"/>
        <v>0.5</v>
      </c>
      <c r="GE25" s="9"/>
      <c r="GF25" s="9"/>
      <c r="GH25" s="9"/>
      <c r="GN25" s="38" t="s">
        <v>20</v>
      </c>
      <c r="GO25" s="12">
        <v>0</v>
      </c>
      <c r="GP25" s="12" cm="1">
        <f t="array" ref="GP25">INDEX('Primary H2H'!$B$6:$S$6,1,ROW()-10)</f>
        <v>0</v>
      </c>
      <c r="GQ25" s="44" t="e">
        <f t="shared" si="101"/>
        <v>#DIV/0!</v>
      </c>
      <c r="GR25" s="9"/>
    </row>
    <row r="26" spans="1:200" ht="18.75">
      <c r="A26" s="38" t="s">
        <v>19</v>
      </c>
      <c r="B26" s="12">
        <v>3</v>
      </c>
      <c r="C26" s="192" cm="1">
        <f t="array" ref="C26">INDEX('Primary H2H'!$B$8:$S$8,1,ROW()-15)</f>
        <v>6</v>
      </c>
      <c r="D26" s="44">
        <f t="shared" ref="D26:D33" si="107">(B26/(B26+C26))</f>
        <v>0.33333333333333331</v>
      </c>
      <c r="E26" s="10"/>
      <c r="F26" s="38"/>
      <c r="G26" s="12"/>
      <c r="H26" s="192"/>
      <c r="I26" s="44"/>
      <c r="N26" s="155" t="s">
        <v>19</v>
      </c>
      <c r="O26" s="12">
        <v>4</v>
      </c>
      <c r="P26" s="12" cm="1">
        <f t="array" ref="P26">INDEX('Primary H2H'!$B$3:$S$3,1,ROW()-15)</f>
        <v>7</v>
      </c>
      <c r="Q26" s="44">
        <f t="shared" si="92"/>
        <v>0.36363636363636365</v>
      </c>
      <c r="AA26" s="38" t="s">
        <v>19</v>
      </c>
      <c r="AB26" s="12">
        <v>8</v>
      </c>
      <c r="AC26" s="12" cm="1">
        <f t="array" ref="AC26">INDEX('Primary H2H'!$B$11:$S$11,1,ROW()-15)</f>
        <v>3</v>
      </c>
      <c r="AD26" s="44">
        <f t="shared" ref="AD26:AD33" si="108">(AB26/(AB26+AC26))</f>
        <v>0.72727272727272729</v>
      </c>
      <c r="AE26" s="9"/>
      <c r="AF26" s="9"/>
      <c r="AG26" s="9"/>
      <c r="AH26" s="9"/>
      <c r="AJ26" s="9"/>
      <c r="AK26" s="9"/>
      <c r="AL26" s="9"/>
      <c r="AN26" s="38" t="s">
        <v>19</v>
      </c>
      <c r="AO26" s="12">
        <v>4</v>
      </c>
      <c r="AP26" s="12" cm="1">
        <f t="array" ref="AP26">INDEX('Primary H2H'!$B$10:$S$10,1,ROW()-15)</f>
        <v>6</v>
      </c>
      <c r="AQ26" s="44">
        <f t="shared" ref="AQ26:AQ33" si="109">(AO26/(AO26+AP26))</f>
        <v>0.4</v>
      </c>
      <c r="AR26" s="9"/>
      <c r="AS26" s="9"/>
      <c r="AT26" s="9"/>
      <c r="AU26" s="9"/>
      <c r="AW26" s="9"/>
      <c r="BA26" s="38" t="s">
        <v>19</v>
      </c>
      <c r="BB26" s="12">
        <v>5</v>
      </c>
      <c r="BC26" s="12" cm="1">
        <f t="array" ref="BC26">INDEX('Primary H2H'!$B$13:$S$13,1,ROW()-15)</f>
        <v>6</v>
      </c>
      <c r="BD26" s="44">
        <f t="shared" ref="BD26:BD33" si="110">(BB26/(BB26+BC26))</f>
        <v>0.45454545454545453</v>
      </c>
      <c r="BE26" s="9"/>
      <c r="BF26" s="9"/>
      <c r="BG26" s="9"/>
      <c r="BH26" s="9"/>
      <c r="BI26" s="9"/>
      <c r="BJ26" s="9"/>
      <c r="BK26" s="9"/>
      <c r="BL26" s="9"/>
      <c r="BN26" s="38" t="s">
        <v>19</v>
      </c>
      <c r="BO26" s="12">
        <v>3</v>
      </c>
      <c r="BP26" s="12" cm="1">
        <f t="array" ref="BP26">INDEX('Primary H2H'!$B$9:$S$9,1,ROW()-15)</f>
        <v>9</v>
      </c>
      <c r="BQ26" s="44">
        <f t="shared" ref="BQ26:BQ33" si="111">(BO26/(BO26+BP26))</f>
        <v>0.25</v>
      </c>
      <c r="BR26" s="9"/>
      <c r="BS26" s="9"/>
      <c r="BT26" s="9"/>
      <c r="BU26" s="9"/>
      <c r="BW26" s="9"/>
      <c r="CA26" s="38" t="s">
        <v>19</v>
      </c>
      <c r="CB26" s="12">
        <v>5</v>
      </c>
      <c r="CC26" s="12" cm="1">
        <f t="array" ref="CC26">INDEX('Primary H2H'!$B$7:$S$7,1,ROW()-15)</f>
        <v>5</v>
      </c>
      <c r="CD26" s="44">
        <f t="shared" ref="CD26:CD33" si="112">(CB26/(CB26+CC26))</f>
        <v>0.5</v>
      </c>
      <c r="CE26" s="13"/>
      <c r="CF26" s="16"/>
      <c r="CG26" s="16"/>
      <c r="CH26" s="45"/>
      <c r="CI26" s="13"/>
      <c r="CJ26" s="13"/>
      <c r="CK26" s="13"/>
      <c r="CL26" s="13"/>
      <c r="CM26" s="13"/>
      <c r="CN26" s="167" t="s">
        <v>18</v>
      </c>
      <c r="CO26" s="210">
        <v>0</v>
      </c>
      <c r="CP26" s="12" cm="1">
        <f t="array" ref="CP26">INDEX('Primary H2H'!$B$14:$S$14,1,ROW()-13)</f>
        <v>0</v>
      </c>
      <c r="CQ26" s="166" t="e">
        <f t="shared" si="105"/>
        <v>#DIV/0!</v>
      </c>
      <c r="CR26" s="9"/>
      <c r="CS26" s="9"/>
      <c r="CT26" s="9"/>
      <c r="CU26" s="9"/>
      <c r="CW26" s="9"/>
      <c r="DA26" s="38" t="s">
        <v>15</v>
      </c>
      <c r="DB26" s="12">
        <v>6</v>
      </c>
      <c r="DC26" s="39" cm="1">
        <f t="array" ref="DC26">INDEX('Primary H2H'!$B$12:$S$12,1,ROW()-14)</f>
        <v>5</v>
      </c>
      <c r="DD26" s="44">
        <f t="shared" si="106"/>
        <v>0.54545454545454541</v>
      </c>
      <c r="DE26" s="9"/>
      <c r="DG26" s="9"/>
      <c r="DN26" s="38" t="s">
        <v>50</v>
      </c>
      <c r="DO26" s="12">
        <v>0</v>
      </c>
      <c r="DP26" s="12" cm="1">
        <f t="array" ref="DP26">INDEX('Primary H2H'!$B$16:$S$16,1,ROW()-9)</f>
        <v>0</v>
      </c>
      <c r="DQ26" s="44" t="e">
        <f t="shared" si="99"/>
        <v>#DIV/0!</v>
      </c>
      <c r="DR26" s="9"/>
      <c r="DS26" s="9"/>
      <c r="DT26" s="9"/>
      <c r="DU26" s="9"/>
      <c r="DW26" s="9"/>
      <c r="DX26" s="9"/>
      <c r="DY26" s="9"/>
      <c r="EA26" s="75" t="s">
        <v>22</v>
      </c>
      <c r="EB26" s="12">
        <v>1</v>
      </c>
      <c r="EC26" s="12" cm="1">
        <f t="array" ref="EC26">INDEX('Primary H2H'!$B$17:$S$17,1,ROW()-8)</f>
        <v>3</v>
      </c>
      <c r="ED26" s="44">
        <f t="shared" si="98"/>
        <v>0.25</v>
      </c>
      <c r="EE26" s="9"/>
      <c r="EF26" s="9"/>
      <c r="EG26" s="9"/>
      <c r="EH26" s="9"/>
      <c r="EI26" s="10"/>
      <c r="EJ26" s="9"/>
      <c r="EK26" s="9"/>
      <c r="EL26" s="9"/>
      <c r="EN26" s="38" t="s">
        <v>50</v>
      </c>
      <c r="EO26" s="12">
        <v>0</v>
      </c>
      <c r="EP26" s="12" cm="1">
        <f t="array" ref="EP26">INDEX('Primary H2H'!$B$19:$S$19,1,ROW()-9)</f>
        <v>0</v>
      </c>
      <c r="EQ26" s="44" t="e">
        <f t="shared" si="100"/>
        <v>#DIV/0!</v>
      </c>
      <c r="ER26" s="9"/>
      <c r="ES26" s="9"/>
      <c r="ET26" s="9"/>
      <c r="EU26" s="9"/>
      <c r="EV26" s="10"/>
      <c r="EW26" s="9"/>
      <c r="EX26" s="9"/>
      <c r="EY26" s="9"/>
      <c r="FA26" s="167" t="s">
        <v>24</v>
      </c>
      <c r="FB26" s="210">
        <v>0</v>
      </c>
      <c r="FC26" s="210" cm="1">
        <f t="array" ref="FC26">INDEX('Primary H2H'!$B$15:$S$15,1,ROW()-12)</f>
        <v>0</v>
      </c>
      <c r="FD26" s="166" t="e">
        <f t="shared" si="103"/>
        <v>#DIV/0!</v>
      </c>
      <c r="FE26" s="9"/>
      <c r="FG26" s="9"/>
      <c r="FN26" s="38" t="s">
        <v>24</v>
      </c>
      <c r="FO26" s="12">
        <v>5</v>
      </c>
      <c r="FP26" s="12" cm="1">
        <f t="array" ref="FP26">INDEX('Primary H2H'!$B$4:$S$4,1,ROW()-12)</f>
        <v>1</v>
      </c>
      <c r="FQ26" s="44">
        <f t="shared" si="104"/>
        <v>0.83333333333333337</v>
      </c>
      <c r="FR26" s="9"/>
      <c r="FS26" s="9"/>
      <c r="FT26" s="9"/>
      <c r="FU26" s="9"/>
      <c r="FW26" s="9"/>
      <c r="GA26" s="38" t="s">
        <v>20</v>
      </c>
      <c r="GB26" s="12">
        <v>0</v>
      </c>
      <c r="GC26" s="12" cm="1">
        <f t="array" ref="GC26">INDEX('Primary H2H'!$B$2:$S$2,1,ROW()-11)</f>
        <v>0</v>
      </c>
      <c r="GD26" s="44" t="e">
        <f t="shared" si="102"/>
        <v>#DIV/0!</v>
      </c>
      <c r="GE26" s="9"/>
      <c r="GF26" s="9"/>
      <c r="GH26" s="9"/>
      <c r="GN26" s="38" t="s">
        <v>21</v>
      </c>
      <c r="GO26" s="12">
        <v>0</v>
      </c>
      <c r="GP26" s="12" cm="1">
        <f t="array" ref="GP26">INDEX('Primary H2H'!$B$6:$S$6,1,ROW()-10)</f>
        <v>0</v>
      </c>
      <c r="GQ26" s="44" t="e">
        <f t="shared" si="101"/>
        <v>#DIV/0!</v>
      </c>
      <c r="GR26" s="9"/>
    </row>
    <row r="27" spans="1:200" ht="18.75">
      <c r="A27" s="38" t="s">
        <v>15</v>
      </c>
      <c r="B27" s="12">
        <v>9</v>
      </c>
      <c r="C27" s="192" cm="1">
        <f t="array" ref="C27">INDEX('Primary H2H'!$B$8:$S$8,1,ROW()-15)</f>
        <v>3</v>
      </c>
      <c r="D27" s="44">
        <f t="shared" si="107"/>
        <v>0.75</v>
      </c>
      <c r="E27" s="10"/>
      <c r="F27" s="38"/>
      <c r="G27" s="12"/>
      <c r="H27" s="192"/>
      <c r="I27" s="44"/>
      <c r="N27" s="155" t="s">
        <v>15</v>
      </c>
      <c r="O27" s="12">
        <v>7</v>
      </c>
      <c r="P27" s="12" cm="1">
        <f t="array" ref="P27">INDEX('Primary H2H'!$B$3:$S$3,1,ROW()-15)</f>
        <v>6</v>
      </c>
      <c r="Q27" s="44">
        <f t="shared" si="92"/>
        <v>0.53846153846153844</v>
      </c>
      <c r="AA27" s="38" t="s">
        <v>15</v>
      </c>
      <c r="AB27" s="12">
        <v>6</v>
      </c>
      <c r="AC27" s="12" cm="1">
        <f t="array" ref="AC27">INDEX('Primary H2H'!$B$11:$S$11,1,ROW()-15)</f>
        <v>5</v>
      </c>
      <c r="AD27" s="44">
        <f t="shared" si="108"/>
        <v>0.54545454545454541</v>
      </c>
      <c r="AE27" s="9"/>
      <c r="AF27" s="9"/>
      <c r="AG27" s="9"/>
      <c r="AH27" s="9"/>
      <c r="AJ27" s="9"/>
      <c r="AK27" s="9"/>
      <c r="AL27" s="9"/>
      <c r="AN27" s="38" t="s">
        <v>15</v>
      </c>
      <c r="AO27" s="12">
        <v>6</v>
      </c>
      <c r="AP27" s="12" cm="1">
        <f t="array" ref="AP27">INDEX('Primary H2H'!$B$10:$S$10,1,ROW()-15)</f>
        <v>9</v>
      </c>
      <c r="AQ27" s="44">
        <f t="shared" si="109"/>
        <v>0.4</v>
      </c>
      <c r="AR27" s="9"/>
      <c r="AS27" s="9"/>
      <c r="AT27" s="9"/>
      <c r="AU27" s="9"/>
      <c r="AW27" s="9"/>
      <c r="BA27" s="167" t="s">
        <v>15</v>
      </c>
      <c r="BB27" s="210">
        <v>0</v>
      </c>
      <c r="BC27" s="12" cm="1">
        <f t="array" ref="BC27">INDEX('Primary H2H'!$B$13:$S$13,1,ROW()-15)</f>
        <v>0</v>
      </c>
      <c r="BD27" s="166" t="e">
        <f t="shared" si="110"/>
        <v>#DIV/0!</v>
      </c>
      <c r="BE27" s="9"/>
      <c r="BF27" s="9"/>
      <c r="BG27" s="9"/>
      <c r="BH27" s="9"/>
      <c r="BI27" s="9"/>
      <c r="BJ27" s="9"/>
      <c r="BK27" s="9"/>
      <c r="BL27" s="9"/>
      <c r="BN27" s="38" t="s">
        <v>15</v>
      </c>
      <c r="BO27" s="12">
        <v>5</v>
      </c>
      <c r="BP27" s="12" cm="1">
        <f t="array" ref="BP27">INDEX('Primary H2H'!$B$9:$S$9,1,ROW()-15)</f>
        <v>7</v>
      </c>
      <c r="BQ27" s="44">
        <f t="shared" si="111"/>
        <v>0.41666666666666669</v>
      </c>
      <c r="BR27" s="9"/>
      <c r="BS27" s="9"/>
      <c r="BT27" s="9"/>
      <c r="BU27" s="9"/>
      <c r="BW27" s="9"/>
      <c r="CA27" s="38" t="s">
        <v>15</v>
      </c>
      <c r="CB27" s="12">
        <v>5</v>
      </c>
      <c r="CC27" s="12" cm="1">
        <f t="array" ref="CC27">INDEX('Primary H2H'!$B$7:$S$7,1,ROW()-15)</f>
        <v>9</v>
      </c>
      <c r="CD27" s="44">
        <f t="shared" si="112"/>
        <v>0.35714285714285715</v>
      </c>
      <c r="CE27" s="13"/>
      <c r="CF27" s="16"/>
      <c r="CG27" s="16"/>
      <c r="CH27" s="45"/>
      <c r="CI27" s="13"/>
      <c r="CJ27" s="13"/>
      <c r="CK27" s="13"/>
      <c r="CL27" s="13"/>
      <c r="CM27" s="13"/>
      <c r="CN27" s="38" t="s">
        <v>24</v>
      </c>
      <c r="CO27" s="12">
        <v>4</v>
      </c>
      <c r="CP27" s="12" cm="1">
        <f t="array" ref="CP27">INDEX('Primary H2H'!$B$14:$S$14,1,ROW()-13)</f>
        <v>2</v>
      </c>
      <c r="CQ27" s="44">
        <f t="shared" si="105"/>
        <v>0.66666666666666663</v>
      </c>
      <c r="CR27" s="9"/>
      <c r="CS27" s="9"/>
      <c r="CT27" s="9"/>
      <c r="CU27" s="9"/>
      <c r="CW27" s="9"/>
      <c r="DA27" s="38" t="s">
        <v>18</v>
      </c>
      <c r="DB27" s="12">
        <v>5</v>
      </c>
      <c r="DC27" s="39" cm="1">
        <f t="array" ref="DC27">INDEX('Primary H2H'!$B$12:$S$12,1,ROW()-14)</f>
        <v>3</v>
      </c>
      <c r="DD27" s="44">
        <f t="shared" si="106"/>
        <v>0.625</v>
      </c>
      <c r="DE27" s="9"/>
      <c r="DG27" s="9"/>
      <c r="DN27" s="75" t="s">
        <v>22</v>
      </c>
      <c r="DO27" s="211">
        <v>4</v>
      </c>
      <c r="DP27" s="12" cm="1">
        <f t="array" ref="DP27">INDEX('Primary H2H'!$B$16:$S$16,1,ROW()-9)</f>
        <v>1</v>
      </c>
      <c r="DQ27" s="76">
        <f t="shared" si="99"/>
        <v>0.8</v>
      </c>
      <c r="DR27" s="9"/>
      <c r="DS27" s="9"/>
      <c r="DT27" s="9"/>
      <c r="DU27" s="9"/>
      <c r="DW27" s="9"/>
      <c r="DX27" s="9"/>
      <c r="DY27" s="9"/>
      <c r="EA27" s="14"/>
      <c r="EB27" s="80">
        <f>SUM(EB9:EB26)</f>
        <v>22</v>
      </c>
      <c r="EC27" s="80">
        <f>SUM(EC9:EC26)</f>
        <v>20</v>
      </c>
      <c r="ED27" s="151"/>
      <c r="EE27" s="9"/>
      <c r="EF27" s="9"/>
      <c r="EG27" s="9"/>
      <c r="EH27" s="9"/>
      <c r="EI27" s="10"/>
      <c r="EJ27" s="9"/>
      <c r="EK27" s="9"/>
      <c r="EL27" s="9"/>
      <c r="EN27" s="186" t="s">
        <v>22</v>
      </c>
      <c r="EO27" s="210">
        <v>0</v>
      </c>
      <c r="EP27" s="12" cm="1">
        <f t="array" ref="EP27">INDEX('Primary H2H'!$B$19:$S$19,1,ROW()-9)</f>
        <v>0</v>
      </c>
      <c r="EQ27" s="166" t="e">
        <f t="shared" si="100"/>
        <v>#DIV/0!</v>
      </c>
      <c r="ER27" s="9"/>
      <c r="ES27" s="9"/>
      <c r="ET27" s="9"/>
      <c r="EU27" s="9"/>
      <c r="EV27" s="10"/>
      <c r="EW27" s="9"/>
      <c r="EX27" s="9"/>
      <c r="EY27" s="9"/>
      <c r="FA27" s="38" t="s">
        <v>20</v>
      </c>
      <c r="FB27" s="12">
        <v>1</v>
      </c>
      <c r="FC27" s="12" cm="1">
        <f t="array" ref="FC27">INDEX('Primary H2H'!$B$15:$S$15,1,ROW()-12)</f>
        <v>0</v>
      </c>
      <c r="FD27" s="44">
        <f t="shared" si="103"/>
        <v>1</v>
      </c>
      <c r="FE27" s="9"/>
      <c r="FG27" s="9"/>
      <c r="FN27" s="38" t="s">
        <v>20</v>
      </c>
      <c r="FO27" s="12">
        <v>0</v>
      </c>
      <c r="FP27" s="12" cm="1">
        <f t="array" ref="FP27">INDEX('Primary H2H'!$B$4:$S$4,1,ROW()-12)</f>
        <v>0</v>
      </c>
      <c r="FQ27" s="44" t="e">
        <f t="shared" si="104"/>
        <v>#DIV/0!</v>
      </c>
      <c r="FR27" s="9"/>
      <c r="FS27" s="9"/>
      <c r="FT27" s="9"/>
      <c r="FU27" s="9"/>
      <c r="FW27" s="9"/>
      <c r="GA27" s="38" t="s">
        <v>21</v>
      </c>
      <c r="GB27" s="12">
        <v>0</v>
      </c>
      <c r="GC27" s="12" cm="1">
        <f t="array" ref="GC27">INDEX('Primary H2H'!$B$2:$S$2,1,ROW()-11)</f>
        <v>0</v>
      </c>
      <c r="GD27" s="44" t="e">
        <f t="shared" si="102"/>
        <v>#DIV/0!</v>
      </c>
      <c r="GE27" s="9"/>
      <c r="GF27" s="9"/>
      <c r="GH27" s="9"/>
      <c r="GN27" s="38" t="s">
        <v>50</v>
      </c>
      <c r="GO27" s="12">
        <v>0</v>
      </c>
      <c r="GP27" s="12" cm="1">
        <f t="array" ref="GP27">INDEX('Primary H2H'!$B$6:$S$6,1,ROW()-10)</f>
        <v>1</v>
      </c>
      <c r="GQ27" s="44">
        <f t="shared" si="101"/>
        <v>0</v>
      </c>
      <c r="GR27" s="9"/>
    </row>
    <row r="28" spans="1:200" ht="18.75">
      <c r="A28" s="38" t="s">
        <v>18</v>
      </c>
      <c r="B28" s="12">
        <v>3</v>
      </c>
      <c r="C28" s="192" cm="1">
        <f t="array" ref="C28">INDEX('Primary H2H'!$B$8:$S$8,1,ROW()-15)</f>
        <v>6</v>
      </c>
      <c r="D28" s="44">
        <f t="shared" si="107"/>
        <v>0.33333333333333331</v>
      </c>
      <c r="E28" s="10"/>
      <c r="F28" s="38"/>
      <c r="G28" s="12"/>
      <c r="H28" s="192"/>
      <c r="I28" s="44"/>
      <c r="N28" s="155" t="s">
        <v>18</v>
      </c>
      <c r="O28" s="12">
        <v>4</v>
      </c>
      <c r="P28" s="12" cm="1">
        <f t="array" ref="P28">INDEX('Primary H2H'!$B$3:$S$3,1,ROW()-15)</f>
        <v>4</v>
      </c>
      <c r="Q28" s="44">
        <f t="shared" si="92"/>
        <v>0.5</v>
      </c>
      <c r="AA28" s="38" t="s">
        <v>18</v>
      </c>
      <c r="AB28" s="12">
        <v>5</v>
      </c>
      <c r="AC28" s="12" cm="1">
        <f t="array" ref="AC28">INDEX('Primary H2H'!$B$11:$S$11,1,ROW()-15)</f>
        <v>4</v>
      </c>
      <c r="AD28" s="44">
        <f t="shared" si="108"/>
        <v>0.55555555555555558</v>
      </c>
      <c r="AE28" s="9"/>
      <c r="AF28" s="9"/>
      <c r="AG28" s="9"/>
      <c r="AH28" s="9"/>
      <c r="AJ28" s="9"/>
      <c r="AK28" s="9"/>
      <c r="AL28" s="9"/>
      <c r="AN28" s="38" t="s">
        <v>18</v>
      </c>
      <c r="AO28" s="12">
        <v>4</v>
      </c>
      <c r="AP28" s="12" cm="1">
        <f t="array" ref="AP28">INDEX('Primary H2H'!$B$10:$S$10,1,ROW()-15)</f>
        <v>4</v>
      </c>
      <c r="AQ28" s="44">
        <f t="shared" si="109"/>
        <v>0.5</v>
      </c>
      <c r="AR28" s="9"/>
      <c r="AS28" s="9"/>
      <c r="AT28" s="9"/>
      <c r="AU28" s="9"/>
      <c r="AW28" s="9"/>
      <c r="BA28" s="38" t="s">
        <v>18</v>
      </c>
      <c r="BB28" s="12">
        <v>4</v>
      </c>
      <c r="BC28" s="12" cm="1">
        <f t="array" ref="BC28">INDEX('Primary H2H'!$B$13:$S$13,1,ROW()-15)</f>
        <v>6</v>
      </c>
      <c r="BD28" s="44">
        <f t="shared" si="110"/>
        <v>0.4</v>
      </c>
      <c r="BE28" s="9"/>
      <c r="BF28" s="9"/>
      <c r="BG28" s="9"/>
      <c r="BH28" s="9"/>
      <c r="BI28" s="9"/>
      <c r="BJ28" s="9"/>
      <c r="BK28" s="9"/>
      <c r="BL28" s="9"/>
      <c r="BN28" s="38" t="s">
        <v>18</v>
      </c>
      <c r="BO28" s="12">
        <v>4</v>
      </c>
      <c r="BP28" s="12" cm="1">
        <f t="array" ref="BP28">INDEX('Primary H2H'!$B$9:$S$9,1,ROW()-15)</f>
        <v>6</v>
      </c>
      <c r="BQ28" s="44">
        <f t="shared" si="111"/>
        <v>0.4</v>
      </c>
      <c r="BR28" s="9"/>
      <c r="BS28" s="9"/>
      <c r="BT28" s="9"/>
      <c r="BU28" s="9"/>
      <c r="BW28" s="9"/>
      <c r="CA28" s="38" t="s">
        <v>18</v>
      </c>
      <c r="CB28" s="12">
        <v>5</v>
      </c>
      <c r="CC28" s="12" cm="1">
        <f t="array" ref="CC28">INDEX('Primary H2H'!$B$7:$S$7,1,ROW()-15)</f>
        <v>4</v>
      </c>
      <c r="CD28" s="44">
        <f t="shared" si="112"/>
        <v>0.55555555555555558</v>
      </c>
      <c r="CE28" s="13"/>
      <c r="CF28" s="16"/>
      <c r="CG28" s="16"/>
      <c r="CH28" s="45"/>
      <c r="CI28" s="13"/>
      <c r="CJ28" s="13"/>
      <c r="CK28" s="13"/>
      <c r="CL28" s="13"/>
      <c r="CM28" s="13"/>
      <c r="CN28" s="38" t="s">
        <v>20</v>
      </c>
      <c r="CO28" s="12">
        <v>3</v>
      </c>
      <c r="CP28" s="12" cm="1">
        <f t="array" ref="CP28">INDEX('Primary H2H'!$B$14:$S$14,1,ROW()-13)</f>
        <v>2</v>
      </c>
      <c r="CQ28" s="44">
        <f t="shared" si="105"/>
        <v>0.6</v>
      </c>
      <c r="CR28" s="9"/>
      <c r="CS28" s="9"/>
      <c r="CT28" s="9"/>
      <c r="CU28" s="9"/>
      <c r="CW28" s="9"/>
      <c r="DA28" s="38" t="s">
        <v>24</v>
      </c>
      <c r="DB28" s="12">
        <v>3</v>
      </c>
      <c r="DC28" s="39" cm="1">
        <f t="array" ref="DC28">INDEX('Primary H2H'!$B$12:$S$12,1,ROW()-14)</f>
        <v>2</v>
      </c>
      <c r="DD28" s="44">
        <f t="shared" si="106"/>
        <v>0.6</v>
      </c>
      <c r="DE28" s="9"/>
      <c r="DG28" s="9"/>
      <c r="DO28" s="12">
        <f>SUM(_xlfn.ANCHORARRAY(DO10))</f>
        <v>35</v>
      </c>
      <c r="DP28" s="12">
        <f>SUM(DP10:DP27)</f>
        <v>20</v>
      </c>
      <c r="EN28" s="2"/>
      <c r="EO28" s="80">
        <f>SUM(EO10:EO27)</f>
        <v>22</v>
      </c>
      <c r="EP28" s="80">
        <f>SUM(EP10:EP27)</f>
        <v>33</v>
      </c>
      <c r="EQ28" s="199"/>
      <c r="ER28" s="9"/>
      <c r="ES28" s="9"/>
      <c r="ET28" s="9"/>
      <c r="EU28" s="9"/>
      <c r="EV28" s="10"/>
      <c r="EW28" s="9"/>
      <c r="EX28" s="9"/>
      <c r="EY28" s="9"/>
      <c r="FA28" s="38" t="s">
        <v>21</v>
      </c>
      <c r="FB28" s="12">
        <v>1</v>
      </c>
      <c r="FC28" s="12" cm="1">
        <f t="array" ref="FC28">INDEX('Primary H2H'!$B$15:$S$15,1,ROW()-12)</f>
        <v>0</v>
      </c>
      <c r="FD28" s="44">
        <f t="shared" si="103"/>
        <v>1</v>
      </c>
      <c r="FE28" s="9"/>
      <c r="FG28" s="9"/>
      <c r="FN28" s="38" t="s">
        <v>21</v>
      </c>
      <c r="FO28" s="12">
        <v>0</v>
      </c>
      <c r="FP28" s="12" cm="1">
        <f t="array" ref="FP28">INDEX('Primary H2H'!$B$4:$S$4,1,ROW()-12)</f>
        <v>0</v>
      </c>
      <c r="FQ28" s="44" t="e">
        <f t="shared" si="104"/>
        <v>#DIV/0!</v>
      </c>
      <c r="FR28" s="9"/>
      <c r="FS28" s="9"/>
      <c r="FT28" s="9"/>
      <c r="FU28" s="9"/>
      <c r="FW28" s="9"/>
      <c r="GA28" s="38" t="s">
        <v>50</v>
      </c>
      <c r="GB28" s="12">
        <v>0</v>
      </c>
      <c r="GC28" s="12" cm="1">
        <f t="array" ref="GC28">INDEX('Primary H2H'!$B$2:$S$2,1,ROW()-11)</f>
        <v>1</v>
      </c>
      <c r="GD28" s="44">
        <f t="shared" si="102"/>
        <v>0</v>
      </c>
      <c r="GE28" s="9"/>
      <c r="GF28" s="9"/>
      <c r="GH28" s="9"/>
      <c r="GN28" s="75" t="s">
        <v>22</v>
      </c>
      <c r="GO28" s="12">
        <v>0</v>
      </c>
      <c r="GP28" s="12" cm="1">
        <f t="array" ref="GP28">INDEX('Primary H2H'!$B$6:$S$6,1,ROW()-10)</f>
        <v>0</v>
      </c>
      <c r="GQ28" s="44" t="e">
        <f t="shared" si="101"/>
        <v>#DIV/0!</v>
      </c>
      <c r="GR28" s="9"/>
    </row>
    <row r="29" spans="1:200" ht="18.75">
      <c r="A29" s="38" t="s">
        <v>24</v>
      </c>
      <c r="B29" s="12">
        <v>5</v>
      </c>
      <c r="C29" s="192" cm="1">
        <f t="array" ref="C29">INDEX('Primary H2H'!$B$8:$S$8,1,ROW()-15)</f>
        <v>3</v>
      </c>
      <c r="D29" s="44">
        <f t="shared" si="107"/>
        <v>0.625</v>
      </c>
      <c r="E29" s="192"/>
      <c r="F29" s="38"/>
      <c r="G29" s="12"/>
      <c r="H29" s="192"/>
      <c r="I29" s="44"/>
      <c r="N29" s="155" t="s">
        <v>24</v>
      </c>
      <c r="O29" s="12">
        <v>4</v>
      </c>
      <c r="P29" s="12" cm="1">
        <f t="array" ref="P29">INDEX('Primary H2H'!$B$3:$S$3,1,ROW()-15)</f>
        <v>4</v>
      </c>
      <c r="Q29" s="44">
        <f t="shared" si="92"/>
        <v>0.5</v>
      </c>
      <c r="AA29" s="38" t="s">
        <v>24</v>
      </c>
      <c r="AB29" s="12">
        <v>4</v>
      </c>
      <c r="AC29" s="12" cm="1">
        <f t="array" ref="AC29">INDEX('Primary H2H'!$B$11:$S$11,1,ROW()-15)</f>
        <v>4</v>
      </c>
      <c r="AD29" s="44">
        <f t="shared" si="108"/>
        <v>0.5</v>
      </c>
      <c r="AE29" s="9"/>
      <c r="AF29" s="9"/>
      <c r="AG29" s="9"/>
      <c r="AH29" s="9"/>
      <c r="AJ29" s="9"/>
      <c r="AK29" s="9"/>
      <c r="AL29" s="9"/>
      <c r="AN29" s="38" t="s">
        <v>24</v>
      </c>
      <c r="AO29" s="12">
        <v>4</v>
      </c>
      <c r="AP29" s="12" cm="1">
        <f t="array" ref="AP29">INDEX('Primary H2H'!$B$10:$S$10,1,ROW()-15)</f>
        <v>3</v>
      </c>
      <c r="AQ29" s="44">
        <f t="shared" si="109"/>
        <v>0.5714285714285714</v>
      </c>
      <c r="AR29" s="9"/>
      <c r="AS29" s="9"/>
      <c r="AT29" s="9"/>
      <c r="AU29" s="9"/>
      <c r="AW29" s="9"/>
      <c r="BA29" s="38" t="s">
        <v>24</v>
      </c>
      <c r="BB29" s="12">
        <v>3</v>
      </c>
      <c r="BC29" s="12" cm="1">
        <f t="array" ref="BC29">INDEX('Primary H2H'!$B$13:$S$13,1,ROW()-15)</f>
        <v>4</v>
      </c>
      <c r="BD29" s="44">
        <f t="shared" si="110"/>
        <v>0.42857142857142855</v>
      </c>
      <c r="BE29" s="9"/>
      <c r="BF29" s="9"/>
      <c r="BG29" s="9"/>
      <c r="BH29" s="9"/>
      <c r="BI29" s="9"/>
      <c r="BJ29" s="9"/>
      <c r="BK29" s="9"/>
      <c r="BL29" s="9"/>
      <c r="BN29" s="38" t="s">
        <v>24</v>
      </c>
      <c r="BO29" s="12">
        <v>6</v>
      </c>
      <c r="BP29" s="12" cm="1">
        <f t="array" ref="BP29">INDEX('Primary H2H'!$B$9:$S$9,1,ROW()-15)</f>
        <v>2</v>
      </c>
      <c r="BQ29" s="44">
        <f t="shared" si="111"/>
        <v>0.75</v>
      </c>
      <c r="BR29" s="9"/>
      <c r="BS29" s="9"/>
      <c r="BT29" s="9"/>
      <c r="BU29" s="9"/>
      <c r="BW29" s="9"/>
      <c r="CA29" s="38" t="s">
        <v>24</v>
      </c>
      <c r="CB29" s="12">
        <v>4</v>
      </c>
      <c r="CC29" s="12" cm="1">
        <f t="array" ref="CC29">INDEX('Primary H2H'!$B$7:$S$7,1,ROW()-15)</f>
        <v>3</v>
      </c>
      <c r="CD29" s="44">
        <f t="shared" si="112"/>
        <v>0.5714285714285714</v>
      </c>
      <c r="CE29" s="13"/>
      <c r="CF29" s="16"/>
      <c r="CG29" s="16"/>
      <c r="CH29" s="45"/>
      <c r="CI29" s="13"/>
      <c r="CJ29" s="13"/>
      <c r="CK29" s="13"/>
      <c r="CL29" s="13"/>
      <c r="CM29" s="13"/>
      <c r="CN29" s="38" t="s">
        <v>21</v>
      </c>
      <c r="CO29" s="12">
        <v>1</v>
      </c>
      <c r="CP29" s="12" cm="1">
        <f t="array" ref="CP29">INDEX('Primary H2H'!$B$14:$S$14,1,ROW()-13)</f>
        <v>2</v>
      </c>
      <c r="CQ29" s="44">
        <f t="shared" si="105"/>
        <v>0.33333333333333331</v>
      </c>
      <c r="CR29" s="9"/>
      <c r="CS29" s="9"/>
      <c r="CT29" s="9"/>
      <c r="CU29" s="9"/>
      <c r="CW29" s="9"/>
      <c r="DA29" s="38" t="s">
        <v>20</v>
      </c>
      <c r="DB29" s="12">
        <v>3</v>
      </c>
      <c r="DC29" s="39" cm="1">
        <f t="array" ref="DC29">INDEX('Primary H2H'!$B$12:$S$12,1,ROW()-14)</f>
        <v>4</v>
      </c>
      <c r="DD29" s="44">
        <f t="shared" si="106"/>
        <v>0.42857142857142855</v>
      </c>
      <c r="DE29" s="9"/>
      <c r="DG29" s="9"/>
      <c r="FA29" s="38" t="s">
        <v>50</v>
      </c>
      <c r="FB29" s="12">
        <v>1</v>
      </c>
      <c r="FC29" s="12" cm="1">
        <f t="array" ref="FC29">INDEX('Primary H2H'!$B$15:$S$15,1,ROW()-12)</f>
        <v>0</v>
      </c>
      <c r="FD29" s="44">
        <f t="shared" si="103"/>
        <v>1</v>
      </c>
      <c r="FE29" s="9"/>
      <c r="FG29" s="9"/>
      <c r="FN29" s="38" t="s">
        <v>50</v>
      </c>
      <c r="FO29" s="12">
        <v>1</v>
      </c>
      <c r="FP29" s="12" cm="1">
        <f t="array" ref="FP29">INDEX('Primary H2H'!$B$4:$S$4,1,ROW()-12)</f>
        <v>0</v>
      </c>
      <c r="FQ29" s="44">
        <f t="shared" si="104"/>
        <v>1</v>
      </c>
      <c r="FR29" s="9"/>
      <c r="FS29" s="9"/>
      <c r="FT29" s="9"/>
      <c r="FU29" s="9"/>
      <c r="FW29" s="9"/>
      <c r="GA29" s="75" t="s">
        <v>22</v>
      </c>
      <c r="GB29" s="12">
        <v>0</v>
      </c>
      <c r="GC29" s="12" cm="1">
        <f t="array" ref="GC29">INDEX('Primary H2H'!$B$2:$S$2,1,ROW()-11)</f>
        <v>0</v>
      </c>
      <c r="GD29" s="44" t="e">
        <f t="shared" si="102"/>
        <v>#DIV/0!</v>
      </c>
      <c r="GE29" s="9"/>
      <c r="GF29" s="9"/>
      <c r="GH29" s="9"/>
      <c r="GN29" s="14"/>
      <c r="GO29" s="80">
        <f>SUM(GO11:GO28)</f>
        <v>35</v>
      </c>
      <c r="GP29" s="80">
        <f>SUM(GP11:GP28)</f>
        <v>28</v>
      </c>
      <c r="GQ29" s="150"/>
      <c r="GR29" s="9"/>
    </row>
    <row r="30" spans="1:200" ht="18.75">
      <c r="A30" s="38" t="s">
        <v>20</v>
      </c>
      <c r="B30" s="12">
        <v>2</v>
      </c>
      <c r="C30" s="192" cm="1">
        <f t="array" ref="C30">INDEX('Primary H2H'!$B$8:$S$8,1,ROW()-15)</f>
        <v>3</v>
      </c>
      <c r="D30" s="44">
        <f t="shared" si="107"/>
        <v>0.4</v>
      </c>
      <c r="E30" s="10"/>
      <c r="F30" s="38"/>
      <c r="G30" s="12"/>
      <c r="H30" s="192"/>
      <c r="I30" s="44"/>
      <c r="N30" s="155" t="s">
        <v>20</v>
      </c>
      <c r="O30" s="12">
        <v>1</v>
      </c>
      <c r="P30" s="12" cm="1">
        <f t="array" ref="P30">INDEX('Primary H2H'!$B$3:$S$3,1,ROW()-15)</f>
        <v>3</v>
      </c>
      <c r="Q30" s="44">
        <f t="shared" si="92"/>
        <v>0.25</v>
      </c>
      <c r="AA30" s="38" t="s">
        <v>20</v>
      </c>
      <c r="AB30" s="12">
        <v>2</v>
      </c>
      <c r="AC30" s="12" cm="1">
        <f t="array" ref="AC30">INDEX('Primary H2H'!$B$11:$S$11,1,ROW()-15)</f>
        <v>2</v>
      </c>
      <c r="AD30" s="44">
        <f t="shared" si="108"/>
        <v>0.5</v>
      </c>
      <c r="AE30" s="9"/>
      <c r="AF30" s="9"/>
      <c r="AG30" s="9"/>
      <c r="AH30" s="9"/>
      <c r="AJ30" s="9"/>
      <c r="AK30" s="9"/>
      <c r="AL30" s="9"/>
      <c r="AN30" s="38" t="s">
        <v>20</v>
      </c>
      <c r="AO30" s="12">
        <v>1</v>
      </c>
      <c r="AP30" s="12" cm="1">
        <f t="array" ref="AP30">INDEX('Primary H2H'!$B$10:$S$10,1,ROW()-15)</f>
        <v>5</v>
      </c>
      <c r="AQ30" s="44">
        <f t="shared" si="109"/>
        <v>0.16666666666666666</v>
      </c>
      <c r="AR30" s="9"/>
      <c r="AS30" s="9"/>
      <c r="AT30" s="9"/>
      <c r="AU30" s="9"/>
      <c r="AW30" s="9"/>
      <c r="BA30" s="38" t="s">
        <v>20</v>
      </c>
      <c r="BB30" s="12">
        <v>1</v>
      </c>
      <c r="BC30" s="12" cm="1">
        <f t="array" ref="BC30">INDEX('Primary H2H'!$B$13:$S$13,1,ROW()-15)</f>
        <v>3</v>
      </c>
      <c r="BD30" s="44">
        <f t="shared" si="110"/>
        <v>0.25</v>
      </c>
      <c r="BE30" s="9"/>
      <c r="BF30" s="9"/>
      <c r="BG30" s="9"/>
      <c r="BH30" s="9"/>
      <c r="BI30" s="9"/>
      <c r="BJ30" s="9"/>
      <c r="BK30" s="9"/>
      <c r="BL30" s="9"/>
      <c r="BN30" s="38" t="s">
        <v>20</v>
      </c>
      <c r="BO30" s="12">
        <v>1</v>
      </c>
      <c r="BP30" s="12" cm="1">
        <f t="array" ref="BP30">INDEX('Primary H2H'!$B$9:$S$9,1,ROW()-15)</f>
        <v>4</v>
      </c>
      <c r="BQ30" s="44">
        <f t="shared" si="111"/>
        <v>0.2</v>
      </c>
      <c r="BR30" s="9"/>
      <c r="BS30" s="9"/>
      <c r="BT30" s="9"/>
      <c r="BU30" s="9"/>
      <c r="BW30" s="9"/>
      <c r="CA30" s="38" t="s">
        <v>20</v>
      </c>
      <c r="CB30" s="12">
        <v>1</v>
      </c>
      <c r="CC30" s="12" cm="1">
        <f t="array" ref="CC30">INDEX('Primary H2H'!$B$7:$S$7,1,ROW()-15)</f>
        <v>4</v>
      </c>
      <c r="CD30" s="44">
        <f t="shared" si="112"/>
        <v>0.2</v>
      </c>
      <c r="CE30" s="13"/>
      <c r="CF30" s="16"/>
      <c r="CG30" s="16"/>
      <c r="CH30" s="45"/>
      <c r="CI30" s="13"/>
      <c r="CJ30" s="13"/>
      <c r="CK30" s="13"/>
      <c r="CL30" s="13"/>
      <c r="CM30" s="13"/>
      <c r="CN30" s="38" t="s">
        <v>50</v>
      </c>
      <c r="CO30" s="12">
        <v>1</v>
      </c>
      <c r="CP30" s="12" cm="1">
        <f t="array" ref="CP30">INDEX('Primary H2H'!$B$14:$S$14,1,ROW()-13)</f>
        <v>0</v>
      </c>
      <c r="CQ30" s="44">
        <f t="shared" si="105"/>
        <v>1</v>
      </c>
      <c r="CR30" s="9"/>
      <c r="CS30" s="9"/>
      <c r="CT30" s="9"/>
      <c r="CU30" s="9"/>
      <c r="CW30" s="9"/>
      <c r="DA30" s="38" t="s">
        <v>21</v>
      </c>
      <c r="DB30" s="12">
        <v>1</v>
      </c>
      <c r="DC30" s="39" cm="1">
        <f t="array" ref="DC30">INDEX('Primary H2H'!$B$12:$S$12,1,ROW()-14)</f>
        <v>2</v>
      </c>
      <c r="DD30" s="44">
        <f t="shared" si="106"/>
        <v>0.33333333333333331</v>
      </c>
      <c r="DE30" s="9"/>
      <c r="DG30" s="9"/>
      <c r="FA30" s="75" t="s">
        <v>22</v>
      </c>
      <c r="FB30" s="12">
        <v>1</v>
      </c>
      <c r="FC30" s="12" cm="1">
        <f t="array" ref="FC30">INDEX('Primary H2H'!$B$15:$S$15,1,ROW()-12)</f>
        <v>0</v>
      </c>
      <c r="FD30" s="44">
        <f t="shared" si="103"/>
        <v>1</v>
      </c>
      <c r="FE30" s="9"/>
      <c r="FG30" s="9"/>
      <c r="FN30" s="75" t="s">
        <v>22</v>
      </c>
      <c r="FO30" s="12">
        <v>0</v>
      </c>
      <c r="FP30" s="12" cm="1">
        <f t="array" ref="FP30">INDEX('Primary H2H'!$B$4:$S$4,1,ROW()-12)</f>
        <v>0</v>
      </c>
      <c r="FQ30" s="44" t="e">
        <f t="shared" si="104"/>
        <v>#DIV/0!</v>
      </c>
      <c r="FR30" s="9"/>
      <c r="FS30" s="9"/>
      <c r="FT30" s="9"/>
      <c r="FU30" s="9"/>
      <c r="FW30" s="9"/>
      <c r="GA30" s="14"/>
      <c r="GB30" s="80">
        <f>SUM(GB12:GB29)</f>
        <v>55</v>
      </c>
      <c r="GC30" s="80">
        <f>SUM(GC12:GC29)</f>
        <v>34</v>
      </c>
      <c r="GD30" s="150"/>
      <c r="GE30" s="9"/>
      <c r="GF30" s="9"/>
      <c r="GH30" s="9"/>
    </row>
    <row r="31" spans="1:200" ht="18.75">
      <c r="A31" s="38" t="s">
        <v>21</v>
      </c>
      <c r="B31" s="12">
        <v>2</v>
      </c>
      <c r="C31" s="192" cm="1">
        <f t="array" ref="C31">INDEX('Primary H2H'!$B$8:$S$8,1,ROW()-15)</f>
        <v>2</v>
      </c>
      <c r="D31" s="44">
        <f t="shared" si="107"/>
        <v>0.5</v>
      </c>
      <c r="E31" s="10"/>
      <c r="F31" s="38"/>
      <c r="G31" s="12"/>
      <c r="H31" s="192"/>
      <c r="I31" s="44"/>
      <c r="N31" s="155" t="s">
        <v>21</v>
      </c>
      <c r="O31" s="12">
        <v>2</v>
      </c>
      <c r="P31" s="12" cm="1">
        <f t="array" ref="P31">INDEX('Primary H2H'!$B$3:$S$3,1,ROW()-15)</f>
        <v>2</v>
      </c>
      <c r="Q31" s="44">
        <f t="shared" si="92"/>
        <v>0.5</v>
      </c>
      <c r="AA31" s="38" t="s">
        <v>21</v>
      </c>
      <c r="AB31" s="12">
        <v>1</v>
      </c>
      <c r="AC31" s="12" cm="1">
        <f t="array" ref="AC31">INDEX('Primary H2H'!$B$11:$S$11,1,ROW()-15)</f>
        <v>3</v>
      </c>
      <c r="AD31" s="44">
        <f t="shared" si="108"/>
        <v>0.25</v>
      </c>
      <c r="AE31" s="9"/>
      <c r="AF31" s="9"/>
      <c r="AG31" s="9"/>
      <c r="AH31" s="9"/>
      <c r="AJ31" s="9"/>
      <c r="AK31" s="9"/>
      <c r="AL31" s="9"/>
      <c r="AN31" s="38" t="s">
        <v>21</v>
      </c>
      <c r="AO31" s="12">
        <v>3</v>
      </c>
      <c r="AP31" s="12" cm="1">
        <f t="array" ref="AP31">INDEX('Primary H2H'!$B$10:$S$10,1,ROW()-15)</f>
        <v>1</v>
      </c>
      <c r="AQ31" s="44">
        <f t="shared" si="109"/>
        <v>0.75</v>
      </c>
      <c r="AR31" s="9"/>
      <c r="AS31" s="9"/>
      <c r="AT31" s="9"/>
      <c r="AU31" s="9"/>
      <c r="AW31" s="9"/>
      <c r="BA31" s="38" t="s">
        <v>21</v>
      </c>
      <c r="BB31" s="12">
        <v>2</v>
      </c>
      <c r="BC31" s="12" cm="1">
        <f t="array" ref="BC31">INDEX('Primary H2H'!$B$13:$S$13,1,ROW()-15)</f>
        <v>2</v>
      </c>
      <c r="BD31" s="44">
        <f t="shared" si="110"/>
        <v>0.5</v>
      </c>
      <c r="BE31" s="9"/>
      <c r="BF31" s="9"/>
      <c r="BG31" s="9"/>
      <c r="BH31" s="9"/>
      <c r="BI31" s="9"/>
      <c r="BJ31" s="9"/>
      <c r="BK31" s="9"/>
      <c r="BL31" s="9"/>
      <c r="BN31" s="38" t="s">
        <v>21</v>
      </c>
      <c r="BO31" s="12">
        <v>2</v>
      </c>
      <c r="BP31" s="12" cm="1">
        <f t="array" ref="BP31">INDEX('Primary H2H'!$B$9:$S$9,1,ROW()-15)</f>
        <v>1</v>
      </c>
      <c r="BQ31" s="44">
        <f t="shared" si="111"/>
        <v>0.66666666666666663</v>
      </c>
      <c r="BR31" s="9"/>
      <c r="BS31" s="9"/>
      <c r="BT31" s="9"/>
      <c r="BU31" s="9"/>
      <c r="BW31" s="9"/>
      <c r="CA31" s="38" t="s">
        <v>21</v>
      </c>
      <c r="CB31" s="12">
        <v>1</v>
      </c>
      <c r="CC31" s="12" cm="1">
        <f t="array" ref="CC31">INDEX('Primary H2H'!$B$7:$S$7,1,ROW()-15)</f>
        <v>3</v>
      </c>
      <c r="CD31" s="44">
        <f t="shared" si="112"/>
        <v>0.25</v>
      </c>
      <c r="CE31" s="13"/>
      <c r="CF31" s="16"/>
      <c r="CG31" s="16"/>
      <c r="CH31" s="45"/>
      <c r="CI31" s="13"/>
      <c r="CJ31" s="13"/>
      <c r="CK31" s="13"/>
      <c r="CL31" s="13"/>
      <c r="CM31" s="13"/>
      <c r="CN31" s="75" t="s">
        <v>22</v>
      </c>
      <c r="CO31" s="12">
        <v>2</v>
      </c>
      <c r="CP31" s="12" cm="1">
        <f t="array" ref="CP31">INDEX('Primary H2H'!$B$14:$S$14,1,ROW()-13)</f>
        <v>3</v>
      </c>
      <c r="CQ31" s="44">
        <f t="shared" si="105"/>
        <v>0.4</v>
      </c>
      <c r="CR31" s="9"/>
      <c r="CS31" s="9"/>
      <c r="CT31" s="9"/>
      <c r="CU31" s="9"/>
      <c r="CW31" s="9"/>
      <c r="DA31" s="38" t="s">
        <v>50</v>
      </c>
      <c r="DB31" s="12">
        <v>0</v>
      </c>
      <c r="DC31" s="39" cm="1">
        <f t="array" ref="DC31">INDEX('Primary H2H'!$B$12:$S$12,1,ROW()-14)</f>
        <v>1</v>
      </c>
      <c r="DD31" s="44">
        <f t="shared" si="106"/>
        <v>0</v>
      </c>
      <c r="DE31" s="9"/>
      <c r="DG31" s="9"/>
      <c r="FA31" s="14"/>
      <c r="FB31" s="80">
        <f>SUM(FB13:FB30)</f>
        <v>37</v>
      </c>
      <c r="FC31" s="80">
        <f>SUM(FC13:FC30)</f>
        <v>53</v>
      </c>
      <c r="FD31" s="150"/>
      <c r="FE31" s="9"/>
      <c r="FG31" s="9"/>
      <c r="FN31" s="14"/>
      <c r="FO31" s="80">
        <f>SUM(FO13:FO30)</f>
        <v>52</v>
      </c>
      <c r="FP31" s="80">
        <f>SUM(FP13:FP30)</f>
        <v>37</v>
      </c>
      <c r="FQ31" s="150"/>
      <c r="FR31" s="9"/>
      <c r="FS31" s="9"/>
      <c r="FT31" s="9"/>
      <c r="FU31" s="9"/>
      <c r="FW31" s="9"/>
    </row>
    <row r="32" spans="1:200" ht="18.75">
      <c r="A32" s="38" t="s">
        <v>50</v>
      </c>
      <c r="B32" s="12">
        <v>0</v>
      </c>
      <c r="C32" s="192" cm="1">
        <f t="array" ref="C32">INDEX('Primary H2H'!$B$8:$S$8,1,ROW()-15)</f>
        <v>1</v>
      </c>
      <c r="D32" s="44">
        <f t="shared" si="107"/>
        <v>0</v>
      </c>
      <c r="E32" s="10"/>
      <c r="F32" s="38"/>
      <c r="G32" s="12"/>
      <c r="H32" s="192"/>
      <c r="I32" s="44"/>
      <c r="N32" s="229" t="s">
        <v>50</v>
      </c>
      <c r="O32" s="12">
        <v>1</v>
      </c>
      <c r="P32" s="12" cm="1">
        <f t="array" ref="P32">INDEX('Primary H2H'!$B$3:$S$3,1,ROW()-15)</f>
        <v>0</v>
      </c>
      <c r="Q32" s="44">
        <f t="shared" si="92"/>
        <v>1</v>
      </c>
      <c r="AA32" s="38" t="s">
        <v>50</v>
      </c>
      <c r="AB32" s="12">
        <v>0</v>
      </c>
      <c r="AC32" s="12" cm="1">
        <f t="array" ref="AC32">INDEX('Primary H2H'!$B$11:$S$11,1,ROW()-15)</f>
        <v>1</v>
      </c>
      <c r="AD32" s="44">
        <f t="shared" si="108"/>
        <v>0</v>
      </c>
      <c r="AE32" s="9"/>
      <c r="AF32" s="9"/>
      <c r="AG32" s="9"/>
      <c r="AH32" s="9"/>
      <c r="AJ32" s="9"/>
      <c r="AK32" s="9"/>
      <c r="AL32" s="9"/>
      <c r="AN32" s="38" t="s">
        <v>50</v>
      </c>
      <c r="AO32" s="12">
        <v>1</v>
      </c>
      <c r="AP32" s="12" cm="1">
        <f t="array" ref="AP32">INDEX('Primary H2H'!$B$10:$S$10,1,ROW()-15)</f>
        <v>0</v>
      </c>
      <c r="AQ32" s="44">
        <f t="shared" si="109"/>
        <v>1</v>
      </c>
      <c r="AR32" s="9"/>
      <c r="AS32" s="9"/>
      <c r="AT32" s="9"/>
      <c r="AU32" s="9"/>
      <c r="AW32" s="9"/>
      <c r="BA32" s="38" t="s">
        <v>50</v>
      </c>
      <c r="BB32" s="12">
        <v>1</v>
      </c>
      <c r="BC32" s="12" cm="1">
        <f t="array" ref="BC32">INDEX('Primary H2H'!$B$13:$S$13,1,ROW()-15)</f>
        <v>0</v>
      </c>
      <c r="BD32" s="44">
        <f t="shared" si="110"/>
        <v>1</v>
      </c>
      <c r="BE32" s="9"/>
      <c r="BF32" s="9"/>
      <c r="BG32" s="9"/>
      <c r="BH32" s="9"/>
      <c r="BI32" s="9"/>
      <c r="BJ32" s="9"/>
      <c r="BK32" s="9"/>
      <c r="BL32" s="9"/>
      <c r="BN32" s="38" t="s">
        <v>50</v>
      </c>
      <c r="BO32" s="12">
        <v>1</v>
      </c>
      <c r="BP32" s="12" cm="1">
        <f t="array" ref="BP32">INDEX('Primary H2H'!$B$9:$S$9,1,ROW()-15)</f>
        <v>0</v>
      </c>
      <c r="BQ32" s="44">
        <f t="shared" si="111"/>
        <v>1</v>
      </c>
      <c r="BR32" s="9"/>
      <c r="BS32" s="9"/>
      <c r="BT32" s="9"/>
      <c r="BU32" s="9"/>
      <c r="BW32" s="9"/>
      <c r="CA32" s="38" t="s">
        <v>50</v>
      </c>
      <c r="CB32" s="12">
        <v>0</v>
      </c>
      <c r="CC32" s="12" cm="1">
        <f t="array" ref="CC32">INDEX('Primary H2H'!$B$7:$S$7,1,ROW()-15)</f>
        <v>1</v>
      </c>
      <c r="CD32" s="44">
        <f t="shared" si="112"/>
        <v>0</v>
      </c>
      <c r="CE32" s="13"/>
      <c r="CF32" s="16"/>
      <c r="CG32" s="16"/>
      <c r="CH32" s="45"/>
      <c r="CI32" s="13"/>
      <c r="CJ32" s="13"/>
      <c r="CK32" s="13"/>
      <c r="CL32" s="13"/>
      <c r="CM32" s="13"/>
      <c r="CN32" s="2"/>
      <c r="CO32" s="80">
        <f>SUM(CO14:CO31)</f>
        <v>50</v>
      </c>
      <c r="CP32" s="80">
        <f>SUM(CP14:CP31)</f>
        <v>54</v>
      </c>
      <c r="CQ32" s="175"/>
      <c r="CR32" s="9"/>
      <c r="CS32" s="9"/>
      <c r="CT32" s="9"/>
      <c r="CU32" s="9"/>
      <c r="CW32" s="9"/>
      <c r="DA32" s="75" t="s">
        <v>22</v>
      </c>
      <c r="DB32" s="12">
        <v>3</v>
      </c>
      <c r="DC32" s="39" cm="1">
        <f t="array" ref="DC32">INDEX('Primary H2H'!$B$12:$S$12,1,ROW()-14)</f>
        <v>1</v>
      </c>
      <c r="DD32" s="44">
        <f t="shared" si="106"/>
        <v>0.75</v>
      </c>
      <c r="DE32" s="9"/>
      <c r="DG32" s="9"/>
    </row>
    <row r="33" spans="1:111" ht="18.75">
      <c r="A33" s="38" t="s">
        <v>22</v>
      </c>
      <c r="B33" s="12">
        <v>4</v>
      </c>
      <c r="C33" s="192" cm="1">
        <f t="array" ref="C33">INDEX('Primary H2H'!$B$8:$S$8,1,ROW()-15)</f>
        <v>1</v>
      </c>
      <c r="D33" s="44">
        <f t="shared" si="107"/>
        <v>0.8</v>
      </c>
      <c r="E33" s="10"/>
      <c r="F33" s="38"/>
      <c r="G33" s="12"/>
      <c r="H33" s="192"/>
      <c r="I33" s="44"/>
      <c r="N33" s="230" t="s">
        <v>22</v>
      </c>
      <c r="O33" s="12">
        <v>1</v>
      </c>
      <c r="P33" s="12" cm="1">
        <f t="array" ref="P33">INDEX('Primary H2H'!$B$3:$S$3,1,ROW()-15)</f>
        <v>3</v>
      </c>
      <c r="Q33" s="44">
        <f t="shared" si="92"/>
        <v>0.25</v>
      </c>
      <c r="AA33" s="174" t="s">
        <v>22</v>
      </c>
      <c r="AB33" s="12">
        <v>2</v>
      </c>
      <c r="AC33" s="12" cm="1">
        <f t="array" ref="AC33">INDEX('Primary H2H'!$B$11:$S$11,1,ROW()-15)</f>
        <v>4</v>
      </c>
      <c r="AD33" s="44">
        <f t="shared" si="108"/>
        <v>0.33333333333333331</v>
      </c>
      <c r="AE33" s="9"/>
      <c r="AF33" s="9"/>
      <c r="AG33" s="9"/>
      <c r="AH33" s="9"/>
      <c r="AJ33" s="9"/>
      <c r="AK33" s="9"/>
      <c r="AL33" s="9"/>
      <c r="AN33" s="75" t="s">
        <v>22</v>
      </c>
      <c r="AO33" s="12">
        <v>4</v>
      </c>
      <c r="AP33" s="12" cm="1">
        <f t="array" ref="AP33">INDEX('Primary H2H'!$B$10:$S$10,1,ROW()-15)</f>
        <v>1</v>
      </c>
      <c r="AQ33" s="44">
        <f t="shared" si="109"/>
        <v>0.8</v>
      </c>
      <c r="AR33" s="9"/>
      <c r="AS33" s="9"/>
      <c r="AT33" s="9"/>
      <c r="AU33" s="9"/>
      <c r="AW33" s="9"/>
      <c r="BA33" s="75" t="s">
        <v>22</v>
      </c>
      <c r="BB33" s="12">
        <v>5</v>
      </c>
      <c r="BC33" s="12" cm="1">
        <f t="array" ref="BC33">INDEX('Primary H2H'!$B$13:$S$13,1,ROW()-15)</f>
        <v>0</v>
      </c>
      <c r="BD33" s="44">
        <f t="shared" si="110"/>
        <v>1</v>
      </c>
      <c r="BE33" s="9"/>
      <c r="BF33" s="9"/>
      <c r="BG33" s="9"/>
      <c r="BH33" s="9"/>
      <c r="BI33" s="9"/>
      <c r="BJ33" s="9"/>
      <c r="BK33" s="9"/>
      <c r="BL33" s="9"/>
      <c r="BN33" s="75" t="s">
        <v>22</v>
      </c>
      <c r="BO33" s="12">
        <v>2</v>
      </c>
      <c r="BP33" s="12" cm="1">
        <f t="array" ref="BP33">INDEX('Primary H2H'!$B$9:$S$9,1,ROW()-15)</f>
        <v>5</v>
      </c>
      <c r="BQ33" s="44">
        <f t="shared" si="111"/>
        <v>0.2857142857142857</v>
      </c>
      <c r="BR33" s="9"/>
      <c r="BS33" s="9"/>
      <c r="BT33" s="9"/>
      <c r="BU33" s="9"/>
      <c r="BW33" s="9"/>
      <c r="CA33" s="75" t="s">
        <v>22</v>
      </c>
      <c r="CB33" s="12">
        <v>4</v>
      </c>
      <c r="CC33" s="12" cm="1">
        <f t="array" ref="CC33">INDEX('Primary H2H'!$B$7:$S$7,1,ROW()-15)</f>
        <v>0</v>
      </c>
      <c r="CD33" s="44">
        <f t="shared" si="112"/>
        <v>1</v>
      </c>
      <c r="CE33" s="13"/>
      <c r="CF33" s="38"/>
      <c r="CG33" s="38"/>
      <c r="CH33" s="44"/>
      <c r="CI33" s="29"/>
      <c r="CJ33" s="29"/>
      <c r="CK33" s="29"/>
      <c r="CL33" s="29"/>
      <c r="CM33" s="29"/>
      <c r="CN33" s="29"/>
      <c r="CO33" s="29"/>
      <c r="CP33" s="29"/>
      <c r="CR33" s="9"/>
      <c r="CS33" s="9"/>
      <c r="CT33" s="9"/>
      <c r="CU33" s="9"/>
      <c r="CW33" s="9"/>
      <c r="DA33" s="2"/>
      <c r="DB33" s="80">
        <f>SUM(DB15:DB32)</f>
        <v>61</v>
      </c>
      <c r="DC33" s="80">
        <f>SUM(DC15:DC32)</f>
        <v>57</v>
      </c>
      <c r="DD33" s="175"/>
      <c r="DE33" s="9"/>
      <c r="DG33" s="9"/>
    </row>
    <row r="34" spans="1:111" ht="18.75">
      <c r="A34" s="175"/>
      <c r="B34" s="80">
        <f>SUM(B16:B33)</f>
        <v>78</v>
      </c>
      <c r="C34" s="80">
        <f>SUM(C16:C33)</f>
        <v>66</v>
      </c>
      <c r="D34" s="175"/>
      <c r="F34" s="38"/>
      <c r="G34" s="12"/>
      <c r="H34" s="192"/>
      <c r="I34" s="44"/>
      <c r="N34" s="2"/>
      <c r="O34" s="80">
        <f>SUM(O16:O33)</f>
        <v>75</v>
      </c>
      <c r="P34" s="80">
        <f>SUM(P16:P33)</f>
        <v>69</v>
      </c>
      <c r="Q34" s="175"/>
      <c r="AA34" s="212"/>
      <c r="AB34" s="80">
        <f>SUM(AB16:AB33)</f>
        <v>67</v>
      </c>
      <c r="AC34" s="80">
        <f>SUM(AC16:AC33)</f>
        <v>77</v>
      </c>
      <c r="AD34" s="175"/>
      <c r="AE34" s="9"/>
      <c r="AF34" s="9"/>
      <c r="AG34" s="9"/>
      <c r="AH34" s="9"/>
      <c r="AJ34" s="9"/>
      <c r="AK34" s="9"/>
      <c r="AL34" s="9"/>
      <c r="AN34" s="2"/>
      <c r="AO34" s="80">
        <f>SUM(AO16:AO33)</f>
        <v>63</v>
      </c>
      <c r="AP34" s="80">
        <f>SUM(AP16:AP33)</f>
        <v>81</v>
      </c>
      <c r="AQ34" s="175"/>
      <c r="AR34" s="9"/>
      <c r="AS34" s="9"/>
      <c r="AT34" s="9"/>
      <c r="AU34" s="9"/>
      <c r="AW34" s="9"/>
      <c r="BA34" s="2"/>
      <c r="BB34" s="80">
        <f>SUM(BB16:BB33)</f>
        <v>73</v>
      </c>
      <c r="BC34" s="80">
        <f>SUM(BC16:BC33)</f>
        <v>71</v>
      </c>
      <c r="BD34" s="175"/>
      <c r="BE34" s="9"/>
      <c r="BF34" s="9"/>
      <c r="BG34" s="9"/>
      <c r="BH34" s="9"/>
      <c r="BI34" s="9"/>
      <c r="BJ34" s="9"/>
      <c r="BK34" s="9"/>
      <c r="BL34" s="9"/>
      <c r="BN34" s="2"/>
      <c r="BO34" s="80">
        <f>SUM(BO16:BO33)</f>
        <v>64</v>
      </c>
      <c r="BP34" s="80">
        <f>SUM(BP16:BP33)</f>
        <v>80</v>
      </c>
      <c r="BQ34" s="175"/>
      <c r="BR34" s="9"/>
      <c r="BS34" s="9"/>
      <c r="BT34" s="9"/>
      <c r="BU34" s="9"/>
      <c r="BW34" s="9"/>
      <c r="CA34" s="2"/>
      <c r="CB34" s="80">
        <f>SUM(CB16:CB33)</f>
        <v>66</v>
      </c>
      <c r="CC34" s="80">
        <f>SUM(CC16:CC33)</f>
        <v>78</v>
      </c>
      <c r="CD34" s="175"/>
      <c r="CE34" s="9"/>
      <c r="CF34" s="9"/>
      <c r="CG34" s="9"/>
      <c r="CH34" s="9"/>
      <c r="CR34" s="9"/>
      <c r="CS34" s="9"/>
      <c r="CT34" s="9"/>
      <c r="CU34" s="9"/>
      <c r="CW34" s="9"/>
    </row>
    <row r="35" spans="1:111" ht="18.75">
      <c r="F35" s="38"/>
      <c r="G35" s="12"/>
      <c r="H35" s="192"/>
      <c r="I35" s="44"/>
    </row>
    <row r="36" spans="1:111" ht="18.75">
      <c r="F36" s="38"/>
      <c r="G36" s="12"/>
      <c r="H36" s="192"/>
      <c r="I36" s="44"/>
    </row>
    <row r="37" spans="1:111" ht="18.75">
      <c r="F37" s="30"/>
      <c r="G37" s="12"/>
      <c r="H37" s="12"/>
      <c r="I37" s="45"/>
      <c r="J37" s="13"/>
      <c r="K37" s="13"/>
      <c r="L37" s="13"/>
      <c r="M37" s="13"/>
      <c r="N37" s="12"/>
      <c r="O37" s="13"/>
      <c r="P37" s="13"/>
      <c r="Q37" s="13"/>
    </row>
    <row r="38" spans="1:111" ht="18.75">
      <c r="F38" s="38"/>
      <c r="G38" s="12"/>
      <c r="H38" s="192"/>
      <c r="I38" s="44"/>
    </row>
    <row r="39" spans="1:111" ht="18.75">
      <c r="F39" s="38"/>
      <c r="G39" s="12"/>
      <c r="H39" s="192"/>
      <c r="I39" s="44"/>
    </row>
    <row r="40" spans="1:111" ht="18.75">
      <c r="F40" s="38"/>
      <c r="G40" s="12"/>
      <c r="H40" s="192"/>
      <c r="I40" s="44"/>
    </row>
    <row r="41" spans="1:111" ht="18.75">
      <c r="F41" s="38"/>
      <c r="G41" s="12"/>
      <c r="H41" s="192"/>
      <c r="I41" s="44"/>
    </row>
    <row r="42" spans="1:111" ht="18.75">
      <c r="F42" s="38"/>
      <c r="G42" s="12"/>
      <c r="H42" s="192"/>
      <c r="I42" s="44"/>
    </row>
    <row r="43" spans="1:111" ht="18.75">
      <c r="G43" s="12"/>
      <c r="H43" s="12"/>
      <c r="J43" s="45"/>
      <c r="K43" s="13"/>
      <c r="L43" s="13"/>
      <c r="M43" s="13"/>
      <c r="N43" s="13"/>
      <c r="O43" s="12"/>
      <c r="P43" s="13"/>
      <c r="Q43" s="13"/>
      <c r="R43" s="1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85F9-C7A0-4B4A-8F68-C841E42F5323}">
  <dimension ref="A1:N19"/>
  <sheetViews>
    <sheetView workbookViewId="0">
      <selection activeCell="D14" sqref="D14"/>
    </sheetView>
  </sheetViews>
  <sheetFormatPr defaultRowHeight="15"/>
  <cols>
    <col min="1" max="1" width="17.42578125" bestFit="1" customWidth="1"/>
    <col min="2" max="2" width="12" bestFit="1" customWidth="1"/>
    <col min="3" max="3" width="10.85546875" bestFit="1" customWidth="1"/>
    <col min="6" max="6" width="11.140625" bestFit="1" customWidth="1"/>
    <col min="7" max="7" width="10.5703125" bestFit="1" customWidth="1"/>
    <col min="8" max="8" width="2.28515625" customWidth="1"/>
    <col min="9" max="9" width="10.5703125" bestFit="1" customWidth="1"/>
    <col min="11" max="11" width="11" bestFit="1" customWidth="1"/>
  </cols>
  <sheetData>
    <row r="1" spans="1:14" ht="18.75">
      <c r="A1" s="25" t="s">
        <v>51</v>
      </c>
      <c r="B1" s="38" t="s">
        <v>52</v>
      </c>
      <c r="C1" s="38" t="s">
        <v>53</v>
      </c>
      <c r="D1" s="38" t="s">
        <v>54</v>
      </c>
      <c r="F1" s="38" t="s">
        <v>55</v>
      </c>
      <c r="G1" s="38" t="s">
        <v>56</v>
      </c>
      <c r="H1" s="208"/>
      <c r="I1" s="38" t="s">
        <v>57</v>
      </c>
      <c r="K1" s="155" t="s">
        <v>58</v>
      </c>
      <c r="L1" s="216" t="s">
        <v>1</v>
      </c>
      <c r="M1" s="155" t="s">
        <v>2</v>
      </c>
      <c r="N1" s="155" t="s">
        <v>59</v>
      </c>
    </row>
    <row r="2" spans="1:14" ht="18.75">
      <c r="A2" s="25">
        <v>2023</v>
      </c>
      <c r="B2" s="13">
        <f>SUM('Active Players'!E2,'Active Players'!R2,'Active Players'!AE2,'Active Players'!AR2,'Active Players'!BE2,'Active Players'!BR2,'Active Players'!CE2,'Active Players'!CR2,'Active Players'!DE2,'Active Players'!DR2,'Active Players'!EE2,'Active Players'!ER2)</f>
        <v>20466.300000000003</v>
      </c>
      <c r="C2" s="13">
        <f>AVERAGE('Active Players'!F2,'Active Players'!S2,'Active Players'!AF2,'Active Players'!AS2,'Active Players'!BF2,'Active Players'!BS2,'Active Players'!CF2,'Active Players'!CS2,'Active Players'!DF2,'Active Players'!DS2,'Active Players'!EF2,'Active Players'!ES2)</f>
        <v>121.8232142857143</v>
      </c>
      <c r="D2" s="13">
        <f>B2/12</f>
        <v>1705.5250000000003</v>
      </c>
      <c r="F2" s="155" t="s">
        <v>26</v>
      </c>
      <c r="G2" s="207" cm="1">
        <f t="array" ref="G2:I2">'Active Players'!GE9:GG9</f>
        <v>1295.2857142857142</v>
      </c>
      <c r="H2" s="209">
        <v>101.6547619047619</v>
      </c>
      <c r="I2" s="207">
        <v>1178.8571428571429</v>
      </c>
      <c r="K2" s="215" t="s">
        <v>26</v>
      </c>
      <c r="L2" s="217">
        <v>1</v>
      </c>
      <c r="M2" s="217">
        <v>5</v>
      </c>
      <c r="N2" s="217">
        <v>5</v>
      </c>
    </row>
    <row r="3" spans="1:14" ht="18.75">
      <c r="A3" s="25">
        <v>2022</v>
      </c>
      <c r="B3" s="13">
        <f>SUM('Active Players'!E3,'Active Players'!R3,'Active Players'!AE3,'Active Players'!AR3,'Active Players'!BE3,'Active Players'!BR3,'Active Players'!CE3,'Active Players'!CR3,'Active Players'!DE3,'Active Players'!DR3,'Active Players'!EE3,'Active Players'!ER3)</f>
        <v>20365.599999999999</v>
      </c>
      <c r="C3" s="13">
        <f>AVERAGE('Active Players'!F3,'Active Players'!S3,'Active Players'!AF3,'Active Players'!AS3,'Active Players'!BF3,'Active Players'!BS3,'Active Players'!CF3,'Active Players'!CS3,'Active Players'!DF3,'Active Players'!DS3,'Active Players'!EF3,'Active Players'!ES3)</f>
        <v>121.22380952380952</v>
      </c>
      <c r="D3" s="13">
        <f>B3/12</f>
        <v>1697.1333333333332</v>
      </c>
      <c r="F3" s="155" t="s">
        <v>12</v>
      </c>
      <c r="G3" s="207" cm="1">
        <f t="array" aca="1" ref="G3:I3" ca="1">'Active Players'!R13:T13</f>
        <v>1414.609090909091</v>
      </c>
      <c r="H3" s="209">
        <f ca="1"/>
        <v>107.36868131868131</v>
      </c>
      <c r="I3" s="207">
        <f ca="1"/>
        <v>1405.8999999999999</v>
      </c>
      <c r="K3" s="213" t="s">
        <v>12</v>
      </c>
      <c r="L3" s="184">
        <v>7</v>
      </c>
      <c r="M3" s="184">
        <v>4</v>
      </c>
      <c r="N3" s="184">
        <v>6</v>
      </c>
    </row>
    <row r="4" spans="1:14" ht="18.75">
      <c r="A4" s="204">
        <v>2021</v>
      </c>
      <c r="B4" s="13">
        <v>21322</v>
      </c>
      <c r="C4" s="13">
        <v>126.9</v>
      </c>
      <c r="D4" s="13">
        <f>B4/12</f>
        <v>1776.8333333333333</v>
      </c>
      <c r="F4" s="155" t="s">
        <v>25</v>
      </c>
      <c r="G4" s="207" cm="1">
        <f t="array" ref="G4:I4">'Active Players'!FR9:FT9</f>
        <v>1284.8571428571429</v>
      </c>
      <c r="H4" s="209">
        <v>101.17582417582419</v>
      </c>
      <c r="I4" s="207">
        <v>1208.5714285714287</v>
      </c>
      <c r="K4" s="213" t="s">
        <v>25</v>
      </c>
      <c r="L4" s="184">
        <v>2</v>
      </c>
      <c r="M4" s="184">
        <v>5</v>
      </c>
      <c r="N4" s="184">
        <v>5</v>
      </c>
    </row>
    <row r="5" spans="1:14" ht="18.75">
      <c r="A5" s="25">
        <v>2020</v>
      </c>
      <c r="B5" s="13">
        <v>19284</v>
      </c>
      <c r="C5" s="19">
        <v>123.6</v>
      </c>
      <c r="D5" s="19">
        <v>1607</v>
      </c>
      <c r="F5" s="155" t="s">
        <v>20</v>
      </c>
      <c r="G5" s="207" cm="1">
        <f t="array" aca="1" ref="G5:I5" ca="1">'Active Players'!DR6:DT6</f>
        <v>1758.85</v>
      </c>
      <c r="H5" s="209">
        <f ca="1"/>
        <v>127.84505494505495</v>
      </c>
      <c r="I5" s="207">
        <f ca="1"/>
        <v>1625.3</v>
      </c>
      <c r="K5" s="213" t="s">
        <v>42</v>
      </c>
      <c r="L5" s="184">
        <v>2</v>
      </c>
      <c r="M5" s="184">
        <v>1</v>
      </c>
      <c r="N5" s="184">
        <v>2</v>
      </c>
    </row>
    <row r="6" spans="1:14" ht="18.75">
      <c r="A6" s="25">
        <v>2019</v>
      </c>
      <c r="B6" s="13">
        <v>21254</v>
      </c>
      <c r="C6" s="19">
        <v>116.8</v>
      </c>
      <c r="D6" s="19">
        <v>1518.1</v>
      </c>
      <c r="F6" s="155" t="s">
        <v>27</v>
      </c>
      <c r="G6" s="207" cm="1">
        <f t="array" ref="G6:I6">'Active Players'!GR7:GT7</f>
        <v>1252</v>
      </c>
      <c r="H6" s="209">
        <v>99.082051282051282</v>
      </c>
      <c r="I6" s="207">
        <v>1227</v>
      </c>
      <c r="K6" s="213" t="s">
        <v>27</v>
      </c>
      <c r="L6" s="184">
        <v>2</v>
      </c>
      <c r="M6" s="184">
        <v>5</v>
      </c>
      <c r="N6" s="184">
        <v>5</v>
      </c>
    </row>
    <row r="7" spans="1:14" ht="18.75">
      <c r="A7" s="25">
        <v>2018</v>
      </c>
      <c r="B7" s="13">
        <v>15168</v>
      </c>
      <c r="C7" s="19">
        <v>97.2</v>
      </c>
      <c r="D7" s="19">
        <v>1166.8</v>
      </c>
      <c r="F7" s="155" t="s">
        <v>17</v>
      </c>
      <c r="G7" s="207" cm="1">
        <f t="array" aca="1" ref="G7:I7" ca="1">'Active Players'!CE13:CG13</f>
        <v>1361.6454545454546</v>
      </c>
      <c r="H7" s="209">
        <f ca="1"/>
        <v>103.11037296037297</v>
      </c>
      <c r="I7" s="207">
        <f ca="1"/>
        <v>1408.5363636363636</v>
      </c>
      <c r="K7" s="213" t="s">
        <v>17</v>
      </c>
      <c r="L7" s="184">
        <v>3</v>
      </c>
      <c r="M7" s="184">
        <v>5</v>
      </c>
      <c r="N7" s="184">
        <v>4</v>
      </c>
    </row>
    <row r="8" spans="1:14" ht="18.75">
      <c r="A8" s="25">
        <v>2017</v>
      </c>
      <c r="B8" s="13">
        <v>13432</v>
      </c>
      <c r="C8" s="19">
        <v>86.1</v>
      </c>
      <c r="D8" s="19">
        <v>1033.2</v>
      </c>
      <c r="F8" s="155" t="s">
        <v>0</v>
      </c>
      <c r="G8" s="207" cm="1">
        <f t="array" aca="1" ref="G8:I8" ca="1">'Active Players'!E13:G13</f>
        <v>1408.4272727272728</v>
      </c>
      <c r="H8" s="209">
        <f ca="1"/>
        <v>106.9894771894772</v>
      </c>
      <c r="I8" s="207">
        <f ca="1"/>
        <v>1370.890909090909</v>
      </c>
      <c r="K8" s="213" t="s">
        <v>0</v>
      </c>
      <c r="L8" s="184">
        <v>7</v>
      </c>
      <c r="M8" s="184">
        <v>6</v>
      </c>
      <c r="N8" s="184">
        <v>7</v>
      </c>
    </row>
    <row r="9" spans="1:14" ht="18.75">
      <c r="A9" s="25">
        <v>2016</v>
      </c>
      <c r="B9" s="13">
        <v>16538</v>
      </c>
      <c r="C9" s="19">
        <v>90.9</v>
      </c>
      <c r="D9" s="19">
        <v>1181.3</v>
      </c>
      <c r="F9" s="155" t="s">
        <v>16</v>
      </c>
      <c r="G9" s="207" cm="1">
        <f t="array" aca="1" ref="G9:I9" ca="1">'Active Players'!BR13:BT13</f>
        <v>1330.8636363636363</v>
      </c>
      <c r="H9" s="209">
        <f ca="1"/>
        <v>101.08083583083584</v>
      </c>
      <c r="I9" s="207">
        <f ca="1"/>
        <v>1374.609090909091</v>
      </c>
      <c r="K9" s="213" t="s">
        <v>16</v>
      </c>
      <c r="L9" s="184">
        <v>0</v>
      </c>
      <c r="M9" s="184">
        <v>2</v>
      </c>
      <c r="N9" s="184">
        <v>2</v>
      </c>
    </row>
    <row r="10" spans="1:14" ht="18.75">
      <c r="A10" s="25">
        <v>2015</v>
      </c>
      <c r="B10" s="13">
        <v>14064</v>
      </c>
      <c r="C10" s="19">
        <v>90.2</v>
      </c>
      <c r="D10" s="19">
        <v>1172</v>
      </c>
      <c r="F10" s="155" t="s">
        <v>14</v>
      </c>
      <c r="G10" s="207" cm="1">
        <f t="array" aca="1" ref="G10:I10" ca="1">'Active Players'!AR13:AT13</f>
        <v>1341.6454545454546</v>
      </c>
      <c r="H10" s="209">
        <f ca="1"/>
        <v>101.99157509157511</v>
      </c>
      <c r="I10" s="207">
        <f ca="1"/>
        <v>1383.7272727272727</v>
      </c>
      <c r="K10" s="213" t="s">
        <v>14</v>
      </c>
      <c r="L10" s="184">
        <v>5</v>
      </c>
      <c r="M10" s="184">
        <v>4</v>
      </c>
      <c r="N10" s="184">
        <v>5</v>
      </c>
    </row>
    <row r="11" spans="1:14" ht="18.75">
      <c r="A11" s="25">
        <v>2014</v>
      </c>
      <c r="B11" s="13">
        <v>12384</v>
      </c>
      <c r="C11" s="19">
        <v>95.3</v>
      </c>
      <c r="D11" s="13">
        <v>1238.4000000000001</v>
      </c>
      <c r="F11" s="155" t="s">
        <v>13</v>
      </c>
      <c r="G11" s="207" cm="1">
        <f t="array" aca="1" ref="G11:I11" ca="1">'Active Players'!AE13:AG13</f>
        <v>1376.1636363636362</v>
      </c>
      <c r="H11" s="209">
        <f ca="1"/>
        <v>104.5080253080253</v>
      </c>
      <c r="I11" s="207">
        <f ca="1"/>
        <v>1415.109090909091</v>
      </c>
      <c r="K11" s="213" t="s">
        <v>13</v>
      </c>
      <c r="L11" s="184">
        <v>3</v>
      </c>
      <c r="M11" s="184">
        <v>1</v>
      </c>
      <c r="N11" s="184">
        <v>2</v>
      </c>
    </row>
    <row r="12" spans="1:14" ht="18.75">
      <c r="A12" s="25">
        <v>2013</v>
      </c>
      <c r="B12" s="13">
        <v>11782</v>
      </c>
      <c r="C12" s="19">
        <v>90.6</v>
      </c>
      <c r="D12" s="125">
        <v>1178.2</v>
      </c>
      <c r="F12" s="155" t="s">
        <v>19</v>
      </c>
      <c r="G12" s="207" cm="1">
        <f t="array" aca="1" ref="G12:I12" ca="1">'Active Players'!DE11:DG11</f>
        <v>1479.8222222222221</v>
      </c>
      <c r="H12" s="209">
        <f ca="1"/>
        <v>112.42889702889703</v>
      </c>
      <c r="I12" s="207">
        <f ca="1"/>
        <v>1428.3888888888889</v>
      </c>
      <c r="K12" s="213" t="s">
        <v>19</v>
      </c>
      <c r="L12" s="184">
        <v>11</v>
      </c>
      <c r="M12" s="184">
        <v>5</v>
      </c>
      <c r="N12" s="184">
        <v>7</v>
      </c>
    </row>
    <row r="13" spans="1:14" ht="18.75">
      <c r="A13" s="123"/>
      <c r="B13" s="31">
        <f>SUM(B4:B12)</f>
        <v>145228</v>
      </c>
      <c r="C13" s="124">
        <f>AVERAGE(C4:C12)</f>
        <v>101.95555555555556</v>
      </c>
      <c r="D13" s="54">
        <f>AVERAGE(D4:D12)</f>
        <v>1319.0925925925924</v>
      </c>
      <c r="F13" s="155" t="s">
        <v>15</v>
      </c>
      <c r="G13" s="207" cm="1">
        <f t="array" aca="1" ref="G13:I13" ca="1">'Active Players'!BE13:BG13</f>
        <v>1369.6272727272726</v>
      </c>
      <c r="H13" s="209">
        <f ca="1"/>
        <v>103.92567432567431</v>
      </c>
      <c r="I13" s="207">
        <f ca="1"/>
        <v>1359.2818181818182</v>
      </c>
      <c r="K13" s="213" t="s">
        <v>15</v>
      </c>
      <c r="L13" s="184">
        <v>2</v>
      </c>
      <c r="M13" s="184">
        <v>5</v>
      </c>
      <c r="N13" s="184">
        <v>5</v>
      </c>
    </row>
    <row r="14" spans="1:14" ht="18.75">
      <c r="F14" s="155" t="s">
        <v>18</v>
      </c>
      <c r="G14" s="207" cm="1">
        <f t="array" aca="1" ref="G14:I14" ca="1">'Active Players'!CR10:CT10</f>
        <v>1425.9625000000001</v>
      </c>
      <c r="H14" s="209">
        <f ca="1"/>
        <v>107.77101648351649</v>
      </c>
      <c r="I14" s="207">
        <f ca="1"/>
        <v>1445.1875</v>
      </c>
      <c r="K14" s="213" t="s">
        <v>18</v>
      </c>
      <c r="L14" s="184">
        <v>3</v>
      </c>
      <c r="M14" s="184">
        <v>3</v>
      </c>
      <c r="N14" s="184">
        <v>3</v>
      </c>
    </row>
    <row r="15" spans="1:14" ht="18.75">
      <c r="F15" s="155" t="s">
        <v>24</v>
      </c>
      <c r="G15" s="207" cm="1">
        <f t="array" ref="G15:I15">'Active Players'!FE9:FG9</f>
        <v>1268.2857142857142</v>
      </c>
      <c r="H15" s="209">
        <v>99.86904761904762</v>
      </c>
      <c r="I15" s="207">
        <v>1349.7142857142858</v>
      </c>
      <c r="K15" s="213" t="s">
        <v>24</v>
      </c>
      <c r="L15" s="184">
        <v>5</v>
      </c>
      <c r="M15" s="184">
        <v>3</v>
      </c>
      <c r="N15" s="184">
        <v>4</v>
      </c>
    </row>
    <row r="16" spans="1:14" ht="18.75">
      <c r="F16" s="155" t="s">
        <v>21</v>
      </c>
      <c r="G16" s="207" cm="1">
        <f t="array" aca="1" ref="G16:I16" ca="1">'Active Players'!EE5:EG5</f>
        <v>1753.6666666666667</v>
      </c>
      <c r="H16" s="209">
        <f ca="1"/>
        <v>125.26190476190476</v>
      </c>
      <c r="I16" s="207">
        <f ca="1"/>
        <v>1705.7</v>
      </c>
      <c r="K16" s="213" t="s">
        <v>20</v>
      </c>
      <c r="L16" s="184">
        <v>1</v>
      </c>
      <c r="M16" s="184">
        <v>1</v>
      </c>
      <c r="N16" s="184">
        <v>1</v>
      </c>
    </row>
    <row r="17" spans="11:14" ht="18.75">
      <c r="K17" s="213" t="s">
        <v>21</v>
      </c>
      <c r="L17" s="184">
        <v>0</v>
      </c>
      <c r="M17" s="184">
        <v>1</v>
      </c>
      <c r="N17" s="184">
        <v>1</v>
      </c>
    </row>
    <row r="18" spans="11:14" ht="18.75">
      <c r="K18" s="214" t="s">
        <v>22</v>
      </c>
      <c r="L18" s="184">
        <v>3</v>
      </c>
      <c r="M18" s="184">
        <v>0</v>
      </c>
      <c r="N18" s="184">
        <v>1</v>
      </c>
    </row>
    <row r="19" spans="11:14" ht="18.75">
      <c r="K19" s="78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BFC4-E659-4762-8647-F1863C81FE67}">
  <dimension ref="A1"/>
  <sheetViews>
    <sheetView workbookViewId="0">
      <selection activeCell="H8" sqref="H8"/>
    </sheetView>
  </sheetViews>
  <sheetFormatPr defaultRowHeight="15"/>
  <sheetData>
    <row r="1" spans="1:1">
      <c r="A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8690-8D74-4146-915B-C3CE43ACA8C8}">
  <dimension ref="A1:A5"/>
  <sheetViews>
    <sheetView workbookViewId="0">
      <selection activeCell="A6" sqref="A6"/>
    </sheetView>
  </sheetViews>
  <sheetFormatPr defaultRowHeight="15"/>
  <cols>
    <col min="1" max="1" width="68.85546875" bestFit="1" customWidth="1"/>
  </cols>
  <sheetData>
    <row r="1" spans="1:1">
      <c r="A1" t="s">
        <v>61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DA67-79D5-4750-ABE2-142BD45A3FCE}">
  <dimension ref="A1:DP88"/>
  <sheetViews>
    <sheetView topLeftCell="J1" workbookViewId="0">
      <selection activeCell="J29" sqref="J29"/>
    </sheetView>
  </sheetViews>
  <sheetFormatPr defaultRowHeight="15"/>
  <cols>
    <col min="1" max="1" width="12" style="5" bestFit="1" customWidth="1"/>
    <col min="2" max="3" width="4.28515625" style="10" bestFit="1" customWidth="1"/>
    <col min="4" max="4" width="10.28515625" style="189" bestFit="1" customWidth="1"/>
    <col min="5" max="8" width="10.28515625" style="9" bestFit="1" customWidth="1"/>
    <col min="9" max="9" width="10.28515625" style="10" bestFit="1" customWidth="1"/>
    <col min="10" max="10" width="10.28515625" style="9" bestFit="1" customWidth="1"/>
    <col min="11" max="11" width="7.140625" style="9" customWidth="1"/>
    <col min="12" max="12" width="8.5703125" style="9" bestFit="1" customWidth="1"/>
    <col min="13" max="13" width="9.140625" style="5"/>
    <col min="14" max="14" width="12" style="5" bestFit="1" customWidth="1"/>
    <col min="15" max="16" width="4.28515625" style="5" bestFit="1" customWidth="1"/>
    <col min="17" max="17" width="10.28515625" style="5" bestFit="1" customWidth="1"/>
    <col min="18" max="18" width="10.28515625" style="9" bestFit="1" customWidth="1"/>
    <col min="19" max="19" width="7.7109375" style="9" bestFit="1" customWidth="1"/>
    <col min="20" max="20" width="10.28515625" style="9" bestFit="1" customWidth="1"/>
    <col min="21" max="21" width="7.7109375" style="9" bestFit="1" customWidth="1"/>
    <col min="22" max="22" width="7.42578125" style="5" bestFit="1" customWidth="1"/>
    <col min="23" max="23" width="7.140625" style="9" bestFit="1" customWidth="1"/>
    <col min="24" max="24" width="7.7109375" style="9" bestFit="1" customWidth="1"/>
    <col min="25" max="25" width="8.5703125" style="9" bestFit="1" customWidth="1"/>
    <col min="26" max="26" width="9.140625" style="5"/>
    <col min="27" max="27" width="17.42578125" style="5" bestFit="1" customWidth="1"/>
    <col min="28" max="28" width="11.7109375" style="5" bestFit="1" customWidth="1"/>
    <col min="29" max="29" width="10" style="5" bestFit="1" customWidth="1"/>
    <col min="30" max="30" width="9" style="5" bestFit="1" customWidth="1"/>
    <col min="31" max="32" width="9.140625" style="5"/>
    <col min="33" max="33" width="11.140625" style="5" customWidth="1"/>
    <col min="34" max="34" width="12" style="5" customWidth="1"/>
    <col min="35" max="35" width="13.28515625" style="5" customWidth="1"/>
    <col min="36" max="36" width="14.28515625" style="5" customWidth="1"/>
    <col min="37" max="37" width="10.28515625" style="5" bestFit="1" customWidth="1"/>
    <col min="38" max="38" width="11" style="5" customWidth="1"/>
    <col min="39" max="39" width="10.28515625" style="5" bestFit="1" customWidth="1"/>
    <col min="40" max="40" width="12.28515625" style="5" customWidth="1"/>
    <col min="41" max="41" width="12.42578125" style="5" customWidth="1"/>
    <col min="42" max="42" width="9.7109375" style="5" customWidth="1"/>
    <col min="43" max="43" width="9.140625" style="5"/>
    <col min="44" max="44" width="11.5703125" style="5" customWidth="1"/>
    <col min="45" max="45" width="11.42578125" style="5" customWidth="1"/>
    <col min="46" max="46" width="13.42578125" style="5" customWidth="1"/>
    <col min="47" max="47" width="9.140625" style="5"/>
    <col min="48" max="48" width="9.28515625" style="5" customWidth="1"/>
    <col min="49" max="69" width="9.140625" style="5"/>
    <col min="70" max="70" width="10.28515625" style="5" bestFit="1" customWidth="1"/>
    <col min="71" max="71" width="9.140625" style="5"/>
    <col min="72" max="72" width="10.28515625" style="5" bestFit="1" customWidth="1"/>
    <col min="73" max="79" width="9.140625" style="5"/>
    <col min="80" max="80" width="10.140625" style="5" bestFit="1" customWidth="1"/>
    <col min="81" max="87" width="9.140625" style="5"/>
    <col min="88" max="88" width="9.7109375" style="5" bestFit="1" customWidth="1"/>
    <col min="89" max="89" width="9.42578125" style="5" bestFit="1" customWidth="1"/>
    <col min="90" max="90" width="11" style="5" bestFit="1" customWidth="1"/>
    <col min="91" max="91" width="12.42578125" style="5" bestFit="1" customWidth="1"/>
    <col min="92" max="92" width="10.28515625" style="5" bestFit="1" customWidth="1"/>
    <col min="93" max="93" width="9.28515625" style="5" bestFit="1" customWidth="1"/>
    <col min="94" max="94" width="10.28515625" style="5" bestFit="1" customWidth="1"/>
    <col min="95" max="96" width="9.7109375" style="5" bestFit="1" customWidth="1"/>
    <col min="97" max="98" width="9.140625" style="5"/>
    <col min="99" max="99" width="9.7109375" style="5" bestFit="1" customWidth="1"/>
    <col min="100" max="100" width="9.42578125" style="5" bestFit="1" customWidth="1"/>
    <col min="101" max="101" width="11" style="5" bestFit="1" customWidth="1"/>
    <col min="102" max="102" width="12.42578125" style="5" bestFit="1" customWidth="1"/>
    <col min="103" max="103" width="10.28515625" style="5" bestFit="1" customWidth="1"/>
    <col min="104" max="104" width="9.28515625" style="5" bestFit="1" customWidth="1"/>
    <col min="105" max="105" width="10.28515625" style="5" bestFit="1" customWidth="1"/>
    <col min="106" max="107" width="9.7109375" style="5" bestFit="1" customWidth="1"/>
    <col min="108" max="109" width="9.140625" style="5"/>
    <col min="110" max="110" width="11.140625" style="5" bestFit="1" customWidth="1"/>
    <col min="111" max="111" width="9.42578125" style="5" bestFit="1" customWidth="1"/>
    <col min="112" max="112" width="11" style="5" bestFit="1" customWidth="1"/>
    <col min="113" max="113" width="12.42578125" style="5" bestFit="1" customWidth="1"/>
    <col min="114" max="114" width="10.28515625" style="5" bestFit="1" customWidth="1"/>
    <col min="115" max="115" width="9.28515625" style="5" bestFit="1" customWidth="1"/>
    <col min="116" max="116" width="10.28515625" style="5" bestFit="1" customWidth="1"/>
    <col min="117" max="118" width="9.7109375" style="5" bestFit="1" customWidth="1"/>
    <col min="119" max="120" width="9.140625" style="5"/>
  </cols>
  <sheetData>
    <row r="1" spans="1:119" ht="18.75">
      <c r="A1" s="23" t="s">
        <v>0</v>
      </c>
      <c r="B1" s="32" t="s">
        <v>1</v>
      </c>
      <c r="C1" s="32" t="s">
        <v>2</v>
      </c>
      <c r="D1" s="46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198" t="s">
        <v>8</v>
      </c>
      <c r="J1" s="53" t="s">
        <v>9</v>
      </c>
      <c r="K1" s="53" t="s">
        <v>10</v>
      </c>
      <c r="L1" s="53" t="s">
        <v>11</v>
      </c>
      <c r="N1" s="23" t="s">
        <v>12</v>
      </c>
      <c r="O1" s="38" t="s">
        <v>1</v>
      </c>
      <c r="P1" s="38" t="s">
        <v>2</v>
      </c>
      <c r="Q1" s="42" t="s">
        <v>3</v>
      </c>
      <c r="R1" s="53"/>
      <c r="S1" s="53" t="s">
        <v>5</v>
      </c>
      <c r="T1" s="53" t="s">
        <v>6</v>
      </c>
      <c r="U1" s="53" t="s">
        <v>7</v>
      </c>
      <c r="V1" s="23" t="s">
        <v>8</v>
      </c>
      <c r="W1" s="53" t="s">
        <v>9</v>
      </c>
      <c r="X1" s="53" t="s">
        <v>10</v>
      </c>
      <c r="Y1" s="53" t="s">
        <v>11</v>
      </c>
      <c r="AA1" s="38" t="s">
        <v>51</v>
      </c>
      <c r="AB1" s="38" t="s">
        <v>4</v>
      </c>
      <c r="AC1" s="38" t="s">
        <v>53</v>
      </c>
      <c r="AD1" s="38" t="s">
        <v>66</v>
      </c>
      <c r="AE1" s="38"/>
      <c r="AG1" s="81" t="s">
        <v>67</v>
      </c>
      <c r="AH1" s="82" t="s">
        <v>68</v>
      </c>
      <c r="AI1" s="82" t="s">
        <v>69</v>
      </c>
      <c r="AJ1" s="82" t="s">
        <v>70</v>
      </c>
      <c r="AK1" s="84" t="s">
        <v>4</v>
      </c>
      <c r="AL1" s="84" t="s">
        <v>5</v>
      </c>
      <c r="AM1" s="84" t="s">
        <v>6</v>
      </c>
      <c r="AN1" s="84" t="s">
        <v>7</v>
      </c>
      <c r="AO1" s="85" t="s">
        <v>8</v>
      </c>
      <c r="AP1" s="86" t="s">
        <v>9</v>
      </c>
      <c r="AQ1" s="38"/>
      <c r="AR1" s="81" t="s">
        <v>71</v>
      </c>
      <c r="AS1" s="82" t="s">
        <v>68</v>
      </c>
      <c r="AT1" s="82" t="s">
        <v>69</v>
      </c>
      <c r="AU1" s="82" t="s">
        <v>70</v>
      </c>
      <c r="AV1" s="84" t="s">
        <v>4</v>
      </c>
      <c r="AW1" s="84" t="s">
        <v>5</v>
      </c>
      <c r="AX1" s="84" t="s">
        <v>6</v>
      </c>
      <c r="AY1" s="84" t="s">
        <v>7</v>
      </c>
      <c r="AZ1" s="85" t="s">
        <v>8</v>
      </c>
      <c r="BA1" s="86" t="s">
        <v>9</v>
      </c>
      <c r="BB1" s="38"/>
      <c r="BC1" s="81" t="s">
        <v>72</v>
      </c>
      <c r="BD1" s="82" t="s">
        <v>68</v>
      </c>
      <c r="BE1" s="82" t="s">
        <v>69</v>
      </c>
      <c r="BF1" s="82" t="s">
        <v>70</v>
      </c>
      <c r="BG1" s="84" t="s">
        <v>4</v>
      </c>
      <c r="BH1" s="84" t="s">
        <v>5</v>
      </c>
      <c r="BI1" s="84" t="s">
        <v>6</v>
      </c>
      <c r="BJ1" s="84" t="s">
        <v>7</v>
      </c>
      <c r="BK1" s="85" t="s">
        <v>8</v>
      </c>
      <c r="BL1" s="86" t="s">
        <v>9</v>
      </c>
      <c r="BM1" s="38"/>
      <c r="BN1" s="81" t="s">
        <v>73</v>
      </c>
      <c r="BO1" s="82" t="s">
        <v>68</v>
      </c>
      <c r="BP1" s="82" t="s">
        <v>69</v>
      </c>
      <c r="BQ1" s="83" t="s">
        <v>70</v>
      </c>
      <c r="BR1" s="84" t="s">
        <v>4</v>
      </c>
      <c r="BS1" s="84" t="s">
        <v>5</v>
      </c>
      <c r="BT1" s="84" t="s">
        <v>6</v>
      </c>
      <c r="BU1" s="84" t="s">
        <v>7</v>
      </c>
      <c r="BV1" s="85" t="s">
        <v>8</v>
      </c>
      <c r="BW1" s="86" t="s">
        <v>9</v>
      </c>
      <c r="BX1" s="38"/>
      <c r="BY1" s="81" t="s">
        <v>74</v>
      </c>
      <c r="BZ1" s="82" t="s">
        <v>68</v>
      </c>
      <c r="CA1" s="82" t="s">
        <v>69</v>
      </c>
      <c r="CB1" s="82" t="s">
        <v>70</v>
      </c>
      <c r="CC1" s="84" t="s">
        <v>4</v>
      </c>
      <c r="CD1" s="84" t="s">
        <v>5</v>
      </c>
      <c r="CE1" s="84" t="s">
        <v>6</v>
      </c>
      <c r="CF1" s="84" t="s">
        <v>7</v>
      </c>
      <c r="CG1" s="85" t="s">
        <v>8</v>
      </c>
      <c r="CH1" s="86" t="s">
        <v>9</v>
      </c>
      <c r="CI1" s="38"/>
      <c r="CJ1" s="81" t="s">
        <v>75</v>
      </c>
      <c r="CK1" s="82" t="s">
        <v>68</v>
      </c>
      <c r="CL1" s="82" t="s">
        <v>69</v>
      </c>
      <c r="CM1" s="82" t="s">
        <v>70</v>
      </c>
      <c r="CN1" s="84" t="s">
        <v>4</v>
      </c>
      <c r="CO1" s="84" t="s">
        <v>5</v>
      </c>
      <c r="CP1" s="84" t="s">
        <v>6</v>
      </c>
      <c r="CQ1" s="84" t="s">
        <v>7</v>
      </c>
      <c r="CR1" s="85" t="s">
        <v>8</v>
      </c>
      <c r="CS1" s="86" t="s">
        <v>9</v>
      </c>
      <c r="CU1" s="81" t="s">
        <v>76</v>
      </c>
      <c r="CV1" s="82" t="s">
        <v>68</v>
      </c>
      <c r="CW1" s="82" t="s">
        <v>69</v>
      </c>
      <c r="CX1" s="83" t="s">
        <v>70</v>
      </c>
      <c r="CY1" s="84" t="s">
        <v>4</v>
      </c>
      <c r="CZ1" s="84" t="s">
        <v>5</v>
      </c>
      <c r="DA1" s="84" t="s">
        <v>6</v>
      </c>
      <c r="DB1" s="84" t="s">
        <v>7</v>
      </c>
      <c r="DC1" s="85" t="s">
        <v>8</v>
      </c>
      <c r="DD1" s="86" t="s">
        <v>9</v>
      </c>
      <c r="DF1" s="81" t="s">
        <v>77</v>
      </c>
      <c r="DG1" s="82" t="s">
        <v>68</v>
      </c>
      <c r="DH1" s="82" t="s">
        <v>69</v>
      </c>
      <c r="DI1" s="84" t="s">
        <v>70</v>
      </c>
      <c r="DJ1" s="84" t="s">
        <v>4</v>
      </c>
      <c r="DK1" s="84" t="s">
        <v>5</v>
      </c>
      <c r="DL1" s="84" t="s">
        <v>6</v>
      </c>
      <c r="DM1" s="84" t="s">
        <v>7</v>
      </c>
      <c r="DN1" s="85" t="s">
        <v>8</v>
      </c>
      <c r="DO1" s="86" t="s">
        <v>9</v>
      </c>
    </row>
    <row r="2" spans="1:119" ht="18.75">
      <c r="A2" s="30" t="s">
        <v>33</v>
      </c>
      <c r="B2" s="191"/>
      <c r="C2" s="191"/>
      <c r="D2" s="45"/>
      <c r="E2" s="13"/>
      <c r="F2" s="13"/>
      <c r="G2" s="13"/>
      <c r="H2" s="13"/>
      <c r="I2" s="12"/>
      <c r="J2" s="13"/>
      <c r="K2" s="13"/>
      <c r="L2" s="13"/>
      <c r="N2" s="30" t="s">
        <v>34</v>
      </c>
      <c r="O2" s="49"/>
      <c r="P2" s="49"/>
      <c r="Q2" s="45"/>
      <c r="R2" s="13"/>
      <c r="S2" s="13"/>
      <c r="T2" s="13"/>
      <c r="U2" s="13"/>
      <c r="V2" s="14"/>
      <c r="W2" s="13"/>
      <c r="X2" s="13"/>
      <c r="Y2" s="13"/>
      <c r="AA2" s="38">
        <v>2021</v>
      </c>
      <c r="AB2" s="13">
        <f>AK28</f>
        <v>0</v>
      </c>
      <c r="AC2" s="13">
        <f>AL28</f>
        <v>0</v>
      </c>
      <c r="AD2" s="13">
        <f>AK29</f>
        <v>0</v>
      </c>
      <c r="AE2" s="9"/>
      <c r="AG2" s="87" t="s">
        <v>26</v>
      </c>
      <c r="AH2" s="97">
        <v>10</v>
      </c>
      <c r="AI2" s="97">
        <v>3</v>
      </c>
      <c r="AJ2" s="98">
        <f t="shared" ref="AJ2:AJ12" si="0">(AH2/(AH2+AI2))</f>
        <v>0.76923076923076927</v>
      </c>
      <c r="AK2" s="121">
        <v>1405</v>
      </c>
      <c r="AL2" s="121">
        <f t="shared" ref="AL2:AL11" si="1">AK2/13</f>
        <v>108.07692307692308</v>
      </c>
      <c r="AM2" s="121">
        <v>1062</v>
      </c>
      <c r="AN2" s="121">
        <f t="shared" ref="AN2:AN11" si="2">AM2/13</f>
        <v>81.692307692307693</v>
      </c>
      <c r="AO2" s="80">
        <v>4</v>
      </c>
      <c r="AP2" s="115">
        <f t="shared" ref="AP2:AP11" si="3">AL2-AN2</f>
        <v>26.384615384615387</v>
      </c>
      <c r="AR2" s="87" t="s">
        <v>25</v>
      </c>
      <c r="AS2" s="113">
        <v>9</v>
      </c>
      <c r="AT2" s="113">
        <v>4</v>
      </c>
      <c r="AU2" s="114">
        <f t="shared" ref="AU2:AU12" si="4">(AS2/(AS2+AT2))</f>
        <v>0.69230769230769229</v>
      </c>
      <c r="AV2" s="121">
        <v>1392</v>
      </c>
      <c r="AW2" s="121">
        <f t="shared" ref="AW2:AW11" si="5">AV2/13</f>
        <v>107.07692307692308</v>
      </c>
      <c r="AX2" s="79">
        <v>1197</v>
      </c>
      <c r="AY2" s="79">
        <f t="shared" ref="AY2:AY11" si="6">AX2/13</f>
        <v>92.07692307692308</v>
      </c>
      <c r="AZ2" s="80">
        <v>2</v>
      </c>
      <c r="BA2" s="115">
        <f t="shared" ref="BA2:BA11" si="7">AW2-AY2</f>
        <v>15</v>
      </c>
      <c r="BC2" s="87" t="s">
        <v>12</v>
      </c>
      <c r="BD2" s="113">
        <v>10</v>
      </c>
      <c r="BE2" s="113">
        <v>3</v>
      </c>
      <c r="BF2" s="114">
        <f t="shared" ref="BF2:BF13" si="8">(BD2/(BD2+BE2))</f>
        <v>0.76923076923076927</v>
      </c>
      <c r="BG2" s="79">
        <v>1243</v>
      </c>
      <c r="BH2" s="79">
        <f t="shared" ref="BH2:BH13" si="9">BG2/13</f>
        <v>95.615384615384613</v>
      </c>
      <c r="BI2" s="79">
        <v>1200</v>
      </c>
      <c r="BJ2" s="79">
        <f t="shared" ref="BJ2:BJ13" si="10">BI2/13</f>
        <v>92.307692307692307</v>
      </c>
      <c r="BK2" s="80">
        <v>1</v>
      </c>
      <c r="BL2" s="90">
        <f t="shared" ref="BL2:BL13" si="11">BH2-BJ2</f>
        <v>3.3076923076923066</v>
      </c>
      <c r="BN2" s="87" t="s">
        <v>26</v>
      </c>
      <c r="BO2" s="113">
        <v>11</v>
      </c>
      <c r="BP2" s="113">
        <v>2</v>
      </c>
      <c r="BQ2" s="114">
        <f t="shared" ref="BQ2:BQ16" si="12">(BO2/(BO2+BP2))</f>
        <v>0.84615384615384615</v>
      </c>
      <c r="BR2" s="121">
        <v>1381</v>
      </c>
      <c r="BS2" s="121">
        <f t="shared" ref="BS2:BS15" si="13">BR2/13</f>
        <v>106.23076923076923</v>
      </c>
      <c r="BT2" s="121">
        <v>1086</v>
      </c>
      <c r="BU2" s="121">
        <f t="shared" ref="BU2:BU15" si="14">BT2/13</f>
        <v>83.538461538461533</v>
      </c>
      <c r="BV2" s="80">
        <v>8</v>
      </c>
      <c r="BW2" s="115">
        <f t="shared" ref="BW2:BW15" si="15">BS2-BU2</f>
        <v>22.692307692307693</v>
      </c>
      <c r="BY2" s="87" t="s">
        <v>25</v>
      </c>
      <c r="BZ2" s="113">
        <v>9</v>
      </c>
      <c r="CA2" s="113">
        <v>3</v>
      </c>
      <c r="CB2" s="114">
        <f t="shared" ref="CB2:CB8" si="16">(BZ2/(BZ2+CA2))</f>
        <v>0.75</v>
      </c>
      <c r="CC2" s="79">
        <v>1168</v>
      </c>
      <c r="CD2" s="79">
        <f t="shared" ref="CD2:CD14" si="17">CC2/12</f>
        <v>97.333333333333329</v>
      </c>
      <c r="CE2" s="79">
        <v>912</v>
      </c>
      <c r="CF2" s="79">
        <f t="shared" ref="CF2:CF14" si="18">CE2/12</f>
        <v>76</v>
      </c>
      <c r="CG2" s="80">
        <v>5</v>
      </c>
      <c r="CH2" s="115">
        <f t="shared" ref="CH2:CH8" si="19">CD2-CF2</f>
        <v>21.333333333333329</v>
      </c>
      <c r="CJ2" s="87" t="s">
        <v>25</v>
      </c>
      <c r="CK2" s="113">
        <v>9</v>
      </c>
      <c r="CL2" s="113">
        <v>3</v>
      </c>
      <c r="CM2" s="114">
        <f t="shared" ref="CM2:CM14" si="20">(CK2/(CK2+CL2))</f>
        <v>0.75</v>
      </c>
      <c r="CN2" s="79">
        <v>1388</v>
      </c>
      <c r="CO2" s="79">
        <f t="shared" ref="CO2:CO14" si="21">CN2/12</f>
        <v>115.66666666666667</v>
      </c>
      <c r="CP2" s="121">
        <v>1096</v>
      </c>
      <c r="CQ2" s="121">
        <f t="shared" ref="CQ2:CQ14" si="22">CP2/12</f>
        <v>91.333333333333329</v>
      </c>
      <c r="CR2" s="80">
        <v>7</v>
      </c>
      <c r="CS2" s="115">
        <f t="shared" ref="CS2:CS14" si="23">CO2-CQ2</f>
        <v>24.333333333333343</v>
      </c>
      <c r="CU2" s="87" t="s">
        <v>12</v>
      </c>
      <c r="CV2" s="88">
        <v>8</v>
      </c>
      <c r="CW2" s="88">
        <v>5</v>
      </c>
      <c r="CX2" s="89">
        <f t="shared" ref="CX2:CX15" si="24">(CV2/(CV2+CW2))</f>
        <v>0.61538461538461542</v>
      </c>
      <c r="CY2" s="79">
        <v>1685</v>
      </c>
      <c r="CZ2" s="79">
        <f t="shared" ref="CZ2:CZ15" si="25">CY2/13</f>
        <v>129.61538461538461</v>
      </c>
      <c r="DA2" s="79">
        <v>1532</v>
      </c>
      <c r="DB2" s="79">
        <f t="shared" ref="DB2:DB15" si="26">DA2/13</f>
        <v>117.84615384615384</v>
      </c>
      <c r="DC2" s="80">
        <v>2</v>
      </c>
      <c r="DD2" s="90">
        <f t="shared" ref="DD2:DD15" si="27">CZ2-DB2</f>
        <v>11.769230769230774</v>
      </c>
      <c r="DF2" s="87" t="s">
        <v>18</v>
      </c>
      <c r="DG2" s="113">
        <v>10</v>
      </c>
      <c r="DH2" s="113">
        <v>3</v>
      </c>
      <c r="DI2" s="114">
        <f t="shared" ref="DI2:DI13" si="28">(DG2/(DG2+DH2))</f>
        <v>0.76923076923076927</v>
      </c>
      <c r="DJ2" s="121">
        <v>1814</v>
      </c>
      <c r="DK2" s="121">
        <f t="shared" ref="DK2:DK13" si="29">DJ2/13</f>
        <v>139.53846153846155</v>
      </c>
      <c r="DL2" s="79">
        <v>1575</v>
      </c>
      <c r="DM2" s="79">
        <f t="shared" ref="DM2:DM13" si="30">DL2/13</f>
        <v>121.15384615384616</v>
      </c>
      <c r="DN2" s="80">
        <v>3</v>
      </c>
      <c r="DO2" s="90">
        <f t="shared" ref="DO2:DO13" si="31">DK2-DM2</f>
        <v>18.384615384615387</v>
      </c>
    </row>
    <row r="3" spans="1:119" ht="18.75">
      <c r="A3" s="30" t="s">
        <v>29</v>
      </c>
      <c r="B3" s="12">
        <v>8</v>
      </c>
      <c r="C3" s="192">
        <v>5</v>
      </c>
      <c r="D3" s="45">
        <f t="shared" ref="D3:D10" si="32">(B3/(B3+C3))</f>
        <v>0.61538461538461542</v>
      </c>
      <c r="E3" s="13">
        <v>1666</v>
      </c>
      <c r="F3" s="13">
        <f>E3/13</f>
        <v>128.15384615384616</v>
      </c>
      <c r="G3" s="13">
        <v>1563</v>
      </c>
      <c r="H3" s="13">
        <f>G3/13</f>
        <v>120.23076923076923</v>
      </c>
      <c r="I3" s="12">
        <v>2</v>
      </c>
      <c r="J3" s="13">
        <f>F3-H3</f>
        <v>7.923076923076934</v>
      </c>
      <c r="K3" s="13">
        <f t="shared" ref="K3:K10" si="33">F3-AC3</f>
        <v>4.5384615384615614</v>
      </c>
      <c r="L3" s="13">
        <f t="shared" ref="L3:L10" si="34">H3-AC3</f>
        <v>-3.3846153846153726</v>
      </c>
      <c r="N3" s="30" t="s">
        <v>29</v>
      </c>
      <c r="O3" s="64">
        <v>2</v>
      </c>
      <c r="P3" s="73">
        <v>11</v>
      </c>
      <c r="Q3" s="65">
        <f t="shared" ref="Q3:Q10" si="35">(O3/(O3+P3))</f>
        <v>0.15384615384615385</v>
      </c>
      <c r="R3" s="13">
        <v>1440</v>
      </c>
      <c r="S3" s="13">
        <f>R3/13</f>
        <v>110.76923076923077</v>
      </c>
      <c r="T3" s="13">
        <v>1702</v>
      </c>
      <c r="U3" s="13">
        <f>T3/13</f>
        <v>130.92307692307693</v>
      </c>
      <c r="V3" s="12">
        <v>11</v>
      </c>
      <c r="W3" s="66">
        <f>S3-U3</f>
        <v>-20.15384615384616</v>
      </c>
      <c r="X3" s="13">
        <f t="shared" ref="X3:X10" si="36">S3-AC3</f>
        <v>-12.846153846153825</v>
      </c>
      <c r="Y3" s="13">
        <f t="shared" ref="Y3:Y10" si="37">U3-AC3</f>
        <v>7.307692307692335</v>
      </c>
      <c r="AA3" s="38">
        <v>2020</v>
      </c>
      <c r="AB3" s="13">
        <f>SUM(DJ2:DJ13)</f>
        <v>19284</v>
      </c>
      <c r="AC3" s="13">
        <f>AVERAGE(DK2:DK13)</f>
        <v>123.6153846153846</v>
      </c>
      <c r="AD3" s="13">
        <v>1607</v>
      </c>
      <c r="AE3" s="9"/>
      <c r="AG3" s="91" t="s">
        <v>13</v>
      </c>
      <c r="AH3" s="92">
        <v>9</v>
      </c>
      <c r="AI3" s="92">
        <v>4</v>
      </c>
      <c r="AJ3" s="93">
        <f t="shared" si="0"/>
        <v>0.69230769230769229</v>
      </c>
      <c r="AK3" s="94">
        <v>1325</v>
      </c>
      <c r="AL3" s="94">
        <f t="shared" si="1"/>
        <v>101.92307692307692</v>
      </c>
      <c r="AM3" s="94">
        <v>1118</v>
      </c>
      <c r="AN3" s="94">
        <f t="shared" si="2"/>
        <v>86</v>
      </c>
      <c r="AO3" s="95">
        <v>3</v>
      </c>
      <c r="AP3" s="96">
        <f t="shared" si="3"/>
        <v>15.92307692307692</v>
      </c>
      <c r="AR3" s="91" t="s">
        <v>13</v>
      </c>
      <c r="AS3" s="116">
        <v>8</v>
      </c>
      <c r="AT3" s="116">
        <v>5</v>
      </c>
      <c r="AU3" s="93">
        <f t="shared" si="4"/>
        <v>0.61538461538461542</v>
      </c>
      <c r="AV3" s="94">
        <v>1354</v>
      </c>
      <c r="AW3" s="94">
        <f t="shared" si="5"/>
        <v>104.15384615384616</v>
      </c>
      <c r="AX3" s="94">
        <v>1303</v>
      </c>
      <c r="AY3" s="94">
        <f t="shared" si="6"/>
        <v>100.23076923076923</v>
      </c>
      <c r="AZ3" s="95">
        <v>1</v>
      </c>
      <c r="BA3" s="96">
        <f t="shared" si="7"/>
        <v>3.923076923076934</v>
      </c>
      <c r="BC3" s="91" t="s">
        <v>15</v>
      </c>
      <c r="BD3" s="92">
        <v>8</v>
      </c>
      <c r="BE3" s="92">
        <v>5</v>
      </c>
      <c r="BF3" s="93">
        <f t="shared" si="8"/>
        <v>0.61538461538461542</v>
      </c>
      <c r="BG3" s="94">
        <v>1258</v>
      </c>
      <c r="BH3" s="94">
        <f t="shared" si="9"/>
        <v>96.769230769230774</v>
      </c>
      <c r="BI3" s="94">
        <v>1206</v>
      </c>
      <c r="BJ3" s="94">
        <f t="shared" si="10"/>
        <v>92.769230769230774</v>
      </c>
      <c r="BK3" s="95">
        <v>5</v>
      </c>
      <c r="BL3" s="96">
        <f t="shared" si="11"/>
        <v>4</v>
      </c>
      <c r="BN3" s="91" t="s">
        <v>12</v>
      </c>
      <c r="BO3" s="116">
        <v>9</v>
      </c>
      <c r="BP3" s="116">
        <v>4</v>
      </c>
      <c r="BQ3" s="117">
        <f t="shared" si="12"/>
        <v>0.69230769230769229</v>
      </c>
      <c r="BR3" s="94">
        <v>1340</v>
      </c>
      <c r="BS3" s="94">
        <f t="shared" si="13"/>
        <v>103.07692307692308</v>
      </c>
      <c r="BT3" s="94">
        <v>1165</v>
      </c>
      <c r="BU3" s="94">
        <f t="shared" si="14"/>
        <v>89.615384615384613</v>
      </c>
      <c r="BV3" s="95">
        <v>5</v>
      </c>
      <c r="BW3" s="96">
        <f t="shared" si="15"/>
        <v>13.461538461538467</v>
      </c>
      <c r="BY3" s="91" t="s">
        <v>17</v>
      </c>
      <c r="BZ3" s="116">
        <v>9</v>
      </c>
      <c r="CA3" s="116">
        <v>3</v>
      </c>
      <c r="CB3" s="117">
        <f t="shared" si="16"/>
        <v>0.75</v>
      </c>
      <c r="CC3" s="94">
        <v>972</v>
      </c>
      <c r="CD3" s="94">
        <f t="shared" si="17"/>
        <v>81</v>
      </c>
      <c r="CE3" s="99">
        <v>908</v>
      </c>
      <c r="CF3" s="99">
        <f t="shared" si="18"/>
        <v>75.666666666666671</v>
      </c>
      <c r="CG3" s="95">
        <v>8</v>
      </c>
      <c r="CH3" s="96">
        <f t="shared" si="19"/>
        <v>5.3333333333333286</v>
      </c>
      <c r="CJ3" s="91" t="s">
        <v>26</v>
      </c>
      <c r="CK3" s="92">
        <v>9</v>
      </c>
      <c r="CL3" s="92">
        <v>3</v>
      </c>
      <c r="CM3" s="93">
        <f t="shared" si="20"/>
        <v>0.75</v>
      </c>
      <c r="CN3" s="94">
        <v>1282</v>
      </c>
      <c r="CO3" s="94">
        <f t="shared" si="21"/>
        <v>106.83333333333333</v>
      </c>
      <c r="CP3" s="94">
        <v>1159</v>
      </c>
      <c r="CQ3" s="94">
        <f t="shared" si="22"/>
        <v>96.583333333333329</v>
      </c>
      <c r="CR3" s="95">
        <v>6</v>
      </c>
      <c r="CS3" s="96">
        <f t="shared" si="23"/>
        <v>10.25</v>
      </c>
      <c r="CU3" s="91" t="s">
        <v>16</v>
      </c>
      <c r="CV3" s="92">
        <v>8</v>
      </c>
      <c r="CW3" s="92">
        <v>5</v>
      </c>
      <c r="CX3" s="93">
        <f t="shared" si="24"/>
        <v>0.61538461538461542</v>
      </c>
      <c r="CY3" s="94">
        <v>1552</v>
      </c>
      <c r="CZ3" s="94">
        <f t="shared" si="25"/>
        <v>119.38461538461539</v>
      </c>
      <c r="DA3" s="94">
        <v>1497</v>
      </c>
      <c r="DB3" s="94">
        <f t="shared" si="26"/>
        <v>115.15384615384616</v>
      </c>
      <c r="DC3" s="95">
        <v>8</v>
      </c>
      <c r="DD3" s="96">
        <f t="shared" si="27"/>
        <v>4.2307692307692264</v>
      </c>
      <c r="DF3" s="91" t="s">
        <v>78</v>
      </c>
      <c r="DG3" s="92">
        <v>9</v>
      </c>
      <c r="DH3" s="92">
        <v>4</v>
      </c>
      <c r="DI3" s="93">
        <f t="shared" si="28"/>
        <v>0.69230769230769229</v>
      </c>
      <c r="DJ3" s="94">
        <v>1793</v>
      </c>
      <c r="DK3" s="94">
        <f t="shared" si="29"/>
        <v>137.92307692307693</v>
      </c>
      <c r="DL3" s="99">
        <v>1539</v>
      </c>
      <c r="DM3" s="99">
        <f t="shared" si="30"/>
        <v>118.38461538461539</v>
      </c>
      <c r="DN3" s="95">
        <v>1</v>
      </c>
      <c r="DO3" s="100">
        <f t="shared" si="31"/>
        <v>19.538461538461547</v>
      </c>
    </row>
    <row r="4" spans="1:119" ht="18.75">
      <c r="A4" s="30" t="s">
        <v>30</v>
      </c>
      <c r="B4" s="12">
        <v>7</v>
      </c>
      <c r="C4" s="12">
        <v>6</v>
      </c>
      <c r="D4" s="45">
        <f t="shared" si="32"/>
        <v>0.53846153846153844</v>
      </c>
      <c r="E4" s="13">
        <v>1532</v>
      </c>
      <c r="F4" s="13">
        <f>E4/13</f>
        <v>117.84615384615384</v>
      </c>
      <c r="G4" s="13">
        <v>1567</v>
      </c>
      <c r="H4" s="13">
        <f>G4/13</f>
        <v>120.53846153846153</v>
      </c>
      <c r="I4" s="12">
        <v>5</v>
      </c>
      <c r="J4" s="13">
        <f>F4-H4</f>
        <v>-2.6923076923076934</v>
      </c>
      <c r="K4" s="13">
        <f t="shared" si="33"/>
        <v>1.0659340659340728</v>
      </c>
      <c r="L4" s="13">
        <f t="shared" si="34"/>
        <v>3.7582417582417662</v>
      </c>
      <c r="N4" s="30" t="s">
        <v>30</v>
      </c>
      <c r="O4" s="61">
        <v>8</v>
      </c>
      <c r="P4" s="61">
        <v>5</v>
      </c>
      <c r="Q4" s="69">
        <f t="shared" si="35"/>
        <v>0.61538461538461542</v>
      </c>
      <c r="R4" s="13">
        <v>1685</v>
      </c>
      <c r="S4" s="13">
        <f>R4/13</f>
        <v>129.61538461538461</v>
      </c>
      <c r="T4" s="13">
        <v>1532</v>
      </c>
      <c r="U4" s="13">
        <f>T4/13</f>
        <v>117.84615384615384</v>
      </c>
      <c r="V4" s="12">
        <v>2</v>
      </c>
      <c r="W4" s="13">
        <f>S4-U4</f>
        <v>11.769230769230774</v>
      </c>
      <c r="X4" s="13">
        <f t="shared" si="36"/>
        <v>12.835164835164846</v>
      </c>
      <c r="Y4" s="13">
        <f t="shared" si="37"/>
        <v>1.0659340659340728</v>
      </c>
      <c r="AA4" s="38">
        <v>2019</v>
      </c>
      <c r="AB4" s="13">
        <f>SUM(CY2:CY15)</f>
        <v>21254</v>
      </c>
      <c r="AC4" s="13">
        <f>AVERAGE(CZ2:CZ15)</f>
        <v>116.78021978021977</v>
      </c>
      <c r="AD4" s="13">
        <v>1518.1</v>
      </c>
      <c r="AG4" s="91" t="s">
        <v>19</v>
      </c>
      <c r="AH4" s="116">
        <v>9</v>
      </c>
      <c r="AI4" s="116">
        <v>4</v>
      </c>
      <c r="AJ4" s="93">
        <f t="shared" si="0"/>
        <v>0.69230769230769229</v>
      </c>
      <c r="AK4" s="94">
        <v>1247</v>
      </c>
      <c r="AL4" s="94">
        <f t="shared" si="1"/>
        <v>95.92307692307692</v>
      </c>
      <c r="AM4" s="94">
        <v>1073</v>
      </c>
      <c r="AN4" s="94">
        <f t="shared" si="2"/>
        <v>82.538461538461533</v>
      </c>
      <c r="AO4" s="95">
        <v>2</v>
      </c>
      <c r="AP4" s="96">
        <f t="shared" si="3"/>
        <v>13.384615384615387</v>
      </c>
      <c r="AR4" s="91" t="s">
        <v>15</v>
      </c>
      <c r="AS4" s="92">
        <v>8</v>
      </c>
      <c r="AT4" s="92">
        <v>5</v>
      </c>
      <c r="AU4" s="93">
        <f t="shared" si="4"/>
        <v>0.61538461538461542</v>
      </c>
      <c r="AV4" s="94">
        <v>1216</v>
      </c>
      <c r="AW4" s="94">
        <f t="shared" si="5"/>
        <v>93.538461538461533</v>
      </c>
      <c r="AX4" s="94">
        <v>1252</v>
      </c>
      <c r="AY4" s="94">
        <f t="shared" si="6"/>
        <v>96.307692307692307</v>
      </c>
      <c r="AZ4" s="95">
        <v>5</v>
      </c>
      <c r="BA4" s="96">
        <f t="shared" si="7"/>
        <v>-2.7692307692307736</v>
      </c>
      <c r="BC4" s="91" t="s">
        <v>25</v>
      </c>
      <c r="BD4" s="92">
        <v>8</v>
      </c>
      <c r="BE4" s="92">
        <v>5</v>
      </c>
      <c r="BF4" s="93">
        <f t="shared" si="8"/>
        <v>0.61538461538461542</v>
      </c>
      <c r="BG4" s="94">
        <v>1296</v>
      </c>
      <c r="BH4" s="94">
        <f t="shared" si="9"/>
        <v>99.692307692307693</v>
      </c>
      <c r="BI4" s="94">
        <v>1221</v>
      </c>
      <c r="BJ4" s="94">
        <f t="shared" si="10"/>
        <v>93.92307692307692</v>
      </c>
      <c r="BK4" s="95">
        <v>8</v>
      </c>
      <c r="BL4" s="96">
        <f t="shared" si="11"/>
        <v>5.7692307692307736</v>
      </c>
      <c r="BN4" s="91" t="s">
        <v>25</v>
      </c>
      <c r="BO4" s="92">
        <v>7</v>
      </c>
      <c r="BP4" s="92">
        <v>6</v>
      </c>
      <c r="BQ4" s="93">
        <f t="shared" si="12"/>
        <v>0.53846153846153844</v>
      </c>
      <c r="BR4" s="94">
        <v>1163</v>
      </c>
      <c r="BS4" s="94">
        <f t="shared" si="13"/>
        <v>89.461538461538467</v>
      </c>
      <c r="BT4" s="94">
        <v>1170</v>
      </c>
      <c r="BU4" s="94">
        <f t="shared" si="14"/>
        <v>90</v>
      </c>
      <c r="BV4" s="95">
        <v>7</v>
      </c>
      <c r="BW4" s="96">
        <f t="shared" si="15"/>
        <v>-0.538461538461533</v>
      </c>
      <c r="BY4" s="91" t="s">
        <v>16</v>
      </c>
      <c r="BZ4" s="92">
        <v>8</v>
      </c>
      <c r="CA4" s="92">
        <v>4</v>
      </c>
      <c r="CB4" s="93">
        <f t="shared" si="16"/>
        <v>0.66666666666666663</v>
      </c>
      <c r="CC4" s="94">
        <v>1102</v>
      </c>
      <c r="CD4" s="94">
        <f t="shared" si="17"/>
        <v>91.833333333333329</v>
      </c>
      <c r="CE4" s="94">
        <v>1045</v>
      </c>
      <c r="CF4" s="94">
        <f t="shared" si="18"/>
        <v>87.083333333333329</v>
      </c>
      <c r="CG4" s="95">
        <v>7</v>
      </c>
      <c r="CH4" s="96">
        <f t="shared" si="19"/>
        <v>4.75</v>
      </c>
      <c r="CJ4" s="91" t="s">
        <v>19</v>
      </c>
      <c r="CK4" s="92">
        <v>8</v>
      </c>
      <c r="CL4" s="92">
        <v>4</v>
      </c>
      <c r="CM4" s="93">
        <f t="shared" si="20"/>
        <v>0.66666666666666663</v>
      </c>
      <c r="CN4" s="94">
        <v>1288</v>
      </c>
      <c r="CO4" s="94">
        <f t="shared" si="21"/>
        <v>107.33333333333333</v>
      </c>
      <c r="CP4" s="94">
        <v>1052</v>
      </c>
      <c r="CQ4" s="94">
        <f t="shared" si="22"/>
        <v>87.666666666666671</v>
      </c>
      <c r="CR4" s="95">
        <v>2</v>
      </c>
      <c r="CS4" s="96">
        <f t="shared" si="23"/>
        <v>19.666666666666657</v>
      </c>
      <c r="CU4" s="91" t="s">
        <v>14</v>
      </c>
      <c r="CV4" s="92">
        <v>8</v>
      </c>
      <c r="CW4" s="92">
        <v>5</v>
      </c>
      <c r="CX4" s="93">
        <f t="shared" si="24"/>
        <v>0.61538461538461542</v>
      </c>
      <c r="CY4" s="94">
        <v>1525</v>
      </c>
      <c r="CZ4" s="94">
        <f t="shared" si="25"/>
        <v>117.30769230769231</v>
      </c>
      <c r="DA4" s="94">
        <v>1519</v>
      </c>
      <c r="DB4" s="94">
        <f t="shared" si="26"/>
        <v>116.84615384615384</v>
      </c>
      <c r="DC4" s="95">
        <v>7</v>
      </c>
      <c r="DD4" s="96">
        <f t="shared" si="27"/>
        <v>0.461538461538467</v>
      </c>
      <c r="DF4" s="91" t="s">
        <v>24</v>
      </c>
      <c r="DG4" s="116">
        <v>9</v>
      </c>
      <c r="DH4" s="116">
        <v>4</v>
      </c>
      <c r="DI4" s="93">
        <f t="shared" si="28"/>
        <v>0.69230769230769229</v>
      </c>
      <c r="DJ4" s="94">
        <v>1673</v>
      </c>
      <c r="DK4" s="94">
        <f t="shared" si="29"/>
        <v>128.69230769230768</v>
      </c>
      <c r="DL4" s="103">
        <v>1703</v>
      </c>
      <c r="DM4" s="103">
        <f t="shared" si="30"/>
        <v>131</v>
      </c>
      <c r="DN4" s="95">
        <v>6</v>
      </c>
      <c r="DO4" s="96">
        <f t="shared" si="31"/>
        <v>-2.3076923076923208</v>
      </c>
    </row>
    <row r="5" spans="1:119" ht="18.75">
      <c r="A5" s="38" t="s">
        <v>32</v>
      </c>
      <c r="B5" s="12">
        <v>7</v>
      </c>
      <c r="C5" s="12">
        <v>5</v>
      </c>
      <c r="D5" s="45">
        <f t="shared" si="32"/>
        <v>0.58333333333333337</v>
      </c>
      <c r="E5" s="13">
        <v>1194</v>
      </c>
      <c r="F5" s="13">
        <f>E5/12</f>
        <v>99.5</v>
      </c>
      <c r="G5" s="13">
        <v>1134</v>
      </c>
      <c r="H5" s="13">
        <f>G5/12</f>
        <v>94.5</v>
      </c>
      <c r="I5" s="12">
        <v>3</v>
      </c>
      <c r="J5" s="13">
        <f t="shared" ref="J5:J10" si="38">F5-H5</f>
        <v>5</v>
      </c>
      <c r="K5" s="13">
        <f t="shared" si="33"/>
        <v>2.2692307692307736</v>
      </c>
      <c r="L5" s="13">
        <f t="shared" si="34"/>
        <v>-2.7307692307692264</v>
      </c>
      <c r="N5" s="38" t="s">
        <v>32</v>
      </c>
      <c r="O5" s="16">
        <v>7</v>
      </c>
      <c r="P5" s="16">
        <v>5</v>
      </c>
      <c r="Q5" s="45">
        <f t="shared" si="35"/>
        <v>0.58333333333333337</v>
      </c>
      <c r="R5" s="13">
        <v>1233</v>
      </c>
      <c r="S5" s="13">
        <f>R5/12</f>
        <v>102.75</v>
      </c>
      <c r="T5" s="13">
        <v>1141</v>
      </c>
      <c r="U5" s="13">
        <f>T5/12</f>
        <v>95.083333333333329</v>
      </c>
      <c r="V5" s="12">
        <v>5</v>
      </c>
      <c r="W5" s="13">
        <f t="shared" ref="W5:W10" si="39">S5-U5</f>
        <v>7.6666666666666714</v>
      </c>
      <c r="X5" s="13">
        <f t="shared" si="36"/>
        <v>5.5192307692307736</v>
      </c>
      <c r="Y5" s="13">
        <f t="shared" si="37"/>
        <v>-2.1474358974358978</v>
      </c>
      <c r="AA5" s="38">
        <v>2018</v>
      </c>
      <c r="AB5" s="13">
        <f>SUM(CN2:CN14)</f>
        <v>15168</v>
      </c>
      <c r="AC5" s="13">
        <f>AVERAGE(CO2:CO14)</f>
        <v>97.230769230769226</v>
      </c>
      <c r="AD5" s="13">
        <v>1166.8</v>
      </c>
      <c r="AG5" s="91" t="s">
        <v>15</v>
      </c>
      <c r="AH5" s="92">
        <v>8</v>
      </c>
      <c r="AI5" s="92">
        <v>5</v>
      </c>
      <c r="AJ5" s="93">
        <f t="shared" si="0"/>
        <v>0.61538461538461542</v>
      </c>
      <c r="AK5" s="94">
        <v>1101</v>
      </c>
      <c r="AL5" s="94">
        <f t="shared" si="1"/>
        <v>84.692307692307693</v>
      </c>
      <c r="AM5" s="94">
        <v>1183</v>
      </c>
      <c r="AN5" s="94">
        <f t="shared" si="2"/>
        <v>91</v>
      </c>
      <c r="AO5" s="95">
        <v>5</v>
      </c>
      <c r="AP5" s="96">
        <f t="shared" si="3"/>
        <v>-6.3076923076923066</v>
      </c>
      <c r="AR5" s="91" t="s">
        <v>17</v>
      </c>
      <c r="AS5" s="92">
        <v>7</v>
      </c>
      <c r="AT5" s="92">
        <v>6</v>
      </c>
      <c r="AU5" s="93">
        <f t="shared" si="4"/>
        <v>0.53846153846153844</v>
      </c>
      <c r="AV5" s="94">
        <v>1331</v>
      </c>
      <c r="AW5" s="94">
        <f t="shared" si="5"/>
        <v>102.38461538461539</v>
      </c>
      <c r="AX5" s="94">
        <v>1238</v>
      </c>
      <c r="AY5" s="94">
        <f t="shared" si="6"/>
        <v>95.230769230769226</v>
      </c>
      <c r="AZ5" s="95">
        <v>3</v>
      </c>
      <c r="BA5" s="96">
        <f t="shared" si="7"/>
        <v>7.1538461538461604</v>
      </c>
      <c r="BC5" s="91" t="s">
        <v>42</v>
      </c>
      <c r="BD5" s="116">
        <v>8</v>
      </c>
      <c r="BE5" s="116">
        <v>5</v>
      </c>
      <c r="BF5" s="93">
        <f t="shared" si="8"/>
        <v>0.61538461538461542</v>
      </c>
      <c r="BG5" s="94">
        <v>1284</v>
      </c>
      <c r="BH5" s="94">
        <f t="shared" si="9"/>
        <v>98.769230769230774</v>
      </c>
      <c r="BI5" s="94">
        <v>1243</v>
      </c>
      <c r="BJ5" s="94">
        <f t="shared" si="10"/>
        <v>95.615384615384613</v>
      </c>
      <c r="BK5" s="92">
        <v>2</v>
      </c>
      <c r="BL5" s="96">
        <f t="shared" si="11"/>
        <v>3.1538461538461604</v>
      </c>
      <c r="BN5" s="91" t="s">
        <v>42</v>
      </c>
      <c r="BO5" s="92">
        <v>7</v>
      </c>
      <c r="BP5" s="92">
        <v>6</v>
      </c>
      <c r="BQ5" s="93">
        <f t="shared" si="12"/>
        <v>0.53846153846153844</v>
      </c>
      <c r="BR5" s="94">
        <v>1197</v>
      </c>
      <c r="BS5" s="94">
        <f t="shared" si="13"/>
        <v>92.07692307692308</v>
      </c>
      <c r="BT5" s="92">
        <v>1148</v>
      </c>
      <c r="BU5" s="94">
        <f t="shared" si="14"/>
        <v>88.307692307692307</v>
      </c>
      <c r="BV5" s="92">
        <v>3</v>
      </c>
      <c r="BW5" s="96">
        <f t="shared" si="15"/>
        <v>3.7692307692307736</v>
      </c>
      <c r="BY5" s="91" t="s">
        <v>0</v>
      </c>
      <c r="BZ5" s="92">
        <v>8</v>
      </c>
      <c r="CA5" s="92">
        <v>4</v>
      </c>
      <c r="CB5" s="93">
        <f t="shared" si="16"/>
        <v>0.66666666666666663</v>
      </c>
      <c r="CC5" s="94">
        <v>1091</v>
      </c>
      <c r="CD5" s="94">
        <f t="shared" si="17"/>
        <v>90.916666666666671</v>
      </c>
      <c r="CE5" s="94">
        <v>1005</v>
      </c>
      <c r="CF5" s="94">
        <f t="shared" si="18"/>
        <v>83.75</v>
      </c>
      <c r="CG5" s="95">
        <v>6</v>
      </c>
      <c r="CH5" s="96">
        <f t="shared" si="19"/>
        <v>7.1666666666666714</v>
      </c>
      <c r="CJ5" s="91" t="s">
        <v>12</v>
      </c>
      <c r="CK5" s="92">
        <v>7</v>
      </c>
      <c r="CL5" s="92">
        <v>5</v>
      </c>
      <c r="CM5" s="93">
        <f t="shared" si="20"/>
        <v>0.58333333333333337</v>
      </c>
      <c r="CN5" s="94">
        <v>1233</v>
      </c>
      <c r="CO5" s="94">
        <f t="shared" si="21"/>
        <v>102.75</v>
      </c>
      <c r="CP5" s="94">
        <v>1141</v>
      </c>
      <c r="CQ5" s="94">
        <f t="shared" si="22"/>
        <v>95.083333333333329</v>
      </c>
      <c r="CR5" s="95">
        <v>5</v>
      </c>
      <c r="CS5" s="96">
        <f t="shared" si="23"/>
        <v>7.6666666666666714</v>
      </c>
      <c r="CU5" s="91" t="s">
        <v>18</v>
      </c>
      <c r="CV5" s="97">
        <v>8</v>
      </c>
      <c r="CW5" s="97">
        <v>5</v>
      </c>
      <c r="CX5" s="98">
        <f t="shared" si="24"/>
        <v>0.61538461538461542</v>
      </c>
      <c r="CY5" s="99">
        <v>1737</v>
      </c>
      <c r="CZ5" s="99">
        <f t="shared" si="25"/>
        <v>133.61538461538461</v>
      </c>
      <c r="DA5" s="94">
        <v>1538</v>
      </c>
      <c r="DB5" s="94">
        <f t="shared" si="26"/>
        <v>118.30769230769231</v>
      </c>
      <c r="DC5" s="95">
        <v>6</v>
      </c>
      <c r="DD5" s="100">
        <f t="shared" si="27"/>
        <v>15.307692307692307</v>
      </c>
      <c r="DF5" s="91" t="s">
        <v>0</v>
      </c>
      <c r="DG5" s="92">
        <v>8</v>
      </c>
      <c r="DH5" s="92">
        <v>5</v>
      </c>
      <c r="DI5" s="93">
        <f t="shared" si="28"/>
        <v>0.61538461538461542</v>
      </c>
      <c r="DJ5" s="94">
        <v>1666</v>
      </c>
      <c r="DK5" s="94">
        <f t="shared" si="29"/>
        <v>128.15384615384616</v>
      </c>
      <c r="DL5" s="94">
        <v>1563</v>
      </c>
      <c r="DM5" s="94">
        <f t="shared" si="30"/>
        <v>120.23076923076923</v>
      </c>
      <c r="DN5" s="95">
        <v>2</v>
      </c>
      <c r="DO5" s="96">
        <f t="shared" si="31"/>
        <v>7.923076923076934</v>
      </c>
    </row>
    <row r="6" spans="1:119" ht="18.75">
      <c r="A6" s="30" t="s">
        <v>35</v>
      </c>
      <c r="B6" s="12">
        <v>8</v>
      </c>
      <c r="C6" s="12">
        <v>4</v>
      </c>
      <c r="D6" s="45">
        <f t="shared" si="32"/>
        <v>0.66666666666666663</v>
      </c>
      <c r="E6" s="13">
        <v>1091</v>
      </c>
      <c r="F6" s="13">
        <f>E6/12</f>
        <v>90.916666666666671</v>
      </c>
      <c r="G6" s="13">
        <v>1005</v>
      </c>
      <c r="H6" s="13">
        <f>G6/12</f>
        <v>83.75</v>
      </c>
      <c r="I6" s="12">
        <v>6</v>
      </c>
      <c r="J6" s="13">
        <f t="shared" si="38"/>
        <v>7.1666666666666714</v>
      </c>
      <c r="K6" s="13">
        <f t="shared" si="33"/>
        <v>4.814102564102555</v>
      </c>
      <c r="L6" s="13">
        <f t="shared" si="34"/>
        <v>-2.3525641025641164</v>
      </c>
      <c r="N6" s="30" t="s">
        <v>35</v>
      </c>
      <c r="O6" s="64">
        <v>1</v>
      </c>
      <c r="P6" s="64">
        <v>11</v>
      </c>
      <c r="Q6" s="65">
        <f t="shared" si="35"/>
        <v>8.3333333333333329E-2</v>
      </c>
      <c r="R6" s="66">
        <v>843</v>
      </c>
      <c r="S6" s="66">
        <f>R6/12</f>
        <v>70.25</v>
      </c>
      <c r="T6" s="13">
        <v>1093</v>
      </c>
      <c r="U6" s="13">
        <f>T6/12</f>
        <v>91.083333333333329</v>
      </c>
      <c r="V6" s="12">
        <v>13</v>
      </c>
      <c r="W6" s="66">
        <f t="shared" si="39"/>
        <v>-20.833333333333329</v>
      </c>
      <c r="X6" s="13">
        <f t="shared" si="36"/>
        <v>-15.852564102564116</v>
      </c>
      <c r="Y6" s="13">
        <f t="shared" si="37"/>
        <v>4.9807692307692122</v>
      </c>
      <c r="AA6" s="38">
        <v>2017</v>
      </c>
      <c r="AB6" s="13">
        <f>SUM(CC2:CC14)</f>
        <v>13432</v>
      </c>
      <c r="AC6" s="13">
        <f>AVERAGE(CD2:CD14)</f>
        <v>86.102564102564116</v>
      </c>
      <c r="AD6" s="13">
        <v>1033.2</v>
      </c>
      <c r="AG6" s="91" t="s">
        <v>12</v>
      </c>
      <c r="AH6" s="92">
        <v>7</v>
      </c>
      <c r="AI6" s="92">
        <v>6</v>
      </c>
      <c r="AJ6" s="93">
        <f t="shared" si="0"/>
        <v>0.53846153846153844</v>
      </c>
      <c r="AK6" s="94">
        <v>1295</v>
      </c>
      <c r="AL6" s="94">
        <f t="shared" si="1"/>
        <v>99.615384615384613</v>
      </c>
      <c r="AM6" s="94">
        <v>1226</v>
      </c>
      <c r="AN6" s="94">
        <f t="shared" si="2"/>
        <v>94.307692307692307</v>
      </c>
      <c r="AO6" s="95">
        <v>1</v>
      </c>
      <c r="AP6" s="96">
        <f t="shared" si="3"/>
        <v>5.3076923076923066</v>
      </c>
      <c r="AR6" s="91" t="s">
        <v>26</v>
      </c>
      <c r="AS6" s="92">
        <v>7</v>
      </c>
      <c r="AT6" s="92">
        <v>6</v>
      </c>
      <c r="AU6" s="93">
        <f t="shared" si="4"/>
        <v>0.53846153846153844</v>
      </c>
      <c r="AV6" s="94">
        <v>1368</v>
      </c>
      <c r="AW6" s="94">
        <f t="shared" si="5"/>
        <v>105.23076923076923</v>
      </c>
      <c r="AX6" s="94">
        <v>1214</v>
      </c>
      <c r="AY6" s="94">
        <f t="shared" si="6"/>
        <v>93.384615384615387</v>
      </c>
      <c r="AZ6" s="95">
        <v>6</v>
      </c>
      <c r="BA6" s="96">
        <f t="shared" si="7"/>
        <v>11.84615384615384</v>
      </c>
      <c r="BC6" s="91" t="s">
        <v>27</v>
      </c>
      <c r="BD6" s="95">
        <v>8</v>
      </c>
      <c r="BE6" s="95">
        <v>5</v>
      </c>
      <c r="BF6" s="93">
        <f t="shared" si="8"/>
        <v>0.61538461538461542</v>
      </c>
      <c r="BG6" s="99">
        <v>1304</v>
      </c>
      <c r="BH6" s="99">
        <f t="shared" si="9"/>
        <v>100.30769230769231</v>
      </c>
      <c r="BI6" s="103">
        <v>1280</v>
      </c>
      <c r="BJ6" s="103">
        <f t="shared" si="10"/>
        <v>98.461538461538467</v>
      </c>
      <c r="BK6" s="95">
        <v>6</v>
      </c>
      <c r="BL6" s="96">
        <f t="shared" si="11"/>
        <v>1.8461538461538396</v>
      </c>
      <c r="BN6" s="91" t="s">
        <v>27</v>
      </c>
      <c r="BO6" s="95">
        <v>7</v>
      </c>
      <c r="BP6" s="95">
        <v>6</v>
      </c>
      <c r="BQ6" s="93">
        <f t="shared" si="12"/>
        <v>0.53846153846153844</v>
      </c>
      <c r="BR6" s="94">
        <v>1175</v>
      </c>
      <c r="BS6" s="94">
        <f t="shared" si="13"/>
        <v>90.384615384615387</v>
      </c>
      <c r="BT6" s="94">
        <v>1228</v>
      </c>
      <c r="BU6" s="94">
        <f t="shared" si="14"/>
        <v>94.461538461538467</v>
      </c>
      <c r="BV6" s="95">
        <v>6</v>
      </c>
      <c r="BW6" s="96">
        <f t="shared" si="15"/>
        <v>-4.0769230769230802</v>
      </c>
      <c r="BY6" s="91" t="s">
        <v>27</v>
      </c>
      <c r="BZ6" s="95">
        <v>6</v>
      </c>
      <c r="CA6" s="95">
        <v>6</v>
      </c>
      <c r="CB6" s="93">
        <f t="shared" si="16"/>
        <v>0.5</v>
      </c>
      <c r="CC6" s="94">
        <v>959</v>
      </c>
      <c r="CD6" s="94">
        <f t="shared" si="17"/>
        <v>79.916666666666671</v>
      </c>
      <c r="CE6" s="94">
        <v>1037</v>
      </c>
      <c r="CF6" s="94">
        <f t="shared" si="18"/>
        <v>86.416666666666671</v>
      </c>
      <c r="CG6" s="95">
        <v>4</v>
      </c>
      <c r="CH6" s="96">
        <f t="shared" si="19"/>
        <v>-6.5</v>
      </c>
      <c r="CJ6" s="91" t="s">
        <v>27</v>
      </c>
      <c r="CK6" s="95">
        <v>7</v>
      </c>
      <c r="CL6" s="95">
        <v>5</v>
      </c>
      <c r="CM6" s="93">
        <f t="shared" si="20"/>
        <v>0.58333333333333337</v>
      </c>
      <c r="CN6" s="94">
        <v>1205</v>
      </c>
      <c r="CO6" s="94">
        <f t="shared" si="21"/>
        <v>100.41666666666667</v>
      </c>
      <c r="CP6" s="94">
        <v>1078</v>
      </c>
      <c r="CQ6" s="94">
        <f t="shared" si="22"/>
        <v>89.833333333333329</v>
      </c>
      <c r="CR6" s="95">
        <v>8</v>
      </c>
      <c r="CS6" s="96">
        <f t="shared" si="23"/>
        <v>10.583333333333343</v>
      </c>
      <c r="CU6" s="91" t="s">
        <v>25</v>
      </c>
      <c r="CV6" s="92">
        <v>7</v>
      </c>
      <c r="CW6" s="92">
        <v>6</v>
      </c>
      <c r="CX6" s="93">
        <f t="shared" si="24"/>
        <v>0.53846153846153844</v>
      </c>
      <c r="CY6" s="94">
        <v>1467</v>
      </c>
      <c r="CZ6" s="94">
        <f t="shared" si="25"/>
        <v>112.84615384615384</v>
      </c>
      <c r="DA6" s="94">
        <v>1528</v>
      </c>
      <c r="DB6" s="94">
        <f t="shared" si="26"/>
        <v>117.53846153846153</v>
      </c>
      <c r="DC6" s="95">
        <v>9</v>
      </c>
      <c r="DD6" s="96">
        <f t="shared" si="27"/>
        <v>-4.6923076923076934</v>
      </c>
      <c r="DF6" s="91" t="s">
        <v>19</v>
      </c>
      <c r="DG6" s="92">
        <v>7</v>
      </c>
      <c r="DH6" s="92">
        <v>6</v>
      </c>
      <c r="DI6" s="93">
        <f t="shared" si="28"/>
        <v>0.53846153846153844</v>
      </c>
      <c r="DJ6" s="94">
        <v>1582</v>
      </c>
      <c r="DK6" s="94">
        <f t="shared" si="29"/>
        <v>121.69230769230769</v>
      </c>
      <c r="DL6" s="94">
        <v>1586</v>
      </c>
      <c r="DM6" s="94">
        <f t="shared" si="30"/>
        <v>122</v>
      </c>
      <c r="DN6" s="95">
        <v>7</v>
      </c>
      <c r="DO6" s="96">
        <f t="shared" si="31"/>
        <v>-0.3076923076923066</v>
      </c>
    </row>
    <row r="7" spans="1:119" ht="18.75">
      <c r="A7" s="30" t="s">
        <v>36</v>
      </c>
      <c r="B7" s="12">
        <v>7</v>
      </c>
      <c r="C7" s="12">
        <v>6</v>
      </c>
      <c r="D7" s="45">
        <f t="shared" si="32"/>
        <v>0.53846153846153844</v>
      </c>
      <c r="E7" s="13">
        <v>1140</v>
      </c>
      <c r="F7" s="13">
        <f>E7/13</f>
        <v>87.692307692307693</v>
      </c>
      <c r="G7" s="13">
        <v>1109</v>
      </c>
      <c r="H7" s="13">
        <f t="shared" ref="H7:H10" si="40">G7/13</f>
        <v>85.307692307692307</v>
      </c>
      <c r="I7" s="12">
        <v>4</v>
      </c>
      <c r="J7" s="13">
        <f t="shared" si="38"/>
        <v>2.3846153846153868</v>
      </c>
      <c r="K7" s="13">
        <f t="shared" si="33"/>
        <v>-3.1758241758241752</v>
      </c>
      <c r="L7" s="13">
        <f t="shared" si="34"/>
        <v>-5.560439560439562</v>
      </c>
      <c r="N7" s="30" t="s">
        <v>36</v>
      </c>
      <c r="O7" s="61">
        <v>9</v>
      </c>
      <c r="P7" s="61">
        <v>4</v>
      </c>
      <c r="Q7" s="69">
        <f t="shared" si="35"/>
        <v>0.69230769230769229</v>
      </c>
      <c r="R7" s="13">
        <v>1340</v>
      </c>
      <c r="S7" s="13">
        <f t="shared" ref="S7:S10" si="41">R7/13</f>
        <v>103.07692307692308</v>
      </c>
      <c r="T7" s="13">
        <v>1165</v>
      </c>
      <c r="U7" s="13">
        <f t="shared" ref="U7:U10" si="42">T7/13</f>
        <v>89.615384615384613</v>
      </c>
      <c r="V7" s="12">
        <v>5</v>
      </c>
      <c r="W7" s="13">
        <f t="shared" si="39"/>
        <v>13.461538461538467</v>
      </c>
      <c r="X7" s="13">
        <f t="shared" si="36"/>
        <v>12.208791208791212</v>
      </c>
      <c r="Y7" s="13">
        <f t="shared" si="37"/>
        <v>-1.2527472527472554</v>
      </c>
      <c r="AA7" s="38">
        <v>2016</v>
      </c>
      <c r="AB7" s="13">
        <f>SUM(BR2:BR15)</f>
        <v>16538</v>
      </c>
      <c r="AC7" s="13">
        <f>AVERAGE(BS2:BS15)</f>
        <v>90.868131868131869</v>
      </c>
      <c r="AD7" s="13">
        <v>1181.3</v>
      </c>
      <c r="AG7" s="91" t="s">
        <v>0</v>
      </c>
      <c r="AH7" s="92">
        <v>7</v>
      </c>
      <c r="AI7" s="92">
        <v>6</v>
      </c>
      <c r="AJ7" s="93">
        <f t="shared" si="0"/>
        <v>0.53846153846153844</v>
      </c>
      <c r="AK7" s="94">
        <v>1227</v>
      </c>
      <c r="AL7" s="94">
        <f t="shared" si="1"/>
        <v>94.384615384615387</v>
      </c>
      <c r="AM7" s="94">
        <v>1166</v>
      </c>
      <c r="AN7" s="94">
        <f t="shared" si="2"/>
        <v>89.692307692307693</v>
      </c>
      <c r="AO7" s="95">
        <v>6</v>
      </c>
      <c r="AP7" s="96">
        <f t="shared" si="3"/>
        <v>4.6923076923076934</v>
      </c>
      <c r="AR7" s="91" t="s">
        <v>0</v>
      </c>
      <c r="AS7" s="92">
        <v>6</v>
      </c>
      <c r="AT7" s="92">
        <v>7</v>
      </c>
      <c r="AU7" s="93">
        <f t="shared" si="4"/>
        <v>0.46153846153846156</v>
      </c>
      <c r="AV7" s="94">
        <v>1212</v>
      </c>
      <c r="AW7" s="94">
        <f t="shared" si="5"/>
        <v>93.230769230769226</v>
      </c>
      <c r="AX7" s="103">
        <v>1352</v>
      </c>
      <c r="AY7" s="103">
        <f t="shared" si="6"/>
        <v>104</v>
      </c>
      <c r="AZ7" s="95">
        <v>7</v>
      </c>
      <c r="BA7" s="96">
        <f t="shared" si="7"/>
        <v>-10.769230769230774</v>
      </c>
      <c r="BC7" s="91" t="s">
        <v>16</v>
      </c>
      <c r="BD7" s="92">
        <v>7</v>
      </c>
      <c r="BE7" s="92">
        <v>6</v>
      </c>
      <c r="BF7" s="93">
        <f t="shared" si="8"/>
        <v>0.53846153846153844</v>
      </c>
      <c r="BG7" s="94">
        <v>1068</v>
      </c>
      <c r="BH7" s="94">
        <f t="shared" si="9"/>
        <v>82.15384615384616</v>
      </c>
      <c r="BI7" s="99">
        <v>971</v>
      </c>
      <c r="BJ7" s="99">
        <f t="shared" si="10"/>
        <v>74.692307692307693</v>
      </c>
      <c r="BK7" s="95">
        <v>10</v>
      </c>
      <c r="BL7" s="100">
        <f t="shared" si="11"/>
        <v>7.461538461538467</v>
      </c>
      <c r="BN7" s="91" t="s">
        <v>17</v>
      </c>
      <c r="BO7" s="92">
        <v>7</v>
      </c>
      <c r="BP7" s="92">
        <v>6</v>
      </c>
      <c r="BQ7" s="93">
        <f t="shared" si="12"/>
        <v>0.53846153846153844</v>
      </c>
      <c r="BR7" s="94">
        <v>1221</v>
      </c>
      <c r="BS7" s="94">
        <f t="shared" si="13"/>
        <v>93.92307692307692</v>
      </c>
      <c r="BT7" s="94">
        <v>1154</v>
      </c>
      <c r="BU7" s="94">
        <f t="shared" si="14"/>
        <v>88.769230769230774</v>
      </c>
      <c r="BV7" s="95">
        <v>2</v>
      </c>
      <c r="BW7" s="96">
        <f t="shared" si="15"/>
        <v>5.1538461538461462</v>
      </c>
      <c r="BY7" s="91" t="s">
        <v>14</v>
      </c>
      <c r="BZ7" s="92">
        <v>6</v>
      </c>
      <c r="CA7" s="92">
        <v>6</v>
      </c>
      <c r="CB7" s="93">
        <f t="shared" si="16"/>
        <v>0.5</v>
      </c>
      <c r="CC7" s="94">
        <v>1048</v>
      </c>
      <c r="CD7" s="94">
        <f t="shared" si="17"/>
        <v>87.333333333333329</v>
      </c>
      <c r="CE7" s="94">
        <v>1044</v>
      </c>
      <c r="CF7" s="94">
        <f t="shared" si="18"/>
        <v>87</v>
      </c>
      <c r="CG7" s="95">
        <v>1</v>
      </c>
      <c r="CH7" s="96">
        <f t="shared" si="19"/>
        <v>0.3333333333333286</v>
      </c>
      <c r="CJ7" s="91" t="s">
        <v>14</v>
      </c>
      <c r="CK7" s="92">
        <v>7</v>
      </c>
      <c r="CL7" s="92">
        <v>5</v>
      </c>
      <c r="CM7" s="93">
        <f t="shared" si="20"/>
        <v>0.58333333333333337</v>
      </c>
      <c r="CN7" s="94">
        <v>1225</v>
      </c>
      <c r="CO7" s="94">
        <f t="shared" si="21"/>
        <v>102.08333333333333</v>
      </c>
      <c r="CP7" s="94">
        <v>1084</v>
      </c>
      <c r="CQ7" s="94">
        <f t="shared" si="22"/>
        <v>90.333333333333329</v>
      </c>
      <c r="CR7" s="95">
        <v>4</v>
      </c>
      <c r="CS7" s="96">
        <f t="shared" si="23"/>
        <v>11.75</v>
      </c>
      <c r="CU7" s="91" t="s">
        <v>27</v>
      </c>
      <c r="CV7" s="95">
        <v>7</v>
      </c>
      <c r="CW7" s="95">
        <v>6</v>
      </c>
      <c r="CX7" s="93">
        <f t="shared" si="24"/>
        <v>0.53846153846153844</v>
      </c>
      <c r="CY7" s="94">
        <v>1617</v>
      </c>
      <c r="CZ7" s="94">
        <f t="shared" si="25"/>
        <v>124.38461538461539</v>
      </c>
      <c r="DA7" s="94">
        <v>1512</v>
      </c>
      <c r="DB7" s="94">
        <f t="shared" si="26"/>
        <v>116.30769230769231</v>
      </c>
      <c r="DC7" s="95">
        <v>3</v>
      </c>
      <c r="DD7" s="96">
        <f t="shared" si="27"/>
        <v>8.0769230769230802</v>
      </c>
      <c r="DF7" s="91" t="s">
        <v>15</v>
      </c>
      <c r="DG7" s="92">
        <v>6</v>
      </c>
      <c r="DH7" s="92">
        <v>7</v>
      </c>
      <c r="DI7" s="93">
        <f t="shared" si="28"/>
        <v>0.46153846153846156</v>
      </c>
      <c r="DJ7" s="94">
        <v>1562</v>
      </c>
      <c r="DK7" s="94">
        <f t="shared" si="29"/>
        <v>120.15384615384616</v>
      </c>
      <c r="DL7" s="94">
        <v>1577</v>
      </c>
      <c r="DM7" s="94">
        <f t="shared" si="30"/>
        <v>121.30769230769231</v>
      </c>
      <c r="DN7" s="95">
        <v>4</v>
      </c>
      <c r="DO7" s="96">
        <f t="shared" si="31"/>
        <v>-1.1538461538461462</v>
      </c>
    </row>
    <row r="8" spans="1:119" ht="18.75">
      <c r="A8" s="30" t="s">
        <v>37</v>
      </c>
      <c r="B8" s="12">
        <v>5</v>
      </c>
      <c r="C8" s="12">
        <v>8</v>
      </c>
      <c r="D8" s="45">
        <f t="shared" si="32"/>
        <v>0.38461538461538464</v>
      </c>
      <c r="E8" s="13">
        <v>1060</v>
      </c>
      <c r="F8" s="13">
        <f t="shared" ref="F8:F10" si="43">E8/13</f>
        <v>81.538461538461533</v>
      </c>
      <c r="G8" s="13">
        <v>1090</v>
      </c>
      <c r="H8" s="13">
        <f t="shared" si="40"/>
        <v>83.84615384615384</v>
      </c>
      <c r="I8" s="12">
        <v>12</v>
      </c>
      <c r="J8" s="13">
        <f t="shared" si="38"/>
        <v>-2.3076923076923066</v>
      </c>
      <c r="K8" s="13">
        <f t="shared" si="33"/>
        <v>-8.6153846153846416</v>
      </c>
      <c r="L8" s="13">
        <f t="shared" si="34"/>
        <v>-6.307692307692335</v>
      </c>
      <c r="N8" s="30" t="s">
        <v>37</v>
      </c>
      <c r="O8" s="60">
        <v>10</v>
      </c>
      <c r="P8" s="60">
        <v>3</v>
      </c>
      <c r="Q8" s="68">
        <f t="shared" si="35"/>
        <v>0.76923076923076927</v>
      </c>
      <c r="R8" s="13">
        <v>1243</v>
      </c>
      <c r="S8" s="13">
        <f t="shared" si="41"/>
        <v>95.615384615384613</v>
      </c>
      <c r="T8" s="13">
        <v>1200</v>
      </c>
      <c r="U8" s="13">
        <f t="shared" si="42"/>
        <v>92.307692307692307</v>
      </c>
      <c r="V8" s="12">
        <v>1</v>
      </c>
      <c r="W8" s="13">
        <f t="shared" si="39"/>
        <v>3.3076923076923066</v>
      </c>
      <c r="X8" s="13">
        <f t="shared" si="36"/>
        <v>5.4615384615384386</v>
      </c>
      <c r="Y8" s="13">
        <f t="shared" si="37"/>
        <v>2.153846153846132</v>
      </c>
      <c r="AA8" s="38">
        <v>2015</v>
      </c>
      <c r="AB8" s="13">
        <f>SUM(BG2:BG13)</f>
        <v>14064</v>
      </c>
      <c r="AC8" s="13">
        <f>AVERAGE(BH2:BH13)</f>
        <v>90.153846153846175</v>
      </c>
      <c r="AD8" s="13">
        <v>1172</v>
      </c>
      <c r="AG8" s="91" t="s">
        <v>16</v>
      </c>
      <c r="AH8" s="92">
        <v>5</v>
      </c>
      <c r="AI8" s="92">
        <v>8</v>
      </c>
      <c r="AJ8" s="93">
        <f t="shared" si="0"/>
        <v>0.38461538461538464</v>
      </c>
      <c r="AK8" s="94">
        <v>1059</v>
      </c>
      <c r="AL8" s="94">
        <f t="shared" si="1"/>
        <v>81.461538461538467</v>
      </c>
      <c r="AM8" s="94">
        <v>1159</v>
      </c>
      <c r="AN8" s="94">
        <f t="shared" si="2"/>
        <v>89.15384615384616</v>
      </c>
      <c r="AO8" s="95">
        <v>9</v>
      </c>
      <c r="AP8" s="96">
        <f t="shared" si="3"/>
        <v>-7.6923076923076934</v>
      </c>
      <c r="AR8" s="91" t="s">
        <v>12</v>
      </c>
      <c r="AS8" s="92">
        <v>6</v>
      </c>
      <c r="AT8" s="92">
        <v>7</v>
      </c>
      <c r="AU8" s="93">
        <f t="shared" si="4"/>
        <v>0.46153846153846156</v>
      </c>
      <c r="AV8" s="94">
        <v>1162</v>
      </c>
      <c r="AW8" s="94">
        <f t="shared" si="5"/>
        <v>89.384615384615387</v>
      </c>
      <c r="AX8" s="94">
        <v>1223</v>
      </c>
      <c r="AY8" s="94">
        <f t="shared" si="6"/>
        <v>94.07692307692308</v>
      </c>
      <c r="AZ8" s="95">
        <v>10</v>
      </c>
      <c r="BA8" s="96">
        <f t="shared" si="7"/>
        <v>-4.6923076923076934</v>
      </c>
      <c r="BC8" s="91" t="s">
        <v>14</v>
      </c>
      <c r="BD8" s="92">
        <v>7</v>
      </c>
      <c r="BE8" s="92">
        <v>6</v>
      </c>
      <c r="BF8" s="93">
        <f t="shared" si="8"/>
        <v>0.53846153846153844</v>
      </c>
      <c r="BG8" s="94">
        <v>1192</v>
      </c>
      <c r="BH8" s="94">
        <f t="shared" si="9"/>
        <v>91.692307692307693</v>
      </c>
      <c r="BI8" s="94">
        <v>1107</v>
      </c>
      <c r="BJ8" s="94">
        <f t="shared" si="10"/>
        <v>85.15384615384616</v>
      </c>
      <c r="BK8" s="95">
        <v>3</v>
      </c>
      <c r="BL8" s="96">
        <f t="shared" si="11"/>
        <v>6.538461538461533</v>
      </c>
      <c r="BN8" s="91" t="s">
        <v>0</v>
      </c>
      <c r="BO8" s="92">
        <v>7</v>
      </c>
      <c r="BP8" s="92">
        <v>6</v>
      </c>
      <c r="BQ8" s="93">
        <f t="shared" si="12"/>
        <v>0.53846153846153844</v>
      </c>
      <c r="BR8" s="94">
        <v>1140</v>
      </c>
      <c r="BS8" s="94">
        <f t="shared" si="13"/>
        <v>87.692307692307693</v>
      </c>
      <c r="BT8" s="94">
        <v>1109</v>
      </c>
      <c r="BU8" s="94">
        <f t="shared" si="14"/>
        <v>85.307692307692307</v>
      </c>
      <c r="BV8" s="95">
        <v>4</v>
      </c>
      <c r="BW8" s="96">
        <f t="shared" si="15"/>
        <v>2.3846153846153868</v>
      </c>
      <c r="BY8" s="91" t="s">
        <v>26</v>
      </c>
      <c r="BZ8" s="92">
        <v>6</v>
      </c>
      <c r="CA8" s="92">
        <v>6</v>
      </c>
      <c r="CB8" s="93">
        <f t="shared" si="16"/>
        <v>0.5</v>
      </c>
      <c r="CC8" s="94">
        <v>921</v>
      </c>
      <c r="CD8" s="94">
        <f t="shared" si="17"/>
        <v>76.75</v>
      </c>
      <c r="CE8" s="94">
        <v>961</v>
      </c>
      <c r="CF8" s="94">
        <f t="shared" si="18"/>
        <v>80.083333333333329</v>
      </c>
      <c r="CG8" s="95">
        <v>11</v>
      </c>
      <c r="CH8" s="96">
        <f t="shared" si="19"/>
        <v>-3.3333333333333286</v>
      </c>
      <c r="CJ8" s="91" t="s">
        <v>0</v>
      </c>
      <c r="CK8" s="92">
        <v>7</v>
      </c>
      <c r="CL8" s="92">
        <v>5</v>
      </c>
      <c r="CM8" s="93">
        <f t="shared" si="20"/>
        <v>0.58333333333333337</v>
      </c>
      <c r="CN8" s="94">
        <v>1194</v>
      </c>
      <c r="CO8" s="94">
        <f t="shared" si="21"/>
        <v>99.5</v>
      </c>
      <c r="CP8" s="94">
        <v>1134</v>
      </c>
      <c r="CQ8" s="94">
        <f t="shared" si="22"/>
        <v>94.5</v>
      </c>
      <c r="CR8" s="95">
        <v>3</v>
      </c>
      <c r="CS8" s="96">
        <f t="shared" si="23"/>
        <v>5</v>
      </c>
      <c r="CU8" s="91" t="s">
        <v>13</v>
      </c>
      <c r="CV8" s="92">
        <v>7</v>
      </c>
      <c r="CW8" s="92">
        <v>6</v>
      </c>
      <c r="CX8" s="93">
        <f t="shared" si="24"/>
        <v>0.53846153846153844</v>
      </c>
      <c r="CY8" s="94">
        <v>1378</v>
      </c>
      <c r="CZ8" s="94">
        <f t="shared" si="25"/>
        <v>106</v>
      </c>
      <c r="DA8" s="99">
        <v>1431</v>
      </c>
      <c r="DB8" s="99">
        <f t="shared" si="26"/>
        <v>110.07692307692308</v>
      </c>
      <c r="DC8" s="95">
        <v>13</v>
      </c>
      <c r="DD8" s="96">
        <f t="shared" si="27"/>
        <v>-4.0769230769230802</v>
      </c>
      <c r="DF8" s="91" t="s">
        <v>14</v>
      </c>
      <c r="DG8" s="92">
        <v>6</v>
      </c>
      <c r="DH8" s="92">
        <v>7</v>
      </c>
      <c r="DI8" s="93">
        <f t="shared" si="28"/>
        <v>0.46153846153846156</v>
      </c>
      <c r="DJ8" s="94">
        <v>1633</v>
      </c>
      <c r="DK8" s="94">
        <f t="shared" si="29"/>
        <v>125.61538461538461</v>
      </c>
      <c r="DL8" s="94">
        <v>1575</v>
      </c>
      <c r="DM8" s="94">
        <f t="shared" si="30"/>
        <v>121.15384615384616</v>
      </c>
      <c r="DN8" s="95">
        <v>5</v>
      </c>
      <c r="DO8" s="96">
        <f t="shared" si="31"/>
        <v>4.4615384615384528</v>
      </c>
    </row>
    <row r="9" spans="1:119" ht="18.75">
      <c r="A9" s="30" t="s">
        <v>38</v>
      </c>
      <c r="B9" s="12">
        <v>6</v>
      </c>
      <c r="C9" s="12">
        <v>7</v>
      </c>
      <c r="D9" s="45">
        <f t="shared" si="32"/>
        <v>0.46153846153846156</v>
      </c>
      <c r="E9" s="13">
        <v>1212</v>
      </c>
      <c r="F9" s="13">
        <f t="shared" si="43"/>
        <v>93.230769230769226</v>
      </c>
      <c r="G9" s="66">
        <v>1352</v>
      </c>
      <c r="H9" s="66">
        <f t="shared" si="40"/>
        <v>104</v>
      </c>
      <c r="I9" s="12">
        <v>7</v>
      </c>
      <c r="J9" s="13">
        <f t="shared" si="38"/>
        <v>-10.769230769230774</v>
      </c>
      <c r="K9" s="13">
        <f t="shared" si="33"/>
        <v>-2.030769230769252</v>
      </c>
      <c r="L9" s="13">
        <f t="shared" si="34"/>
        <v>8.7384615384615216</v>
      </c>
      <c r="N9" s="30" t="s">
        <v>38</v>
      </c>
      <c r="O9" s="16">
        <v>6</v>
      </c>
      <c r="P9" s="16">
        <v>7</v>
      </c>
      <c r="Q9" s="45">
        <f t="shared" si="35"/>
        <v>0.46153846153846156</v>
      </c>
      <c r="R9" s="13">
        <v>1162</v>
      </c>
      <c r="S9" s="13">
        <f t="shared" si="41"/>
        <v>89.384615384615387</v>
      </c>
      <c r="T9" s="13">
        <v>1223</v>
      </c>
      <c r="U9" s="13">
        <f t="shared" si="42"/>
        <v>94.07692307692308</v>
      </c>
      <c r="V9" s="12">
        <v>10</v>
      </c>
      <c r="W9" s="13">
        <f t="shared" si="39"/>
        <v>-4.6923076923076934</v>
      </c>
      <c r="X9" s="13">
        <f t="shared" si="36"/>
        <v>-5.8769230769230916</v>
      </c>
      <c r="Y9" s="13">
        <f t="shared" si="37"/>
        <v>-1.1846153846153982</v>
      </c>
      <c r="AA9" s="38">
        <v>2014</v>
      </c>
      <c r="AB9" s="13">
        <f>SUM(AV2:AV11)</f>
        <v>12384</v>
      </c>
      <c r="AC9" s="13">
        <f>AVERAGE(AW2:AW11)</f>
        <v>95.261538461538478</v>
      </c>
      <c r="AD9" s="13">
        <v>1238.4000000000001</v>
      </c>
      <c r="AG9" s="91" t="s">
        <v>17</v>
      </c>
      <c r="AH9" s="92">
        <v>4</v>
      </c>
      <c r="AI9" s="92">
        <v>9</v>
      </c>
      <c r="AJ9" s="93">
        <f t="shared" si="0"/>
        <v>0.30769230769230771</v>
      </c>
      <c r="AK9" s="94">
        <v>1054</v>
      </c>
      <c r="AL9" s="94">
        <f t="shared" si="1"/>
        <v>81.07692307692308</v>
      </c>
      <c r="AM9" s="94">
        <v>1224</v>
      </c>
      <c r="AN9" s="94">
        <f t="shared" si="2"/>
        <v>94.15384615384616</v>
      </c>
      <c r="AO9" s="95">
        <v>10</v>
      </c>
      <c r="AP9" s="96">
        <f t="shared" si="3"/>
        <v>-13.07692307692308</v>
      </c>
      <c r="AR9" s="91" t="s">
        <v>24</v>
      </c>
      <c r="AS9" s="92">
        <v>6</v>
      </c>
      <c r="AT9" s="92">
        <v>7</v>
      </c>
      <c r="AU9" s="93">
        <f t="shared" si="4"/>
        <v>0.46153846153846156</v>
      </c>
      <c r="AV9" s="94">
        <v>1328</v>
      </c>
      <c r="AW9" s="94">
        <f t="shared" si="5"/>
        <v>102.15384615384616</v>
      </c>
      <c r="AX9" s="94">
        <v>1210</v>
      </c>
      <c r="AY9" s="94">
        <f t="shared" si="6"/>
        <v>93.07692307692308</v>
      </c>
      <c r="AZ9" s="95">
        <v>4</v>
      </c>
      <c r="BA9" s="96">
        <f t="shared" si="7"/>
        <v>9.0769230769230802</v>
      </c>
      <c r="BC9" s="91" t="s">
        <v>13</v>
      </c>
      <c r="BD9" s="92">
        <v>7</v>
      </c>
      <c r="BE9" s="92">
        <v>6</v>
      </c>
      <c r="BF9" s="93">
        <f t="shared" si="8"/>
        <v>0.53846153846153844</v>
      </c>
      <c r="BG9" s="94">
        <v>1188</v>
      </c>
      <c r="BH9" s="94">
        <f t="shared" si="9"/>
        <v>91.384615384615387</v>
      </c>
      <c r="BI9" s="94">
        <v>1178</v>
      </c>
      <c r="BJ9" s="94">
        <f t="shared" si="10"/>
        <v>90.615384615384613</v>
      </c>
      <c r="BK9" s="95">
        <v>7</v>
      </c>
      <c r="BL9" s="96">
        <f t="shared" si="11"/>
        <v>0.7692307692307736</v>
      </c>
      <c r="BN9" s="91" t="s">
        <v>16</v>
      </c>
      <c r="BO9" s="92">
        <v>6</v>
      </c>
      <c r="BP9" s="92">
        <v>7</v>
      </c>
      <c r="BQ9" s="93">
        <f t="shared" si="12"/>
        <v>0.46153846153846156</v>
      </c>
      <c r="BR9" s="94">
        <v>1163</v>
      </c>
      <c r="BS9" s="94">
        <f t="shared" si="13"/>
        <v>89.461538461538467</v>
      </c>
      <c r="BT9" s="94">
        <v>1219</v>
      </c>
      <c r="BU9" s="94">
        <f t="shared" si="14"/>
        <v>93.769230769230774</v>
      </c>
      <c r="BV9" s="95">
        <v>14</v>
      </c>
      <c r="BW9" s="96">
        <f t="shared" si="15"/>
        <v>-4.3076923076923066</v>
      </c>
      <c r="BY9" s="91" t="s">
        <v>24</v>
      </c>
      <c r="BZ9" s="92">
        <v>6</v>
      </c>
      <c r="CA9" s="92">
        <v>6</v>
      </c>
      <c r="CB9" s="93">
        <f t="shared" ref="CB9" si="44">(BZ9/(BZ9+CA9))</f>
        <v>0.5</v>
      </c>
      <c r="CC9" s="94">
        <v>1132</v>
      </c>
      <c r="CD9" s="94">
        <f t="shared" si="17"/>
        <v>94.333333333333329</v>
      </c>
      <c r="CE9" s="94">
        <v>1102</v>
      </c>
      <c r="CF9" s="94">
        <f t="shared" si="18"/>
        <v>91.833333333333329</v>
      </c>
      <c r="CG9" s="95">
        <v>3</v>
      </c>
      <c r="CH9" s="96">
        <f t="shared" ref="CH9" si="45">CD9-CF9</f>
        <v>2.5</v>
      </c>
      <c r="CJ9" s="91" t="s">
        <v>24</v>
      </c>
      <c r="CK9" s="116">
        <v>7</v>
      </c>
      <c r="CL9" s="116">
        <v>5</v>
      </c>
      <c r="CM9" s="142">
        <f t="shared" si="20"/>
        <v>0.58333333333333337</v>
      </c>
      <c r="CN9" s="99">
        <v>1389</v>
      </c>
      <c r="CO9" s="99">
        <f t="shared" si="21"/>
        <v>115.75</v>
      </c>
      <c r="CP9" s="103">
        <v>1335</v>
      </c>
      <c r="CQ9" s="103">
        <f t="shared" si="22"/>
        <v>111.25</v>
      </c>
      <c r="CR9" s="95">
        <v>1</v>
      </c>
      <c r="CS9" s="96">
        <f t="shared" si="23"/>
        <v>4.5</v>
      </c>
      <c r="CU9" s="91" t="s">
        <v>26</v>
      </c>
      <c r="CV9" s="92">
        <v>7</v>
      </c>
      <c r="CW9" s="92">
        <v>6</v>
      </c>
      <c r="CX9" s="93">
        <f t="shared" si="24"/>
        <v>0.53846153846153844</v>
      </c>
      <c r="CY9" s="94">
        <v>1511</v>
      </c>
      <c r="CZ9" s="94">
        <f t="shared" si="25"/>
        <v>116.23076923076923</v>
      </c>
      <c r="DA9" s="94">
        <v>1548</v>
      </c>
      <c r="DB9" s="94">
        <f t="shared" si="26"/>
        <v>119.07692307692308</v>
      </c>
      <c r="DC9" s="95">
        <v>4</v>
      </c>
      <c r="DD9" s="96">
        <f t="shared" si="27"/>
        <v>-2.8461538461538538</v>
      </c>
      <c r="DF9" s="91" t="s">
        <v>17</v>
      </c>
      <c r="DG9" s="92">
        <v>6</v>
      </c>
      <c r="DH9" s="92">
        <v>7</v>
      </c>
      <c r="DI9" s="93">
        <f t="shared" si="28"/>
        <v>0.46153846153846156</v>
      </c>
      <c r="DJ9" s="94">
        <v>1557</v>
      </c>
      <c r="DK9" s="94">
        <f t="shared" si="29"/>
        <v>119.76923076923077</v>
      </c>
      <c r="DL9" s="94">
        <v>1675</v>
      </c>
      <c r="DM9" s="94">
        <f t="shared" si="30"/>
        <v>128.84615384615384</v>
      </c>
      <c r="DN9" s="95">
        <v>8</v>
      </c>
      <c r="DO9" s="96">
        <f t="shared" si="31"/>
        <v>-9.076923076923066</v>
      </c>
    </row>
    <row r="10" spans="1:119" ht="18.75">
      <c r="A10" s="23" t="s">
        <v>40</v>
      </c>
      <c r="B10" s="12">
        <v>7</v>
      </c>
      <c r="C10" s="12">
        <v>6</v>
      </c>
      <c r="D10" s="51">
        <f t="shared" si="32"/>
        <v>0.53846153846153844</v>
      </c>
      <c r="E10" s="13">
        <v>1227</v>
      </c>
      <c r="F10" s="13">
        <f t="shared" si="43"/>
        <v>94.384615384615387</v>
      </c>
      <c r="G10" s="13">
        <v>1166</v>
      </c>
      <c r="H10" s="13">
        <f t="shared" si="40"/>
        <v>89.692307692307693</v>
      </c>
      <c r="I10" s="12">
        <v>6</v>
      </c>
      <c r="J10" s="13">
        <f t="shared" si="38"/>
        <v>4.6923076923076934</v>
      </c>
      <c r="K10" s="13">
        <f t="shared" si="33"/>
        <v>3.7538461538461547</v>
      </c>
      <c r="L10" s="13">
        <f t="shared" si="34"/>
        <v>-0.93846153846153868</v>
      </c>
      <c r="N10" s="23" t="s">
        <v>40</v>
      </c>
      <c r="O10" s="16">
        <v>7</v>
      </c>
      <c r="P10" s="16">
        <v>6</v>
      </c>
      <c r="Q10" s="51">
        <f t="shared" si="35"/>
        <v>0.53846153846153844</v>
      </c>
      <c r="R10" s="13">
        <v>1295</v>
      </c>
      <c r="S10" s="13">
        <f t="shared" si="41"/>
        <v>99.615384615384613</v>
      </c>
      <c r="T10" s="13">
        <v>1226</v>
      </c>
      <c r="U10" s="13">
        <f t="shared" si="42"/>
        <v>94.307692307692307</v>
      </c>
      <c r="V10" s="12">
        <v>1</v>
      </c>
      <c r="W10" s="13">
        <f t="shared" si="39"/>
        <v>5.3076923076923066</v>
      </c>
      <c r="X10" s="13">
        <f t="shared" si="36"/>
        <v>8.9846153846153811</v>
      </c>
      <c r="Y10" s="13">
        <f t="shared" si="37"/>
        <v>3.6769230769230745</v>
      </c>
      <c r="AA10" s="38">
        <v>2013</v>
      </c>
      <c r="AB10" s="13">
        <f>SUM(AK2:AK11)</f>
        <v>11782</v>
      </c>
      <c r="AC10" s="13">
        <f>AVERAGE(AL2:AL11)</f>
        <v>90.630769230769232</v>
      </c>
      <c r="AD10" s="187">
        <v>1178.2</v>
      </c>
      <c r="AG10" s="91" t="s">
        <v>25</v>
      </c>
      <c r="AH10" s="101">
        <v>3</v>
      </c>
      <c r="AI10" s="101">
        <v>10</v>
      </c>
      <c r="AJ10" s="102">
        <f t="shared" si="0"/>
        <v>0.23076923076923078</v>
      </c>
      <c r="AK10" s="94">
        <v>1120</v>
      </c>
      <c r="AL10" s="94">
        <f t="shared" si="1"/>
        <v>86.15384615384616</v>
      </c>
      <c r="AM10" s="103">
        <v>1336</v>
      </c>
      <c r="AN10" s="103">
        <f t="shared" si="2"/>
        <v>102.76923076923077</v>
      </c>
      <c r="AO10" s="95">
        <v>8</v>
      </c>
      <c r="AP10" s="96">
        <f t="shared" si="3"/>
        <v>-16.615384615384613</v>
      </c>
      <c r="AR10" s="91" t="s">
        <v>14</v>
      </c>
      <c r="AS10" s="101">
        <v>4</v>
      </c>
      <c r="AT10" s="101">
        <v>9</v>
      </c>
      <c r="AU10" s="102">
        <f t="shared" si="4"/>
        <v>0.30769230769230771</v>
      </c>
      <c r="AV10" s="103">
        <v>974</v>
      </c>
      <c r="AW10" s="103">
        <f t="shared" si="5"/>
        <v>74.92307692307692</v>
      </c>
      <c r="AX10" s="94">
        <v>1212</v>
      </c>
      <c r="AY10" s="94">
        <f t="shared" si="6"/>
        <v>93.230769230769226</v>
      </c>
      <c r="AZ10" s="95">
        <v>8</v>
      </c>
      <c r="BA10" s="104">
        <f t="shared" si="7"/>
        <v>-18.307692307692307</v>
      </c>
      <c r="BC10" s="91" t="s">
        <v>17</v>
      </c>
      <c r="BD10" s="92">
        <v>5</v>
      </c>
      <c r="BE10" s="92">
        <v>8</v>
      </c>
      <c r="BF10" s="93">
        <f t="shared" si="8"/>
        <v>0.38461538461538464</v>
      </c>
      <c r="BG10" s="94">
        <v>1095</v>
      </c>
      <c r="BH10" s="94">
        <f t="shared" si="9"/>
        <v>84.230769230769226</v>
      </c>
      <c r="BI10" s="94">
        <v>1091</v>
      </c>
      <c r="BJ10" s="94">
        <f t="shared" si="10"/>
        <v>83.92307692307692</v>
      </c>
      <c r="BK10" s="95">
        <v>9</v>
      </c>
      <c r="BL10" s="96">
        <f t="shared" si="11"/>
        <v>0.3076923076923066</v>
      </c>
      <c r="BN10" s="91" t="s">
        <v>14</v>
      </c>
      <c r="BO10" s="92">
        <v>6</v>
      </c>
      <c r="BP10" s="92">
        <v>7</v>
      </c>
      <c r="BQ10" s="93">
        <f t="shared" si="12"/>
        <v>0.46153846153846156</v>
      </c>
      <c r="BR10" s="94">
        <v>1134</v>
      </c>
      <c r="BS10" s="94">
        <f t="shared" si="13"/>
        <v>87.230769230769226</v>
      </c>
      <c r="BT10" s="94">
        <v>1209</v>
      </c>
      <c r="BU10" s="94">
        <f t="shared" si="14"/>
        <v>93</v>
      </c>
      <c r="BV10" s="95">
        <v>12</v>
      </c>
      <c r="BW10" s="96">
        <f t="shared" si="15"/>
        <v>-5.7692307692307736</v>
      </c>
      <c r="BY10" s="91" t="s">
        <v>19</v>
      </c>
      <c r="BZ10" s="92">
        <v>6</v>
      </c>
      <c r="CA10" s="92">
        <v>6</v>
      </c>
      <c r="CB10" s="93">
        <f>(BZ10/(BZ10+CA10))</f>
        <v>0.5</v>
      </c>
      <c r="CC10" s="99">
        <v>1168</v>
      </c>
      <c r="CD10" s="99">
        <f t="shared" si="17"/>
        <v>97.333333333333329</v>
      </c>
      <c r="CE10" s="94">
        <v>1153</v>
      </c>
      <c r="CF10" s="94">
        <f t="shared" si="18"/>
        <v>96.083333333333329</v>
      </c>
      <c r="CG10" s="95">
        <v>2</v>
      </c>
      <c r="CH10" s="96">
        <f>CD10-CF10</f>
        <v>1.25</v>
      </c>
      <c r="CJ10" s="91" t="s">
        <v>15</v>
      </c>
      <c r="CK10" s="92">
        <v>5</v>
      </c>
      <c r="CL10" s="92">
        <v>7</v>
      </c>
      <c r="CM10" s="93">
        <f t="shared" si="20"/>
        <v>0.41666666666666669</v>
      </c>
      <c r="CN10" s="94">
        <v>1045</v>
      </c>
      <c r="CO10" s="94">
        <f t="shared" si="21"/>
        <v>87.083333333333329</v>
      </c>
      <c r="CP10" s="94">
        <v>1110</v>
      </c>
      <c r="CQ10" s="94">
        <f t="shared" si="22"/>
        <v>92.5</v>
      </c>
      <c r="CR10" s="95">
        <v>13</v>
      </c>
      <c r="CS10" s="96">
        <f t="shared" si="23"/>
        <v>-5.4166666666666714</v>
      </c>
      <c r="CU10" s="91" t="s">
        <v>0</v>
      </c>
      <c r="CV10" s="92">
        <v>7</v>
      </c>
      <c r="CW10" s="92">
        <v>6</v>
      </c>
      <c r="CX10" s="93">
        <f t="shared" si="24"/>
        <v>0.53846153846153844</v>
      </c>
      <c r="CY10" s="94">
        <v>1532</v>
      </c>
      <c r="CZ10" s="94">
        <f t="shared" si="25"/>
        <v>117.84615384615384</v>
      </c>
      <c r="DA10" s="94">
        <v>1567</v>
      </c>
      <c r="DB10" s="94">
        <f t="shared" si="26"/>
        <v>120.53846153846153</v>
      </c>
      <c r="DC10" s="95">
        <v>5</v>
      </c>
      <c r="DD10" s="96">
        <f t="shared" si="27"/>
        <v>-2.6923076923076934</v>
      </c>
      <c r="DF10" s="91" t="s">
        <v>16</v>
      </c>
      <c r="DG10" s="92">
        <v>6</v>
      </c>
      <c r="DH10" s="92">
        <v>7</v>
      </c>
      <c r="DI10" s="93">
        <f t="shared" si="28"/>
        <v>0.46153846153846156</v>
      </c>
      <c r="DJ10" s="94">
        <v>1555</v>
      </c>
      <c r="DK10" s="94">
        <f t="shared" si="29"/>
        <v>119.61538461538461</v>
      </c>
      <c r="DL10" s="94">
        <v>1610</v>
      </c>
      <c r="DM10" s="94">
        <f t="shared" si="30"/>
        <v>123.84615384615384</v>
      </c>
      <c r="DN10" s="95">
        <v>10</v>
      </c>
      <c r="DO10" s="96">
        <f t="shared" si="31"/>
        <v>-4.2307692307692264</v>
      </c>
    </row>
    <row r="11" spans="1:119" ht="18.75">
      <c r="A11" s="14"/>
      <c r="B11" s="26">
        <f>SUM(B2:B10)</f>
        <v>55</v>
      </c>
      <c r="C11" s="26">
        <f>SUM(C2:C10)</f>
        <v>47</v>
      </c>
      <c r="D11" s="44">
        <f>(B11/(B11+C11))</f>
        <v>0.53921568627450978</v>
      </c>
      <c r="E11" s="27">
        <f>SUM(E3:E10)</f>
        <v>10122</v>
      </c>
      <c r="F11" s="27">
        <f>AVERAGE(F3:F10)</f>
        <v>99.157852564102555</v>
      </c>
      <c r="G11" s="27">
        <f>SUM(G3:G10)</f>
        <v>9986</v>
      </c>
      <c r="H11" s="27">
        <f>AVERAGE(H3:H10)</f>
        <v>97.73317307692308</v>
      </c>
      <c r="I11" s="26">
        <f>AVERAGE(I3:I10)</f>
        <v>5.625</v>
      </c>
      <c r="J11" s="27">
        <f>AVERAGE(J2:J10)</f>
        <v>1.424679487179489</v>
      </c>
      <c r="K11" s="31">
        <f>AVERAGE(K2:K10)</f>
        <v>0.32744963369963109</v>
      </c>
      <c r="L11" s="31">
        <f>AVERAGE(L2:L10)</f>
        <v>-1.0972298534798579</v>
      </c>
      <c r="N11" s="38"/>
      <c r="O11" s="41">
        <f>SUM(O2:O10)</f>
        <v>50</v>
      </c>
      <c r="P11" s="41">
        <f>SUM(P2:P10)</f>
        <v>52</v>
      </c>
      <c r="Q11" s="44">
        <f>(O11/(O11+P11))</f>
        <v>0.49019607843137253</v>
      </c>
      <c r="R11" s="27">
        <f>SUM(R3:R10)</f>
        <v>10241</v>
      </c>
      <c r="S11" s="27">
        <f>AVERAGE(S3:S10)</f>
        <v>100.13461538461539</v>
      </c>
      <c r="T11" s="27">
        <f>SUM(T3:T10)</f>
        <v>10282</v>
      </c>
      <c r="U11" s="27">
        <f>AVERAGE(U3:U10)</f>
        <v>100.6554487179487</v>
      </c>
      <c r="V11" s="27">
        <f>SUM(V3:V10)/8</f>
        <v>6</v>
      </c>
      <c r="W11" s="27">
        <f>SUM(W3:W10)/8</f>
        <v>-0.52083333333333215</v>
      </c>
      <c r="X11" s="31">
        <f>AVERAGE(X2:X10)</f>
        <v>1.3042124542124522</v>
      </c>
      <c r="Y11" s="31">
        <f>AVERAGE(Y2:Y10)</f>
        <v>1.8250457875457844</v>
      </c>
      <c r="AA11" s="175"/>
      <c r="AB11" s="31">
        <f>SUM(AB3:AB10)</f>
        <v>123906</v>
      </c>
      <c r="AC11" s="31">
        <f>AVERAGE(AC3:AC10)</f>
        <v>98.83040293040294</v>
      </c>
      <c r="AD11" s="29">
        <f>AVERAGE(AD3:AD10)</f>
        <v>1261.875</v>
      </c>
      <c r="AG11" s="126" t="s">
        <v>14</v>
      </c>
      <c r="AH11" s="127">
        <v>3</v>
      </c>
      <c r="AI11" s="127">
        <v>10</v>
      </c>
      <c r="AJ11" s="128">
        <f t="shared" si="0"/>
        <v>0.23076923076923078</v>
      </c>
      <c r="AK11" s="129">
        <v>949</v>
      </c>
      <c r="AL11" s="129">
        <f t="shared" si="1"/>
        <v>73</v>
      </c>
      <c r="AM11" s="130">
        <v>1235</v>
      </c>
      <c r="AN11" s="130">
        <f t="shared" si="2"/>
        <v>95</v>
      </c>
      <c r="AO11" s="131">
        <v>7</v>
      </c>
      <c r="AP11" s="132">
        <f t="shared" si="3"/>
        <v>-22</v>
      </c>
      <c r="AR11" s="126" t="s">
        <v>16</v>
      </c>
      <c r="AS11" s="133">
        <v>4</v>
      </c>
      <c r="AT11" s="133">
        <v>9</v>
      </c>
      <c r="AU11" s="128">
        <f t="shared" si="4"/>
        <v>0.30769230769230771</v>
      </c>
      <c r="AV11" s="134">
        <v>1047</v>
      </c>
      <c r="AW11" s="134">
        <f t="shared" si="5"/>
        <v>80.538461538461533</v>
      </c>
      <c r="AX11" s="135">
        <v>1183</v>
      </c>
      <c r="AY11" s="135">
        <f t="shared" si="6"/>
        <v>91</v>
      </c>
      <c r="AZ11" s="136">
        <v>9</v>
      </c>
      <c r="BA11" s="137">
        <f t="shared" si="7"/>
        <v>-10.461538461538467</v>
      </c>
      <c r="BC11" s="91" t="s">
        <v>26</v>
      </c>
      <c r="BD11" s="92">
        <v>5</v>
      </c>
      <c r="BE11" s="92">
        <v>8</v>
      </c>
      <c r="BF11" s="93">
        <f t="shared" si="8"/>
        <v>0.38461538461538464</v>
      </c>
      <c r="BG11" s="94">
        <v>1199</v>
      </c>
      <c r="BH11" s="94">
        <f t="shared" si="9"/>
        <v>92.230769230769226</v>
      </c>
      <c r="BI11" s="94">
        <v>1222</v>
      </c>
      <c r="BJ11" s="94">
        <f t="shared" si="10"/>
        <v>94</v>
      </c>
      <c r="BK11" s="95">
        <v>8</v>
      </c>
      <c r="BL11" s="96">
        <f t="shared" si="11"/>
        <v>-1.7692307692307736</v>
      </c>
      <c r="BN11" s="91" t="s">
        <v>13</v>
      </c>
      <c r="BO11" s="92">
        <v>6</v>
      </c>
      <c r="BP11" s="92">
        <v>7</v>
      </c>
      <c r="BQ11" s="93">
        <f t="shared" si="12"/>
        <v>0.46153846153846156</v>
      </c>
      <c r="BR11" s="94">
        <v>1115</v>
      </c>
      <c r="BS11" s="94">
        <f t="shared" si="13"/>
        <v>85.769230769230774</v>
      </c>
      <c r="BT11" s="94">
        <v>1153</v>
      </c>
      <c r="BU11" s="94">
        <f t="shared" si="14"/>
        <v>88.692307692307693</v>
      </c>
      <c r="BV11" s="95">
        <v>10</v>
      </c>
      <c r="BW11" s="96">
        <f t="shared" si="15"/>
        <v>-2.9230769230769198</v>
      </c>
      <c r="BY11" s="91" t="s">
        <v>15</v>
      </c>
      <c r="BZ11" s="92">
        <v>5</v>
      </c>
      <c r="CA11" s="92">
        <v>7</v>
      </c>
      <c r="CB11" s="93">
        <f>(BZ11/(BZ11+CA11))</f>
        <v>0.41666666666666669</v>
      </c>
      <c r="CC11" s="94">
        <v>1052</v>
      </c>
      <c r="CD11" s="94">
        <f t="shared" si="17"/>
        <v>87.666666666666671</v>
      </c>
      <c r="CE11" s="94">
        <v>964</v>
      </c>
      <c r="CF11" s="94">
        <f t="shared" si="18"/>
        <v>80.333333333333329</v>
      </c>
      <c r="CG11" s="95">
        <v>12</v>
      </c>
      <c r="CH11" s="96">
        <f>CD11-CF11</f>
        <v>7.3333333333333428</v>
      </c>
      <c r="CJ11" s="91" t="s">
        <v>16</v>
      </c>
      <c r="CK11" s="92">
        <v>5</v>
      </c>
      <c r="CL11" s="92">
        <v>7</v>
      </c>
      <c r="CM11" s="93">
        <f t="shared" si="20"/>
        <v>0.41666666666666669</v>
      </c>
      <c r="CN11" s="94">
        <v>1024</v>
      </c>
      <c r="CO11" s="94">
        <f t="shared" si="21"/>
        <v>85.333333333333329</v>
      </c>
      <c r="CP11" s="94">
        <v>1218</v>
      </c>
      <c r="CQ11" s="94">
        <f t="shared" si="22"/>
        <v>101.5</v>
      </c>
      <c r="CR11" s="95">
        <v>9</v>
      </c>
      <c r="CS11" s="96">
        <f t="shared" si="23"/>
        <v>-16.166666666666671</v>
      </c>
      <c r="CU11" s="91" t="s">
        <v>19</v>
      </c>
      <c r="CV11" s="92">
        <v>7</v>
      </c>
      <c r="CW11" s="92">
        <v>6</v>
      </c>
      <c r="CX11" s="93">
        <f t="shared" si="24"/>
        <v>0.53846153846153844</v>
      </c>
      <c r="CY11" s="94">
        <v>1633</v>
      </c>
      <c r="CZ11" s="94">
        <f t="shared" si="25"/>
        <v>125.61538461538461</v>
      </c>
      <c r="DA11" s="94">
        <v>1462</v>
      </c>
      <c r="DB11" s="94">
        <f t="shared" si="26"/>
        <v>112.46153846153847</v>
      </c>
      <c r="DC11" s="95">
        <v>1</v>
      </c>
      <c r="DD11" s="96">
        <f t="shared" si="27"/>
        <v>13.153846153846146</v>
      </c>
      <c r="DF11" s="91" t="s">
        <v>20</v>
      </c>
      <c r="DG11" s="92">
        <v>5</v>
      </c>
      <c r="DH11" s="92">
        <v>8</v>
      </c>
      <c r="DI11" s="145">
        <f t="shared" si="28"/>
        <v>0.38461538461538464</v>
      </c>
      <c r="DJ11" s="146">
        <v>1611</v>
      </c>
      <c r="DK11" s="146">
        <f t="shared" si="29"/>
        <v>123.92307692307692</v>
      </c>
      <c r="DL11" s="146">
        <v>1552</v>
      </c>
      <c r="DM11" s="146">
        <f t="shared" si="30"/>
        <v>119.38461538461539</v>
      </c>
      <c r="DN11" s="95">
        <v>9</v>
      </c>
      <c r="DO11" s="96">
        <f t="shared" si="31"/>
        <v>4.538461538461533</v>
      </c>
    </row>
    <row r="12" spans="1:119" ht="18.75">
      <c r="E12" s="29">
        <f>AVERAGE(E2:E10)</f>
        <v>1265.25</v>
      </c>
      <c r="F12" s="29"/>
      <c r="G12" s="29">
        <f t="shared" ref="G12" si="46">AVERAGE(G2:G10)</f>
        <v>1248.25</v>
      </c>
      <c r="R12" s="29">
        <f>AVERAGE(R2:R10)</f>
        <v>1280.125</v>
      </c>
      <c r="S12" s="29"/>
      <c r="T12" s="29">
        <f t="shared" ref="T12" si="47">AVERAGE(T2:T10)</f>
        <v>1285.25</v>
      </c>
      <c r="AG12" s="38"/>
      <c r="AH12" s="38">
        <f>SUM(AH2:AH11)</f>
        <v>65</v>
      </c>
      <c r="AI12" s="38">
        <f>SUM(AI2:AI11)</f>
        <v>65</v>
      </c>
      <c r="AJ12" s="44">
        <f t="shared" si="0"/>
        <v>0.5</v>
      </c>
      <c r="AK12" s="29">
        <f>SUM(AK2:AK11)</f>
        <v>11782</v>
      </c>
      <c r="AL12" s="29">
        <f>AVERAGE(AL2:AL11)</f>
        <v>90.630769230769232</v>
      </c>
      <c r="AM12" s="29">
        <f>SUM(AM2:AM11)</f>
        <v>11782</v>
      </c>
      <c r="AN12" s="29">
        <f>AVERAGE(AN2:AN11)</f>
        <v>90.630769230769232</v>
      </c>
      <c r="AO12" s="29">
        <f>AVERAGE(AO2:AO11)</f>
        <v>5.5</v>
      </c>
      <c r="AP12" s="29">
        <f>AVERAGE(AP2:AP11)</f>
        <v>0</v>
      </c>
      <c r="AQ12" s="9"/>
      <c r="AR12" s="9"/>
      <c r="AS12" s="41">
        <f>SUM(AS2:AS11)</f>
        <v>65</v>
      </c>
      <c r="AT12" s="41">
        <f>SUM(AT2:AT11)</f>
        <v>65</v>
      </c>
      <c r="AU12" s="44">
        <f t="shared" si="4"/>
        <v>0.5</v>
      </c>
      <c r="AV12" s="27">
        <f>SUM(AV2:AV11)</f>
        <v>12384</v>
      </c>
      <c r="AW12" s="27">
        <f>AVERAGE(AW2:AW11)</f>
        <v>95.261538461538478</v>
      </c>
      <c r="AX12" s="27">
        <f>SUM(AX2:AX11)</f>
        <v>12384</v>
      </c>
      <c r="AY12" s="27">
        <f>AVERAGE(AY2:AY11)</f>
        <v>95.261538461538478</v>
      </c>
      <c r="AZ12" s="27">
        <f>AVERAGE(AZ2:AZ11)</f>
        <v>5.5</v>
      </c>
      <c r="BA12" s="27">
        <f>AVERAGE(BA2:BA11)</f>
        <v>0</v>
      </c>
      <c r="BC12" s="91" t="s">
        <v>0</v>
      </c>
      <c r="BD12" s="92">
        <v>5</v>
      </c>
      <c r="BE12" s="92">
        <v>8</v>
      </c>
      <c r="BF12" s="93">
        <f t="shared" si="8"/>
        <v>0.38461538461538464</v>
      </c>
      <c r="BG12" s="94">
        <v>1060</v>
      </c>
      <c r="BH12" s="94">
        <f t="shared" si="9"/>
        <v>81.538461538461533</v>
      </c>
      <c r="BI12" s="94">
        <v>1090</v>
      </c>
      <c r="BJ12" s="94">
        <f t="shared" si="10"/>
        <v>83.84615384615384</v>
      </c>
      <c r="BK12" s="95">
        <v>12</v>
      </c>
      <c r="BL12" s="96">
        <f t="shared" si="11"/>
        <v>-2.3076923076923066</v>
      </c>
      <c r="BN12" s="91" t="s">
        <v>19</v>
      </c>
      <c r="BO12" s="92">
        <v>6</v>
      </c>
      <c r="BP12" s="92">
        <v>7</v>
      </c>
      <c r="BQ12" s="93">
        <f t="shared" si="12"/>
        <v>0.46153846153846156</v>
      </c>
      <c r="BR12" s="94">
        <v>1236</v>
      </c>
      <c r="BS12" s="94">
        <f t="shared" si="13"/>
        <v>95.07692307692308</v>
      </c>
      <c r="BT12" s="103">
        <v>1247</v>
      </c>
      <c r="BU12" s="103">
        <f t="shared" si="14"/>
        <v>95.92307692307692</v>
      </c>
      <c r="BV12" s="95">
        <v>1</v>
      </c>
      <c r="BW12" s="96">
        <f t="shared" si="15"/>
        <v>-0.84615384615383959</v>
      </c>
      <c r="BY12" s="91" t="s">
        <v>13</v>
      </c>
      <c r="BZ12" s="92">
        <v>4</v>
      </c>
      <c r="CA12" s="92">
        <v>8</v>
      </c>
      <c r="CB12" s="93">
        <f>(BZ12/(BZ12+CA12))</f>
        <v>0.33333333333333331</v>
      </c>
      <c r="CC12" s="94">
        <v>1094</v>
      </c>
      <c r="CD12" s="94">
        <f t="shared" si="17"/>
        <v>91.166666666666671</v>
      </c>
      <c r="CE12" s="103">
        <v>1157</v>
      </c>
      <c r="CF12" s="103">
        <f t="shared" si="18"/>
        <v>96.416666666666671</v>
      </c>
      <c r="CG12" s="95">
        <v>9</v>
      </c>
      <c r="CH12" s="96">
        <f>CD12-CF12</f>
        <v>-5.25</v>
      </c>
      <c r="CJ12" s="91" t="s">
        <v>13</v>
      </c>
      <c r="CK12" s="92">
        <v>4</v>
      </c>
      <c r="CL12" s="92">
        <v>8</v>
      </c>
      <c r="CM12" s="93">
        <f t="shared" si="20"/>
        <v>0.33333333333333331</v>
      </c>
      <c r="CN12" s="94">
        <v>1064</v>
      </c>
      <c r="CO12" s="94">
        <f t="shared" si="21"/>
        <v>88.666666666666671</v>
      </c>
      <c r="CP12" s="94">
        <v>1234</v>
      </c>
      <c r="CQ12" s="94">
        <f t="shared" si="22"/>
        <v>102.83333333333333</v>
      </c>
      <c r="CR12" s="95">
        <v>11</v>
      </c>
      <c r="CS12" s="96">
        <f t="shared" si="23"/>
        <v>-14.166666666666657</v>
      </c>
      <c r="CU12" s="91" t="s">
        <v>50</v>
      </c>
      <c r="CV12" s="92">
        <v>6</v>
      </c>
      <c r="CW12" s="92">
        <v>7</v>
      </c>
      <c r="CX12" s="93">
        <f t="shared" si="24"/>
        <v>0.46153846153846156</v>
      </c>
      <c r="CY12" s="92">
        <v>1356</v>
      </c>
      <c r="CZ12" s="94">
        <f t="shared" si="25"/>
        <v>104.30769230769231</v>
      </c>
      <c r="DA12" s="92">
        <v>1474</v>
      </c>
      <c r="DB12" s="94">
        <f t="shared" si="26"/>
        <v>113.38461538461539</v>
      </c>
      <c r="DC12" s="92">
        <v>12</v>
      </c>
      <c r="DD12" s="96">
        <f t="shared" si="27"/>
        <v>-9.0769230769230802</v>
      </c>
      <c r="DF12" s="91" t="s">
        <v>13</v>
      </c>
      <c r="DG12" s="92">
        <v>4</v>
      </c>
      <c r="DH12" s="92">
        <v>9</v>
      </c>
      <c r="DI12" s="93">
        <f t="shared" si="28"/>
        <v>0.30769230769230771</v>
      </c>
      <c r="DJ12" s="103">
        <v>1398</v>
      </c>
      <c r="DK12" s="103">
        <f t="shared" si="29"/>
        <v>107.53846153846153</v>
      </c>
      <c r="DL12" s="94">
        <v>1627</v>
      </c>
      <c r="DM12" s="94">
        <f t="shared" si="30"/>
        <v>125.15384615384616</v>
      </c>
      <c r="DN12" s="95">
        <v>12</v>
      </c>
      <c r="DO12" s="96">
        <f t="shared" si="31"/>
        <v>-17.615384615384627</v>
      </c>
    </row>
    <row r="13" spans="1:119" ht="18.75">
      <c r="AA13" s="188"/>
      <c r="AB13" s="75" t="s">
        <v>79</v>
      </c>
      <c r="AC13" s="75" t="s">
        <v>80</v>
      </c>
      <c r="AD13" s="16"/>
      <c r="AG13" s="38"/>
      <c r="AK13" s="13">
        <f>AVERAGE(AK2:AK11)</f>
        <v>1178.2</v>
      </c>
      <c r="AL13" s="9"/>
      <c r="AM13" s="9"/>
      <c r="AN13" s="9"/>
      <c r="AP13" s="9"/>
      <c r="AV13" s="9">
        <f>AVERAGE(AV2:AV11)</f>
        <v>1238.4000000000001</v>
      </c>
      <c r="BC13" s="126" t="s">
        <v>24</v>
      </c>
      <c r="BD13" s="127">
        <v>0</v>
      </c>
      <c r="BE13" s="127">
        <v>13</v>
      </c>
      <c r="BF13" s="128">
        <f t="shared" si="8"/>
        <v>0</v>
      </c>
      <c r="BG13" s="129">
        <v>877</v>
      </c>
      <c r="BH13" s="129">
        <f t="shared" si="9"/>
        <v>67.461538461538467</v>
      </c>
      <c r="BI13" s="130">
        <v>1255</v>
      </c>
      <c r="BJ13" s="130">
        <f t="shared" si="10"/>
        <v>96.538461538461533</v>
      </c>
      <c r="BK13" s="131">
        <v>11</v>
      </c>
      <c r="BL13" s="132">
        <f t="shared" si="11"/>
        <v>-29.076923076923066</v>
      </c>
      <c r="BN13" s="91" t="s">
        <v>15</v>
      </c>
      <c r="BO13" s="92">
        <v>5</v>
      </c>
      <c r="BP13" s="92">
        <v>8</v>
      </c>
      <c r="BQ13" s="93">
        <f t="shared" si="12"/>
        <v>0.38461538461538464</v>
      </c>
      <c r="BR13" s="94">
        <v>1194</v>
      </c>
      <c r="BS13" s="94">
        <f t="shared" si="13"/>
        <v>91.84615384615384</v>
      </c>
      <c r="BT13" s="94">
        <v>1221</v>
      </c>
      <c r="BU13" s="94">
        <f t="shared" si="14"/>
        <v>93.92307692307692</v>
      </c>
      <c r="BV13" s="95">
        <v>11</v>
      </c>
      <c r="BW13" s="96">
        <f t="shared" si="15"/>
        <v>-2.0769230769230802</v>
      </c>
      <c r="BY13" s="91" t="s">
        <v>18</v>
      </c>
      <c r="BZ13" s="92">
        <v>4</v>
      </c>
      <c r="CA13" s="92">
        <v>8</v>
      </c>
      <c r="CB13" s="93">
        <f>(BZ13/(BZ13+CA13))</f>
        <v>0.33333333333333331</v>
      </c>
      <c r="CC13" s="94">
        <v>882</v>
      </c>
      <c r="CD13" s="94">
        <f t="shared" si="17"/>
        <v>73.5</v>
      </c>
      <c r="CE13" s="94">
        <v>1051</v>
      </c>
      <c r="CF13" s="94">
        <f t="shared" si="18"/>
        <v>87.583333333333329</v>
      </c>
      <c r="CG13" s="95">
        <v>10</v>
      </c>
      <c r="CH13" s="96">
        <f>CD13-CF13</f>
        <v>-14.083333333333329</v>
      </c>
      <c r="CJ13" s="91" t="s">
        <v>18</v>
      </c>
      <c r="CK13" s="92">
        <v>3</v>
      </c>
      <c r="CL13" s="92">
        <v>9</v>
      </c>
      <c r="CM13" s="93">
        <f t="shared" si="20"/>
        <v>0.25</v>
      </c>
      <c r="CN13" s="94">
        <v>945</v>
      </c>
      <c r="CO13" s="94">
        <f t="shared" si="21"/>
        <v>78.75</v>
      </c>
      <c r="CP13" s="94">
        <v>1213</v>
      </c>
      <c r="CQ13" s="94">
        <f t="shared" si="22"/>
        <v>101.08333333333333</v>
      </c>
      <c r="CR13" s="95">
        <v>12</v>
      </c>
      <c r="CS13" s="96">
        <f t="shared" si="23"/>
        <v>-22.333333333333329</v>
      </c>
      <c r="CU13" s="91" t="s">
        <v>24</v>
      </c>
      <c r="CV13" s="92">
        <v>5</v>
      </c>
      <c r="CW13" s="92">
        <v>8</v>
      </c>
      <c r="CX13" s="93">
        <f t="shared" si="24"/>
        <v>0.38461538461538464</v>
      </c>
      <c r="CY13" s="94">
        <v>1505</v>
      </c>
      <c r="CZ13" s="94">
        <f t="shared" si="25"/>
        <v>115.76923076923077</v>
      </c>
      <c r="DA13" s="103">
        <v>1609</v>
      </c>
      <c r="DB13" s="103">
        <f t="shared" si="26"/>
        <v>123.76923076923077</v>
      </c>
      <c r="DC13" s="95">
        <v>11</v>
      </c>
      <c r="DD13" s="96">
        <f t="shared" si="27"/>
        <v>-8</v>
      </c>
      <c r="DF13" s="126" t="s">
        <v>12</v>
      </c>
      <c r="DG13" s="127">
        <v>2</v>
      </c>
      <c r="DH13" s="127">
        <v>11</v>
      </c>
      <c r="DI13" s="128">
        <f t="shared" si="28"/>
        <v>0.15384615384615385</v>
      </c>
      <c r="DJ13" s="130">
        <v>1440</v>
      </c>
      <c r="DK13" s="130">
        <f t="shared" si="29"/>
        <v>110.76923076923077</v>
      </c>
      <c r="DL13" s="130">
        <v>1702</v>
      </c>
      <c r="DM13" s="130">
        <f t="shared" si="30"/>
        <v>130.92307692307693</v>
      </c>
      <c r="DN13" s="131">
        <v>11</v>
      </c>
      <c r="DO13" s="132">
        <f t="shared" si="31"/>
        <v>-20.15384615384616</v>
      </c>
    </row>
    <row r="14" spans="1:119" ht="18.75">
      <c r="A14" s="23" t="s">
        <v>13</v>
      </c>
      <c r="B14" s="32" t="s">
        <v>1</v>
      </c>
      <c r="C14" s="32" t="s">
        <v>2</v>
      </c>
      <c r="D14" s="46" t="s">
        <v>3</v>
      </c>
      <c r="E14" s="53" t="s">
        <v>4</v>
      </c>
      <c r="F14" s="53" t="s">
        <v>5</v>
      </c>
      <c r="G14" s="53" t="s">
        <v>6</v>
      </c>
      <c r="H14" s="53" t="s">
        <v>7</v>
      </c>
      <c r="I14" s="198" t="s">
        <v>8</v>
      </c>
      <c r="J14" s="53" t="s">
        <v>9</v>
      </c>
      <c r="K14" s="53" t="s">
        <v>10</v>
      </c>
      <c r="L14" s="53" t="s">
        <v>11</v>
      </c>
      <c r="N14" s="23" t="s">
        <v>14</v>
      </c>
      <c r="O14" s="38" t="s">
        <v>1</v>
      </c>
      <c r="P14" s="38" t="s">
        <v>2</v>
      </c>
      <c r="Q14" s="42" t="s">
        <v>3</v>
      </c>
      <c r="R14" s="53" t="s">
        <v>4</v>
      </c>
      <c r="S14" s="53" t="s">
        <v>5</v>
      </c>
      <c r="T14" s="53" t="s">
        <v>6</v>
      </c>
      <c r="U14" s="53" t="s">
        <v>7</v>
      </c>
      <c r="V14" s="23" t="s">
        <v>8</v>
      </c>
      <c r="W14" s="53" t="s">
        <v>9</v>
      </c>
      <c r="X14" s="53" t="s">
        <v>10</v>
      </c>
      <c r="Y14" s="53" t="s">
        <v>11</v>
      </c>
      <c r="AA14" s="122" t="s">
        <v>26</v>
      </c>
      <c r="AB14" s="13">
        <f>R49</f>
        <v>1295.2857142857142</v>
      </c>
      <c r="AC14" s="13">
        <f>T49</f>
        <v>1178.8571428571429</v>
      </c>
      <c r="AD14" s="9"/>
      <c r="AG14" s="38"/>
      <c r="AK14" s="9"/>
      <c r="AL14" s="9"/>
      <c r="AM14" s="9"/>
      <c r="AN14" s="9"/>
      <c r="AP14" s="9"/>
      <c r="BD14" s="38">
        <f>SUM(BD2:BD13)</f>
        <v>78</v>
      </c>
      <c r="BE14" s="38">
        <f>SUM(BE2:BE13)</f>
        <v>78</v>
      </c>
      <c r="BF14" s="44">
        <f>(BD14/(BD14+BE14))</f>
        <v>0.5</v>
      </c>
      <c r="BG14" s="29">
        <f>SUM(BG2:BG13)</f>
        <v>14064</v>
      </c>
      <c r="BH14" s="29">
        <f>AVERAGE(BH2:BH13)</f>
        <v>90.153846153846175</v>
      </c>
      <c r="BI14" s="29">
        <f>SUM(BI2:BI13)</f>
        <v>14064</v>
      </c>
      <c r="BJ14" s="29">
        <f>AVERAGE(BJ2:BJ13)</f>
        <v>90.153846153846146</v>
      </c>
      <c r="BK14" s="29">
        <f>AVERAGE(BK2:BK13)</f>
        <v>6.833333333333333</v>
      </c>
      <c r="BL14" s="29">
        <f>AVERAGE(BL2:BL13)</f>
        <v>0</v>
      </c>
      <c r="BN14" s="91" t="s">
        <v>18</v>
      </c>
      <c r="BO14" s="92">
        <v>4</v>
      </c>
      <c r="BP14" s="92">
        <v>9</v>
      </c>
      <c r="BQ14" s="93">
        <f t="shared" si="12"/>
        <v>0.30769230769230771</v>
      </c>
      <c r="BR14" s="94">
        <v>1105</v>
      </c>
      <c r="BS14" s="94">
        <f t="shared" si="13"/>
        <v>85</v>
      </c>
      <c r="BT14" s="94">
        <v>1195</v>
      </c>
      <c r="BU14" s="94">
        <f t="shared" si="14"/>
        <v>91.92307692307692</v>
      </c>
      <c r="BV14" s="95">
        <v>9</v>
      </c>
      <c r="BW14" s="96">
        <f t="shared" si="15"/>
        <v>-6.9230769230769198</v>
      </c>
      <c r="BY14" s="126" t="s">
        <v>12</v>
      </c>
      <c r="BZ14" s="127">
        <v>1</v>
      </c>
      <c r="CA14" s="127">
        <v>11</v>
      </c>
      <c r="CB14" s="128">
        <f>(BZ14/(BZ14+CA14))</f>
        <v>8.3333333333333329E-2</v>
      </c>
      <c r="CC14" s="129">
        <v>843</v>
      </c>
      <c r="CD14" s="129">
        <f t="shared" si="17"/>
        <v>70.25</v>
      </c>
      <c r="CE14" s="130">
        <v>1093</v>
      </c>
      <c r="CF14" s="130">
        <f t="shared" si="18"/>
        <v>91.083333333333329</v>
      </c>
      <c r="CG14" s="131">
        <v>13</v>
      </c>
      <c r="CH14" s="132">
        <f>CD14-CF14</f>
        <v>-20.833333333333329</v>
      </c>
      <c r="CJ14" s="126" t="s">
        <v>17</v>
      </c>
      <c r="CK14" s="127">
        <v>0</v>
      </c>
      <c r="CL14" s="127">
        <v>12</v>
      </c>
      <c r="CM14" s="128">
        <f t="shared" si="20"/>
        <v>0</v>
      </c>
      <c r="CN14" s="129">
        <v>886</v>
      </c>
      <c r="CO14" s="129">
        <f t="shared" si="21"/>
        <v>73.833333333333329</v>
      </c>
      <c r="CP14" s="130">
        <v>1314</v>
      </c>
      <c r="CQ14" s="130">
        <f t="shared" si="22"/>
        <v>109.5</v>
      </c>
      <c r="CR14" s="131">
        <v>10</v>
      </c>
      <c r="CS14" s="132">
        <f t="shared" si="23"/>
        <v>-35.666666666666671</v>
      </c>
      <c r="CU14" s="91" t="s">
        <v>17</v>
      </c>
      <c r="CV14" s="92">
        <v>4</v>
      </c>
      <c r="CW14" s="92">
        <v>9</v>
      </c>
      <c r="CX14" s="93">
        <f t="shared" si="24"/>
        <v>0.30769230769230771</v>
      </c>
      <c r="CY14" s="94">
        <v>1428</v>
      </c>
      <c r="CZ14" s="94">
        <f t="shared" si="25"/>
        <v>109.84615384615384</v>
      </c>
      <c r="DA14" s="94">
        <v>1508</v>
      </c>
      <c r="DB14" s="94">
        <f t="shared" si="26"/>
        <v>116</v>
      </c>
      <c r="DC14" s="95">
        <v>14</v>
      </c>
      <c r="DD14" s="96">
        <f t="shared" si="27"/>
        <v>-6.1538461538461604</v>
      </c>
      <c r="DF14" s="38"/>
      <c r="DG14" s="38">
        <f>SUM(DG2:DG13)</f>
        <v>78</v>
      </c>
      <c r="DH14" s="38">
        <f>SUM(DH2:DH13)</f>
        <v>78</v>
      </c>
      <c r="DI14" s="44">
        <f>AVERAGE(DI2:DI13)</f>
        <v>0.50000000000000011</v>
      </c>
      <c r="DJ14" s="29">
        <f>SUM(DJ2:DJ13)</f>
        <v>19284</v>
      </c>
      <c r="DK14" s="29">
        <f>AVERAGE(DK2:DK13)</f>
        <v>123.6153846153846</v>
      </c>
      <c r="DL14" s="29">
        <f>SUM(DL2:DL13)</f>
        <v>19284</v>
      </c>
      <c r="DM14" s="29">
        <f>AVERAGE(DM2:DM13)</f>
        <v>123.61538461538463</v>
      </c>
      <c r="DN14" s="32">
        <f>AVERAGE(DN2:DN13)</f>
        <v>6.5</v>
      </c>
      <c r="DO14" s="29">
        <f>AVERAGE(DO2:DO13)</f>
        <v>0</v>
      </c>
    </row>
    <row r="15" spans="1:119" ht="18.75">
      <c r="A15" s="30" t="s">
        <v>34</v>
      </c>
      <c r="B15" s="191"/>
      <c r="C15" s="191"/>
      <c r="D15" s="45"/>
      <c r="E15" s="29"/>
      <c r="F15" s="13"/>
      <c r="G15" s="13"/>
      <c r="H15" s="13"/>
      <c r="I15" s="12"/>
      <c r="J15" s="13"/>
      <c r="K15" s="13">
        <v>5</v>
      </c>
      <c r="L15" s="13"/>
      <c r="N15" s="30" t="s">
        <v>34</v>
      </c>
      <c r="O15" s="49"/>
      <c r="P15" s="49"/>
      <c r="Q15" s="45"/>
      <c r="R15" s="29"/>
      <c r="S15" s="13"/>
      <c r="T15" s="13"/>
      <c r="U15" s="13"/>
      <c r="V15" s="14"/>
      <c r="W15" s="13"/>
      <c r="X15" s="13"/>
      <c r="Y15" s="13"/>
      <c r="AA15" s="91" t="s">
        <v>12</v>
      </c>
      <c r="AB15" s="13">
        <f>R12</f>
        <v>1280.125</v>
      </c>
      <c r="AC15" s="13">
        <f>T12</f>
        <v>1285.25</v>
      </c>
      <c r="AD15" s="9"/>
      <c r="AG15" s="81">
        <v>2021</v>
      </c>
      <c r="AH15" s="82" t="s">
        <v>68</v>
      </c>
      <c r="AI15" s="82" t="s">
        <v>69</v>
      </c>
      <c r="AJ15" s="84" t="s">
        <v>70</v>
      </c>
      <c r="AK15" s="84" t="s">
        <v>4</v>
      </c>
      <c r="AL15" s="84" t="s">
        <v>5</v>
      </c>
      <c r="AM15" s="84" t="s">
        <v>6</v>
      </c>
      <c r="AN15" s="84" t="s">
        <v>7</v>
      </c>
      <c r="AO15" s="84" t="s">
        <v>8</v>
      </c>
      <c r="AP15" s="86" t="s">
        <v>9</v>
      </c>
      <c r="BG15" s="9">
        <f>AVERAGE(BG2:BG13)</f>
        <v>1172</v>
      </c>
      <c r="BH15" s="9"/>
      <c r="BI15" s="9"/>
      <c r="BJ15" s="9"/>
      <c r="BN15" s="138" t="s">
        <v>24</v>
      </c>
      <c r="BO15" s="133">
        <v>3</v>
      </c>
      <c r="BP15" s="133">
        <v>10</v>
      </c>
      <c r="BQ15" s="139">
        <f t="shared" si="12"/>
        <v>0.23076923076923078</v>
      </c>
      <c r="BR15" s="140">
        <v>974</v>
      </c>
      <c r="BS15" s="140">
        <f t="shared" si="13"/>
        <v>74.92307692307692</v>
      </c>
      <c r="BT15" s="134">
        <v>1234</v>
      </c>
      <c r="BU15" s="134">
        <f t="shared" si="14"/>
        <v>94.92307692307692</v>
      </c>
      <c r="BV15" s="136">
        <v>13</v>
      </c>
      <c r="BW15" s="141">
        <f t="shared" si="15"/>
        <v>-20</v>
      </c>
      <c r="BY15" s="38"/>
      <c r="BZ15" s="38">
        <f>SUBTOTAL(109,$BD$2:$BD$14)</f>
        <v>156</v>
      </c>
      <c r="CA15" s="38">
        <f>SUBTOTAL(109,$BE$2:$BE$14)</f>
        <v>156</v>
      </c>
      <c r="CB15" s="44">
        <f>SUBTOTAL(101,$BF$2:$BF$14)</f>
        <v>0.50000000000000011</v>
      </c>
      <c r="CC15" s="29">
        <f>SUBTOTAL(109,$BG$2:$BG$14)</f>
        <v>28128</v>
      </c>
      <c r="CD15" s="29">
        <f>SUBTOTAL(101,$BH$2:$BH$14)</f>
        <v>90.153846153846175</v>
      </c>
      <c r="CE15" s="29">
        <f>SUBTOTAL(109,$BI$2:$BI$14)</f>
        <v>28128</v>
      </c>
      <c r="CF15" s="29">
        <f>SUBTOTAL(101,$BJ$2:$BJ$14)</f>
        <v>90.15384615384616</v>
      </c>
      <c r="CG15" s="32">
        <f>SUBTOTAL(101,$BK$2:$BK$14)</f>
        <v>6.833333333333333</v>
      </c>
      <c r="CH15" s="29">
        <f>SUBTOTAL(101,$BL$2:$BL$14)</f>
        <v>1.0931426704001542E-15</v>
      </c>
      <c r="CJ15" s="38"/>
      <c r="CK15" s="38">
        <f>SUM(CK2:CK14)</f>
        <v>78</v>
      </c>
      <c r="CL15" s="38">
        <f>SUM(CL2:CL14)</f>
        <v>78</v>
      </c>
      <c r="CM15" s="44">
        <f>AVERAGE(CM2:CM14)</f>
        <v>0.5</v>
      </c>
      <c r="CN15" s="29">
        <f>SUM(CN2:CN14)</f>
        <v>15168</v>
      </c>
      <c r="CO15" s="29">
        <f>AVERAGE(CO2:CO14)</f>
        <v>97.230769230769226</v>
      </c>
      <c r="CP15" s="29">
        <f>SUM(CP2:CP14)</f>
        <v>15168</v>
      </c>
      <c r="CQ15" s="29">
        <f>AVERAGE(CQ2:CQ14)</f>
        <v>97.230769230769212</v>
      </c>
      <c r="CR15" s="32">
        <f>AVERAGE(CR2:CR14)</f>
        <v>7</v>
      </c>
      <c r="CS15" s="29">
        <f>AVERAGE(CS2:CS14)</f>
        <v>0</v>
      </c>
      <c r="CU15" s="126" t="s">
        <v>15</v>
      </c>
      <c r="CV15" s="143">
        <v>2</v>
      </c>
      <c r="CW15" s="143">
        <v>11</v>
      </c>
      <c r="CX15" s="144">
        <f t="shared" si="24"/>
        <v>0.15384615384615385</v>
      </c>
      <c r="CY15" s="129">
        <v>1328</v>
      </c>
      <c r="CZ15" s="129">
        <f t="shared" si="25"/>
        <v>102.15384615384616</v>
      </c>
      <c r="DA15" s="130">
        <v>1529</v>
      </c>
      <c r="DB15" s="130">
        <f t="shared" si="26"/>
        <v>117.61538461538461</v>
      </c>
      <c r="DC15" s="131">
        <v>10</v>
      </c>
      <c r="DD15" s="132">
        <f t="shared" si="27"/>
        <v>-15.461538461538453</v>
      </c>
      <c r="DJ15" s="9">
        <f>AVERAGE(DJ2:DJ13)</f>
        <v>1607</v>
      </c>
    </row>
    <row r="16" spans="1:119" ht="18.75">
      <c r="A16" s="30" t="s">
        <v>29</v>
      </c>
      <c r="B16" s="12">
        <v>4</v>
      </c>
      <c r="C16" s="192">
        <v>9</v>
      </c>
      <c r="D16" s="45">
        <f t="shared" ref="D16:D23" si="48">(B16/(B16+C16))</f>
        <v>0.30769230769230771</v>
      </c>
      <c r="E16" s="66">
        <v>1398</v>
      </c>
      <c r="F16" s="66">
        <f>E16/13</f>
        <v>107.53846153846153</v>
      </c>
      <c r="G16" s="13">
        <v>1627</v>
      </c>
      <c r="H16" s="13">
        <f>G16/13</f>
        <v>125.15384615384616</v>
      </c>
      <c r="I16" s="12">
        <v>12</v>
      </c>
      <c r="J16" s="13">
        <f>F16-H16</f>
        <v>-17.615384615384627</v>
      </c>
      <c r="K16" s="13">
        <f t="shared" ref="K16:K23" si="49">F16-AC3</f>
        <v>-16.076923076923066</v>
      </c>
      <c r="L16" s="13">
        <f t="shared" ref="L16:L23" si="50">H16-AC3</f>
        <v>1.5384615384615614</v>
      </c>
      <c r="N16" s="30" t="s">
        <v>29</v>
      </c>
      <c r="O16" s="16">
        <v>6</v>
      </c>
      <c r="P16" s="39">
        <v>7</v>
      </c>
      <c r="Q16" s="45">
        <f t="shared" ref="Q16:Q23" si="51">(O16/(O16+P16))</f>
        <v>0.46153846153846156</v>
      </c>
      <c r="R16" s="13">
        <v>1633</v>
      </c>
      <c r="S16" s="13">
        <f>R16/13</f>
        <v>125.61538461538461</v>
      </c>
      <c r="T16" s="13">
        <v>1575</v>
      </c>
      <c r="U16" s="13">
        <f>T16/13</f>
        <v>121.15384615384616</v>
      </c>
      <c r="V16" s="12">
        <v>5</v>
      </c>
      <c r="W16" s="13">
        <f>S16-U16</f>
        <v>4.4615384615384528</v>
      </c>
      <c r="X16" s="13">
        <f t="shared" ref="X16:X23" si="52">S16-AC3</f>
        <v>2.0000000000000142</v>
      </c>
      <c r="Y16" s="13">
        <f t="shared" ref="Y16:Y23" si="53">U16-AC3</f>
        <v>-2.4615384615384386</v>
      </c>
      <c r="AA16" s="91" t="s">
        <v>25</v>
      </c>
      <c r="AB16" s="13">
        <f>E73</f>
        <v>1284.8571428571429</v>
      </c>
      <c r="AC16" s="13">
        <f>G73</f>
        <v>1208.5714285714287</v>
      </c>
      <c r="AD16" s="9"/>
      <c r="AG16" s="147" t="s">
        <v>18</v>
      </c>
      <c r="AH16" s="150" cm="1">
        <f t="array" ref="AH16:AP16">B54:J54</f>
        <v>0</v>
      </c>
      <c r="AI16" s="150">
        <v>0</v>
      </c>
      <c r="AJ16" s="151">
        <v>0</v>
      </c>
      <c r="AK16" s="79">
        <v>0</v>
      </c>
      <c r="AL16" s="79">
        <v>0</v>
      </c>
      <c r="AM16" s="79">
        <v>0</v>
      </c>
      <c r="AN16" s="79">
        <v>0</v>
      </c>
      <c r="AO16" s="150">
        <v>0</v>
      </c>
      <c r="AP16" s="90">
        <v>0</v>
      </c>
      <c r="BG16" s="9"/>
      <c r="BH16" s="9"/>
      <c r="BI16" s="9"/>
      <c r="BJ16" s="9"/>
      <c r="BN16" s="78"/>
      <c r="BO16" s="78">
        <f>SUM(BO2:BO15)</f>
        <v>91</v>
      </c>
      <c r="BP16" s="78">
        <f>SUM(BP2:BP15)</f>
        <v>91</v>
      </c>
      <c r="BQ16" s="111">
        <f t="shared" si="12"/>
        <v>0.5</v>
      </c>
      <c r="BR16" s="31">
        <f>SUM(BR2:BR15)</f>
        <v>16538</v>
      </c>
      <c r="BS16" s="31">
        <f>AVERAGE(BS2:BS15)</f>
        <v>90.868131868131869</v>
      </c>
      <c r="BT16" s="31">
        <f>SUM(BT2:BT15)</f>
        <v>16538</v>
      </c>
      <c r="BU16" s="31">
        <f>AVERAGE(BU2:BU15)</f>
        <v>90.868131868131869</v>
      </c>
      <c r="BV16" s="112">
        <f>AVERAGE(BV2:BV15)</f>
        <v>7.5</v>
      </c>
      <c r="BW16" s="31">
        <f>AVERAGE(BW2:BW15)</f>
        <v>0</v>
      </c>
      <c r="CC16" s="9">
        <f>AVERAGE(CC2:CC14)</f>
        <v>1033.2307692307693</v>
      </c>
      <c r="CK16" s="16"/>
      <c r="CN16" s="9">
        <f>AVERAGE(CN2:CN14)</f>
        <v>1166.7692307692307</v>
      </c>
      <c r="CV16" s="38">
        <f>SUM(CV2:CV15)</f>
        <v>91</v>
      </c>
      <c r="CW16" s="38">
        <f>SUM(CW2:CW15)</f>
        <v>91</v>
      </c>
      <c r="CX16" s="44">
        <f>AVERAGE(CX2:CX15)</f>
        <v>0.5</v>
      </c>
      <c r="CY16" s="29">
        <f>SUM(CY2:CY15)</f>
        <v>21254</v>
      </c>
      <c r="CZ16" s="29">
        <f>AVERAGE(CZ2:CZ15)</f>
        <v>116.78021978021977</v>
      </c>
      <c r="DA16" s="29">
        <f>SUM(DA2:DA15)</f>
        <v>21254</v>
      </c>
      <c r="DB16" s="29">
        <f>AVERAGE(DB2:DB15)</f>
        <v>116.78021978021978</v>
      </c>
      <c r="DC16" s="32">
        <f>AVERAGE(DC2:DC15)</f>
        <v>7.5</v>
      </c>
      <c r="DD16" s="29">
        <f>AVERAGE(DD2:DD15)</f>
        <v>-1.0150610510858574E-15</v>
      </c>
    </row>
    <row r="17" spans="1:103" ht="18.75">
      <c r="A17" s="30" t="s">
        <v>30</v>
      </c>
      <c r="B17" s="12">
        <v>7</v>
      </c>
      <c r="C17" s="12">
        <v>6</v>
      </c>
      <c r="D17" s="45">
        <f t="shared" si="48"/>
        <v>0.53846153846153844</v>
      </c>
      <c r="E17" s="13">
        <v>1378</v>
      </c>
      <c r="F17" s="13">
        <f>E17/13</f>
        <v>106</v>
      </c>
      <c r="G17" s="62">
        <v>1431</v>
      </c>
      <c r="H17" s="62">
        <f>G17/13</f>
        <v>110.07692307692308</v>
      </c>
      <c r="I17" s="12">
        <v>13</v>
      </c>
      <c r="J17" s="13">
        <f>F17-H17</f>
        <v>-4.0769230769230802</v>
      </c>
      <c r="K17" s="13">
        <f t="shared" si="49"/>
        <v>-10.780219780219767</v>
      </c>
      <c r="L17" s="13">
        <f t="shared" si="50"/>
        <v>-6.7032967032966866</v>
      </c>
      <c r="N17" s="30" t="s">
        <v>30</v>
      </c>
      <c r="O17" s="16">
        <v>8</v>
      </c>
      <c r="P17" s="16">
        <v>5</v>
      </c>
      <c r="Q17" s="45">
        <f t="shared" si="51"/>
        <v>0.61538461538461542</v>
      </c>
      <c r="R17" s="13">
        <v>1525</v>
      </c>
      <c r="S17" s="13">
        <f>R17/13</f>
        <v>117.30769230769231</v>
      </c>
      <c r="T17" s="13">
        <v>1519</v>
      </c>
      <c r="U17" s="13">
        <f>T17/13</f>
        <v>116.84615384615384</v>
      </c>
      <c r="V17" s="12">
        <v>7</v>
      </c>
      <c r="W17" s="13">
        <f>S17-U17</f>
        <v>0.461538461538467</v>
      </c>
      <c r="X17" s="13">
        <f t="shared" si="52"/>
        <v>0.52747252747253981</v>
      </c>
      <c r="Y17" s="13">
        <f t="shared" si="53"/>
        <v>6.5934065934072805E-2</v>
      </c>
      <c r="AA17" s="91" t="s">
        <v>20</v>
      </c>
      <c r="AB17" s="13">
        <f>E79</f>
        <v>1611</v>
      </c>
      <c r="AC17" s="13">
        <f>G79</f>
        <v>1552</v>
      </c>
      <c r="AD17" s="9"/>
      <c r="AG17" s="148" t="s">
        <v>78</v>
      </c>
      <c r="AH17" s="92" cm="1">
        <f t="array" ref="AH17:AP17">O76:W76</f>
        <v>0</v>
      </c>
      <c r="AI17" s="92">
        <v>0</v>
      </c>
      <c r="AJ17" s="93">
        <v>0</v>
      </c>
      <c r="AK17" s="94">
        <v>0</v>
      </c>
      <c r="AL17" s="94">
        <v>0</v>
      </c>
      <c r="AM17" s="94">
        <v>0</v>
      </c>
      <c r="AN17" s="94">
        <v>0</v>
      </c>
      <c r="AO17" s="92">
        <v>0</v>
      </c>
      <c r="AP17" s="96">
        <v>0</v>
      </c>
      <c r="BG17" s="9"/>
      <c r="BH17" s="9"/>
      <c r="BI17" s="9"/>
      <c r="BJ17" s="9"/>
      <c r="BQ17" s="189"/>
      <c r="BR17" s="9">
        <f>AVERAGE(BR2:BR15)</f>
        <v>1181.2857142857142</v>
      </c>
      <c r="BS17" s="9"/>
      <c r="BT17" s="9"/>
      <c r="BU17" s="9"/>
      <c r="CX17" s="189"/>
      <c r="CY17" s="9">
        <f>AVERAGE(CY2:CY15)</f>
        <v>1518.1428571428571</v>
      </c>
    </row>
    <row r="18" spans="1:103" ht="18.75">
      <c r="A18" s="38" t="s">
        <v>32</v>
      </c>
      <c r="B18" s="12">
        <v>4</v>
      </c>
      <c r="C18" s="12">
        <v>8</v>
      </c>
      <c r="D18" s="45">
        <f t="shared" si="48"/>
        <v>0.33333333333333331</v>
      </c>
      <c r="E18" s="13">
        <v>1064</v>
      </c>
      <c r="F18" s="13">
        <f>E18/12</f>
        <v>88.666666666666671</v>
      </c>
      <c r="G18" s="13">
        <v>1234</v>
      </c>
      <c r="H18" s="13">
        <f>G18/12</f>
        <v>102.83333333333333</v>
      </c>
      <c r="I18" s="12">
        <v>11</v>
      </c>
      <c r="J18" s="13">
        <f t="shared" ref="J18:J23" si="54">F18-H18</f>
        <v>-14.166666666666657</v>
      </c>
      <c r="K18" s="13">
        <f t="shared" si="49"/>
        <v>-8.564102564102555</v>
      </c>
      <c r="L18" s="13">
        <f t="shared" si="50"/>
        <v>5.6025641025641022</v>
      </c>
      <c r="N18" s="38" t="s">
        <v>32</v>
      </c>
      <c r="O18" s="16">
        <v>7</v>
      </c>
      <c r="P18" s="16">
        <v>5</v>
      </c>
      <c r="Q18" s="45">
        <f t="shared" si="51"/>
        <v>0.58333333333333337</v>
      </c>
      <c r="R18" s="13">
        <v>1225</v>
      </c>
      <c r="S18" s="13">
        <f>R18/12</f>
        <v>102.08333333333333</v>
      </c>
      <c r="T18" s="13">
        <v>1084</v>
      </c>
      <c r="U18" s="13">
        <f>T18/12</f>
        <v>90.333333333333329</v>
      </c>
      <c r="V18" s="12">
        <v>4</v>
      </c>
      <c r="W18" s="13">
        <f t="shared" ref="W18:W23" si="55">S18-U18</f>
        <v>11.75</v>
      </c>
      <c r="X18" s="13">
        <f t="shared" si="52"/>
        <v>4.8525641025641022</v>
      </c>
      <c r="Y18" s="13">
        <f t="shared" si="53"/>
        <v>-6.8974358974358978</v>
      </c>
      <c r="AA18" s="91" t="s">
        <v>27</v>
      </c>
      <c r="AB18" s="13">
        <f>R88</f>
        <v>1252</v>
      </c>
      <c r="AC18" s="13">
        <f>T88</f>
        <v>1227</v>
      </c>
      <c r="AD18" s="9"/>
      <c r="AG18" s="148" t="s">
        <v>21</v>
      </c>
      <c r="AH18" s="152" cm="1">
        <f t="array" ref="AH18:AP18">B82:J82</f>
        <v>0</v>
      </c>
      <c r="AI18" s="92">
        <v>0</v>
      </c>
      <c r="AJ18" s="93">
        <v>0</v>
      </c>
      <c r="AK18" s="94">
        <v>0</v>
      </c>
      <c r="AL18" s="94">
        <v>0</v>
      </c>
      <c r="AM18" s="94">
        <v>0</v>
      </c>
      <c r="AN18" s="94">
        <v>0</v>
      </c>
      <c r="AO18" s="92">
        <v>0</v>
      </c>
      <c r="AP18" s="96">
        <v>0</v>
      </c>
      <c r="BG18" s="9"/>
      <c r="BH18" s="9"/>
      <c r="BI18" s="9"/>
      <c r="BJ18" s="9"/>
      <c r="BQ18" s="189"/>
      <c r="BR18" s="9"/>
      <c r="BS18" s="9"/>
      <c r="BT18" s="9"/>
      <c r="BU18" s="9"/>
      <c r="CX18" s="189"/>
    </row>
    <row r="19" spans="1:103" ht="18.75">
      <c r="A19" s="30" t="s">
        <v>35</v>
      </c>
      <c r="B19" s="12">
        <v>4</v>
      </c>
      <c r="C19" s="12">
        <v>8</v>
      </c>
      <c r="D19" s="45">
        <f t="shared" si="48"/>
        <v>0.33333333333333331</v>
      </c>
      <c r="E19" s="13">
        <v>1094</v>
      </c>
      <c r="F19" s="13">
        <f>E19/12</f>
        <v>91.166666666666671</v>
      </c>
      <c r="G19" s="13">
        <v>1157</v>
      </c>
      <c r="H19" s="13">
        <f>G19/12</f>
        <v>96.416666666666671</v>
      </c>
      <c r="I19" s="12">
        <v>9</v>
      </c>
      <c r="J19" s="13">
        <f t="shared" si="54"/>
        <v>-5.25</v>
      </c>
      <c r="K19" s="13">
        <f t="shared" si="49"/>
        <v>5.064102564102555</v>
      </c>
      <c r="L19" s="13">
        <f t="shared" si="50"/>
        <v>10.314102564102555</v>
      </c>
      <c r="N19" s="30" t="s">
        <v>35</v>
      </c>
      <c r="O19" s="16">
        <v>6</v>
      </c>
      <c r="P19" s="16">
        <v>6</v>
      </c>
      <c r="Q19" s="45">
        <f t="shared" si="51"/>
        <v>0.5</v>
      </c>
      <c r="R19" s="13">
        <v>1048</v>
      </c>
      <c r="S19" s="13">
        <f>R19/12</f>
        <v>87.333333333333329</v>
      </c>
      <c r="T19" s="13">
        <v>1044</v>
      </c>
      <c r="U19" s="13">
        <f>T19/12</f>
        <v>87</v>
      </c>
      <c r="V19" s="12">
        <v>1</v>
      </c>
      <c r="W19" s="13">
        <f t="shared" si="55"/>
        <v>0.3333333333333286</v>
      </c>
      <c r="X19" s="13">
        <f t="shared" si="52"/>
        <v>1.2307692307692122</v>
      </c>
      <c r="Y19" s="13">
        <f t="shared" si="53"/>
        <v>0.89743589743588359</v>
      </c>
      <c r="AA19" s="91" t="s">
        <v>17</v>
      </c>
      <c r="AB19" s="13">
        <f>E51</f>
        <v>1193</v>
      </c>
      <c r="AC19" s="13">
        <f>G51</f>
        <v>1264</v>
      </c>
      <c r="AD19" s="9"/>
      <c r="AG19" s="148" t="s">
        <v>0</v>
      </c>
      <c r="AH19" s="92" cm="1">
        <f t="array" ref="AH19:AP19">B2:J2</f>
        <v>0</v>
      </c>
      <c r="AI19" s="92">
        <v>0</v>
      </c>
      <c r="AJ19" s="93">
        <v>0</v>
      </c>
      <c r="AK19" s="94">
        <v>0</v>
      </c>
      <c r="AL19" s="94">
        <v>0</v>
      </c>
      <c r="AM19" s="94">
        <v>0</v>
      </c>
      <c r="AN19" s="94">
        <v>0</v>
      </c>
      <c r="AO19" s="92">
        <v>0</v>
      </c>
      <c r="AP19" s="96">
        <v>0</v>
      </c>
      <c r="BG19" s="9"/>
      <c r="BH19" s="9"/>
      <c r="BI19" s="9"/>
      <c r="BJ19" s="9"/>
      <c r="BQ19" s="189"/>
      <c r="BR19" s="9"/>
      <c r="BS19" s="9"/>
      <c r="BT19" s="9"/>
      <c r="BU19" s="9"/>
      <c r="CX19" s="189"/>
    </row>
    <row r="20" spans="1:103" ht="18.75">
      <c r="A20" s="30" t="s">
        <v>36</v>
      </c>
      <c r="B20" s="12">
        <v>6</v>
      </c>
      <c r="C20" s="12">
        <v>7</v>
      </c>
      <c r="D20" s="45">
        <f t="shared" si="48"/>
        <v>0.46153846153846156</v>
      </c>
      <c r="E20" s="13">
        <v>1115</v>
      </c>
      <c r="F20" s="13">
        <f t="shared" ref="F20:F23" si="56">E20/13</f>
        <v>85.769230769230774</v>
      </c>
      <c r="G20" s="13">
        <v>1153</v>
      </c>
      <c r="H20" s="13">
        <f t="shared" ref="H20:H23" si="57">G20/13</f>
        <v>88.692307692307693</v>
      </c>
      <c r="I20" s="12">
        <v>10</v>
      </c>
      <c r="J20" s="13">
        <f t="shared" si="54"/>
        <v>-2.9230769230769198</v>
      </c>
      <c r="K20" s="13">
        <f t="shared" si="49"/>
        <v>-5.098901098901095</v>
      </c>
      <c r="L20" s="13">
        <f t="shared" si="50"/>
        <v>-2.1758241758241752</v>
      </c>
      <c r="N20" s="30" t="s">
        <v>36</v>
      </c>
      <c r="O20" s="16">
        <v>6</v>
      </c>
      <c r="P20" s="16">
        <v>7</v>
      </c>
      <c r="Q20" s="45">
        <f t="shared" si="51"/>
        <v>0.46153846153846156</v>
      </c>
      <c r="R20" s="13">
        <v>1134</v>
      </c>
      <c r="S20" s="13">
        <f t="shared" ref="S20:S23" si="58">R20/13</f>
        <v>87.230769230769226</v>
      </c>
      <c r="T20" s="13">
        <v>1209</v>
      </c>
      <c r="U20" s="13">
        <f t="shared" ref="U20:U23" si="59">T20/13</f>
        <v>93</v>
      </c>
      <c r="V20" s="12">
        <v>12</v>
      </c>
      <c r="W20" s="13">
        <f t="shared" si="55"/>
        <v>-5.7692307692307736</v>
      </c>
      <c r="X20" s="13">
        <f t="shared" si="52"/>
        <v>-3.6373626373626422</v>
      </c>
      <c r="Y20" s="13">
        <f t="shared" si="53"/>
        <v>2.1318681318681314</v>
      </c>
      <c r="AA20" s="91" t="s">
        <v>0</v>
      </c>
      <c r="AB20" s="13">
        <f>E12</f>
        <v>1265.25</v>
      </c>
      <c r="AC20" s="13">
        <f>G12</f>
        <v>1248.25</v>
      </c>
      <c r="AD20" s="9"/>
      <c r="AG20" s="148" t="s">
        <v>19</v>
      </c>
      <c r="AH20" s="92" cm="1">
        <f t="array" ref="AH20:AP20">O65:W65</f>
        <v>0</v>
      </c>
      <c r="AI20" s="92">
        <v>0</v>
      </c>
      <c r="AJ20" s="93">
        <v>0</v>
      </c>
      <c r="AK20" s="94">
        <v>0</v>
      </c>
      <c r="AL20" s="94">
        <v>0</v>
      </c>
      <c r="AM20" s="94">
        <v>0</v>
      </c>
      <c r="AN20" s="94">
        <v>0</v>
      </c>
      <c r="AO20" s="92">
        <v>0</v>
      </c>
      <c r="AP20" s="96">
        <v>0</v>
      </c>
      <c r="BG20" s="9"/>
      <c r="BH20" s="9"/>
      <c r="BI20" s="9"/>
      <c r="BJ20" s="9"/>
      <c r="BQ20" s="189"/>
      <c r="BR20" s="9"/>
      <c r="BS20" s="9"/>
      <c r="BT20" s="9"/>
      <c r="BU20" s="9"/>
      <c r="CX20" s="189"/>
    </row>
    <row r="21" spans="1:103" ht="18.75">
      <c r="A21" s="30" t="s">
        <v>37</v>
      </c>
      <c r="B21" s="12">
        <v>7</v>
      </c>
      <c r="C21" s="12">
        <v>6</v>
      </c>
      <c r="D21" s="45">
        <f t="shared" si="48"/>
        <v>0.53846153846153844</v>
      </c>
      <c r="E21" s="13">
        <v>1188</v>
      </c>
      <c r="F21" s="13">
        <f t="shared" si="56"/>
        <v>91.384615384615387</v>
      </c>
      <c r="G21" s="13">
        <v>1178</v>
      </c>
      <c r="H21" s="13">
        <f t="shared" si="57"/>
        <v>90.615384615384613</v>
      </c>
      <c r="I21" s="12">
        <v>7</v>
      </c>
      <c r="J21" s="13">
        <f t="shared" si="54"/>
        <v>0.7692307692307736</v>
      </c>
      <c r="K21" s="13">
        <f t="shared" si="49"/>
        <v>1.2307692307692122</v>
      </c>
      <c r="L21" s="13">
        <f t="shared" si="50"/>
        <v>0.46153846153843858</v>
      </c>
      <c r="N21" s="30" t="s">
        <v>37</v>
      </c>
      <c r="O21" s="16">
        <v>7</v>
      </c>
      <c r="P21" s="16">
        <v>6</v>
      </c>
      <c r="Q21" s="45">
        <f t="shared" si="51"/>
        <v>0.53846153846153844</v>
      </c>
      <c r="R21" s="13">
        <v>1192</v>
      </c>
      <c r="S21" s="13">
        <f t="shared" si="58"/>
        <v>91.692307692307693</v>
      </c>
      <c r="T21" s="13">
        <v>1107</v>
      </c>
      <c r="U21" s="13">
        <f t="shared" si="59"/>
        <v>85.15384615384616</v>
      </c>
      <c r="V21" s="12">
        <v>3</v>
      </c>
      <c r="W21" s="13">
        <f t="shared" si="55"/>
        <v>6.538461538461533</v>
      </c>
      <c r="X21" s="13">
        <f t="shared" si="52"/>
        <v>1.5384615384615188</v>
      </c>
      <c r="Y21" s="13">
        <f t="shared" si="53"/>
        <v>-5.0000000000000142</v>
      </c>
      <c r="AA21" s="91" t="s">
        <v>16</v>
      </c>
      <c r="AB21" s="13">
        <f>R38</f>
        <v>1196.25</v>
      </c>
      <c r="AC21" s="13">
        <f>T38</f>
        <v>1237.75</v>
      </c>
      <c r="AD21" s="9"/>
      <c r="AG21" s="148" t="s">
        <v>15</v>
      </c>
      <c r="AH21" s="92" cm="1">
        <f t="array" ref="AH21:AP21">B28:J28</f>
        <v>0</v>
      </c>
      <c r="AI21" s="92">
        <v>0</v>
      </c>
      <c r="AJ21" s="93">
        <v>0</v>
      </c>
      <c r="AK21" s="94">
        <v>0</v>
      </c>
      <c r="AL21" s="94">
        <v>0</v>
      </c>
      <c r="AM21" s="94">
        <v>0</v>
      </c>
      <c r="AN21" s="94">
        <v>0</v>
      </c>
      <c r="AO21" s="92">
        <v>0</v>
      </c>
      <c r="AP21" s="96">
        <v>0</v>
      </c>
    </row>
    <row r="22" spans="1:103" ht="18.75">
      <c r="A22" s="30" t="s">
        <v>38</v>
      </c>
      <c r="B22" s="193">
        <v>8</v>
      </c>
      <c r="C22" s="193">
        <v>5</v>
      </c>
      <c r="D22" s="45">
        <f t="shared" si="48"/>
        <v>0.61538461538461542</v>
      </c>
      <c r="E22" s="13">
        <v>1354</v>
      </c>
      <c r="F22" s="13">
        <f t="shared" si="56"/>
        <v>104.15384615384616</v>
      </c>
      <c r="G22" s="13">
        <v>1303</v>
      </c>
      <c r="H22" s="13">
        <f t="shared" si="57"/>
        <v>100.23076923076923</v>
      </c>
      <c r="I22" s="12">
        <v>1</v>
      </c>
      <c r="J22" s="13">
        <f t="shared" si="54"/>
        <v>3.923076923076934</v>
      </c>
      <c r="K22" s="13">
        <f t="shared" si="49"/>
        <v>8.892307692307682</v>
      </c>
      <c r="L22" s="13">
        <f t="shared" si="50"/>
        <v>4.969230769230748</v>
      </c>
      <c r="N22" s="30" t="s">
        <v>38</v>
      </c>
      <c r="O22" s="64">
        <v>4</v>
      </c>
      <c r="P22" s="64">
        <v>9</v>
      </c>
      <c r="Q22" s="65">
        <f t="shared" si="51"/>
        <v>0.30769230769230771</v>
      </c>
      <c r="R22" s="66">
        <v>974</v>
      </c>
      <c r="S22" s="66">
        <f t="shared" si="58"/>
        <v>74.92307692307692</v>
      </c>
      <c r="T22" s="13">
        <v>1212</v>
      </c>
      <c r="U22" s="13">
        <f t="shared" si="59"/>
        <v>93.230769230769226</v>
      </c>
      <c r="V22" s="12">
        <v>8</v>
      </c>
      <c r="W22" s="66">
        <f t="shared" si="55"/>
        <v>-18.307692307692307</v>
      </c>
      <c r="X22" s="13">
        <f t="shared" si="52"/>
        <v>-20.338461538461559</v>
      </c>
      <c r="Y22" s="13">
        <f t="shared" si="53"/>
        <v>-2.030769230769252</v>
      </c>
      <c r="AA22" s="91" t="s">
        <v>14</v>
      </c>
      <c r="AB22" s="13">
        <f>R25</f>
        <v>1210</v>
      </c>
      <c r="AC22" s="13">
        <f>T25</f>
        <v>1248.125</v>
      </c>
      <c r="AD22" s="9"/>
      <c r="AG22" s="148" t="s">
        <v>14</v>
      </c>
      <c r="AH22" s="92" cm="1">
        <f t="array" ref="AH22:AP22">O15:W15</f>
        <v>0</v>
      </c>
      <c r="AI22" s="92">
        <v>0</v>
      </c>
      <c r="AJ22" s="93">
        <v>0</v>
      </c>
      <c r="AK22" s="94">
        <v>0</v>
      </c>
      <c r="AL22" s="94">
        <v>0</v>
      </c>
      <c r="AM22" s="94">
        <v>0</v>
      </c>
      <c r="AN22" s="94">
        <v>0</v>
      </c>
      <c r="AO22" s="92">
        <v>0</v>
      </c>
      <c r="AP22" s="96">
        <v>0</v>
      </c>
    </row>
    <row r="23" spans="1:103" ht="18.75">
      <c r="A23" s="23" t="s">
        <v>40</v>
      </c>
      <c r="B23" s="12">
        <v>9</v>
      </c>
      <c r="C23" s="12">
        <v>4</v>
      </c>
      <c r="D23" s="51">
        <f t="shared" si="48"/>
        <v>0.69230769230769229</v>
      </c>
      <c r="E23" s="13">
        <v>1325</v>
      </c>
      <c r="F23" s="13">
        <f t="shared" si="56"/>
        <v>101.92307692307692</v>
      </c>
      <c r="G23" s="13">
        <v>1118</v>
      </c>
      <c r="H23" s="13">
        <f t="shared" si="57"/>
        <v>86</v>
      </c>
      <c r="I23" s="12">
        <v>3</v>
      </c>
      <c r="J23" s="13">
        <f t="shared" si="54"/>
        <v>15.92307692307692</v>
      </c>
      <c r="K23" s="13">
        <f t="shared" si="49"/>
        <v>11.292307692307688</v>
      </c>
      <c r="L23" s="13">
        <f t="shared" si="50"/>
        <v>-4.6307692307692321</v>
      </c>
      <c r="N23" s="23" t="s">
        <v>40</v>
      </c>
      <c r="O23" s="64">
        <v>3</v>
      </c>
      <c r="P23" s="64">
        <v>10</v>
      </c>
      <c r="Q23" s="67">
        <f t="shared" si="51"/>
        <v>0.23076923076923078</v>
      </c>
      <c r="R23" s="66">
        <v>949</v>
      </c>
      <c r="S23" s="66">
        <f t="shared" si="58"/>
        <v>73</v>
      </c>
      <c r="T23" s="13">
        <v>1235</v>
      </c>
      <c r="U23" s="13">
        <f t="shared" si="59"/>
        <v>95</v>
      </c>
      <c r="V23" s="12">
        <v>7</v>
      </c>
      <c r="W23" s="66">
        <f t="shared" si="55"/>
        <v>-22</v>
      </c>
      <c r="X23" s="13">
        <f t="shared" si="52"/>
        <v>-17.630769230769232</v>
      </c>
      <c r="Y23" s="13">
        <f t="shared" si="53"/>
        <v>4.3692307692307679</v>
      </c>
      <c r="AA23" s="91" t="s">
        <v>13</v>
      </c>
      <c r="AB23" s="13">
        <f>E25</f>
        <v>1239.5</v>
      </c>
      <c r="AC23" s="13">
        <f>G25</f>
        <v>1275.125</v>
      </c>
      <c r="AD23" s="9"/>
      <c r="AG23" s="148" t="s">
        <v>17</v>
      </c>
      <c r="AH23" s="92" cm="1">
        <f t="array" ref="AH23:AP23">B41:J41</f>
        <v>0</v>
      </c>
      <c r="AI23" s="92">
        <v>0</v>
      </c>
      <c r="AJ23" s="93">
        <v>0</v>
      </c>
      <c r="AK23" s="94">
        <v>0</v>
      </c>
      <c r="AL23" s="94">
        <v>0</v>
      </c>
      <c r="AM23" s="94">
        <v>0</v>
      </c>
      <c r="AN23" s="94">
        <v>0</v>
      </c>
      <c r="AO23" s="92">
        <v>0</v>
      </c>
      <c r="AP23" s="96">
        <v>0</v>
      </c>
    </row>
    <row r="24" spans="1:103" ht="18.75">
      <c r="A24" s="14"/>
      <c r="B24" s="26">
        <f>SUM(B15:B23)</f>
        <v>49</v>
      </c>
      <c r="C24" s="26">
        <f>SUM(C15:C23)</f>
        <v>53</v>
      </c>
      <c r="D24" s="44">
        <f>(B24/(B24+C24))</f>
        <v>0.48039215686274511</v>
      </c>
      <c r="E24" s="27">
        <f>SUM(E16:E23)</f>
        <v>9916</v>
      </c>
      <c r="F24" s="27">
        <f>AVERAGE(F16:F23)</f>
        <v>97.075320512820525</v>
      </c>
      <c r="G24" s="27">
        <f>SUM(G16:G23)</f>
        <v>10201</v>
      </c>
      <c r="H24" s="27">
        <f>AVERAGE(H16:H23)</f>
        <v>100.00240384615384</v>
      </c>
      <c r="I24" s="26">
        <f>AVERAGE(I16:I23)</f>
        <v>8.25</v>
      </c>
      <c r="J24" s="27">
        <f>AVERAGE(J16:J23)</f>
        <v>-2.9270833333333321</v>
      </c>
      <c r="K24" s="31">
        <f>AVERAGE(K15:K23)</f>
        <v>-1.0045177045177052</v>
      </c>
      <c r="L24" s="31">
        <f>AVERAGE(L15:L23)</f>
        <v>1.1720009157509139</v>
      </c>
      <c r="N24" s="30"/>
      <c r="O24" s="41">
        <f>SUM(O15:O23)</f>
        <v>47</v>
      </c>
      <c r="P24" s="41">
        <f>SUM(P15:P23)</f>
        <v>55</v>
      </c>
      <c r="Q24" s="44">
        <f>(O24/(O24+P24))</f>
        <v>0.46078431372549017</v>
      </c>
      <c r="R24" s="27">
        <f>SUM(R16:R23)</f>
        <v>9680</v>
      </c>
      <c r="S24" s="27">
        <f>AVERAGE(S16:S23)</f>
        <v>94.898237179487168</v>
      </c>
      <c r="T24" s="27">
        <f>SUM(T16:T23)</f>
        <v>9985</v>
      </c>
      <c r="U24" s="27">
        <f>AVERAGE(U16:U23)</f>
        <v>97.714743589743591</v>
      </c>
      <c r="V24" s="27">
        <f>AVERAGE(V16:V23)</f>
        <v>5.875</v>
      </c>
      <c r="W24" s="27">
        <f>AVERAGE(W16:W23)</f>
        <v>-2.8165064102564124</v>
      </c>
      <c r="X24" s="31">
        <f>AVERAGE(X15:X23)</f>
        <v>-3.9321657509157557</v>
      </c>
      <c r="Y24" s="31">
        <f>AVERAGE(Y15:Y23)</f>
        <v>-1.1156593406593434</v>
      </c>
      <c r="AA24" s="91" t="s">
        <v>19</v>
      </c>
      <c r="AB24" s="13">
        <f>R73</f>
        <v>1359</v>
      </c>
      <c r="AC24" s="13">
        <f>T73</f>
        <v>1262.1666666666667</v>
      </c>
      <c r="AD24" s="9"/>
      <c r="AG24" s="148" t="s">
        <v>16</v>
      </c>
      <c r="AH24" s="92" cm="1">
        <f t="array" ref="AH24:AP24">O28:W28</f>
        <v>0</v>
      </c>
      <c r="AI24" s="92">
        <v>0</v>
      </c>
      <c r="AJ24" s="93">
        <v>0</v>
      </c>
      <c r="AK24" s="94">
        <v>0</v>
      </c>
      <c r="AL24" s="94">
        <v>0</v>
      </c>
      <c r="AM24" s="94">
        <v>0</v>
      </c>
      <c r="AN24" s="94">
        <v>0</v>
      </c>
      <c r="AO24" s="92">
        <v>0</v>
      </c>
      <c r="AP24" s="96">
        <v>0</v>
      </c>
    </row>
    <row r="25" spans="1:103" ht="18.75">
      <c r="A25" s="16"/>
      <c r="B25" s="12"/>
      <c r="C25" s="12"/>
      <c r="D25" s="45"/>
      <c r="E25" s="29">
        <f>AVERAGE(E15:E23)</f>
        <v>1239.5</v>
      </c>
      <c r="F25" s="29"/>
      <c r="G25" s="29">
        <f t="shared" ref="G25" si="60">AVERAGE(G15:G23)</f>
        <v>1275.125</v>
      </c>
      <c r="H25" s="13"/>
      <c r="I25" s="12"/>
      <c r="J25" s="13"/>
      <c r="K25" s="13"/>
      <c r="L25" s="13"/>
      <c r="N25" s="16"/>
      <c r="O25" s="16"/>
      <c r="P25" s="16"/>
      <c r="Q25" s="16"/>
      <c r="R25" s="29">
        <f>AVERAGE(R15:R23)</f>
        <v>1210</v>
      </c>
      <c r="S25" s="29"/>
      <c r="T25" s="29">
        <f t="shared" ref="T25" si="61">AVERAGE(T15:T23)</f>
        <v>1248.125</v>
      </c>
      <c r="AA25" s="91" t="s">
        <v>15</v>
      </c>
      <c r="AB25" s="13">
        <f>E38</f>
        <v>1219.5</v>
      </c>
      <c r="AC25" s="13">
        <f>G38</f>
        <v>1255.25</v>
      </c>
      <c r="AD25" s="9"/>
      <c r="AG25" s="148" t="s">
        <v>20</v>
      </c>
      <c r="AH25" s="95" cm="1">
        <f t="array" ref="AH25:AP25">B76:J76</f>
        <v>0</v>
      </c>
      <c r="AI25" s="92">
        <v>0</v>
      </c>
      <c r="AJ25" s="93">
        <v>0</v>
      </c>
      <c r="AK25" s="94">
        <v>0</v>
      </c>
      <c r="AL25" s="94">
        <v>0</v>
      </c>
      <c r="AM25" s="94">
        <v>0</v>
      </c>
      <c r="AN25" s="94">
        <v>0</v>
      </c>
      <c r="AO25" s="92">
        <v>0</v>
      </c>
      <c r="AP25" s="96">
        <v>0</v>
      </c>
    </row>
    <row r="26" spans="1:103" ht="18.75">
      <c r="AA26" s="91" t="s">
        <v>18</v>
      </c>
      <c r="AB26" s="13">
        <f>E61</f>
        <v>1296.5999999999999</v>
      </c>
      <c r="AC26" s="13">
        <f>G61</f>
        <v>1314.4</v>
      </c>
      <c r="AD26" s="9"/>
      <c r="AG26" s="148" t="s">
        <v>13</v>
      </c>
      <c r="AH26" s="92" cm="1">
        <f t="array" ref="AH26:AP26">B15:J15</f>
        <v>0</v>
      </c>
      <c r="AI26" s="92">
        <v>0</v>
      </c>
      <c r="AJ26" s="93">
        <v>0</v>
      </c>
      <c r="AK26" s="94">
        <v>0</v>
      </c>
      <c r="AL26" s="94">
        <v>0</v>
      </c>
      <c r="AM26" s="94">
        <v>0</v>
      </c>
      <c r="AN26" s="94">
        <v>0</v>
      </c>
      <c r="AO26" s="92">
        <v>0</v>
      </c>
      <c r="AP26" s="96">
        <v>0</v>
      </c>
    </row>
    <row r="27" spans="1:103" ht="18.75">
      <c r="A27" s="23" t="s">
        <v>15</v>
      </c>
      <c r="B27" s="32" t="s">
        <v>1</v>
      </c>
      <c r="C27" s="32" t="s">
        <v>2</v>
      </c>
      <c r="D27" s="46" t="s">
        <v>3</v>
      </c>
      <c r="E27" s="53" t="s">
        <v>4</v>
      </c>
      <c r="F27" s="53" t="s">
        <v>5</v>
      </c>
      <c r="G27" s="53" t="s">
        <v>6</v>
      </c>
      <c r="H27" s="53" t="s">
        <v>7</v>
      </c>
      <c r="I27" s="198" t="s">
        <v>8</v>
      </c>
      <c r="J27" s="53" t="s">
        <v>9</v>
      </c>
      <c r="K27" s="53" t="s">
        <v>10</v>
      </c>
      <c r="L27" s="53" t="s">
        <v>11</v>
      </c>
      <c r="N27" s="23" t="s">
        <v>16</v>
      </c>
      <c r="O27" s="38" t="s">
        <v>1</v>
      </c>
      <c r="P27" s="38" t="s">
        <v>2</v>
      </c>
      <c r="Q27" s="42" t="s">
        <v>3</v>
      </c>
      <c r="R27" s="53" t="s">
        <v>4</v>
      </c>
      <c r="S27" s="53" t="s">
        <v>5</v>
      </c>
      <c r="T27" s="53" t="s">
        <v>6</v>
      </c>
      <c r="U27" s="53" t="s">
        <v>7</v>
      </c>
      <c r="V27" s="23" t="s">
        <v>8</v>
      </c>
      <c r="W27" s="53" t="s">
        <v>9</v>
      </c>
      <c r="X27" s="53" t="s">
        <v>10</v>
      </c>
      <c r="Y27" s="53" t="s">
        <v>11</v>
      </c>
      <c r="AA27" s="138" t="s">
        <v>24</v>
      </c>
      <c r="AB27" s="13">
        <f>R62</f>
        <v>1268.2857142857142</v>
      </c>
      <c r="AC27" s="13">
        <f>T62</f>
        <v>1349.7142857142858</v>
      </c>
      <c r="AD27" s="9"/>
      <c r="AG27" s="149" t="s">
        <v>12</v>
      </c>
      <c r="AH27" s="143" cm="1">
        <f t="array" ref="AH27:AP27">O2:W2</f>
        <v>0</v>
      </c>
      <c r="AI27" s="143">
        <v>0</v>
      </c>
      <c r="AJ27" s="144">
        <v>0</v>
      </c>
      <c r="AK27" s="130">
        <v>0</v>
      </c>
      <c r="AL27" s="130">
        <v>0</v>
      </c>
      <c r="AM27" s="130">
        <v>0</v>
      </c>
      <c r="AN27" s="130">
        <v>0</v>
      </c>
      <c r="AO27" s="143">
        <v>0</v>
      </c>
      <c r="AP27" s="153">
        <v>0</v>
      </c>
    </row>
    <row r="28" spans="1:103" ht="18.75">
      <c r="A28" s="30" t="s">
        <v>33</v>
      </c>
      <c r="B28" s="191"/>
      <c r="C28" s="191"/>
      <c r="D28" s="45"/>
      <c r="E28" s="29"/>
      <c r="F28" s="13"/>
      <c r="G28" s="13"/>
      <c r="H28" s="13"/>
      <c r="I28" s="12"/>
      <c r="J28" s="13"/>
      <c r="K28" s="13"/>
      <c r="L28" s="13"/>
      <c r="N28" s="30" t="s">
        <v>34</v>
      </c>
      <c r="O28" s="49"/>
      <c r="P28" s="49"/>
      <c r="Q28" s="45"/>
      <c r="R28" s="29"/>
      <c r="S28" s="13"/>
      <c r="T28" s="13"/>
      <c r="U28" s="13"/>
      <c r="V28" s="14"/>
      <c r="W28" s="13"/>
      <c r="X28" s="13"/>
      <c r="Y28" s="13"/>
      <c r="AA28" s="38" t="s">
        <v>21</v>
      </c>
      <c r="AB28" s="13" t="e">
        <f>E84</f>
        <v>#DIV/0!</v>
      </c>
      <c r="AC28" s="13" t="e">
        <f>G84</f>
        <v>#DIV/0!</v>
      </c>
      <c r="AD28" s="9"/>
      <c r="AG28" s="29"/>
      <c r="AH28" s="38">
        <f>SUM(AH16:AH27)</f>
        <v>0</v>
      </c>
      <c r="AI28" s="38">
        <f>SUM(AI16:AI27)</f>
        <v>0</v>
      </c>
      <c r="AJ28" s="44">
        <f>AVERAGE(AJ16:AJ27)</f>
        <v>0</v>
      </c>
      <c r="AK28" s="29">
        <f>SUM(AK16:AK27)</f>
        <v>0</v>
      </c>
      <c r="AL28" s="29">
        <f>AVERAGE(AL16:AL27)</f>
        <v>0</v>
      </c>
      <c r="AM28" s="29">
        <f>SUM(AM16:AM27)</f>
        <v>0</v>
      </c>
      <c r="AN28" s="29">
        <f>AVERAGE(AN16:AN27)</f>
        <v>0</v>
      </c>
      <c r="AO28" s="29">
        <f>AVERAGE(AO16:AO27)</f>
        <v>0</v>
      </c>
      <c r="AP28" s="29">
        <f>AVERAGE(AP16:AP27)</f>
        <v>0</v>
      </c>
    </row>
    <row r="29" spans="1:103" ht="18.75">
      <c r="A29" s="30" t="s">
        <v>29</v>
      </c>
      <c r="B29" s="12">
        <v>6</v>
      </c>
      <c r="C29" s="192">
        <v>7</v>
      </c>
      <c r="D29" s="45">
        <f t="shared" ref="D29:D36" si="62">(B29/(B29+C29))</f>
        <v>0.46153846153846156</v>
      </c>
      <c r="E29" s="13">
        <v>1562</v>
      </c>
      <c r="F29" s="13">
        <f>E29/13</f>
        <v>120.15384615384616</v>
      </c>
      <c r="G29" s="13">
        <v>1577</v>
      </c>
      <c r="H29" s="13">
        <f>G29/13</f>
        <v>121.30769230769231</v>
      </c>
      <c r="I29" s="12">
        <v>4</v>
      </c>
      <c r="J29" s="13">
        <f>F29-H29</f>
        <v>-1.1538461538461462</v>
      </c>
      <c r="K29" s="13">
        <f t="shared" ref="K29:K36" si="63">F29-AC3</f>
        <v>-3.4615384615384386</v>
      </c>
      <c r="L29" s="13">
        <f t="shared" ref="L29:L36" si="64">H29-AC3</f>
        <v>-2.3076923076922924</v>
      </c>
      <c r="N29" s="30" t="s">
        <v>29</v>
      </c>
      <c r="O29" s="16">
        <v>6</v>
      </c>
      <c r="P29" s="39">
        <v>7</v>
      </c>
      <c r="Q29" s="45">
        <f t="shared" ref="Q29:Q36" si="65">(O29/(O29+P29))</f>
        <v>0.46153846153846156</v>
      </c>
      <c r="R29" s="13">
        <v>1555</v>
      </c>
      <c r="S29" s="13">
        <f>R29/13</f>
        <v>119.61538461538461</v>
      </c>
      <c r="T29" s="13">
        <v>1610</v>
      </c>
      <c r="U29" s="13">
        <f>T29/13</f>
        <v>123.84615384615384</v>
      </c>
      <c r="V29" s="12">
        <v>10</v>
      </c>
      <c r="W29" s="13">
        <f>S29-U29</f>
        <v>-4.2307692307692264</v>
      </c>
      <c r="X29" s="13">
        <f t="shared" ref="X29:X36" si="66">S29-AC3</f>
        <v>-3.9999999999999858</v>
      </c>
      <c r="Y29" s="13">
        <f t="shared" ref="Y29:Y36" si="67">U29-AC3</f>
        <v>0.23076923076924061</v>
      </c>
      <c r="AB29" s="9"/>
      <c r="AC29" s="9"/>
      <c r="AG29" s="9"/>
      <c r="AH29" s="9"/>
      <c r="AI29" s="9"/>
      <c r="AJ29" s="9"/>
      <c r="AK29" s="9">
        <f>AVERAGE(AK16:AK27)</f>
        <v>0</v>
      </c>
      <c r="AL29" s="9"/>
      <c r="AM29" s="9"/>
      <c r="AN29" s="9"/>
      <c r="AO29" s="9"/>
      <c r="AP29" s="9"/>
    </row>
    <row r="30" spans="1:103" ht="18.75">
      <c r="A30" s="30" t="s">
        <v>30</v>
      </c>
      <c r="B30" s="12">
        <v>2</v>
      </c>
      <c r="C30" s="12">
        <v>11</v>
      </c>
      <c r="D30" s="45">
        <f t="shared" si="62"/>
        <v>0.15384615384615385</v>
      </c>
      <c r="E30" s="66">
        <v>1328</v>
      </c>
      <c r="F30" s="66">
        <f>E30/13</f>
        <v>102.15384615384616</v>
      </c>
      <c r="G30" s="13">
        <v>1529</v>
      </c>
      <c r="H30" s="13">
        <f>G30/13</f>
        <v>117.61538461538461</v>
      </c>
      <c r="I30" s="12">
        <v>10</v>
      </c>
      <c r="J30" s="66">
        <f>F30-H30</f>
        <v>-15.461538461538453</v>
      </c>
      <c r="K30" s="13">
        <f t="shared" si="63"/>
        <v>-14.626373626373606</v>
      </c>
      <c r="L30" s="13">
        <f t="shared" si="64"/>
        <v>0.83516483516484641</v>
      </c>
      <c r="N30" s="30" t="s">
        <v>30</v>
      </c>
      <c r="O30" s="16">
        <v>8</v>
      </c>
      <c r="P30" s="16">
        <v>5</v>
      </c>
      <c r="Q30" s="45">
        <f t="shared" si="65"/>
        <v>0.61538461538461542</v>
      </c>
      <c r="R30" s="13">
        <v>1552</v>
      </c>
      <c r="S30" s="13">
        <f>R30/13</f>
        <v>119.38461538461539</v>
      </c>
      <c r="T30" s="13">
        <v>1497</v>
      </c>
      <c r="U30" s="13">
        <f>T30/13</f>
        <v>115.15384615384616</v>
      </c>
      <c r="V30" s="12">
        <v>8</v>
      </c>
      <c r="W30" s="13">
        <f>S30-U30</f>
        <v>4.2307692307692264</v>
      </c>
      <c r="X30" s="13">
        <f t="shared" si="66"/>
        <v>2.60439560439562</v>
      </c>
      <c r="Y30" s="13">
        <f t="shared" si="67"/>
        <v>-1.6263736263736064</v>
      </c>
      <c r="AA30" s="25" t="s">
        <v>51</v>
      </c>
      <c r="AB30" s="38" t="s">
        <v>4</v>
      </c>
      <c r="AC30" s="38" t="s">
        <v>53</v>
      </c>
      <c r="AD30" s="38" t="s">
        <v>81</v>
      </c>
    </row>
    <row r="31" spans="1:103" ht="18.75">
      <c r="A31" s="38" t="s">
        <v>32</v>
      </c>
      <c r="B31" s="12">
        <v>5</v>
      </c>
      <c r="C31" s="12">
        <v>7</v>
      </c>
      <c r="D31" s="45">
        <f t="shared" si="62"/>
        <v>0.41666666666666669</v>
      </c>
      <c r="E31" s="13">
        <v>1045</v>
      </c>
      <c r="F31" s="13">
        <f>E31/12</f>
        <v>87.083333333333329</v>
      </c>
      <c r="G31" s="13">
        <v>1110</v>
      </c>
      <c r="H31" s="13">
        <f>G31/12</f>
        <v>92.5</v>
      </c>
      <c r="I31" s="12">
        <v>13</v>
      </c>
      <c r="J31" s="13">
        <f t="shared" ref="J31:J36" si="68">F31-H31</f>
        <v>-5.4166666666666714</v>
      </c>
      <c r="K31" s="13">
        <f t="shared" si="63"/>
        <v>-10.147435897435898</v>
      </c>
      <c r="L31" s="13">
        <f t="shared" si="64"/>
        <v>-4.7307692307692264</v>
      </c>
      <c r="N31" s="38" t="s">
        <v>32</v>
      </c>
      <c r="O31" s="16">
        <v>5</v>
      </c>
      <c r="P31" s="16">
        <v>7</v>
      </c>
      <c r="Q31" s="45">
        <f t="shared" si="65"/>
        <v>0.41666666666666669</v>
      </c>
      <c r="R31" s="13">
        <v>1024</v>
      </c>
      <c r="S31" s="13">
        <f>R31/12</f>
        <v>85.333333333333329</v>
      </c>
      <c r="T31" s="13">
        <v>1218</v>
      </c>
      <c r="U31" s="13">
        <f>T31/12</f>
        <v>101.5</v>
      </c>
      <c r="V31" s="12">
        <v>9</v>
      </c>
      <c r="W31" s="13">
        <f t="shared" ref="W31:W36" si="69">S31-U31</f>
        <v>-16.166666666666671</v>
      </c>
      <c r="X31" s="13">
        <f t="shared" si="66"/>
        <v>-11.897435897435898</v>
      </c>
      <c r="Y31" s="13">
        <f t="shared" si="67"/>
        <v>4.2692307692307736</v>
      </c>
      <c r="AA31" s="204">
        <v>2021</v>
      </c>
      <c r="AB31" s="13">
        <v>0</v>
      </c>
      <c r="AC31" s="16">
        <v>0</v>
      </c>
      <c r="AD31" s="16">
        <v>0</v>
      </c>
    </row>
    <row r="32" spans="1:103" ht="18.75">
      <c r="A32" s="30" t="s">
        <v>35</v>
      </c>
      <c r="B32" s="12">
        <v>5</v>
      </c>
      <c r="C32" s="12">
        <v>7</v>
      </c>
      <c r="D32" s="45">
        <f t="shared" si="62"/>
        <v>0.41666666666666669</v>
      </c>
      <c r="E32" s="13">
        <v>1052</v>
      </c>
      <c r="F32" s="13">
        <f>E32/12</f>
        <v>87.666666666666671</v>
      </c>
      <c r="G32" s="13">
        <v>964</v>
      </c>
      <c r="H32" s="13">
        <f>G32/12</f>
        <v>80.333333333333329</v>
      </c>
      <c r="I32" s="12">
        <v>12</v>
      </c>
      <c r="J32" s="13">
        <f t="shared" si="68"/>
        <v>7.3333333333333428</v>
      </c>
      <c r="K32" s="13">
        <f t="shared" si="63"/>
        <v>1.564102564102555</v>
      </c>
      <c r="L32" s="13">
        <f t="shared" si="64"/>
        <v>-5.7692307692307878</v>
      </c>
      <c r="N32" s="30" t="s">
        <v>35</v>
      </c>
      <c r="O32" s="16">
        <v>8</v>
      </c>
      <c r="P32" s="16">
        <v>4</v>
      </c>
      <c r="Q32" s="45">
        <f t="shared" si="65"/>
        <v>0.66666666666666663</v>
      </c>
      <c r="R32" s="13">
        <v>1102</v>
      </c>
      <c r="S32" s="13">
        <f>R32/12</f>
        <v>91.833333333333329</v>
      </c>
      <c r="T32" s="13">
        <v>1045</v>
      </c>
      <c r="U32" s="13">
        <f>T32/12</f>
        <v>87.083333333333329</v>
      </c>
      <c r="V32" s="12">
        <v>7</v>
      </c>
      <c r="W32" s="13">
        <f t="shared" si="69"/>
        <v>4.75</v>
      </c>
      <c r="X32" s="13">
        <f t="shared" si="66"/>
        <v>5.7307692307692122</v>
      </c>
      <c r="Y32" s="13">
        <f t="shared" si="67"/>
        <v>0.98076923076921219</v>
      </c>
      <c r="AA32" s="25">
        <v>2020</v>
      </c>
      <c r="AB32" s="13">
        <v>19284</v>
      </c>
      <c r="AC32" s="19">
        <v>123.6</v>
      </c>
      <c r="AD32" s="19">
        <v>1607</v>
      </c>
    </row>
    <row r="33" spans="1:30" ht="18.75">
      <c r="A33" s="30" t="s">
        <v>36</v>
      </c>
      <c r="B33" s="12">
        <v>5</v>
      </c>
      <c r="C33" s="12">
        <v>8</v>
      </c>
      <c r="D33" s="45">
        <f t="shared" si="62"/>
        <v>0.38461538461538464</v>
      </c>
      <c r="E33" s="13">
        <v>1194</v>
      </c>
      <c r="F33" s="13">
        <f t="shared" ref="F33:F36" si="70">E33/13</f>
        <v>91.84615384615384</v>
      </c>
      <c r="G33" s="13">
        <v>1221</v>
      </c>
      <c r="H33" s="13">
        <f t="shared" ref="H33:H36" si="71">G33/13</f>
        <v>93.92307692307692</v>
      </c>
      <c r="I33" s="12">
        <v>11</v>
      </c>
      <c r="J33" s="13">
        <f t="shared" si="68"/>
        <v>-2.0769230769230802</v>
      </c>
      <c r="K33" s="13">
        <f t="shared" si="63"/>
        <v>0.97802197802197099</v>
      </c>
      <c r="L33" s="13">
        <f t="shared" si="64"/>
        <v>3.0549450549450512</v>
      </c>
      <c r="N33" s="30" t="s">
        <v>36</v>
      </c>
      <c r="O33" s="16">
        <v>6</v>
      </c>
      <c r="P33" s="16">
        <v>7</v>
      </c>
      <c r="Q33" s="45">
        <f t="shared" si="65"/>
        <v>0.46153846153846156</v>
      </c>
      <c r="R33" s="13">
        <v>1163</v>
      </c>
      <c r="S33" s="13">
        <f t="shared" ref="S33:S36" si="72">R33/13</f>
        <v>89.461538461538467</v>
      </c>
      <c r="T33" s="13">
        <v>1219</v>
      </c>
      <c r="U33" s="13">
        <f t="shared" ref="U33:U36" si="73">T33/13</f>
        <v>93.769230769230774</v>
      </c>
      <c r="V33" s="12">
        <v>14</v>
      </c>
      <c r="W33" s="13">
        <f t="shared" si="69"/>
        <v>-4.3076923076923066</v>
      </c>
      <c r="X33" s="13">
        <f t="shared" si="66"/>
        <v>-1.4065934065934016</v>
      </c>
      <c r="Y33" s="13">
        <f t="shared" si="67"/>
        <v>2.901098901098905</v>
      </c>
      <c r="AA33" s="25">
        <v>2019</v>
      </c>
      <c r="AB33" s="13">
        <v>21254</v>
      </c>
      <c r="AC33" s="19">
        <v>116.8</v>
      </c>
      <c r="AD33" s="19">
        <v>1518.1</v>
      </c>
    </row>
    <row r="34" spans="1:30" ht="18.75">
      <c r="A34" s="30" t="s">
        <v>37</v>
      </c>
      <c r="B34" s="12">
        <v>8</v>
      </c>
      <c r="C34" s="12">
        <v>5</v>
      </c>
      <c r="D34" s="45">
        <f t="shared" si="62"/>
        <v>0.61538461538461542</v>
      </c>
      <c r="E34" s="13">
        <v>1258</v>
      </c>
      <c r="F34" s="13">
        <f t="shared" si="70"/>
        <v>96.769230769230774</v>
      </c>
      <c r="G34" s="13">
        <v>1206</v>
      </c>
      <c r="H34" s="13">
        <f t="shared" si="71"/>
        <v>92.769230769230774</v>
      </c>
      <c r="I34" s="12">
        <v>5</v>
      </c>
      <c r="J34" s="13">
        <f t="shared" si="68"/>
        <v>4</v>
      </c>
      <c r="K34" s="13">
        <f t="shared" si="63"/>
        <v>6.615384615384599</v>
      </c>
      <c r="L34" s="13">
        <f t="shared" si="64"/>
        <v>2.615384615384599</v>
      </c>
      <c r="N34" s="30" t="s">
        <v>37</v>
      </c>
      <c r="O34" s="16">
        <v>7</v>
      </c>
      <c r="P34" s="16">
        <v>6</v>
      </c>
      <c r="Q34" s="45">
        <f t="shared" si="65"/>
        <v>0.53846153846153844</v>
      </c>
      <c r="R34" s="13">
        <v>1068</v>
      </c>
      <c r="S34" s="13">
        <f t="shared" si="72"/>
        <v>82.15384615384616</v>
      </c>
      <c r="T34" s="62">
        <v>971</v>
      </c>
      <c r="U34" s="62">
        <f t="shared" si="73"/>
        <v>74.692307692307693</v>
      </c>
      <c r="V34" s="12">
        <v>10</v>
      </c>
      <c r="W34" s="62">
        <f t="shared" si="69"/>
        <v>7.461538461538467</v>
      </c>
      <c r="X34" s="13">
        <f t="shared" si="66"/>
        <v>-8.0000000000000142</v>
      </c>
      <c r="Y34" s="13">
        <f t="shared" si="67"/>
        <v>-15.461538461538481</v>
      </c>
      <c r="AA34" s="25">
        <v>2018</v>
      </c>
      <c r="AB34" s="13">
        <v>15168</v>
      </c>
      <c r="AC34" s="19">
        <v>97.2</v>
      </c>
      <c r="AD34" s="19">
        <v>1166.8</v>
      </c>
    </row>
    <row r="35" spans="1:30" ht="18.75">
      <c r="A35" s="30" t="s">
        <v>38</v>
      </c>
      <c r="B35" s="12">
        <v>8</v>
      </c>
      <c r="C35" s="12">
        <v>5</v>
      </c>
      <c r="D35" s="45">
        <f t="shared" si="62"/>
        <v>0.61538461538461542</v>
      </c>
      <c r="E35" s="13">
        <v>1216</v>
      </c>
      <c r="F35" s="13">
        <f t="shared" si="70"/>
        <v>93.538461538461533</v>
      </c>
      <c r="G35" s="13">
        <v>1252</v>
      </c>
      <c r="H35" s="13">
        <f t="shared" si="71"/>
        <v>96.307692307692307</v>
      </c>
      <c r="I35" s="12">
        <v>5</v>
      </c>
      <c r="J35" s="13">
        <f t="shared" si="68"/>
        <v>-2.7692307692307736</v>
      </c>
      <c r="K35" s="13">
        <f t="shared" si="63"/>
        <v>-1.7230769230769454</v>
      </c>
      <c r="L35" s="13">
        <f t="shared" si="64"/>
        <v>1.0461538461538282</v>
      </c>
      <c r="N35" s="30" t="s">
        <v>38</v>
      </c>
      <c r="O35" s="64">
        <v>4</v>
      </c>
      <c r="P35" s="64">
        <v>9</v>
      </c>
      <c r="Q35" s="65">
        <f t="shared" si="65"/>
        <v>0.30769230769230771</v>
      </c>
      <c r="R35" s="13">
        <v>1047</v>
      </c>
      <c r="S35" s="13">
        <f t="shared" si="72"/>
        <v>80.538461538461533</v>
      </c>
      <c r="T35" s="62">
        <v>1183</v>
      </c>
      <c r="U35" s="62">
        <f t="shared" si="73"/>
        <v>91</v>
      </c>
      <c r="V35" s="12">
        <v>9</v>
      </c>
      <c r="W35" s="13">
        <f t="shared" si="69"/>
        <v>-10.461538461538467</v>
      </c>
      <c r="X35" s="13">
        <f t="shared" si="66"/>
        <v>-14.723076923076945</v>
      </c>
      <c r="Y35" s="13">
        <f t="shared" si="67"/>
        <v>-4.2615384615384784</v>
      </c>
      <c r="AA35" s="25">
        <v>2017</v>
      </c>
      <c r="AB35" s="13">
        <v>13432</v>
      </c>
      <c r="AC35" s="19">
        <v>86.1</v>
      </c>
      <c r="AD35" s="19">
        <v>1033.2</v>
      </c>
    </row>
    <row r="36" spans="1:30" ht="18.75">
      <c r="A36" s="23" t="s">
        <v>40</v>
      </c>
      <c r="B36" s="12">
        <v>8</v>
      </c>
      <c r="C36" s="12">
        <v>5</v>
      </c>
      <c r="D36" s="51">
        <f t="shared" si="62"/>
        <v>0.61538461538461542</v>
      </c>
      <c r="E36" s="13">
        <v>1101</v>
      </c>
      <c r="F36" s="13">
        <f t="shared" si="70"/>
        <v>84.692307692307693</v>
      </c>
      <c r="G36" s="13">
        <v>1183</v>
      </c>
      <c r="H36" s="13">
        <f t="shared" si="71"/>
        <v>91</v>
      </c>
      <c r="I36" s="12">
        <v>5</v>
      </c>
      <c r="J36" s="13">
        <f t="shared" si="68"/>
        <v>-6.3076923076923066</v>
      </c>
      <c r="K36" s="13">
        <f t="shared" si="63"/>
        <v>-5.9384615384615387</v>
      </c>
      <c r="L36" s="13">
        <f t="shared" si="64"/>
        <v>0.36923076923076792</v>
      </c>
      <c r="N36" s="23" t="s">
        <v>40</v>
      </c>
      <c r="O36" s="16">
        <v>5</v>
      </c>
      <c r="P36" s="16">
        <v>8</v>
      </c>
      <c r="Q36" s="51">
        <f t="shared" si="65"/>
        <v>0.38461538461538464</v>
      </c>
      <c r="R36" s="13">
        <v>1059</v>
      </c>
      <c r="S36" s="13">
        <f t="shared" si="72"/>
        <v>81.461538461538467</v>
      </c>
      <c r="T36" s="13">
        <v>1159</v>
      </c>
      <c r="U36" s="13">
        <f t="shared" si="73"/>
        <v>89.15384615384616</v>
      </c>
      <c r="V36" s="12">
        <v>9</v>
      </c>
      <c r="W36" s="13">
        <f t="shared" si="69"/>
        <v>-7.6923076923076934</v>
      </c>
      <c r="X36" s="13">
        <f t="shared" si="66"/>
        <v>-9.1692307692307651</v>
      </c>
      <c r="Y36" s="13">
        <f t="shared" si="67"/>
        <v>-1.4769230769230717</v>
      </c>
      <c r="AA36" s="25">
        <v>2016</v>
      </c>
      <c r="AB36" s="13">
        <v>16538</v>
      </c>
      <c r="AC36" s="19">
        <v>90.9</v>
      </c>
      <c r="AD36" s="19">
        <v>1181.3</v>
      </c>
    </row>
    <row r="37" spans="1:30" ht="18.75">
      <c r="A37" s="14"/>
      <c r="B37" s="26">
        <f>SUM(B28:B36)</f>
        <v>47</v>
      </c>
      <c r="C37" s="26">
        <f>SUM(C28:C36)</f>
        <v>55</v>
      </c>
      <c r="D37" s="44">
        <f>(B37/(B37+C37))</f>
        <v>0.46078431372549017</v>
      </c>
      <c r="E37" s="27">
        <f>SUM(E29:E36)</f>
        <v>9756</v>
      </c>
      <c r="F37" s="27">
        <f>AVERAGE(F29:F36)</f>
        <v>95.487980769230774</v>
      </c>
      <c r="G37" s="27">
        <f>SUM(G29:G36)</f>
        <v>10042</v>
      </c>
      <c r="H37" s="27">
        <f>AVERAGE(H29:H36)</f>
        <v>98.21955128205127</v>
      </c>
      <c r="I37" s="26">
        <f>AVERAGE(I29:I36)</f>
        <v>8.125</v>
      </c>
      <c r="J37" s="27">
        <f>AVERAGE(J29:J36)</f>
        <v>-2.731570512820511</v>
      </c>
      <c r="K37" s="31">
        <f>AVERAGE(K28:K36)</f>
        <v>-3.3424221611721627</v>
      </c>
      <c r="L37" s="31">
        <f>AVERAGE(L28:L36)</f>
        <v>-0.61085164835165173</v>
      </c>
      <c r="N37" s="30"/>
      <c r="O37" s="41">
        <f>SUM(O28:O36)</f>
        <v>49</v>
      </c>
      <c r="P37" s="41">
        <f>SUM(P28:P36)</f>
        <v>53</v>
      </c>
      <c r="Q37" s="44">
        <f>(O37/(O37+P37))</f>
        <v>0.48039215686274511</v>
      </c>
      <c r="R37" s="27">
        <f>SUM(R29:R36)</f>
        <v>9570</v>
      </c>
      <c r="S37" s="27">
        <f>AVERAGE(S29:S36)</f>
        <v>93.722756410256409</v>
      </c>
      <c r="T37" s="27">
        <f>SUM(T29:T36)</f>
        <v>9902</v>
      </c>
      <c r="U37" s="27">
        <f>AVERAGE(U29:U36)</f>
        <v>97.024839743589752</v>
      </c>
      <c r="V37" s="27">
        <f>AVERAGE(V29:V36)</f>
        <v>9.5</v>
      </c>
      <c r="W37" s="27">
        <f>AVERAGE(W29:W36)</f>
        <v>-3.3020833333333339</v>
      </c>
      <c r="X37" s="31">
        <f>AVERAGE(X28:X36)</f>
        <v>-5.1076465201465222</v>
      </c>
      <c r="Y37" s="31">
        <f>AVERAGE(Y28:Y36)</f>
        <v>-1.8055631868131883</v>
      </c>
      <c r="AA37" s="25">
        <v>2015</v>
      </c>
      <c r="AB37" s="13">
        <v>14064</v>
      </c>
      <c r="AC37" s="19">
        <v>90.2</v>
      </c>
      <c r="AD37" s="19">
        <v>1172</v>
      </c>
    </row>
    <row r="38" spans="1:30" ht="18.75">
      <c r="E38" s="29">
        <f>AVERAGE(E28:E36)</f>
        <v>1219.5</v>
      </c>
      <c r="F38" s="29"/>
      <c r="G38" s="29">
        <f t="shared" ref="G38" si="74">AVERAGE(G28:G36)</f>
        <v>1255.25</v>
      </c>
      <c r="R38" s="29">
        <f>AVERAGE(R28:R36)</f>
        <v>1196.25</v>
      </c>
      <c r="S38" s="29"/>
      <c r="T38" s="29">
        <f t="shared" ref="T38" si="75">AVERAGE(T28:T36)</f>
        <v>1237.75</v>
      </c>
      <c r="AA38" s="25">
        <v>2014</v>
      </c>
      <c r="AB38" s="13">
        <v>12384</v>
      </c>
      <c r="AC38" s="19">
        <v>95.3</v>
      </c>
      <c r="AD38" s="13">
        <v>1238.4000000000001</v>
      </c>
    </row>
    <row r="39" spans="1:30" ht="18.75">
      <c r="AA39" s="25">
        <v>2013</v>
      </c>
      <c r="AB39" s="13">
        <v>11782</v>
      </c>
      <c r="AC39" s="19">
        <v>90.6</v>
      </c>
      <c r="AD39" s="125">
        <v>1178.2</v>
      </c>
    </row>
    <row r="40" spans="1:30" ht="18.75">
      <c r="A40" s="23" t="s">
        <v>17</v>
      </c>
      <c r="B40" s="32" t="s">
        <v>1</v>
      </c>
      <c r="C40" s="32" t="s">
        <v>2</v>
      </c>
      <c r="D40" s="46" t="s">
        <v>3</v>
      </c>
      <c r="E40" s="53" t="s">
        <v>4</v>
      </c>
      <c r="F40" s="53" t="s">
        <v>5</v>
      </c>
      <c r="G40" s="53" t="s">
        <v>6</v>
      </c>
      <c r="H40" s="53" t="s">
        <v>7</v>
      </c>
      <c r="I40" s="198" t="s">
        <v>8</v>
      </c>
      <c r="J40" s="53" t="s">
        <v>9</v>
      </c>
      <c r="K40" s="53" t="s">
        <v>10</v>
      </c>
      <c r="L40" s="53" t="s">
        <v>11</v>
      </c>
      <c r="N40" s="53" t="s">
        <v>26</v>
      </c>
      <c r="O40" s="42" t="s">
        <v>1</v>
      </c>
      <c r="P40" s="42" t="s">
        <v>2</v>
      </c>
      <c r="Q40" s="42" t="s">
        <v>3</v>
      </c>
      <c r="R40" s="53" t="s">
        <v>4</v>
      </c>
      <c r="S40" s="53" t="s">
        <v>5</v>
      </c>
      <c r="T40" s="53" t="s">
        <v>6</v>
      </c>
      <c r="U40" s="53" t="s">
        <v>7</v>
      </c>
      <c r="V40" s="23" t="s">
        <v>8</v>
      </c>
      <c r="W40" s="53" t="s">
        <v>9</v>
      </c>
      <c r="X40" s="53" t="s">
        <v>10</v>
      </c>
      <c r="Y40" s="53" t="s">
        <v>11</v>
      </c>
      <c r="AA40" s="123"/>
      <c r="AB40" s="31">
        <f>SUM(AB32:AB39)</f>
        <v>123906</v>
      </c>
      <c r="AC40" s="124">
        <f>AVERAGE(AC32:AC39)</f>
        <v>98.837499999999991</v>
      </c>
      <c r="AD40" s="54">
        <f>AVERAGE(AD32:AD39)</f>
        <v>1261.875</v>
      </c>
    </row>
    <row r="41" spans="1:30" ht="18.75">
      <c r="A41" s="30" t="s">
        <v>34</v>
      </c>
      <c r="B41" s="191"/>
      <c r="C41" s="191"/>
      <c r="D41" s="45"/>
      <c r="E41" s="29"/>
      <c r="F41" s="13"/>
      <c r="G41" s="13"/>
      <c r="H41" s="13"/>
      <c r="I41" s="12"/>
      <c r="J41" s="13"/>
      <c r="K41" s="13"/>
      <c r="L41" s="13"/>
      <c r="N41" s="29" t="s">
        <v>30</v>
      </c>
      <c r="O41" s="16">
        <v>7</v>
      </c>
      <c r="P41" s="16">
        <v>6</v>
      </c>
      <c r="Q41" s="45">
        <f t="shared" ref="Q41:Q47" si="76">(O41/(O41+P41))</f>
        <v>0.53846153846153844</v>
      </c>
      <c r="R41" s="13">
        <v>1511</v>
      </c>
      <c r="S41" s="13">
        <f>R41/13</f>
        <v>116.23076923076923</v>
      </c>
      <c r="T41" s="13">
        <v>1548</v>
      </c>
      <c r="U41" s="13">
        <f>T41/13</f>
        <v>119.07692307692308</v>
      </c>
      <c r="V41" s="12">
        <v>4</v>
      </c>
      <c r="W41" s="13">
        <f>S41-U41</f>
        <v>-2.8461538461538538</v>
      </c>
      <c r="X41" s="13">
        <f t="shared" ref="X41:X47" si="77">S41-AC4</f>
        <v>-0.54945054945054039</v>
      </c>
      <c r="Y41" s="13">
        <f t="shared" ref="Y41:Y47" si="78">U41-AC4</f>
        <v>2.2967032967033134</v>
      </c>
    </row>
    <row r="42" spans="1:30" ht="18.75">
      <c r="A42" s="30" t="s">
        <v>29</v>
      </c>
      <c r="B42" s="12">
        <v>6</v>
      </c>
      <c r="C42" s="192">
        <v>7</v>
      </c>
      <c r="D42" s="45">
        <f t="shared" ref="D42:D49" si="79">(B42/(B42+C42))</f>
        <v>0.46153846153846156</v>
      </c>
      <c r="E42" s="13">
        <v>1557</v>
      </c>
      <c r="F42" s="13">
        <f>E42/13</f>
        <v>119.76923076923077</v>
      </c>
      <c r="G42" s="13">
        <v>1675</v>
      </c>
      <c r="H42" s="13">
        <f>G42/13</f>
        <v>128.84615384615384</v>
      </c>
      <c r="I42" s="12">
        <v>8</v>
      </c>
      <c r="J42" s="13">
        <f>F42-H42</f>
        <v>-9.076923076923066</v>
      </c>
      <c r="K42" s="13">
        <f t="shared" ref="K42:K49" si="80">F42-AC3</f>
        <v>-3.8461538461538254</v>
      </c>
      <c r="L42" s="13">
        <f t="shared" ref="L42:L49" si="81">H42-AC3</f>
        <v>5.2307692307692406</v>
      </c>
      <c r="N42" s="29" t="s">
        <v>32</v>
      </c>
      <c r="O42" s="16">
        <v>9</v>
      </c>
      <c r="P42" s="16">
        <v>3</v>
      </c>
      <c r="Q42" s="45">
        <f t="shared" si="76"/>
        <v>0.75</v>
      </c>
      <c r="R42" s="13">
        <v>1282</v>
      </c>
      <c r="S42" s="13">
        <f>R42/12</f>
        <v>106.83333333333333</v>
      </c>
      <c r="T42" s="13">
        <v>1159</v>
      </c>
      <c r="U42" s="13">
        <f>T42/12</f>
        <v>96.583333333333329</v>
      </c>
      <c r="V42" s="12">
        <v>6</v>
      </c>
      <c r="W42" s="13">
        <f t="shared" ref="W42:W47" si="82">S42-U42</f>
        <v>10.25</v>
      </c>
      <c r="X42" s="13">
        <f t="shared" si="77"/>
        <v>9.6025641025641022</v>
      </c>
      <c r="Y42" s="13">
        <f t="shared" si="78"/>
        <v>-0.6474358974358978</v>
      </c>
    </row>
    <row r="43" spans="1:30" ht="18.75">
      <c r="A43" s="30" t="s">
        <v>30</v>
      </c>
      <c r="B43" s="12">
        <v>4</v>
      </c>
      <c r="C43" s="12">
        <v>9</v>
      </c>
      <c r="D43" s="45">
        <f t="shared" si="79"/>
        <v>0.30769230769230771</v>
      </c>
      <c r="E43" s="13">
        <v>1428</v>
      </c>
      <c r="F43" s="13">
        <f>E43/13</f>
        <v>109.84615384615384</v>
      </c>
      <c r="G43" s="13">
        <v>1508</v>
      </c>
      <c r="H43" s="13">
        <f>G43/13</f>
        <v>116</v>
      </c>
      <c r="I43" s="12">
        <v>14</v>
      </c>
      <c r="J43" s="13">
        <f>F43-H43</f>
        <v>-6.1538461538461604</v>
      </c>
      <c r="K43" s="13">
        <f t="shared" si="80"/>
        <v>-6.9340659340659272</v>
      </c>
      <c r="L43" s="13">
        <f t="shared" si="81"/>
        <v>-0.78021978021976679</v>
      </c>
      <c r="N43" s="29" t="s">
        <v>35</v>
      </c>
      <c r="O43" s="16">
        <v>6</v>
      </c>
      <c r="P43" s="16">
        <v>6</v>
      </c>
      <c r="Q43" s="45">
        <f t="shared" si="76"/>
        <v>0.5</v>
      </c>
      <c r="R43" s="13">
        <v>921</v>
      </c>
      <c r="S43" s="13">
        <f>R43/12</f>
        <v>76.75</v>
      </c>
      <c r="T43" s="13">
        <v>961</v>
      </c>
      <c r="U43" s="13">
        <f>T43/12</f>
        <v>80.083333333333329</v>
      </c>
      <c r="V43" s="12">
        <v>11</v>
      </c>
      <c r="W43" s="13">
        <f t="shared" si="82"/>
        <v>-3.3333333333333286</v>
      </c>
      <c r="X43" s="13">
        <f t="shared" si="77"/>
        <v>-9.3525641025641164</v>
      </c>
      <c r="Y43" s="13">
        <f t="shared" si="78"/>
        <v>-6.0192307692307878</v>
      </c>
    </row>
    <row r="44" spans="1:30" ht="18.75">
      <c r="A44" s="38" t="s">
        <v>32</v>
      </c>
      <c r="B44" s="12">
        <v>0</v>
      </c>
      <c r="C44" s="12">
        <v>12</v>
      </c>
      <c r="D44" s="45">
        <f t="shared" si="79"/>
        <v>0</v>
      </c>
      <c r="E44" s="66">
        <v>886</v>
      </c>
      <c r="F44" s="66">
        <f>E44/12</f>
        <v>73.833333333333329</v>
      </c>
      <c r="G44" s="13">
        <v>1314</v>
      </c>
      <c r="H44" s="13">
        <f>G44/12</f>
        <v>109.5</v>
      </c>
      <c r="I44" s="12">
        <v>10</v>
      </c>
      <c r="J44" s="66">
        <f t="shared" ref="J44:J49" si="83">F44-H44</f>
        <v>-35.666666666666671</v>
      </c>
      <c r="K44" s="13">
        <f t="shared" si="80"/>
        <v>-23.397435897435898</v>
      </c>
      <c r="L44" s="13">
        <f t="shared" si="81"/>
        <v>12.269230769230774</v>
      </c>
      <c r="N44" s="29" t="s">
        <v>36</v>
      </c>
      <c r="O44" s="60">
        <v>11</v>
      </c>
      <c r="P44" s="60">
        <v>2</v>
      </c>
      <c r="Q44" s="68">
        <f t="shared" si="76"/>
        <v>0.84615384615384615</v>
      </c>
      <c r="R44" s="62">
        <v>1381</v>
      </c>
      <c r="S44" s="62">
        <f t="shared" ref="S44:S47" si="84">R44/13</f>
        <v>106.23076923076923</v>
      </c>
      <c r="T44" s="62">
        <v>1086</v>
      </c>
      <c r="U44" s="62">
        <f t="shared" ref="U44:U47" si="85">T44/13</f>
        <v>83.538461538461533</v>
      </c>
      <c r="V44" s="12">
        <v>8</v>
      </c>
      <c r="W44" s="62">
        <f t="shared" si="82"/>
        <v>22.692307692307693</v>
      </c>
      <c r="X44" s="13">
        <f t="shared" si="77"/>
        <v>15.362637362637358</v>
      </c>
      <c r="Y44" s="13">
        <f t="shared" si="78"/>
        <v>-7.3296703296703356</v>
      </c>
    </row>
    <row r="45" spans="1:30" ht="18.75">
      <c r="A45" s="30" t="s">
        <v>35</v>
      </c>
      <c r="B45" s="193">
        <v>9</v>
      </c>
      <c r="C45" s="193">
        <v>3</v>
      </c>
      <c r="D45" s="69">
        <f t="shared" si="79"/>
        <v>0.75</v>
      </c>
      <c r="E45" s="13">
        <v>972</v>
      </c>
      <c r="F45" s="13">
        <f>E45/12</f>
        <v>81</v>
      </c>
      <c r="G45" s="13">
        <v>908</v>
      </c>
      <c r="H45" s="13">
        <f>G45/12</f>
        <v>75.666666666666671</v>
      </c>
      <c r="I45" s="12">
        <v>8</v>
      </c>
      <c r="J45" s="13">
        <f t="shared" si="83"/>
        <v>5.3333333333333286</v>
      </c>
      <c r="K45" s="13">
        <f t="shared" si="80"/>
        <v>-5.1025641025641164</v>
      </c>
      <c r="L45" s="13">
        <f t="shared" si="81"/>
        <v>-10.435897435897445</v>
      </c>
      <c r="N45" s="29" t="s">
        <v>37</v>
      </c>
      <c r="O45" s="16">
        <v>5</v>
      </c>
      <c r="P45" s="16">
        <v>8</v>
      </c>
      <c r="Q45" s="45">
        <f t="shared" si="76"/>
        <v>0.38461538461538464</v>
      </c>
      <c r="R45" s="13">
        <v>1199</v>
      </c>
      <c r="S45" s="13">
        <f t="shared" si="84"/>
        <v>92.230769230769226</v>
      </c>
      <c r="T45" s="13">
        <v>1222</v>
      </c>
      <c r="U45" s="13">
        <f t="shared" si="85"/>
        <v>94</v>
      </c>
      <c r="V45" s="12">
        <v>8</v>
      </c>
      <c r="W45" s="13">
        <f t="shared" si="82"/>
        <v>-1.7692307692307736</v>
      </c>
      <c r="X45" s="13">
        <f t="shared" si="77"/>
        <v>2.0769230769230518</v>
      </c>
      <c r="Y45" s="13">
        <f t="shared" si="78"/>
        <v>3.8461538461538254</v>
      </c>
    </row>
    <row r="46" spans="1:30" ht="18.75">
      <c r="A46" s="30" t="s">
        <v>36</v>
      </c>
      <c r="B46" s="12">
        <v>7</v>
      </c>
      <c r="C46" s="12">
        <v>6</v>
      </c>
      <c r="D46" s="45">
        <f t="shared" si="79"/>
        <v>0.53846153846153844</v>
      </c>
      <c r="E46" s="13">
        <v>1221</v>
      </c>
      <c r="F46" s="13">
        <f t="shared" ref="F46:F49" si="86">E46/13</f>
        <v>93.92307692307692</v>
      </c>
      <c r="G46" s="13">
        <v>1154</v>
      </c>
      <c r="H46" s="13">
        <f t="shared" ref="H46:H49" si="87">G46/13</f>
        <v>88.769230769230774</v>
      </c>
      <c r="I46" s="12">
        <v>2</v>
      </c>
      <c r="J46" s="13">
        <f t="shared" si="83"/>
        <v>5.1538461538461462</v>
      </c>
      <c r="K46" s="13">
        <f t="shared" si="80"/>
        <v>3.0549450549450512</v>
      </c>
      <c r="L46" s="13">
        <f t="shared" si="81"/>
        <v>-2.098901098901095</v>
      </c>
      <c r="N46" s="29" t="s">
        <v>38</v>
      </c>
      <c r="O46" s="16">
        <v>7</v>
      </c>
      <c r="P46" s="16">
        <v>6</v>
      </c>
      <c r="Q46" s="45">
        <f t="shared" si="76"/>
        <v>0.53846153846153844</v>
      </c>
      <c r="R46" s="13">
        <v>1368</v>
      </c>
      <c r="S46" s="13">
        <f t="shared" si="84"/>
        <v>105.23076923076923</v>
      </c>
      <c r="T46" s="13">
        <v>1214</v>
      </c>
      <c r="U46" s="13">
        <f t="shared" si="85"/>
        <v>93.384615384615387</v>
      </c>
      <c r="V46" s="12">
        <v>6</v>
      </c>
      <c r="W46" s="13">
        <f t="shared" si="82"/>
        <v>11.84615384615384</v>
      </c>
      <c r="X46" s="13">
        <f t="shared" si="77"/>
        <v>9.969230769230748</v>
      </c>
      <c r="Y46" s="13">
        <f t="shared" si="78"/>
        <v>-1.8769230769230916</v>
      </c>
    </row>
    <row r="47" spans="1:30" ht="18.75">
      <c r="A47" s="30" t="s">
        <v>37</v>
      </c>
      <c r="B47" s="12">
        <v>5</v>
      </c>
      <c r="C47" s="12">
        <v>8</v>
      </c>
      <c r="D47" s="45">
        <f t="shared" si="79"/>
        <v>0.38461538461538464</v>
      </c>
      <c r="E47" s="13">
        <v>1095</v>
      </c>
      <c r="F47" s="13">
        <f t="shared" si="86"/>
        <v>84.230769230769226</v>
      </c>
      <c r="G47" s="13">
        <v>1091</v>
      </c>
      <c r="H47" s="13">
        <f t="shared" si="87"/>
        <v>83.92307692307692</v>
      </c>
      <c r="I47" s="12">
        <v>9</v>
      </c>
      <c r="J47" s="13">
        <f t="shared" si="83"/>
        <v>0.3076923076923066</v>
      </c>
      <c r="K47" s="13">
        <f t="shared" si="80"/>
        <v>-5.9230769230769482</v>
      </c>
      <c r="L47" s="13">
        <f t="shared" si="81"/>
        <v>-6.2307692307692548</v>
      </c>
      <c r="N47" s="29" t="s">
        <v>40</v>
      </c>
      <c r="O47" s="60">
        <v>10</v>
      </c>
      <c r="P47" s="60">
        <v>3</v>
      </c>
      <c r="Q47" s="63">
        <f t="shared" si="76"/>
        <v>0.76923076923076927</v>
      </c>
      <c r="R47" s="62">
        <v>1405</v>
      </c>
      <c r="S47" s="62">
        <f t="shared" si="84"/>
        <v>108.07692307692308</v>
      </c>
      <c r="T47" s="62">
        <v>1062</v>
      </c>
      <c r="U47" s="62">
        <f t="shared" si="85"/>
        <v>81.692307692307693</v>
      </c>
      <c r="V47" s="12">
        <v>4</v>
      </c>
      <c r="W47" s="62">
        <f t="shared" si="82"/>
        <v>26.384615384615387</v>
      </c>
      <c r="X47" s="13">
        <f t="shared" si="77"/>
        <v>17.446153846153848</v>
      </c>
      <c r="Y47" s="13">
        <f t="shared" si="78"/>
        <v>-8.9384615384615387</v>
      </c>
    </row>
    <row r="48" spans="1:30" ht="18.75">
      <c r="A48" s="30" t="s">
        <v>38</v>
      </c>
      <c r="B48" s="12">
        <v>7</v>
      </c>
      <c r="C48" s="12">
        <v>6</v>
      </c>
      <c r="D48" s="45">
        <f t="shared" si="79"/>
        <v>0.53846153846153844</v>
      </c>
      <c r="E48" s="13">
        <v>1331</v>
      </c>
      <c r="F48" s="13">
        <f t="shared" si="86"/>
        <v>102.38461538461539</v>
      </c>
      <c r="G48" s="13">
        <v>1238</v>
      </c>
      <c r="H48" s="13">
        <f t="shared" si="87"/>
        <v>95.230769230769226</v>
      </c>
      <c r="I48" s="12">
        <v>3</v>
      </c>
      <c r="J48" s="13">
        <f t="shared" si="83"/>
        <v>7.1538461538461604</v>
      </c>
      <c r="K48" s="13">
        <f t="shared" si="80"/>
        <v>7.1230769230769084</v>
      </c>
      <c r="L48" s="13">
        <f t="shared" si="81"/>
        <v>-3.0769230769251976E-2</v>
      </c>
      <c r="N48" s="55"/>
      <c r="O48" s="41">
        <f>SUM(O39:O47)</f>
        <v>55</v>
      </c>
      <c r="P48" s="41">
        <f>SUM(P39:P47)</f>
        <v>34</v>
      </c>
      <c r="Q48" s="44">
        <f>(O48/(O48+P48))</f>
        <v>0.6179775280898876</v>
      </c>
      <c r="R48" s="27">
        <f>SUM(R40:R47)</f>
        <v>9067</v>
      </c>
      <c r="S48" s="27">
        <f>AVERAGE(S41:S47)</f>
        <v>101.6547619047619</v>
      </c>
      <c r="T48" s="27">
        <f>SUM(T40:T47)</f>
        <v>8252</v>
      </c>
      <c r="U48" s="27">
        <f>AVERAGE(U41:U47)</f>
        <v>92.622710622710628</v>
      </c>
      <c r="V48" s="27">
        <f>AVERAGE(V41:V47)</f>
        <v>6.7142857142857144</v>
      </c>
      <c r="W48" s="27">
        <f>AVERAGE(W41:W47)</f>
        <v>9.032051282051281</v>
      </c>
      <c r="X48" s="31">
        <f t="shared" ref="X48:Y48" si="88">AVERAGE(X41:X47)</f>
        <v>6.3650706436420643</v>
      </c>
      <c r="Y48" s="31">
        <f t="shared" si="88"/>
        <v>-2.6669806384092163</v>
      </c>
    </row>
    <row r="49" spans="1:25" ht="18.75">
      <c r="A49" s="30" t="s">
        <v>40</v>
      </c>
      <c r="B49" s="12">
        <v>4</v>
      </c>
      <c r="C49" s="12">
        <v>9</v>
      </c>
      <c r="D49" s="51">
        <f t="shared" si="79"/>
        <v>0.30769230769230771</v>
      </c>
      <c r="E49" s="13">
        <v>1054</v>
      </c>
      <c r="F49" s="13">
        <f t="shared" si="86"/>
        <v>81.07692307692308</v>
      </c>
      <c r="G49" s="13">
        <v>1224</v>
      </c>
      <c r="H49" s="13">
        <f t="shared" si="87"/>
        <v>94.15384615384616</v>
      </c>
      <c r="I49" s="12">
        <v>10</v>
      </c>
      <c r="J49" s="13">
        <f t="shared" si="83"/>
        <v>-13.07692307692308</v>
      </c>
      <c r="K49" s="13">
        <f t="shared" si="80"/>
        <v>-9.5538461538461519</v>
      </c>
      <c r="L49" s="13">
        <f t="shared" si="81"/>
        <v>3.5230769230769283</v>
      </c>
      <c r="R49" s="29">
        <f>AVERAGE(R41:R47)</f>
        <v>1295.2857142857142</v>
      </c>
      <c r="S49" s="29"/>
      <c r="T49" s="29">
        <f t="shared" ref="T49" si="89">AVERAGE(T41:T47)</f>
        <v>1178.8571428571429</v>
      </c>
      <c r="V49" s="9"/>
      <c r="W49" s="5"/>
      <c r="X49" s="5"/>
      <c r="Y49" s="5"/>
    </row>
    <row r="50" spans="1:25" ht="18.75">
      <c r="A50" s="14"/>
      <c r="B50" s="26">
        <f>SUM(B41:B49)</f>
        <v>42</v>
      </c>
      <c r="C50" s="26">
        <f>SUM(C41:C49)</f>
        <v>60</v>
      </c>
      <c r="D50" s="44">
        <f>(B50/(B50+C50))</f>
        <v>0.41176470588235292</v>
      </c>
      <c r="E50" s="27">
        <f>SUM(E42:E49)</f>
        <v>9544</v>
      </c>
      <c r="F50" s="27">
        <f>AVERAGE(F42:F49)</f>
        <v>93.258012820512818</v>
      </c>
      <c r="G50" s="27">
        <f>SUM(G42:G49)</f>
        <v>10112</v>
      </c>
      <c r="H50" s="27">
        <f>AVERAGE(H42:H49)</f>
        <v>99.011217948717956</v>
      </c>
      <c r="I50" s="26">
        <f>AVERAGE(I42:I49)</f>
        <v>8</v>
      </c>
      <c r="J50" s="27">
        <f>AVERAGE(J42:J49)</f>
        <v>-5.7532051282051295</v>
      </c>
      <c r="K50" s="31">
        <f>AVERAGE(K41:K49)</f>
        <v>-5.5723901098901134</v>
      </c>
      <c r="L50" s="31">
        <f>AVERAGE(L41:L49)</f>
        <v>0.18081501831501612</v>
      </c>
    </row>
    <row r="51" spans="1:25" ht="18.75">
      <c r="A51" s="16"/>
      <c r="B51" s="12"/>
      <c r="C51" s="12"/>
      <c r="D51" s="45"/>
      <c r="E51" s="29">
        <f>AVERAGE(E41:E49)</f>
        <v>1193</v>
      </c>
      <c r="F51" s="29"/>
      <c r="G51" s="29">
        <f t="shared" ref="G51" si="90">AVERAGE(G41:G49)</f>
        <v>1264</v>
      </c>
      <c r="H51" s="13"/>
      <c r="I51" s="12"/>
      <c r="J51" s="13"/>
      <c r="K51" s="13"/>
      <c r="L51" s="13"/>
    </row>
    <row r="53" spans="1:25" ht="18.75">
      <c r="A53" s="23" t="s">
        <v>18</v>
      </c>
      <c r="B53" s="32" t="s">
        <v>1</v>
      </c>
      <c r="C53" s="32" t="s">
        <v>2</v>
      </c>
      <c r="D53" s="46" t="s">
        <v>3</v>
      </c>
      <c r="E53" s="53" t="s">
        <v>4</v>
      </c>
      <c r="F53" s="53" t="s">
        <v>5</v>
      </c>
      <c r="G53" s="53" t="s">
        <v>6</v>
      </c>
      <c r="H53" s="53" t="s">
        <v>7</v>
      </c>
      <c r="I53" s="198" t="s">
        <v>8</v>
      </c>
      <c r="J53" s="53" t="s">
        <v>9</v>
      </c>
      <c r="K53" s="53" t="s">
        <v>10</v>
      </c>
      <c r="L53" s="53" t="s">
        <v>11</v>
      </c>
      <c r="N53" s="23" t="s">
        <v>24</v>
      </c>
      <c r="O53" s="42" t="s">
        <v>1</v>
      </c>
      <c r="P53" s="42" t="s">
        <v>2</v>
      </c>
      <c r="Q53" s="42" t="s">
        <v>3</v>
      </c>
      <c r="R53" s="53" t="s">
        <v>4</v>
      </c>
      <c r="S53" s="53" t="s">
        <v>5</v>
      </c>
      <c r="T53" s="53" t="s">
        <v>6</v>
      </c>
      <c r="U53" s="53" t="s">
        <v>7</v>
      </c>
      <c r="V53" s="23" t="s">
        <v>8</v>
      </c>
      <c r="W53" s="53" t="s">
        <v>9</v>
      </c>
      <c r="X53" s="53" t="s">
        <v>10</v>
      </c>
      <c r="Y53" s="53" t="s">
        <v>11</v>
      </c>
    </row>
    <row r="54" spans="1:25" ht="18.75">
      <c r="A54" s="30" t="s">
        <v>34</v>
      </c>
      <c r="B54" s="191"/>
      <c r="C54" s="191"/>
      <c r="D54" s="45"/>
      <c r="E54" s="29"/>
      <c r="F54" s="29"/>
      <c r="G54" s="29"/>
      <c r="H54" s="29"/>
      <c r="I54" s="32"/>
      <c r="J54" s="29"/>
      <c r="K54" s="29"/>
      <c r="L54" s="29"/>
      <c r="N54" s="30" t="s">
        <v>29</v>
      </c>
      <c r="O54" s="61">
        <v>9</v>
      </c>
      <c r="P54" s="72">
        <v>4</v>
      </c>
      <c r="Q54" s="45">
        <f t="shared" ref="Q54:Q60" si="91">(O54/(O54+P54))</f>
        <v>0.69230769230769229</v>
      </c>
      <c r="R54" s="13">
        <v>1673</v>
      </c>
      <c r="S54" s="13">
        <f>R54/13</f>
        <v>128.69230769230768</v>
      </c>
      <c r="T54" s="66">
        <v>1703</v>
      </c>
      <c r="U54" s="66">
        <f>T54/13</f>
        <v>131</v>
      </c>
      <c r="V54" s="12">
        <v>6</v>
      </c>
      <c r="W54" s="13">
        <f>S54-U54</f>
        <v>-2.3076923076923208</v>
      </c>
      <c r="X54" s="13">
        <f t="shared" ref="X54:X60" si="92">S54-AC3</f>
        <v>5.0769230769230802</v>
      </c>
      <c r="Y54" s="13">
        <f t="shared" ref="Y54:Y60" si="93">U54-AC3</f>
        <v>7.384615384615401</v>
      </c>
    </row>
    <row r="55" spans="1:25" ht="18.75">
      <c r="A55" s="30" t="s">
        <v>29</v>
      </c>
      <c r="B55" s="194">
        <v>10</v>
      </c>
      <c r="C55" s="195">
        <v>3</v>
      </c>
      <c r="D55" s="68">
        <f t="shared" ref="D55:D59" si="94">(B55/(B55+C55))</f>
        <v>0.76923076923076927</v>
      </c>
      <c r="E55" s="62">
        <v>1814</v>
      </c>
      <c r="F55" s="62">
        <f>E55/13</f>
        <v>139.53846153846155</v>
      </c>
      <c r="G55" s="13">
        <v>1575</v>
      </c>
      <c r="H55" s="13">
        <f>G55/13</f>
        <v>121.15384615384616</v>
      </c>
      <c r="I55" s="12">
        <v>3</v>
      </c>
      <c r="J55" s="13">
        <f>F55-H55</f>
        <v>18.384615384615387</v>
      </c>
      <c r="K55" s="13">
        <f>F55-AC3</f>
        <v>15.923076923076948</v>
      </c>
      <c r="L55" s="13">
        <f>H55-AC3</f>
        <v>-2.4615384615384386</v>
      </c>
      <c r="N55" s="30" t="s">
        <v>30</v>
      </c>
      <c r="O55" s="16">
        <v>5</v>
      </c>
      <c r="P55" s="16">
        <v>8</v>
      </c>
      <c r="Q55" s="45">
        <f t="shared" si="91"/>
        <v>0.38461538461538464</v>
      </c>
      <c r="R55" s="13">
        <v>1505</v>
      </c>
      <c r="S55" s="13">
        <f>R55/13</f>
        <v>115.76923076923077</v>
      </c>
      <c r="T55" s="66">
        <v>1609</v>
      </c>
      <c r="U55" s="66">
        <f>T55/13</f>
        <v>123.76923076923077</v>
      </c>
      <c r="V55" s="12">
        <v>11</v>
      </c>
      <c r="W55" s="13">
        <f>S55-U55</f>
        <v>-8</v>
      </c>
      <c r="X55" s="13">
        <f t="shared" si="92"/>
        <v>-1.0109890109889932</v>
      </c>
      <c r="Y55" s="13">
        <f t="shared" si="93"/>
        <v>6.9890109890110068</v>
      </c>
    </row>
    <row r="56" spans="1:25" ht="18.75">
      <c r="A56" s="30" t="s">
        <v>30</v>
      </c>
      <c r="B56" s="194">
        <v>8</v>
      </c>
      <c r="C56" s="194">
        <v>5</v>
      </c>
      <c r="D56" s="68">
        <f t="shared" si="94"/>
        <v>0.61538461538461542</v>
      </c>
      <c r="E56" s="62">
        <v>1737</v>
      </c>
      <c r="F56" s="62">
        <f>E56/13</f>
        <v>133.61538461538461</v>
      </c>
      <c r="G56" s="13">
        <v>1538</v>
      </c>
      <c r="H56" s="13">
        <f>G56/13</f>
        <v>118.30769230769231</v>
      </c>
      <c r="I56" s="12">
        <v>6</v>
      </c>
      <c r="J56" s="62">
        <f>F56-H56</f>
        <v>15.307692307692307</v>
      </c>
      <c r="K56" s="13">
        <f>F56-AC4</f>
        <v>16.835164835164846</v>
      </c>
      <c r="L56" s="13">
        <f>H56-AC4</f>
        <v>1.5274725274725398</v>
      </c>
      <c r="N56" s="38" t="s">
        <v>32</v>
      </c>
      <c r="O56" s="61">
        <v>7</v>
      </c>
      <c r="P56" s="61">
        <v>5</v>
      </c>
      <c r="Q56" s="70">
        <f t="shared" si="91"/>
        <v>0.58333333333333337</v>
      </c>
      <c r="R56" s="62">
        <v>1389</v>
      </c>
      <c r="S56" s="62">
        <f>R56/12</f>
        <v>115.75</v>
      </c>
      <c r="T56" s="66">
        <v>1335</v>
      </c>
      <c r="U56" s="66">
        <f>T56/12</f>
        <v>111.25</v>
      </c>
      <c r="V56" s="12">
        <v>1</v>
      </c>
      <c r="W56" s="13">
        <f t="shared" ref="W56:W60" si="95">S56-U56</f>
        <v>4.5</v>
      </c>
      <c r="X56" s="13">
        <f t="shared" si="92"/>
        <v>18.519230769230774</v>
      </c>
      <c r="Y56" s="13">
        <f t="shared" si="93"/>
        <v>14.019230769230774</v>
      </c>
    </row>
    <row r="57" spans="1:25" ht="18.75">
      <c r="A57" s="38" t="s">
        <v>32</v>
      </c>
      <c r="B57" s="12">
        <v>3</v>
      </c>
      <c r="C57" s="12">
        <v>9</v>
      </c>
      <c r="D57" s="45">
        <f t="shared" si="94"/>
        <v>0.25</v>
      </c>
      <c r="E57" s="13">
        <v>945</v>
      </c>
      <c r="F57" s="13">
        <f>E57/12</f>
        <v>78.75</v>
      </c>
      <c r="G57" s="13">
        <v>1213</v>
      </c>
      <c r="H57" s="13">
        <f>G57/12</f>
        <v>101.08333333333333</v>
      </c>
      <c r="I57" s="12">
        <v>12</v>
      </c>
      <c r="J57" s="13">
        <f t="shared" ref="J57:J59" si="96">F57-H57</f>
        <v>-22.333333333333329</v>
      </c>
      <c r="K57" s="13">
        <f>F57-AC5</f>
        <v>-18.480769230769226</v>
      </c>
      <c r="L57" s="13">
        <f>H57-AC5</f>
        <v>3.8525641025641022</v>
      </c>
      <c r="N57" s="30" t="s">
        <v>35</v>
      </c>
      <c r="O57" s="16">
        <v>6</v>
      </c>
      <c r="P57" s="16">
        <v>6</v>
      </c>
      <c r="Q57" s="45">
        <f t="shared" si="91"/>
        <v>0.5</v>
      </c>
      <c r="R57" s="13">
        <v>1132</v>
      </c>
      <c r="S57" s="13">
        <f>R57/12</f>
        <v>94.333333333333329</v>
      </c>
      <c r="T57" s="13">
        <v>1102</v>
      </c>
      <c r="U57" s="13">
        <f>T57/12</f>
        <v>91.833333333333329</v>
      </c>
      <c r="V57" s="12">
        <v>3</v>
      </c>
      <c r="W57" s="13">
        <f t="shared" si="95"/>
        <v>2.5</v>
      </c>
      <c r="X57" s="13">
        <f t="shared" si="92"/>
        <v>8.2307692307692122</v>
      </c>
      <c r="Y57" s="13">
        <f t="shared" si="93"/>
        <v>5.7307692307692122</v>
      </c>
    </row>
    <row r="58" spans="1:25" ht="18.75">
      <c r="A58" s="30" t="s">
        <v>35</v>
      </c>
      <c r="B58" s="12">
        <v>4</v>
      </c>
      <c r="C58" s="12">
        <v>8</v>
      </c>
      <c r="D58" s="45">
        <f t="shared" si="94"/>
        <v>0.33333333333333331</v>
      </c>
      <c r="E58" s="13">
        <v>882</v>
      </c>
      <c r="F58" s="13">
        <f>E58/12</f>
        <v>73.5</v>
      </c>
      <c r="G58" s="13">
        <v>1051</v>
      </c>
      <c r="H58" s="13">
        <f>G58/12</f>
        <v>87.583333333333329</v>
      </c>
      <c r="I58" s="12">
        <v>10</v>
      </c>
      <c r="J58" s="13">
        <f t="shared" si="96"/>
        <v>-14.083333333333329</v>
      </c>
      <c r="K58" s="13">
        <f>F58-AC6</f>
        <v>-12.602564102564116</v>
      </c>
      <c r="L58" s="13">
        <f>H58-AC6</f>
        <v>1.4807692307692122</v>
      </c>
      <c r="N58" s="30" t="s">
        <v>36</v>
      </c>
      <c r="O58" s="64">
        <v>3</v>
      </c>
      <c r="P58" s="64">
        <v>10</v>
      </c>
      <c r="Q58" s="65">
        <f t="shared" si="91"/>
        <v>0.23076923076923078</v>
      </c>
      <c r="R58" s="66">
        <v>974</v>
      </c>
      <c r="S58" s="66">
        <f t="shared" ref="S58:S60" si="97">R58/13</f>
        <v>74.92307692307692</v>
      </c>
      <c r="T58" s="13">
        <v>1234</v>
      </c>
      <c r="U58" s="13">
        <f t="shared" ref="U58:U60" si="98">T58/13</f>
        <v>94.92307692307692</v>
      </c>
      <c r="V58" s="12">
        <v>13</v>
      </c>
      <c r="W58" s="66">
        <f t="shared" si="95"/>
        <v>-20</v>
      </c>
      <c r="X58" s="13">
        <f t="shared" si="92"/>
        <v>-15.945054945054949</v>
      </c>
      <c r="Y58" s="13">
        <f t="shared" si="93"/>
        <v>4.0549450549450512</v>
      </c>
    </row>
    <row r="59" spans="1:25" ht="18.75">
      <c r="A59" s="30" t="s">
        <v>36</v>
      </c>
      <c r="B59" s="12">
        <v>4</v>
      </c>
      <c r="C59" s="12">
        <v>9</v>
      </c>
      <c r="D59" s="51">
        <f t="shared" si="94"/>
        <v>0.30769230769230771</v>
      </c>
      <c r="E59" s="13">
        <v>1105</v>
      </c>
      <c r="F59" s="13">
        <f t="shared" ref="F59" si="99">E59/13</f>
        <v>85</v>
      </c>
      <c r="G59" s="13">
        <v>1195</v>
      </c>
      <c r="H59" s="13">
        <f t="shared" ref="H59" si="100">G59/13</f>
        <v>91.92307692307692</v>
      </c>
      <c r="I59" s="12">
        <v>9</v>
      </c>
      <c r="J59" s="13">
        <f t="shared" si="96"/>
        <v>-6.9230769230769198</v>
      </c>
      <c r="K59" s="13">
        <f>F59-AC7</f>
        <v>-5.8681318681318686</v>
      </c>
      <c r="L59" s="13">
        <f>H59-AC7</f>
        <v>1.0549450549450512</v>
      </c>
      <c r="N59" s="30" t="s">
        <v>37</v>
      </c>
      <c r="O59" s="64">
        <v>0</v>
      </c>
      <c r="P59" s="64">
        <v>13</v>
      </c>
      <c r="Q59" s="65">
        <f t="shared" si="91"/>
        <v>0</v>
      </c>
      <c r="R59" s="66">
        <v>877</v>
      </c>
      <c r="S59" s="66">
        <f t="shared" si="97"/>
        <v>67.461538461538467</v>
      </c>
      <c r="T59" s="13">
        <v>1255</v>
      </c>
      <c r="U59" s="13">
        <f t="shared" si="98"/>
        <v>96.538461538461533</v>
      </c>
      <c r="V59" s="12">
        <v>11</v>
      </c>
      <c r="W59" s="66">
        <f t="shared" si="95"/>
        <v>-29.076923076923066</v>
      </c>
      <c r="X59" s="13">
        <f t="shared" si="92"/>
        <v>-22.692307692307708</v>
      </c>
      <c r="Y59" s="13">
        <f t="shared" si="93"/>
        <v>6.3846153846153584</v>
      </c>
    </row>
    <row r="60" spans="1:25" ht="18.75">
      <c r="A60" s="33"/>
      <c r="B60" s="26">
        <f>SUM(B54:B59)</f>
        <v>29</v>
      </c>
      <c r="C60" s="26">
        <f>SUM(C54:C59)</f>
        <v>34</v>
      </c>
      <c r="D60" s="44">
        <f>(B60/(B60+C60))</f>
        <v>0.46031746031746029</v>
      </c>
      <c r="E60" s="27">
        <f>SUM(E54:E59)</f>
        <v>6483</v>
      </c>
      <c r="F60" s="27">
        <f>AVERAGE(F55:F59)</f>
        <v>102.08076923076923</v>
      </c>
      <c r="G60" s="27">
        <f>SUM(G54:G59)</f>
        <v>6572</v>
      </c>
      <c r="H60" s="27">
        <f>AVERAGE(H55:H59)</f>
        <v>104.0102564102564</v>
      </c>
      <c r="I60" s="26">
        <f>AVERAGE(I55:I59)</f>
        <v>8</v>
      </c>
      <c r="J60" s="27">
        <f>AVERAGE(J55:J59)</f>
        <v>-1.9294871794871766</v>
      </c>
      <c r="K60" s="31">
        <f t="shared" ref="K60:L60" si="101">AVERAGE(K55:K59)</f>
        <v>-0.83864468864468333</v>
      </c>
      <c r="L60" s="31">
        <f t="shared" si="101"/>
        <v>1.0908424908424934</v>
      </c>
      <c r="N60" s="30" t="s">
        <v>38</v>
      </c>
      <c r="O60" s="16">
        <v>6</v>
      </c>
      <c r="P60" s="16">
        <v>7</v>
      </c>
      <c r="Q60" s="51">
        <f t="shared" si="91"/>
        <v>0.46153846153846156</v>
      </c>
      <c r="R60" s="13">
        <v>1328</v>
      </c>
      <c r="S60" s="13">
        <f t="shared" si="97"/>
        <v>102.15384615384616</v>
      </c>
      <c r="T60" s="13">
        <v>1210</v>
      </c>
      <c r="U60" s="13">
        <f t="shared" si="98"/>
        <v>93.07692307692308</v>
      </c>
      <c r="V60" s="12">
        <v>4</v>
      </c>
      <c r="W60" s="13">
        <f t="shared" si="95"/>
        <v>9.0769230769230802</v>
      </c>
      <c r="X60" s="13">
        <f t="shared" si="92"/>
        <v>6.892307692307682</v>
      </c>
      <c r="Y60" s="13">
        <f t="shared" si="93"/>
        <v>-2.1846153846153982</v>
      </c>
    </row>
    <row r="61" spans="1:25" ht="18.75">
      <c r="A61" s="14"/>
      <c r="B61" s="12"/>
      <c r="C61" s="12"/>
      <c r="D61" s="45"/>
      <c r="E61" s="29">
        <f>AVERAGE(E54:E59)</f>
        <v>1296.5999999999999</v>
      </c>
      <c r="F61" s="29"/>
      <c r="G61" s="29">
        <f t="shared" ref="G61" si="102">AVERAGE(G54:G59)</f>
        <v>1314.4</v>
      </c>
      <c r="H61" s="13"/>
      <c r="I61" s="12"/>
      <c r="J61" s="13"/>
      <c r="K61" s="13"/>
      <c r="L61" s="13"/>
      <c r="N61" s="33"/>
      <c r="O61" s="41">
        <f>SUM(O52:O60)</f>
        <v>36</v>
      </c>
      <c r="P61" s="41">
        <f>SUM(P52:P60)</f>
        <v>53</v>
      </c>
      <c r="Q61" s="44">
        <f>(O61/(O61+P61))</f>
        <v>0.4044943820224719</v>
      </c>
      <c r="R61" s="31">
        <f>SUM(R53:R60)</f>
        <v>8878</v>
      </c>
      <c r="S61" s="31">
        <f>AVERAGE(S54:S60)</f>
        <v>99.86904761904762</v>
      </c>
      <c r="T61" s="31">
        <f>SUM(T53:T60)</f>
        <v>9448</v>
      </c>
      <c r="U61" s="31">
        <f>AVERAGE(U54:U60)</f>
        <v>106.0558608058608</v>
      </c>
      <c r="V61" s="31">
        <f>AVERAGE(V54:V60)</f>
        <v>7</v>
      </c>
      <c r="W61" s="31">
        <f>AVERAGE(W54:W60)</f>
        <v>-6.186813186813187</v>
      </c>
      <c r="X61" s="31">
        <f t="shared" ref="X61:Y61" si="103">AVERAGE(X54:X60)</f>
        <v>-0.1327315541601288</v>
      </c>
      <c r="Y61" s="31">
        <f t="shared" si="103"/>
        <v>6.054081632653058</v>
      </c>
    </row>
    <row r="62" spans="1:25" ht="18.75">
      <c r="N62" s="14"/>
      <c r="O62" s="14"/>
      <c r="P62" s="14"/>
      <c r="Q62" s="14"/>
      <c r="R62" s="29">
        <f>AVERAGE(R54:R60)</f>
        <v>1268.2857142857142</v>
      </c>
      <c r="S62" s="29"/>
      <c r="T62" s="29">
        <f t="shared" ref="T62" si="104">AVERAGE(T54:T60)</f>
        <v>1349.7142857142858</v>
      </c>
      <c r="U62" s="29"/>
      <c r="V62" s="29"/>
      <c r="W62" s="29"/>
      <c r="X62" s="29"/>
      <c r="Y62" s="29"/>
    </row>
    <row r="64" spans="1:25" ht="18.75">
      <c r="A64" s="23" t="s">
        <v>25</v>
      </c>
      <c r="B64" s="196" t="s">
        <v>1</v>
      </c>
      <c r="C64" s="196" t="s">
        <v>2</v>
      </c>
      <c r="D64" s="46" t="s">
        <v>3</v>
      </c>
      <c r="E64" s="53" t="s">
        <v>4</v>
      </c>
      <c r="F64" s="53" t="s">
        <v>5</v>
      </c>
      <c r="G64" s="53" t="s">
        <v>6</v>
      </c>
      <c r="H64" s="53" t="s">
        <v>7</v>
      </c>
      <c r="I64" s="198" t="s">
        <v>8</v>
      </c>
      <c r="J64" s="53" t="s">
        <v>9</v>
      </c>
      <c r="K64" s="53" t="s">
        <v>10</v>
      </c>
      <c r="L64" s="53" t="s">
        <v>11</v>
      </c>
      <c r="N64" s="23" t="s">
        <v>19</v>
      </c>
      <c r="O64" s="42" t="s">
        <v>1</v>
      </c>
      <c r="P64" s="42" t="s">
        <v>2</v>
      </c>
      <c r="Q64" s="42" t="s">
        <v>3</v>
      </c>
      <c r="R64" s="53" t="s">
        <v>4</v>
      </c>
      <c r="S64" s="53" t="s">
        <v>5</v>
      </c>
      <c r="T64" s="53" t="s">
        <v>6</v>
      </c>
      <c r="U64" s="53" t="s">
        <v>7</v>
      </c>
      <c r="V64" s="23" t="s">
        <v>8</v>
      </c>
      <c r="W64" s="53" t="s">
        <v>9</v>
      </c>
      <c r="X64" s="53" t="s">
        <v>10</v>
      </c>
      <c r="Y64" s="53" t="s">
        <v>11</v>
      </c>
    </row>
    <row r="65" spans="1:25" ht="18.75">
      <c r="A65" s="30" t="s">
        <v>30</v>
      </c>
      <c r="B65" s="12">
        <v>7</v>
      </c>
      <c r="C65" s="12">
        <v>6</v>
      </c>
      <c r="D65" s="45">
        <f t="shared" ref="D65:D71" si="105">(B65/(B65+C65))</f>
        <v>0.53846153846153844</v>
      </c>
      <c r="E65" s="13">
        <v>1467</v>
      </c>
      <c r="F65" s="13">
        <f>E65/13</f>
        <v>112.84615384615384</v>
      </c>
      <c r="G65" s="13">
        <v>1528</v>
      </c>
      <c r="H65" s="13">
        <f>G65/13</f>
        <v>117.53846153846153</v>
      </c>
      <c r="I65" s="12">
        <v>9</v>
      </c>
      <c r="J65" s="13">
        <f>F65-H65</f>
        <v>-4.6923076923076934</v>
      </c>
      <c r="K65" s="13">
        <f t="shared" ref="K65:K71" si="106">F65-AC4</f>
        <v>-3.9340659340659272</v>
      </c>
      <c r="L65" s="13">
        <f t="shared" ref="L65:L71" si="107">H65-AC4</f>
        <v>0.75824175824176621</v>
      </c>
      <c r="N65" s="30" t="s">
        <v>34</v>
      </c>
      <c r="O65" s="49"/>
      <c r="P65" s="49"/>
      <c r="Q65" s="45"/>
      <c r="R65" s="13"/>
      <c r="S65" s="13"/>
      <c r="T65" s="13"/>
      <c r="U65" s="13"/>
      <c r="V65" s="14"/>
      <c r="W65" s="13"/>
      <c r="X65" s="13"/>
      <c r="Y65" s="13"/>
    </row>
    <row r="66" spans="1:25" ht="18.75">
      <c r="A66" s="38" t="s">
        <v>32</v>
      </c>
      <c r="B66" s="194">
        <v>9</v>
      </c>
      <c r="C66" s="194">
        <v>3</v>
      </c>
      <c r="D66" s="68">
        <f t="shared" si="105"/>
        <v>0.75</v>
      </c>
      <c r="E66" s="13">
        <v>1388</v>
      </c>
      <c r="F66" s="13">
        <f>E66/12</f>
        <v>115.66666666666667</v>
      </c>
      <c r="G66" s="62">
        <v>1096</v>
      </c>
      <c r="H66" s="62">
        <f>G66/12</f>
        <v>91.333333333333329</v>
      </c>
      <c r="I66" s="12">
        <v>7</v>
      </c>
      <c r="J66" s="62">
        <f t="shared" ref="J66:J71" si="108">F66-H66</f>
        <v>24.333333333333343</v>
      </c>
      <c r="K66" s="13">
        <f t="shared" si="106"/>
        <v>18.435897435897445</v>
      </c>
      <c r="L66" s="13">
        <f t="shared" si="107"/>
        <v>-5.8974358974358978</v>
      </c>
      <c r="N66" s="30" t="s">
        <v>29</v>
      </c>
      <c r="O66" s="16">
        <v>7</v>
      </c>
      <c r="P66" s="39">
        <v>6</v>
      </c>
      <c r="Q66" s="45">
        <f t="shared" ref="Q66:Q71" si="109">(O66/(O66+P66))</f>
        <v>0.53846153846153844</v>
      </c>
      <c r="R66" s="13">
        <v>1582</v>
      </c>
      <c r="S66" s="13">
        <f>R66/13</f>
        <v>121.69230769230769</v>
      </c>
      <c r="T66" s="13">
        <v>1586</v>
      </c>
      <c r="U66" s="13">
        <f>T66/13</f>
        <v>122</v>
      </c>
      <c r="V66" s="12">
        <v>7</v>
      </c>
      <c r="W66" s="13">
        <f>S66-U66</f>
        <v>-0.3076923076923066</v>
      </c>
      <c r="X66" s="13">
        <f>S66-AC3</f>
        <v>-1.9230769230769056</v>
      </c>
      <c r="Y66" s="13">
        <f>U66-AC3</f>
        <v>-1.615384615384599</v>
      </c>
    </row>
    <row r="67" spans="1:25" ht="18.75">
      <c r="A67" s="30" t="s">
        <v>35</v>
      </c>
      <c r="B67" s="194">
        <v>9</v>
      </c>
      <c r="C67" s="194">
        <v>3</v>
      </c>
      <c r="D67" s="68">
        <f t="shared" si="105"/>
        <v>0.75</v>
      </c>
      <c r="E67" s="13">
        <v>1168</v>
      </c>
      <c r="F67" s="13">
        <f>E67/12</f>
        <v>97.333333333333329</v>
      </c>
      <c r="G67" s="13">
        <v>912</v>
      </c>
      <c r="H67" s="13">
        <f>G67/12</f>
        <v>76</v>
      </c>
      <c r="I67" s="12">
        <v>5</v>
      </c>
      <c r="J67" s="62">
        <f t="shared" si="108"/>
        <v>21.333333333333329</v>
      </c>
      <c r="K67" s="13">
        <f t="shared" si="106"/>
        <v>11.230769230769212</v>
      </c>
      <c r="L67" s="13">
        <f t="shared" si="107"/>
        <v>-10.102564102564116</v>
      </c>
      <c r="N67" s="30" t="s">
        <v>30</v>
      </c>
      <c r="O67" s="16">
        <v>7</v>
      </c>
      <c r="P67" s="16">
        <v>6</v>
      </c>
      <c r="Q67" s="45">
        <f t="shared" si="109"/>
        <v>0.53846153846153844</v>
      </c>
      <c r="R67" s="13">
        <v>1633</v>
      </c>
      <c r="S67" s="13">
        <f>R67/13</f>
        <v>125.61538461538461</v>
      </c>
      <c r="T67" s="13">
        <v>1462</v>
      </c>
      <c r="U67" s="13">
        <f>T67/13</f>
        <v>112.46153846153847</v>
      </c>
      <c r="V67" s="12">
        <v>1</v>
      </c>
      <c r="W67" s="13">
        <f>S67-U67</f>
        <v>13.153846153846146</v>
      </c>
      <c r="X67" s="13">
        <f t="shared" ref="X67:X70" si="110">S67-AC4</f>
        <v>8.8351648351648464</v>
      </c>
      <c r="Y67" s="13">
        <f t="shared" ref="Y67:Y70" si="111">U67-AC4</f>
        <v>-4.3186813186812998</v>
      </c>
    </row>
    <row r="68" spans="1:25" ht="18.75">
      <c r="A68" s="30" t="s">
        <v>36</v>
      </c>
      <c r="B68" s="12">
        <v>7</v>
      </c>
      <c r="C68" s="12">
        <v>6</v>
      </c>
      <c r="D68" s="45">
        <f t="shared" si="105"/>
        <v>0.53846153846153844</v>
      </c>
      <c r="E68" s="13">
        <v>1163</v>
      </c>
      <c r="F68" s="13">
        <f t="shared" ref="F68:F71" si="112">E68/13</f>
        <v>89.461538461538467</v>
      </c>
      <c r="G68" s="13">
        <v>1170</v>
      </c>
      <c r="H68" s="13">
        <f t="shared" ref="H68:H71" si="113">G68/13</f>
        <v>90</v>
      </c>
      <c r="I68" s="12">
        <v>7</v>
      </c>
      <c r="J68" s="13">
        <f t="shared" si="108"/>
        <v>-0.538461538461533</v>
      </c>
      <c r="K68" s="13">
        <f t="shared" si="106"/>
        <v>-1.4065934065934016</v>
      </c>
      <c r="L68" s="13">
        <f t="shared" si="107"/>
        <v>-0.8681318681318686</v>
      </c>
      <c r="N68" s="38" t="s">
        <v>32</v>
      </c>
      <c r="O68" s="16">
        <v>8</v>
      </c>
      <c r="P68" s="16">
        <v>4</v>
      </c>
      <c r="Q68" s="45">
        <f t="shared" si="109"/>
        <v>0.66666666666666663</v>
      </c>
      <c r="R68" s="13">
        <v>1288</v>
      </c>
      <c r="S68" s="13">
        <f>R68/12</f>
        <v>107.33333333333333</v>
      </c>
      <c r="T68" s="13">
        <v>1052</v>
      </c>
      <c r="U68" s="13">
        <f>T68/12</f>
        <v>87.666666666666671</v>
      </c>
      <c r="V68" s="12">
        <v>2</v>
      </c>
      <c r="W68" s="13">
        <f t="shared" ref="W68:W71" si="114">S68-U68</f>
        <v>19.666666666666657</v>
      </c>
      <c r="X68" s="13">
        <f t="shared" si="110"/>
        <v>10.102564102564102</v>
      </c>
      <c r="Y68" s="13">
        <f t="shared" si="111"/>
        <v>-9.564102564102555</v>
      </c>
    </row>
    <row r="69" spans="1:25" ht="18.75">
      <c r="A69" s="30" t="s">
        <v>37</v>
      </c>
      <c r="B69" s="12">
        <v>8</v>
      </c>
      <c r="C69" s="12">
        <v>5</v>
      </c>
      <c r="D69" s="45">
        <f t="shared" si="105"/>
        <v>0.61538461538461542</v>
      </c>
      <c r="E69" s="13">
        <v>1296</v>
      </c>
      <c r="F69" s="13">
        <f t="shared" si="112"/>
        <v>99.692307692307693</v>
      </c>
      <c r="G69" s="13">
        <v>1221</v>
      </c>
      <c r="H69" s="13">
        <f t="shared" si="113"/>
        <v>93.92307692307692</v>
      </c>
      <c r="I69" s="12">
        <v>8</v>
      </c>
      <c r="J69" s="13">
        <f t="shared" si="108"/>
        <v>5.7692307692307736</v>
      </c>
      <c r="K69" s="13">
        <f t="shared" si="106"/>
        <v>9.5384615384615188</v>
      </c>
      <c r="L69" s="13">
        <f t="shared" si="107"/>
        <v>3.7692307692307452</v>
      </c>
      <c r="N69" s="30" t="s">
        <v>35</v>
      </c>
      <c r="O69" s="16">
        <v>6</v>
      </c>
      <c r="P69" s="16">
        <v>6</v>
      </c>
      <c r="Q69" s="45">
        <f t="shared" si="109"/>
        <v>0.5</v>
      </c>
      <c r="R69" s="62">
        <v>1168</v>
      </c>
      <c r="S69" s="62">
        <f>R69/12</f>
        <v>97.333333333333329</v>
      </c>
      <c r="T69" s="13">
        <v>1153</v>
      </c>
      <c r="U69" s="13">
        <f>T69/12</f>
        <v>96.083333333333329</v>
      </c>
      <c r="V69" s="12">
        <v>2</v>
      </c>
      <c r="W69" s="13">
        <f t="shared" si="114"/>
        <v>1.25</v>
      </c>
      <c r="X69" s="13">
        <f t="shared" si="110"/>
        <v>11.230769230769212</v>
      </c>
      <c r="Y69" s="13">
        <f t="shared" si="111"/>
        <v>9.9807692307692122</v>
      </c>
    </row>
    <row r="70" spans="1:25" ht="18.75">
      <c r="A70" s="30" t="s">
        <v>38</v>
      </c>
      <c r="B70" s="194">
        <v>9</v>
      </c>
      <c r="C70" s="194">
        <v>4</v>
      </c>
      <c r="D70" s="68">
        <f t="shared" si="105"/>
        <v>0.69230769230769229</v>
      </c>
      <c r="E70" s="62">
        <v>1392</v>
      </c>
      <c r="F70" s="62">
        <f t="shared" si="112"/>
        <v>107.07692307692308</v>
      </c>
      <c r="G70" s="13">
        <v>1197</v>
      </c>
      <c r="H70" s="13">
        <f t="shared" si="113"/>
        <v>92.07692307692308</v>
      </c>
      <c r="I70" s="12">
        <v>2</v>
      </c>
      <c r="J70" s="62">
        <f t="shared" si="108"/>
        <v>15</v>
      </c>
      <c r="K70" s="13">
        <f t="shared" si="106"/>
        <v>11.815384615384602</v>
      </c>
      <c r="L70" s="13">
        <f t="shared" si="107"/>
        <v>-3.1846153846153982</v>
      </c>
      <c r="N70" s="30" t="s">
        <v>36</v>
      </c>
      <c r="O70" s="16">
        <v>6</v>
      </c>
      <c r="P70" s="16">
        <v>7</v>
      </c>
      <c r="Q70" s="45">
        <f t="shared" si="109"/>
        <v>0.46153846153846156</v>
      </c>
      <c r="R70" s="13">
        <v>1236</v>
      </c>
      <c r="S70" s="13">
        <f t="shared" ref="S70:S71" si="115">R70/13</f>
        <v>95.07692307692308</v>
      </c>
      <c r="T70" s="66">
        <v>1247</v>
      </c>
      <c r="U70" s="66">
        <f t="shared" ref="U70:U71" si="116">T70/13</f>
        <v>95.92307692307692</v>
      </c>
      <c r="V70" s="12">
        <v>1</v>
      </c>
      <c r="W70" s="13">
        <f t="shared" si="114"/>
        <v>-0.84615384615383959</v>
      </c>
      <c r="X70" s="13">
        <f t="shared" si="110"/>
        <v>4.2087912087912116</v>
      </c>
      <c r="Y70" s="13">
        <f t="shared" si="111"/>
        <v>5.0549450549450512</v>
      </c>
    </row>
    <row r="71" spans="1:25" ht="18.75">
      <c r="A71" s="30" t="s">
        <v>40</v>
      </c>
      <c r="B71" s="197">
        <v>3</v>
      </c>
      <c r="C71" s="197">
        <v>10</v>
      </c>
      <c r="D71" s="51">
        <f t="shared" si="105"/>
        <v>0.23076923076923078</v>
      </c>
      <c r="E71" s="13">
        <v>1120</v>
      </c>
      <c r="F71" s="13">
        <f t="shared" si="112"/>
        <v>86.15384615384616</v>
      </c>
      <c r="G71" s="66">
        <v>1336</v>
      </c>
      <c r="H71" s="66">
        <f t="shared" si="113"/>
        <v>102.76923076923077</v>
      </c>
      <c r="I71" s="12">
        <v>8</v>
      </c>
      <c r="J71" s="13">
        <f t="shared" si="108"/>
        <v>-16.615384615384613</v>
      </c>
      <c r="K71" s="13">
        <f t="shared" si="106"/>
        <v>-4.4769230769230717</v>
      </c>
      <c r="L71" s="13">
        <f t="shared" si="107"/>
        <v>12.138461538461542</v>
      </c>
      <c r="N71" s="30" t="s">
        <v>40</v>
      </c>
      <c r="O71" s="61">
        <v>9</v>
      </c>
      <c r="P71" s="61">
        <v>4</v>
      </c>
      <c r="Q71" s="51">
        <f t="shared" si="109"/>
        <v>0.69230769230769229</v>
      </c>
      <c r="R71" s="13">
        <v>1247</v>
      </c>
      <c r="S71" s="13">
        <f t="shared" si="115"/>
        <v>95.92307692307692</v>
      </c>
      <c r="T71" s="13">
        <v>1073</v>
      </c>
      <c r="U71" s="13">
        <f t="shared" si="116"/>
        <v>82.538461538461533</v>
      </c>
      <c r="V71" s="12">
        <v>2</v>
      </c>
      <c r="W71" s="13">
        <f t="shared" si="114"/>
        <v>13.384615384615387</v>
      </c>
      <c r="X71" s="13">
        <f>S71-AC10</f>
        <v>5.2923076923076877</v>
      </c>
      <c r="Y71" s="13">
        <f>U71-AC10</f>
        <v>-8.0923076923076991</v>
      </c>
    </row>
    <row r="72" spans="1:25" ht="18.75">
      <c r="A72" s="33"/>
      <c r="B72" s="26">
        <f>SUM(B65:B71)</f>
        <v>52</v>
      </c>
      <c r="C72" s="26">
        <f>SUM(C65:C71)</f>
        <v>37</v>
      </c>
      <c r="D72" s="44">
        <f>(B72/(B72+C72))</f>
        <v>0.5842696629213483</v>
      </c>
      <c r="E72" s="27">
        <f>SUM(E65:E71)</f>
        <v>8994</v>
      </c>
      <c r="F72" s="27">
        <f>AVERAGE(F65:F71)</f>
        <v>101.17582417582419</v>
      </c>
      <c r="G72" s="27">
        <f>SUM(G65:G71)</f>
        <v>8460</v>
      </c>
      <c r="H72" s="27">
        <f>AVERAGE(H65:H71)</f>
        <v>94.805860805860803</v>
      </c>
      <c r="I72" s="26">
        <f>AVERAGE(I65:I71)</f>
        <v>6.5714285714285712</v>
      </c>
      <c r="J72" s="27">
        <f>AVERAGE(J65:J71)</f>
        <v>6.3699633699633722</v>
      </c>
      <c r="K72" s="31">
        <f t="shared" ref="K72:L72" si="117">AVERAGE(K65:K71)</f>
        <v>5.8861329147043397</v>
      </c>
      <c r="L72" s="31">
        <f t="shared" si="117"/>
        <v>-0.48383045525903257</v>
      </c>
      <c r="N72" s="33"/>
      <c r="O72" s="41">
        <f>SUM(O65:O71)</f>
        <v>43</v>
      </c>
      <c r="P72" s="41">
        <f>SUM(P65:P71)</f>
        <v>33</v>
      </c>
      <c r="Q72" s="44">
        <f>(O72/(O72+P72))</f>
        <v>0.56578947368421051</v>
      </c>
      <c r="R72" s="27">
        <f>SUM(R66:R71)</f>
        <v>8154</v>
      </c>
      <c r="S72" s="27">
        <f>AVERAGE(S66:S71)</f>
        <v>107.16239316239314</v>
      </c>
      <c r="T72" s="27">
        <f>SUM(T66:T71)/6</f>
        <v>1262.1666666666667</v>
      </c>
      <c r="U72" s="27">
        <f>AVERAGE(U66:U71)</f>
        <v>99.445512820512818</v>
      </c>
      <c r="V72" s="27">
        <f>AVERAGE(V66:V71)</f>
        <v>2.5</v>
      </c>
      <c r="W72" s="27">
        <f>AVERAGE(W66:W71)</f>
        <v>7.7168803418803407</v>
      </c>
      <c r="X72" s="31">
        <f>AVERAGE(X65:X71)</f>
        <v>6.2910866910866927</v>
      </c>
      <c r="Y72" s="31">
        <f>AVERAGE(Y65:Y71)</f>
        <v>-1.4257936507936482</v>
      </c>
    </row>
    <row r="73" spans="1:25" ht="18.75">
      <c r="E73" s="29">
        <f>AVERAGE(E65:E71)</f>
        <v>1284.8571428571429</v>
      </c>
      <c r="F73" s="29"/>
      <c r="G73" s="29">
        <f t="shared" ref="G73" si="118">AVERAGE(G65:G71)</f>
        <v>1208.5714285714287</v>
      </c>
      <c r="R73" s="29">
        <f>AVERAGE(R65:R71)</f>
        <v>1359</v>
      </c>
      <c r="S73" s="29"/>
      <c r="T73" s="29">
        <f t="shared" ref="T73" si="119">AVERAGE(T65:T71)</f>
        <v>1262.1666666666667</v>
      </c>
    </row>
    <row r="75" spans="1:25" ht="18.75">
      <c r="A75" s="23" t="s">
        <v>20</v>
      </c>
      <c r="B75" s="198" t="s">
        <v>1</v>
      </c>
      <c r="C75" s="198" t="s">
        <v>2</v>
      </c>
      <c r="D75" s="76" t="s">
        <v>3</v>
      </c>
      <c r="E75" s="53" t="s">
        <v>4</v>
      </c>
      <c r="F75" s="53" t="s">
        <v>5</v>
      </c>
      <c r="G75" s="53" t="s">
        <v>6</v>
      </c>
      <c r="H75" s="53" t="s">
        <v>7</v>
      </c>
      <c r="I75" s="198" t="s">
        <v>8</v>
      </c>
      <c r="J75" s="53" t="s">
        <v>9</v>
      </c>
      <c r="K75" s="53" t="s">
        <v>10</v>
      </c>
      <c r="L75" s="53" t="s">
        <v>11</v>
      </c>
      <c r="N75" s="23" t="s">
        <v>22</v>
      </c>
      <c r="O75" s="23" t="s">
        <v>1</v>
      </c>
      <c r="P75" s="23" t="s">
        <v>2</v>
      </c>
      <c r="Q75" s="23" t="s">
        <v>23</v>
      </c>
      <c r="R75" s="53" t="s">
        <v>4</v>
      </c>
      <c r="S75" s="53" t="s">
        <v>5</v>
      </c>
      <c r="T75" s="53" t="s">
        <v>6</v>
      </c>
      <c r="U75" s="53" t="s">
        <v>7</v>
      </c>
      <c r="V75" s="23" t="s">
        <v>8</v>
      </c>
      <c r="W75" s="23" t="s">
        <v>9</v>
      </c>
      <c r="X75" s="53" t="s">
        <v>10</v>
      </c>
      <c r="Y75" s="53" t="s">
        <v>11</v>
      </c>
    </row>
    <row r="76" spans="1:25" ht="18.75">
      <c r="A76" s="30" t="s">
        <v>34</v>
      </c>
      <c r="B76" s="12"/>
      <c r="C76" s="12"/>
      <c r="D76" s="44"/>
      <c r="E76" s="29"/>
      <c r="F76" s="13"/>
      <c r="G76" s="29"/>
      <c r="H76" s="13"/>
      <c r="I76" s="32"/>
      <c r="J76" s="13"/>
      <c r="K76" s="13"/>
      <c r="L76" s="13"/>
      <c r="N76" s="30" t="s">
        <v>34</v>
      </c>
      <c r="O76" s="12"/>
      <c r="P76" s="12"/>
      <c r="Q76" s="44"/>
      <c r="R76" s="29"/>
      <c r="S76" s="13"/>
      <c r="T76" s="29"/>
      <c r="U76" s="13"/>
      <c r="V76" s="30"/>
      <c r="W76" s="13"/>
      <c r="X76" s="13"/>
      <c r="Y76" s="13"/>
    </row>
    <row r="77" spans="1:25" ht="18.75">
      <c r="A77" s="30" t="s">
        <v>29</v>
      </c>
      <c r="B77" s="12">
        <v>5</v>
      </c>
      <c r="C77" s="12">
        <v>8</v>
      </c>
      <c r="D77" s="46">
        <f t="shared" ref="D77" si="120">(B77/(B77+C77))</f>
        <v>0.38461538461538464</v>
      </c>
      <c r="E77" s="13">
        <v>1611</v>
      </c>
      <c r="F77" s="13">
        <f>E77/13</f>
        <v>123.92307692307692</v>
      </c>
      <c r="G77" s="13">
        <v>1552</v>
      </c>
      <c r="H77" s="13">
        <f>G77/13</f>
        <v>119.38461538461539</v>
      </c>
      <c r="I77" s="12">
        <v>9</v>
      </c>
      <c r="J77" s="13">
        <f>F77-H77</f>
        <v>4.538461538461533</v>
      </c>
      <c r="K77" s="13">
        <f>F77-AC3</f>
        <v>0.30769230769232081</v>
      </c>
      <c r="L77" s="13">
        <f>H77-AC3</f>
        <v>-4.2307692307692122</v>
      </c>
      <c r="N77" s="30" t="s">
        <v>29</v>
      </c>
      <c r="O77" s="16">
        <v>9</v>
      </c>
      <c r="P77" s="16">
        <v>4</v>
      </c>
      <c r="Q77" s="46">
        <f t="shared" ref="Q77" si="121">(O77/(O77+P77))</f>
        <v>0.69230769230769229</v>
      </c>
      <c r="R77" s="13">
        <v>1793</v>
      </c>
      <c r="S77" s="13">
        <f>R77/13</f>
        <v>137.92307692307693</v>
      </c>
      <c r="T77" s="62">
        <v>1539</v>
      </c>
      <c r="U77" s="62">
        <f>T77/13</f>
        <v>118.38461538461539</v>
      </c>
      <c r="V77" s="12">
        <v>1</v>
      </c>
      <c r="W77" s="62">
        <f>S77-U77</f>
        <v>19.538461538461547</v>
      </c>
      <c r="X77" s="13">
        <f>S77-AC3</f>
        <v>14.307692307692335</v>
      </c>
      <c r="Y77" s="13">
        <f>U77-AC3</f>
        <v>-5.2307692307692122</v>
      </c>
    </row>
    <row r="78" spans="1:25" ht="18.75">
      <c r="A78" s="33"/>
      <c r="B78" s="26">
        <f>SUM(B76:B77)</f>
        <v>5</v>
      </c>
      <c r="C78" s="26">
        <f>SUM(C76:C77)</f>
        <v>8</v>
      </c>
      <c r="D78" s="44">
        <f>(B78/(B78+C78))</f>
        <v>0.38461538461538464</v>
      </c>
      <c r="E78" s="27">
        <f>SUM(E77)</f>
        <v>1611</v>
      </c>
      <c r="F78" s="27">
        <f>AVERAGE(F76:F77)</f>
        <v>123.92307692307692</v>
      </c>
      <c r="G78" s="27">
        <f>SUM(G77)</f>
        <v>1552</v>
      </c>
      <c r="H78" s="27">
        <f>AVERAGE(H76:H77)</f>
        <v>119.38461538461539</v>
      </c>
      <c r="I78" s="26">
        <f>AVERAGE(I77)</f>
        <v>9</v>
      </c>
      <c r="J78" s="27">
        <f>AVERAGE(J76:J77)</f>
        <v>4.538461538461533</v>
      </c>
      <c r="K78" s="31">
        <f>AVERAGE(K76:K77)</f>
        <v>0.30769230769232081</v>
      </c>
      <c r="L78" s="31">
        <f>AVERAGE(L76:L77)</f>
        <v>-4.2307692307692122</v>
      </c>
      <c r="N78" s="33"/>
      <c r="O78" s="26">
        <f>SUM(O76:O77)</f>
        <v>9</v>
      </c>
      <c r="P78" s="56">
        <f>SUM(P76:P77)</f>
        <v>4</v>
      </c>
      <c r="Q78" s="44">
        <f>(O78/(O78+P78))</f>
        <v>0.69230769230769229</v>
      </c>
      <c r="R78" s="27">
        <f>SUM(R77)</f>
        <v>1793</v>
      </c>
      <c r="S78" s="27">
        <f>AVERAGE(S77)</f>
        <v>137.92307692307693</v>
      </c>
      <c r="T78" s="27">
        <f>SUM(T77)</f>
        <v>1539</v>
      </c>
      <c r="U78" s="27">
        <f>AVERAGE(U77)</f>
        <v>118.38461538461539</v>
      </c>
      <c r="V78" s="27">
        <f>AVERAGE(V77)</f>
        <v>1</v>
      </c>
      <c r="W78" s="27">
        <f>AVERAGE(W77)</f>
        <v>19.538461538461547</v>
      </c>
      <c r="X78" s="31">
        <f>AVERAGE(X76:X77)</f>
        <v>14.307692307692335</v>
      </c>
      <c r="Y78" s="31">
        <f>AVERAGE(Y76:Y77)</f>
        <v>-5.2307692307692122</v>
      </c>
    </row>
    <row r="79" spans="1:25" ht="18.75">
      <c r="E79" s="29">
        <f>AVERAGE(E76:E77)</f>
        <v>1611</v>
      </c>
      <c r="F79" s="29"/>
      <c r="G79" s="29">
        <f t="shared" ref="G79" si="122">AVERAGE(G76:G77)</f>
        <v>1552</v>
      </c>
      <c r="R79" s="29">
        <f>AVERAGE(R76:R77)</f>
        <v>1793</v>
      </c>
      <c r="S79" s="29"/>
      <c r="T79" s="29">
        <f t="shared" ref="T79" si="123">AVERAGE(T76:T77)</f>
        <v>1539</v>
      </c>
    </row>
    <row r="81" spans="1:25" ht="18.75">
      <c r="A81" s="190" t="s">
        <v>21</v>
      </c>
      <c r="B81" s="198" t="s">
        <v>1</v>
      </c>
      <c r="C81" s="198" t="s">
        <v>2</v>
      </c>
      <c r="D81" s="76" t="s">
        <v>3</v>
      </c>
      <c r="E81" s="53" t="s">
        <v>4</v>
      </c>
      <c r="F81" s="53" t="s">
        <v>5</v>
      </c>
      <c r="G81" s="53" t="s">
        <v>6</v>
      </c>
      <c r="H81" s="53" t="s">
        <v>7</v>
      </c>
      <c r="I81" s="198" t="s">
        <v>8</v>
      </c>
      <c r="J81" s="53" t="s">
        <v>9</v>
      </c>
      <c r="K81" s="53" t="s">
        <v>10</v>
      </c>
      <c r="L81" s="53" t="s">
        <v>11</v>
      </c>
      <c r="N81" s="23" t="s">
        <v>27</v>
      </c>
      <c r="O81" s="23" t="s">
        <v>1</v>
      </c>
      <c r="P81" s="23" t="s">
        <v>2</v>
      </c>
      <c r="Q81" s="23" t="s">
        <v>3</v>
      </c>
      <c r="R81" s="53" t="s">
        <v>4</v>
      </c>
      <c r="S81" s="53" t="s">
        <v>5</v>
      </c>
      <c r="T81" s="53" t="s">
        <v>6</v>
      </c>
      <c r="U81" s="53" t="s">
        <v>7</v>
      </c>
      <c r="V81" s="23" t="s">
        <v>8</v>
      </c>
      <c r="W81" s="23" t="s">
        <v>9</v>
      </c>
      <c r="X81" s="53" t="s">
        <v>10</v>
      </c>
      <c r="Y81" s="53" t="s">
        <v>11</v>
      </c>
    </row>
    <row r="82" spans="1:25" ht="18.75">
      <c r="A82" s="30" t="s">
        <v>34</v>
      </c>
      <c r="B82" s="12"/>
      <c r="C82" s="12"/>
      <c r="D82" s="45"/>
      <c r="E82" s="13"/>
      <c r="F82" s="13"/>
      <c r="G82" s="13"/>
      <c r="H82" s="13"/>
      <c r="I82" s="12"/>
      <c r="J82" s="13"/>
      <c r="K82" s="187"/>
      <c r="L82" s="187"/>
      <c r="N82" s="30" t="s">
        <v>30</v>
      </c>
      <c r="O82" s="12">
        <v>7</v>
      </c>
      <c r="P82" s="12">
        <v>6</v>
      </c>
      <c r="Q82" s="57">
        <f t="shared" ref="Q82:Q86" si="124">(O82/(O82+P82))</f>
        <v>0.53846153846153844</v>
      </c>
      <c r="R82" s="13">
        <v>1617</v>
      </c>
      <c r="S82" s="13">
        <f>R82/13</f>
        <v>124.38461538461539</v>
      </c>
      <c r="T82" s="13">
        <v>1512</v>
      </c>
      <c r="U82" s="13">
        <f>T82/13</f>
        <v>116.30769230769231</v>
      </c>
      <c r="V82" s="12">
        <v>3</v>
      </c>
      <c r="W82" s="13">
        <f>S82-U82</f>
        <v>8.0769230769230802</v>
      </c>
      <c r="X82" s="13">
        <f>S82-AC4</f>
        <v>7.60439560439562</v>
      </c>
      <c r="Y82" s="13">
        <f>U82-AC4</f>
        <v>-0.47252747252746019</v>
      </c>
    </row>
    <row r="83" spans="1:25" ht="18.75">
      <c r="A83" s="33"/>
      <c r="B83" s="80"/>
      <c r="C83" s="80"/>
      <c r="D83" s="151"/>
      <c r="E83" s="27">
        <f>SUM(E82)</f>
        <v>0</v>
      </c>
      <c r="F83" s="27" t="e">
        <f>AVERAGE(F82)</f>
        <v>#DIV/0!</v>
      </c>
      <c r="G83" s="27">
        <f>SUM(G82)</f>
        <v>0</v>
      </c>
      <c r="H83" s="27" t="e">
        <f>AVERAGE(H82)</f>
        <v>#DIV/0!</v>
      </c>
      <c r="I83" s="26" t="e">
        <f>AVERAGE(I82)</f>
        <v>#DIV/0!</v>
      </c>
      <c r="J83" s="27" t="e">
        <f>AVERAGE(J82)</f>
        <v>#DIV/0!</v>
      </c>
      <c r="K83" s="29"/>
      <c r="L83" s="29"/>
      <c r="N83" s="38" t="s">
        <v>32</v>
      </c>
      <c r="O83" s="12">
        <v>7</v>
      </c>
      <c r="P83" s="12">
        <v>5</v>
      </c>
      <c r="Q83" s="57">
        <f t="shared" si="124"/>
        <v>0.58333333333333337</v>
      </c>
      <c r="R83" s="13">
        <v>1205</v>
      </c>
      <c r="S83" s="13">
        <f>R83/12</f>
        <v>100.41666666666667</v>
      </c>
      <c r="T83" s="13">
        <v>1078</v>
      </c>
      <c r="U83" s="13">
        <f>T83/12</f>
        <v>89.833333333333329</v>
      </c>
      <c r="V83" s="12">
        <v>8</v>
      </c>
      <c r="W83" s="13">
        <f t="shared" ref="W83:W86" si="125">S83-U83</f>
        <v>10.583333333333343</v>
      </c>
      <c r="X83" s="13">
        <f>S83-AC5</f>
        <v>3.185897435897445</v>
      </c>
      <c r="Y83" s="13">
        <f>U83-AC5</f>
        <v>-7.3974358974358978</v>
      </c>
    </row>
    <row r="84" spans="1:25" ht="18.75">
      <c r="E84" s="9" t="e">
        <f>AVERAGE(E82)</f>
        <v>#DIV/0!</v>
      </c>
      <c r="G84" s="9" t="e">
        <f t="shared" ref="G84" si="126">AVERAGE(G82)</f>
        <v>#DIV/0!</v>
      </c>
      <c r="N84" s="30" t="s">
        <v>35</v>
      </c>
      <c r="O84" s="12">
        <v>6</v>
      </c>
      <c r="P84" s="12">
        <v>6</v>
      </c>
      <c r="Q84" s="57">
        <f t="shared" si="124"/>
        <v>0.5</v>
      </c>
      <c r="R84" s="13">
        <v>959</v>
      </c>
      <c r="S84" s="13">
        <f>R84/12</f>
        <v>79.916666666666671</v>
      </c>
      <c r="T84" s="13">
        <v>1037</v>
      </c>
      <c r="U84" s="13">
        <f>T84/12</f>
        <v>86.416666666666671</v>
      </c>
      <c r="V84" s="12">
        <v>4</v>
      </c>
      <c r="W84" s="13">
        <f t="shared" si="125"/>
        <v>-6.5</v>
      </c>
      <c r="X84" s="13">
        <f>S84-AC6</f>
        <v>-6.185897435897445</v>
      </c>
      <c r="Y84" s="13">
        <f>U84-AC6</f>
        <v>0.31410256410255499</v>
      </c>
    </row>
    <row r="85" spans="1:25" ht="18.75">
      <c r="N85" s="30" t="s">
        <v>36</v>
      </c>
      <c r="O85" s="12">
        <v>7</v>
      </c>
      <c r="P85" s="12">
        <v>6</v>
      </c>
      <c r="Q85" s="57">
        <f t="shared" si="124"/>
        <v>0.53846153846153844</v>
      </c>
      <c r="R85" s="13">
        <v>1175</v>
      </c>
      <c r="S85" s="13">
        <f t="shared" ref="S85:S86" si="127">R85/13</f>
        <v>90.384615384615387</v>
      </c>
      <c r="T85" s="13">
        <v>1228</v>
      </c>
      <c r="U85" s="13">
        <f t="shared" ref="U85:U86" si="128">T85/13</f>
        <v>94.461538461538467</v>
      </c>
      <c r="V85" s="12">
        <v>6</v>
      </c>
      <c r="W85" s="13">
        <f t="shared" si="125"/>
        <v>-4.0769230769230802</v>
      </c>
      <c r="X85" s="13">
        <f>S85-AC7</f>
        <v>-0.4835164835164818</v>
      </c>
      <c r="Y85" s="13">
        <f>U85-AC7</f>
        <v>3.5934065934065984</v>
      </c>
    </row>
    <row r="86" spans="1:25" ht="18.75">
      <c r="N86" s="30" t="s">
        <v>37</v>
      </c>
      <c r="O86" s="58">
        <v>8</v>
      </c>
      <c r="P86" s="58">
        <v>5</v>
      </c>
      <c r="Q86" s="59">
        <f t="shared" si="124"/>
        <v>0.61538461538461542</v>
      </c>
      <c r="R86" s="62">
        <v>1304</v>
      </c>
      <c r="S86" s="62">
        <f t="shared" si="127"/>
        <v>100.30769230769231</v>
      </c>
      <c r="T86" s="66">
        <v>1280</v>
      </c>
      <c r="U86" s="66">
        <f t="shared" si="128"/>
        <v>98.461538461538467</v>
      </c>
      <c r="V86" s="12">
        <v>6</v>
      </c>
      <c r="W86" s="13">
        <f t="shared" si="125"/>
        <v>1.8461538461538396</v>
      </c>
      <c r="X86" s="13">
        <f>S86-AC8</f>
        <v>10.153846153846132</v>
      </c>
      <c r="Y86" s="13">
        <f>U86-AC8</f>
        <v>8.3076923076922924</v>
      </c>
    </row>
    <row r="87" spans="1:25" ht="18.75">
      <c r="N87" s="33"/>
      <c r="O87" s="12">
        <f>SUM(O82:O86)</f>
        <v>35</v>
      </c>
      <c r="P87" s="12">
        <f>SUM(P82:P86)</f>
        <v>28</v>
      </c>
      <c r="Q87" s="57">
        <f>(O87/(O87+P87))</f>
        <v>0.55555555555555558</v>
      </c>
      <c r="R87" s="27">
        <f>SUM(R79:R86)</f>
        <v>8053</v>
      </c>
      <c r="S87" s="27">
        <f>AVERAGE(S82:S86)</f>
        <v>99.082051282051282</v>
      </c>
      <c r="T87" s="27">
        <f>SUM(T79:T86)</f>
        <v>7674</v>
      </c>
      <c r="U87" s="27">
        <f>SUM(U79:U86)/8</f>
        <v>60.685096153846153</v>
      </c>
      <c r="V87" s="27">
        <f>SUM(V79:V86)/8</f>
        <v>3.375</v>
      </c>
      <c r="W87" s="27">
        <f>AVERAGE(W82:W86)</f>
        <v>1.9858974358974364</v>
      </c>
      <c r="X87" s="31">
        <f t="shared" ref="X87:Y87" si="129">AVERAGE(X82:X86)</f>
        <v>2.8549450549450541</v>
      </c>
      <c r="Y87" s="31">
        <f t="shared" si="129"/>
        <v>0.86904761904761751</v>
      </c>
    </row>
    <row r="88" spans="1:25" ht="18.75">
      <c r="R88" s="29">
        <f>AVERAGE(R82:R86)</f>
        <v>1252</v>
      </c>
      <c r="S88" s="29"/>
      <c r="T88" s="29">
        <f t="shared" ref="T88" si="130">AVERAGE(T82:T86)</f>
        <v>1227</v>
      </c>
      <c r="W88" s="5"/>
      <c r="X88" s="5"/>
      <c r="Y88" s="5"/>
    </row>
  </sheetData>
  <pageMargins left="0.7" right="0.7" top="0.75" bottom="0.75" header="0.3" footer="0.3"/>
  <pageSetup orientation="portrait" r:id="rId1"/>
  <ignoredErrors>
    <ignoredError sqref="F11:G11 T11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CF23-552A-4DE5-92DB-FE64FCAB6239}">
  <dimension ref="A1:AF32"/>
  <sheetViews>
    <sheetView workbookViewId="0">
      <selection activeCell="AB3" sqref="AB3"/>
    </sheetView>
  </sheetViews>
  <sheetFormatPr defaultRowHeight="15"/>
  <cols>
    <col min="1" max="1" width="12" bestFit="1" customWidth="1"/>
    <col min="2" max="3" width="4.28515625" bestFit="1" customWidth="1"/>
    <col min="4" max="4" width="10.28515625" bestFit="1" customWidth="1"/>
    <col min="5" max="5" width="9" style="7" bestFit="1" customWidth="1"/>
    <col min="6" max="6" width="7.5703125" style="7" bestFit="1" customWidth="1"/>
    <col min="7" max="7" width="10.28515625" style="7" bestFit="1" customWidth="1"/>
    <col min="8" max="8" width="7.7109375" style="7" bestFit="1" customWidth="1"/>
    <col min="9" max="9" width="7.42578125" bestFit="1" customWidth="1"/>
    <col min="10" max="10" width="7.140625" style="7" bestFit="1" customWidth="1"/>
    <col min="11" max="11" width="9.85546875" style="7" bestFit="1" customWidth="1"/>
    <col min="12" max="12" width="7.140625" style="7" customWidth="1"/>
    <col min="14" max="14" width="12" bestFit="1" customWidth="1"/>
    <col min="15" max="16" width="4.28515625" bestFit="1" customWidth="1"/>
    <col min="17" max="17" width="10.28515625" bestFit="1" customWidth="1"/>
    <col min="18" max="18" width="9" style="7" bestFit="1" customWidth="1"/>
    <col min="19" max="19" width="7.5703125" style="7" bestFit="1" customWidth="1"/>
    <col min="20" max="20" width="9" style="7" bestFit="1" customWidth="1"/>
    <col min="21" max="21" width="7.5703125" style="7" bestFit="1" customWidth="1"/>
    <col min="22" max="22" width="7.42578125" bestFit="1" customWidth="1"/>
    <col min="23" max="23" width="7.140625" style="7" bestFit="1" customWidth="1"/>
    <col min="27" max="27" width="17.42578125" bestFit="1" customWidth="1"/>
    <col min="28" max="28" width="11.7109375" bestFit="1" customWidth="1"/>
    <col min="29" max="29" width="7.5703125" bestFit="1" customWidth="1"/>
    <col min="30" max="30" width="11.7109375" bestFit="1" customWidth="1"/>
  </cols>
  <sheetData>
    <row r="1" spans="1:32" ht="18.75">
      <c r="A1" s="22" t="s">
        <v>13</v>
      </c>
      <c r="B1" s="38" t="s">
        <v>1</v>
      </c>
      <c r="C1" s="38" t="s">
        <v>2</v>
      </c>
      <c r="D1" s="42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23" t="s">
        <v>8</v>
      </c>
      <c r="J1" s="53" t="s">
        <v>9</v>
      </c>
      <c r="K1" s="53" t="s">
        <v>10</v>
      </c>
      <c r="L1" s="53" t="s">
        <v>11</v>
      </c>
      <c r="M1" s="25"/>
      <c r="N1" s="22" t="s">
        <v>14</v>
      </c>
      <c r="O1" s="38" t="s">
        <v>1</v>
      </c>
      <c r="P1" s="38" t="s">
        <v>2</v>
      </c>
      <c r="Q1" s="42" t="s">
        <v>3</v>
      </c>
      <c r="R1" s="53" t="s">
        <v>4</v>
      </c>
      <c r="S1" s="53" t="s">
        <v>5</v>
      </c>
      <c r="T1" s="53" t="s">
        <v>6</v>
      </c>
      <c r="U1" s="53" t="s">
        <v>7</v>
      </c>
      <c r="V1" s="23" t="s">
        <v>8</v>
      </c>
      <c r="W1" s="53" t="s">
        <v>9</v>
      </c>
      <c r="X1" s="53" t="s">
        <v>10</v>
      </c>
      <c r="Y1" s="53" t="s">
        <v>11</v>
      </c>
      <c r="AA1" s="25" t="s">
        <v>51</v>
      </c>
      <c r="AB1" s="38" t="s">
        <v>4</v>
      </c>
      <c r="AC1" s="38" t="s">
        <v>53</v>
      </c>
      <c r="AD1" s="38" t="s">
        <v>66</v>
      </c>
      <c r="AE1" s="38"/>
      <c r="AF1" s="38"/>
    </row>
    <row r="2" spans="1:32" ht="18.75">
      <c r="A2" s="21" t="s">
        <v>34</v>
      </c>
      <c r="B2" s="49"/>
      <c r="C2" s="49"/>
      <c r="D2" s="45"/>
      <c r="E2" s="29"/>
      <c r="F2" s="13"/>
      <c r="G2" s="13"/>
      <c r="H2" s="13"/>
      <c r="I2" s="14"/>
      <c r="J2" s="13"/>
      <c r="K2" s="13"/>
      <c r="L2" s="13"/>
      <c r="M2" s="25"/>
      <c r="N2" s="21" t="s">
        <v>34</v>
      </c>
      <c r="O2" s="49"/>
      <c r="P2" s="49"/>
      <c r="Q2" s="45"/>
      <c r="R2" s="29"/>
      <c r="S2" s="13"/>
      <c r="T2" s="13"/>
      <c r="U2" s="13"/>
      <c r="V2" s="14"/>
      <c r="W2" s="13"/>
      <c r="X2" s="13"/>
      <c r="Y2" s="13"/>
      <c r="AA2" s="25">
        <v>2021</v>
      </c>
      <c r="AB2" s="13" cm="1">
        <f t="array" ref="AB2:AB10">'Master '!AB2:AB10</f>
        <v>0</v>
      </c>
      <c r="AC2" s="13" cm="1">
        <f t="array" ref="AC2:AC10">'Master '!AC2:AC10</f>
        <v>0</v>
      </c>
      <c r="AD2" s="13">
        <f>AK29</f>
        <v>0</v>
      </c>
      <c r="AE2" s="13"/>
      <c r="AF2" s="13"/>
    </row>
    <row r="3" spans="1:32" ht="18.75">
      <c r="A3" s="21" t="s">
        <v>29</v>
      </c>
      <c r="B3" s="16">
        <v>4</v>
      </c>
      <c r="C3" s="39">
        <v>9</v>
      </c>
      <c r="D3" s="45">
        <f t="shared" ref="D3:D10" si="0">(B3/(B3+C3))</f>
        <v>0.30769230769230771</v>
      </c>
      <c r="E3" s="66">
        <v>1398</v>
      </c>
      <c r="F3" s="66">
        <f>E3/13</f>
        <v>107.53846153846153</v>
      </c>
      <c r="G3" s="13">
        <v>1627</v>
      </c>
      <c r="H3" s="13">
        <f>G3/13</f>
        <v>125.15384615384616</v>
      </c>
      <c r="I3" s="12">
        <v>12</v>
      </c>
      <c r="J3" s="13">
        <f>F3-H3</f>
        <v>-17.615384615384627</v>
      </c>
      <c r="K3" s="13">
        <f>F3-AC3</f>
        <v>-16.076923076923066</v>
      </c>
      <c r="L3" s="13">
        <f>H3-AC3</f>
        <v>1.5384615384615614</v>
      </c>
      <c r="M3" s="17"/>
      <c r="N3" s="21" t="s">
        <v>29</v>
      </c>
      <c r="O3" s="16">
        <v>6</v>
      </c>
      <c r="P3" s="39">
        <v>7</v>
      </c>
      <c r="Q3" s="45">
        <f t="shared" ref="Q3:Q10" si="1">(O3/(O3+P3))</f>
        <v>0.46153846153846156</v>
      </c>
      <c r="R3" s="13">
        <v>1633</v>
      </c>
      <c r="S3" s="13">
        <f>R3/13</f>
        <v>125.61538461538461</v>
      </c>
      <c r="T3" s="13">
        <v>1575</v>
      </c>
      <c r="U3" s="13">
        <f>T3/13</f>
        <v>121.15384615384616</v>
      </c>
      <c r="V3" s="12">
        <v>5</v>
      </c>
      <c r="W3" s="13">
        <f>S3-U3</f>
        <v>4.4615384615384528</v>
      </c>
      <c r="X3" s="13">
        <f>S3-AC3</f>
        <v>2.0000000000000142</v>
      </c>
      <c r="Y3" s="13">
        <f>U3-AC3</f>
        <v>-2.4615384615384386</v>
      </c>
      <c r="AA3" s="25">
        <v>2020</v>
      </c>
      <c r="AB3" s="19">
        <v>19284</v>
      </c>
      <c r="AC3" s="19">
        <v>123.6153846153846</v>
      </c>
      <c r="AD3" s="19">
        <v>1607</v>
      </c>
      <c r="AE3" s="19"/>
      <c r="AF3" s="19"/>
    </row>
    <row r="4" spans="1:32" ht="18.75">
      <c r="A4" s="21" t="s">
        <v>30</v>
      </c>
      <c r="B4" s="16">
        <v>7</v>
      </c>
      <c r="C4" s="16">
        <v>6</v>
      </c>
      <c r="D4" s="45">
        <f t="shared" si="0"/>
        <v>0.53846153846153844</v>
      </c>
      <c r="E4" s="13">
        <v>1378</v>
      </c>
      <c r="F4" s="13">
        <f>E4/13</f>
        <v>106</v>
      </c>
      <c r="G4" s="62">
        <v>1431</v>
      </c>
      <c r="H4" s="62">
        <f>G4/13</f>
        <v>110.07692307692308</v>
      </c>
      <c r="I4" s="12">
        <v>13</v>
      </c>
      <c r="J4" s="13">
        <f>F4-H4</f>
        <v>-4.0769230769230802</v>
      </c>
      <c r="K4" s="13">
        <f t="shared" ref="K4:K10" si="2">F4-AC4</f>
        <v>-10.780219780219767</v>
      </c>
      <c r="L4" s="13">
        <f t="shared" ref="L4:L10" si="3">H4-AC4</f>
        <v>-6.7032967032966866</v>
      </c>
      <c r="M4" s="17"/>
      <c r="N4" s="21" t="s">
        <v>30</v>
      </c>
      <c r="O4" s="16">
        <v>8</v>
      </c>
      <c r="P4" s="16">
        <v>5</v>
      </c>
      <c r="Q4" s="45">
        <f t="shared" si="1"/>
        <v>0.61538461538461542</v>
      </c>
      <c r="R4" s="13">
        <v>1525</v>
      </c>
      <c r="S4" s="13">
        <f>R4/13</f>
        <v>117.30769230769231</v>
      </c>
      <c r="T4" s="13">
        <v>1519</v>
      </c>
      <c r="U4" s="13">
        <f>T4/13</f>
        <v>116.84615384615384</v>
      </c>
      <c r="V4" s="12">
        <v>7</v>
      </c>
      <c r="W4" s="13">
        <f>S4-U4</f>
        <v>0.461538461538467</v>
      </c>
      <c r="X4" s="13">
        <f t="shared" ref="X4:X10" si="4">S4-AC4</f>
        <v>0.52747252747253981</v>
      </c>
      <c r="Y4" s="13">
        <f t="shared" ref="Y4:Y10" si="5">U4-AC4</f>
        <v>6.5934065934072805E-2</v>
      </c>
      <c r="AA4" s="25">
        <v>2019</v>
      </c>
      <c r="AB4" s="19">
        <v>21254</v>
      </c>
      <c r="AC4" s="19">
        <v>116.78021978021977</v>
      </c>
      <c r="AD4" s="19">
        <v>1518.1</v>
      </c>
      <c r="AE4" s="19"/>
      <c r="AF4" s="19"/>
    </row>
    <row r="5" spans="1:32" ht="18.75">
      <c r="A5" s="52" t="s">
        <v>32</v>
      </c>
      <c r="B5" s="16">
        <v>4</v>
      </c>
      <c r="C5" s="16">
        <v>8</v>
      </c>
      <c r="D5" s="45">
        <f t="shared" si="0"/>
        <v>0.33333333333333331</v>
      </c>
      <c r="E5" s="13">
        <v>1064</v>
      </c>
      <c r="F5" s="13">
        <f>E5/12</f>
        <v>88.666666666666671</v>
      </c>
      <c r="G5" s="13">
        <v>1234</v>
      </c>
      <c r="H5" s="13">
        <f>G5/12</f>
        <v>102.83333333333333</v>
      </c>
      <c r="I5" s="12">
        <v>11</v>
      </c>
      <c r="J5" s="13">
        <f t="shared" ref="J5:J10" si="6">F5-H5</f>
        <v>-14.166666666666657</v>
      </c>
      <c r="K5" s="13">
        <f t="shared" si="2"/>
        <v>-8.564102564102555</v>
      </c>
      <c r="L5" s="13">
        <f t="shared" si="3"/>
        <v>5.6025641025641022</v>
      </c>
      <c r="M5" s="17"/>
      <c r="N5" s="52" t="s">
        <v>32</v>
      </c>
      <c r="O5" s="16">
        <v>7</v>
      </c>
      <c r="P5" s="16">
        <v>5</v>
      </c>
      <c r="Q5" s="45">
        <f t="shared" si="1"/>
        <v>0.58333333333333337</v>
      </c>
      <c r="R5" s="13">
        <v>1225</v>
      </c>
      <c r="S5" s="13">
        <f>R5/12</f>
        <v>102.08333333333333</v>
      </c>
      <c r="T5" s="13">
        <v>1084</v>
      </c>
      <c r="U5" s="13">
        <f>T5/12</f>
        <v>90.333333333333329</v>
      </c>
      <c r="V5" s="12">
        <v>4</v>
      </c>
      <c r="W5" s="13">
        <f t="shared" ref="W5:W10" si="7">S5-U5</f>
        <v>11.75</v>
      </c>
      <c r="X5" s="13">
        <f t="shared" si="4"/>
        <v>4.8525641025641022</v>
      </c>
      <c r="Y5" s="13">
        <f t="shared" si="5"/>
        <v>-6.8974358974358978</v>
      </c>
      <c r="AA5" s="25">
        <v>2018</v>
      </c>
      <c r="AB5" s="19">
        <v>15168</v>
      </c>
      <c r="AC5" s="19">
        <v>97.230769230769226</v>
      </c>
      <c r="AD5" s="19">
        <v>1166.8</v>
      </c>
      <c r="AE5" s="19"/>
      <c r="AF5" s="19"/>
    </row>
    <row r="6" spans="1:32" ht="18.75">
      <c r="A6" s="21" t="s">
        <v>35</v>
      </c>
      <c r="B6" s="16">
        <v>4</v>
      </c>
      <c r="C6" s="16">
        <v>8</v>
      </c>
      <c r="D6" s="45">
        <f t="shared" si="0"/>
        <v>0.33333333333333331</v>
      </c>
      <c r="E6" s="13">
        <v>1094</v>
      </c>
      <c r="F6" s="13">
        <f>E6/12</f>
        <v>91.166666666666671</v>
      </c>
      <c r="G6" s="13">
        <v>1157</v>
      </c>
      <c r="H6" s="13">
        <f>G6/12</f>
        <v>96.416666666666671</v>
      </c>
      <c r="I6" s="12">
        <v>9</v>
      </c>
      <c r="J6" s="13">
        <f t="shared" si="6"/>
        <v>-5.25</v>
      </c>
      <c r="K6" s="13">
        <f t="shared" si="2"/>
        <v>5.064102564102555</v>
      </c>
      <c r="L6" s="13">
        <f t="shared" si="3"/>
        <v>10.314102564102555</v>
      </c>
      <c r="M6" s="17"/>
      <c r="N6" s="21" t="s">
        <v>35</v>
      </c>
      <c r="O6" s="16">
        <v>6</v>
      </c>
      <c r="P6" s="16">
        <v>6</v>
      </c>
      <c r="Q6" s="45">
        <f t="shared" si="1"/>
        <v>0.5</v>
      </c>
      <c r="R6" s="13">
        <v>1048</v>
      </c>
      <c r="S6" s="13">
        <f>R6/12</f>
        <v>87.333333333333329</v>
      </c>
      <c r="T6" s="13">
        <v>1044</v>
      </c>
      <c r="U6" s="13">
        <f>T6/12</f>
        <v>87</v>
      </c>
      <c r="V6" s="12">
        <v>1</v>
      </c>
      <c r="W6" s="13">
        <f t="shared" si="7"/>
        <v>0.3333333333333286</v>
      </c>
      <c r="X6" s="13">
        <f t="shared" si="4"/>
        <v>1.2307692307692122</v>
      </c>
      <c r="Y6" s="13">
        <f t="shared" si="5"/>
        <v>0.89743589743588359</v>
      </c>
      <c r="AA6" s="25">
        <v>2017</v>
      </c>
      <c r="AB6" s="19">
        <v>13432</v>
      </c>
      <c r="AC6" s="19">
        <v>86.102564102564116</v>
      </c>
      <c r="AD6" s="19">
        <v>1033.2</v>
      </c>
      <c r="AE6" s="19"/>
      <c r="AF6" s="19"/>
    </row>
    <row r="7" spans="1:32" ht="18.75">
      <c r="A7" s="21" t="s">
        <v>36</v>
      </c>
      <c r="B7" s="16">
        <v>6</v>
      </c>
      <c r="C7" s="16">
        <v>7</v>
      </c>
      <c r="D7" s="45">
        <f t="shared" si="0"/>
        <v>0.46153846153846156</v>
      </c>
      <c r="E7" s="13">
        <v>1115</v>
      </c>
      <c r="F7" s="13">
        <f t="shared" ref="F7:F10" si="8">E7/13</f>
        <v>85.769230769230774</v>
      </c>
      <c r="G7" s="13">
        <v>1153</v>
      </c>
      <c r="H7" s="13">
        <f t="shared" ref="H7:H10" si="9">G7/13</f>
        <v>88.692307692307693</v>
      </c>
      <c r="I7" s="12">
        <v>10</v>
      </c>
      <c r="J7" s="13">
        <f t="shared" si="6"/>
        <v>-2.9230769230769198</v>
      </c>
      <c r="K7" s="13">
        <f t="shared" si="2"/>
        <v>-5.098901098901095</v>
      </c>
      <c r="L7" s="13">
        <f t="shared" si="3"/>
        <v>-2.1758241758241752</v>
      </c>
      <c r="M7" s="17"/>
      <c r="N7" s="21" t="s">
        <v>36</v>
      </c>
      <c r="O7" s="16">
        <v>6</v>
      </c>
      <c r="P7" s="16">
        <v>7</v>
      </c>
      <c r="Q7" s="45">
        <f t="shared" si="1"/>
        <v>0.46153846153846156</v>
      </c>
      <c r="R7" s="13">
        <v>1134</v>
      </c>
      <c r="S7" s="13">
        <f t="shared" ref="S7:S10" si="10">R7/13</f>
        <v>87.230769230769226</v>
      </c>
      <c r="T7" s="13">
        <v>1209</v>
      </c>
      <c r="U7" s="13">
        <f t="shared" ref="U7:U10" si="11">T7/13</f>
        <v>93</v>
      </c>
      <c r="V7" s="12">
        <v>12</v>
      </c>
      <c r="W7" s="13">
        <f t="shared" si="7"/>
        <v>-5.7692307692307736</v>
      </c>
      <c r="X7" s="13">
        <f t="shared" si="4"/>
        <v>-3.6373626373626422</v>
      </c>
      <c r="Y7" s="13">
        <f t="shared" si="5"/>
        <v>2.1318681318681314</v>
      </c>
      <c r="AA7" s="25">
        <v>2016</v>
      </c>
      <c r="AB7" s="19">
        <v>16538</v>
      </c>
      <c r="AC7" s="19">
        <v>90.868131868131869</v>
      </c>
      <c r="AD7" s="19">
        <v>1181.3</v>
      </c>
      <c r="AE7" s="19"/>
      <c r="AF7" s="19"/>
    </row>
    <row r="8" spans="1:32" ht="18.75">
      <c r="A8" s="21" t="s">
        <v>37</v>
      </c>
      <c r="B8" s="16">
        <v>7</v>
      </c>
      <c r="C8" s="16">
        <v>6</v>
      </c>
      <c r="D8" s="45">
        <f t="shared" si="0"/>
        <v>0.53846153846153844</v>
      </c>
      <c r="E8" s="13">
        <v>1188</v>
      </c>
      <c r="F8" s="13">
        <f t="shared" si="8"/>
        <v>91.384615384615387</v>
      </c>
      <c r="G8" s="13">
        <v>1178</v>
      </c>
      <c r="H8" s="13">
        <f t="shared" si="9"/>
        <v>90.615384615384613</v>
      </c>
      <c r="I8" s="12">
        <v>7</v>
      </c>
      <c r="J8" s="13">
        <f t="shared" si="6"/>
        <v>0.7692307692307736</v>
      </c>
      <c r="K8" s="13">
        <f t="shared" si="2"/>
        <v>1.2307692307692122</v>
      </c>
      <c r="L8" s="13">
        <f t="shared" si="3"/>
        <v>0.46153846153843858</v>
      </c>
      <c r="M8" s="17"/>
      <c r="N8" s="21" t="s">
        <v>37</v>
      </c>
      <c r="O8" s="16">
        <v>7</v>
      </c>
      <c r="P8" s="16">
        <v>6</v>
      </c>
      <c r="Q8" s="45">
        <f t="shared" si="1"/>
        <v>0.53846153846153844</v>
      </c>
      <c r="R8" s="13">
        <v>1192</v>
      </c>
      <c r="S8" s="13">
        <f t="shared" si="10"/>
        <v>91.692307692307693</v>
      </c>
      <c r="T8" s="13">
        <v>1107</v>
      </c>
      <c r="U8" s="13">
        <f t="shared" si="11"/>
        <v>85.15384615384616</v>
      </c>
      <c r="V8" s="12">
        <v>3</v>
      </c>
      <c r="W8" s="13">
        <f t="shared" si="7"/>
        <v>6.538461538461533</v>
      </c>
      <c r="X8" s="13">
        <f t="shared" si="4"/>
        <v>1.5384615384615188</v>
      </c>
      <c r="Y8" s="13">
        <f t="shared" si="5"/>
        <v>-5.0000000000000142</v>
      </c>
      <c r="AA8" s="25">
        <v>2015</v>
      </c>
      <c r="AB8" s="19">
        <v>14064</v>
      </c>
      <c r="AC8" s="19">
        <v>90.153846153846175</v>
      </c>
      <c r="AD8" s="19">
        <v>1172</v>
      </c>
      <c r="AE8" s="19"/>
      <c r="AF8" s="19"/>
    </row>
    <row r="9" spans="1:32" ht="18.75">
      <c r="A9" s="21" t="s">
        <v>38</v>
      </c>
      <c r="B9" s="61">
        <v>8</v>
      </c>
      <c r="C9" s="61">
        <v>5</v>
      </c>
      <c r="D9" s="45">
        <f t="shared" si="0"/>
        <v>0.61538461538461542</v>
      </c>
      <c r="E9" s="13">
        <v>1354</v>
      </c>
      <c r="F9" s="13">
        <f t="shared" si="8"/>
        <v>104.15384615384616</v>
      </c>
      <c r="G9" s="13">
        <v>1303</v>
      </c>
      <c r="H9" s="13">
        <f t="shared" si="9"/>
        <v>100.23076923076923</v>
      </c>
      <c r="I9" s="12">
        <v>1</v>
      </c>
      <c r="J9" s="13">
        <f t="shared" si="6"/>
        <v>3.923076923076934</v>
      </c>
      <c r="K9" s="13">
        <f t="shared" si="2"/>
        <v>8.892307692307682</v>
      </c>
      <c r="L9" s="13">
        <f t="shared" si="3"/>
        <v>4.969230769230748</v>
      </c>
      <c r="M9" s="17"/>
      <c r="N9" s="21" t="s">
        <v>38</v>
      </c>
      <c r="O9" s="64">
        <v>4</v>
      </c>
      <c r="P9" s="64">
        <v>9</v>
      </c>
      <c r="Q9" s="65">
        <f t="shared" si="1"/>
        <v>0.30769230769230771</v>
      </c>
      <c r="R9" s="66">
        <v>974</v>
      </c>
      <c r="S9" s="66">
        <f t="shared" si="10"/>
        <v>74.92307692307692</v>
      </c>
      <c r="T9" s="13">
        <v>1212</v>
      </c>
      <c r="U9" s="13">
        <f t="shared" si="11"/>
        <v>93.230769230769226</v>
      </c>
      <c r="V9" s="12">
        <v>8</v>
      </c>
      <c r="W9" s="66">
        <f t="shared" si="7"/>
        <v>-18.307692307692307</v>
      </c>
      <c r="X9" s="13">
        <f t="shared" si="4"/>
        <v>-20.338461538461559</v>
      </c>
      <c r="Y9" s="13">
        <f t="shared" si="5"/>
        <v>-2.030769230769252</v>
      </c>
      <c r="AA9" s="25">
        <v>2014</v>
      </c>
      <c r="AB9" s="19">
        <v>12384</v>
      </c>
      <c r="AC9" s="19">
        <v>95.261538461538478</v>
      </c>
      <c r="AD9" s="13">
        <v>1238.4000000000001</v>
      </c>
      <c r="AE9" s="19"/>
      <c r="AF9" s="13"/>
    </row>
    <row r="10" spans="1:32" ht="18.75">
      <c r="A10" s="22" t="s">
        <v>40</v>
      </c>
      <c r="B10" s="16">
        <v>9</v>
      </c>
      <c r="C10" s="16">
        <v>4</v>
      </c>
      <c r="D10" s="51">
        <f t="shared" si="0"/>
        <v>0.69230769230769229</v>
      </c>
      <c r="E10" s="13">
        <v>1325</v>
      </c>
      <c r="F10" s="13">
        <f t="shared" si="8"/>
        <v>101.92307692307692</v>
      </c>
      <c r="G10" s="13">
        <v>1118</v>
      </c>
      <c r="H10" s="13">
        <f t="shared" si="9"/>
        <v>86</v>
      </c>
      <c r="I10" s="12">
        <v>3</v>
      </c>
      <c r="J10" s="13">
        <f t="shared" si="6"/>
        <v>15.92307692307692</v>
      </c>
      <c r="K10" s="13">
        <f t="shared" si="2"/>
        <v>11.292307692307688</v>
      </c>
      <c r="L10" s="13">
        <f t="shared" si="3"/>
        <v>-4.6307692307692321</v>
      </c>
      <c r="M10" s="17"/>
      <c r="N10" s="22" t="s">
        <v>40</v>
      </c>
      <c r="O10" s="64">
        <v>3</v>
      </c>
      <c r="P10" s="64">
        <v>10</v>
      </c>
      <c r="Q10" s="67">
        <f t="shared" si="1"/>
        <v>0.23076923076923078</v>
      </c>
      <c r="R10" s="66">
        <v>949</v>
      </c>
      <c r="S10" s="66">
        <f t="shared" si="10"/>
        <v>73</v>
      </c>
      <c r="T10" s="13">
        <v>1235</v>
      </c>
      <c r="U10" s="13">
        <f t="shared" si="11"/>
        <v>95</v>
      </c>
      <c r="V10" s="12">
        <v>7</v>
      </c>
      <c r="W10" s="66">
        <f t="shared" si="7"/>
        <v>-22</v>
      </c>
      <c r="X10" s="13">
        <f t="shared" si="4"/>
        <v>-17.630769230769232</v>
      </c>
      <c r="Y10" s="13">
        <f t="shared" si="5"/>
        <v>4.3692307692307679</v>
      </c>
      <c r="AA10" s="25">
        <v>2013</v>
      </c>
      <c r="AB10" s="19">
        <v>11782</v>
      </c>
      <c r="AC10" s="19">
        <v>90.630769230769232</v>
      </c>
      <c r="AD10" s="125">
        <v>1178.2</v>
      </c>
      <c r="AE10" s="19"/>
      <c r="AF10" s="19"/>
    </row>
    <row r="11" spans="1:32" ht="18.75">
      <c r="A11" s="11"/>
      <c r="B11" s="41">
        <f>SUM(B2:B10)</f>
        <v>49</v>
      </c>
      <c r="C11" s="41">
        <f>SUM(C2:C10)</f>
        <v>53</v>
      </c>
      <c r="D11" s="44">
        <f>(B11/(B11+C11))</f>
        <v>0.48039215686274511</v>
      </c>
      <c r="E11" s="27">
        <f>SUM(E3:E10)</f>
        <v>9916</v>
      </c>
      <c r="F11" s="27">
        <f>AVERAGE(F3:F10)</f>
        <v>97.075320512820525</v>
      </c>
      <c r="G11" s="27">
        <f>SUM(G3:G10)</f>
        <v>10201</v>
      </c>
      <c r="H11" s="27">
        <f>AVERAGE(H3:H10)</f>
        <v>100.00240384615384</v>
      </c>
      <c r="I11" s="27">
        <f>AVERAGE(I3:I10)</f>
        <v>8.25</v>
      </c>
      <c r="J11" s="27">
        <f>AVERAGE(J3:J10)</f>
        <v>-2.9270833333333321</v>
      </c>
      <c r="K11" s="31">
        <f>AVERAGE(K2:K10)</f>
        <v>-1.7550824175824182</v>
      </c>
      <c r="L11" s="31">
        <f>AVERAGE(L2:L10)</f>
        <v>1.1720009157509139</v>
      </c>
      <c r="M11" s="25"/>
      <c r="N11" s="21"/>
      <c r="O11" s="41">
        <f>SUM(O2:O10)</f>
        <v>47</v>
      </c>
      <c r="P11" s="41">
        <f>SUM(P2:P10)</f>
        <v>55</v>
      </c>
      <c r="Q11" s="44">
        <f>(O11/(O11+P11))</f>
        <v>0.46078431372549017</v>
      </c>
      <c r="R11" s="27">
        <f>SUM(R3:R10)</f>
        <v>9680</v>
      </c>
      <c r="S11" s="27">
        <f>AVERAGE(S3:S10)</f>
        <v>94.898237179487168</v>
      </c>
      <c r="T11" s="27">
        <f>SUM(T3:T10)</f>
        <v>9985</v>
      </c>
      <c r="U11" s="27">
        <f>AVERAGE(U3:U10)</f>
        <v>97.714743589743591</v>
      </c>
      <c r="V11" s="27">
        <f>AVERAGE(V3:V10)</f>
        <v>5.875</v>
      </c>
      <c r="W11" s="27">
        <f>AVERAGE(W3:W10)</f>
        <v>-2.8165064102564124</v>
      </c>
      <c r="X11" s="31">
        <f>AVERAGE(X2:X10)</f>
        <v>-3.9321657509157557</v>
      </c>
      <c r="Y11" s="31">
        <f>AVERAGE(Y2:Y10)</f>
        <v>-1.1156593406593434</v>
      </c>
      <c r="AA11" s="123"/>
      <c r="AB11" s="124">
        <f>SUM(AB2:AB10)</f>
        <v>123906</v>
      </c>
      <c r="AC11" s="124">
        <f>AVERAGE(AC3:AC10)</f>
        <v>98.83040293040294</v>
      </c>
      <c r="AD11" s="54">
        <f>AVERAGE(AD3:AD10)</f>
        <v>1261.875</v>
      </c>
      <c r="AE11" s="54"/>
      <c r="AF11" s="54"/>
    </row>
    <row r="12" spans="1:32" ht="18.75">
      <c r="A12" s="17"/>
      <c r="B12" s="17"/>
      <c r="C12" s="17"/>
      <c r="D12" s="17"/>
      <c r="E12" s="54">
        <f>AVERAGE(E3:E10)</f>
        <v>1239.5</v>
      </c>
      <c r="F12" s="54"/>
      <c r="G12" s="54">
        <f>AVERAGE(G3:G10)</f>
        <v>1275.125</v>
      </c>
      <c r="H12" s="19"/>
      <c r="I12" s="17"/>
      <c r="J12" s="19"/>
      <c r="K12" s="19"/>
      <c r="L12" s="19"/>
      <c r="M12" s="17"/>
      <c r="N12" s="17"/>
      <c r="O12" s="17"/>
      <c r="P12" s="17"/>
      <c r="Q12" s="17"/>
      <c r="R12" s="54">
        <f>AVERAGE(R3:R10)</f>
        <v>1210</v>
      </c>
      <c r="S12" s="54"/>
      <c r="T12" s="54">
        <f>AVERAGE(T3:T10)</f>
        <v>1248.125</v>
      </c>
      <c r="X12" s="7"/>
      <c r="Y12" s="7"/>
    </row>
    <row r="13" spans="1:32" ht="18.75">
      <c r="A13" s="22" t="s">
        <v>45</v>
      </c>
      <c r="B13" s="74" t="s">
        <v>1</v>
      </c>
      <c r="C13" s="75" t="s">
        <v>2</v>
      </c>
      <c r="D13" s="75" t="s">
        <v>3</v>
      </c>
      <c r="N13" s="23" t="s">
        <v>46</v>
      </c>
      <c r="O13" s="75" t="s">
        <v>1</v>
      </c>
      <c r="P13" s="75" t="s">
        <v>2</v>
      </c>
      <c r="Q13" s="75" t="s">
        <v>3</v>
      </c>
    </row>
    <row r="14" spans="1:32" ht="18.75">
      <c r="A14" s="38" t="s">
        <v>26</v>
      </c>
      <c r="B14" s="8" cm="1">
        <f t="array" ref="B14:B31">'Primary H2H'!K2:K19</f>
        <v>2</v>
      </c>
      <c r="C14" s="10" cm="1">
        <f t="array" ref="C14">INDEX('Primary H2H'!$B$11:$S$11,1,ROW()-13)</f>
        <v>6</v>
      </c>
      <c r="D14" s="44">
        <f t="shared" ref="D14:D31" si="12">(B14/(B14+C14))</f>
        <v>0.25</v>
      </c>
      <c r="N14" s="38" t="s">
        <v>26</v>
      </c>
      <c r="O14" s="10" cm="1">
        <f t="array" ref="O14:O31">'Primary H2H'!J2:J19</f>
        <v>3</v>
      </c>
      <c r="P14" s="10" cm="1">
        <f t="array" ref="P14">INDEX('Primary H2H'!$B$10:$S$10,1,ROW()-13)</f>
        <v>4</v>
      </c>
      <c r="Q14" s="44">
        <f t="shared" ref="Q14:Q31" si="13">(O14/(O14+P14))</f>
        <v>0.42857142857142855</v>
      </c>
    </row>
    <row r="15" spans="1:32" ht="18.75">
      <c r="A15" s="38" t="s">
        <v>12</v>
      </c>
      <c r="B15" s="8">
        <v>8</v>
      </c>
      <c r="C15" s="10" cm="1">
        <f t="array" ref="C15">INDEX('Primary H2H'!$B$11:$S$11,1,ROW()-13)</f>
        <v>6</v>
      </c>
      <c r="D15" s="44">
        <f t="shared" si="12"/>
        <v>0.5714285714285714</v>
      </c>
      <c r="N15" s="38" t="s">
        <v>12</v>
      </c>
      <c r="O15" s="10">
        <v>3</v>
      </c>
      <c r="P15" s="10" cm="1">
        <f t="array" ref="P15">INDEX('Primary H2H'!$B$10:$S$10,1,ROW()-13)</f>
        <v>11</v>
      </c>
      <c r="Q15" s="44">
        <f t="shared" si="13"/>
        <v>0.21428571428571427</v>
      </c>
    </row>
    <row r="16" spans="1:32" ht="18.75">
      <c r="A16" s="38" t="s">
        <v>25</v>
      </c>
      <c r="B16" s="8">
        <v>4</v>
      </c>
      <c r="C16" s="10" cm="1">
        <f t="array" ref="C16">INDEX('Primary H2H'!$B$11:$S$11,1,ROW()-13)</f>
        <v>4</v>
      </c>
      <c r="D16" s="44">
        <f t="shared" si="12"/>
        <v>0.5</v>
      </c>
      <c r="N16" s="38" t="s">
        <v>25</v>
      </c>
      <c r="O16" s="10">
        <v>6</v>
      </c>
      <c r="P16" s="10" cm="1">
        <f t="array" ref="P16">INDEX('Primary H2H'!$B$10:$S$10,1,ROW()-13)</f>
        <v>3</v>
      </c>
      <c r="Q16" s="44">
        <f t="shared" si="13"/>
        <v>0.66666666666666663</v>
      </c>
    </row>
    <row r="17" spans="1:17" ht="18.75">
      <c r="A17" s="38" t="s">
        <v>42</v>
      </c>
      <c r="B17" s="170">
        <v>1</v>
      </c>
      <c r="C17" s="10" cm="1">
        <f t="array" ref="C17">INDEX('Primary H2H'!$B$11:$S$11,1,ROW()-13)</f>
        <v>1</v>
      </c>
      <c r="D17" s="44">
        <f t="shared" si="12"/>
        <v>0.5</v>
      </c>
      <c r="N17" s="38" t="s">
        <v>42</v>
      </c>
      <c r="O17" s="10">
        <v>0</v>
      </c>
      <c r="P17" s="10" cm="1">
        <f t="array" ref="P17">INDEX('Primary H2H'!$B$10:$S$10,1,ROW()-13)</f>
        <v>2</v>
      </c>
      <c r="Q17" s="44">
        <f t="shared" si="13"/>
        <v>0</v>
      </c>
    </row>
    <row r="18" spans="1:17" ht="18.75">
      <c r="A18" s="38" t="s">
        <v>27</v>
      </c>
      <c r="B18" s="8">
        <v>3</v>
      </c>
      <c r="C18" s="10" cm="1">
        <f t="array" ref="C18">INDEX('Primary H2H'!$B$11:$S$11,1,ROW()-13)</f>
        <v>2</v>
      </c>
      <c r="D18" s="44">
        <f t="shared" si="12"/>
        <v>0.6</v>
      </c>
      <c r="N18" s="38" t="s">
        <v>27</v>
      </c>
      <c r="O18" s="10">
        <v>2</v>
      </c>
      <c r="P18" s="10" cm="1">
        <f t="array" ref="P18">INDEX('Primary H2H'!$B$10:$S$10,1,ROW()-13)</f>
        <v>3</v>
      </c>
      <c r="Q18" s="44">
        <f t="shared" si="13"/>
        <v>0.4</v>
      </c>
    </row>
    <row r="19" spans="1:17" ht="18.75">
      <c r="A19" s="38" t="s">
        <v>17</v>
      </c>
      <c r="B19" s="8">
        <v>7</v>
      </c>
      <c r="C19" s="10" cm="1">
        <f t="array" ref="C19">INDEX('Primary H2H'!$B$11:$S$11,1,ROW()-13)</f>
        <v>8</v>
      </c>
      <c r="D19" s="44">
        <f t="shared" si="12"/>
        <v>0.46666666666666667</v>
      </c>
      <c r="N19" s="38" t="s">
        <v>17</v>
      </c>
      <c r="O19" s="10">
        <v>5</v>
      </c>
      <c r="P19" s="10" cm="1">
        <f t="array" ref="P19">INDEX('Primary H2H'!$B$10:$S$10,1,ROW()-13)</f>
        <v>8</v>
      </c>
      <c r="Q19" s="44">
        <f t="shared" si="13"/>
        <v>0.38461538461538464</v>
      </c>
    </row>
    <row r="20" spans="1:17" ht="18.75">
      <c r="A20" s="38" t="s">
        <v>0</v>
      </c>
      <c r="B20" s="8">
        <v>5</v>
      </c>
      <c r="C20" s="10" cm="1">
        <f t="array" ref="C20">INDEX('Primary H2H'!$B$11:$S$11,1,ROW()-13)</f>
        <v>8</v>
      </c>
      <c r="D20" s="44">
        <f t="shared" si="12"/>
        <v>0.38461538461538464</v>
      </c>
      <c r="N20" s="38" t="s">
        <v>0</v>
      </c>
      <c r="O20" s="10">
        <v>3</v>
      </c>
      <c r="P20" s="10" cm="1">
        <f t="array" ref="P20">INDEX('Primary H2H'!$B$10:$S$10,1,ROW()-13)</f>
        <v>11</v>
      </c>
      <c r="Q20" s="44">
        <f t="shared" si="13"/>
        <v>0.21428571428571427</v>
      </c>
    </row>
    <row r="21" spans="1:17" ht="18.75">
      <c r="A21" s="38" t="s">
        <v>16</v>
      </c>
      <c r="B21" s="8">
        <v>4</v>
      </c>
      <c r="C21" s="10" cm="1">
        <f t="array" ref="C21">INDEX('Primary H2H'!$B$11:$S$11,1,ROW()-13)</f>
        <v>9</v>
      </c>
      <c r="D21" s="44">
        <f t="shared" si="12"/>
        <v>0.30769230769230771</v>
      </c>
      <c r="N21" s="38" t="s">
        <v>16</v>
      </c>
      <c r="O21" s="10">
        <v>7</v>
      </c>
      <c r="P21" s="10" cm="1">
        <f t="array" ref="P21">INDEX('Primary H2H'!$B$10:$S$10,1,ROW()-13)</f>
        <v>5</v>
      </c>
      <c r="Q21" s="44">
        <f t="shared" si="13"/>
        <v>0.58333333333333337</v>
      </c>
    </row>
    <row r="22" spans="1:17" ht="18.75">
      <c r="A22" s="38" t="s">
        <v>14</v>
      </c>
      <c r="B22" s="8">
        <v>5</v>
      </c>
      <c r="C22" s="10" cm="1">
        <f t="array" ref="C22">INDEX('Primary H2H'!$B$11:$S$11,1,ROW()-13)</f>
        <v>7</v>
      </c>
      <c r="D22" s="44">
        <f t="shared" si="12"/>
        <v>0.41666666666666669</v>
      </c>
      <c r="N22" s="167" t="s">
        <v>14</v>
      </c>
      <c r="O22" s="169">
        <v>0</v>
      </c>
      <c r="P22" s="169" cm="1">
        <f t="array" ref="P22">INDEX('Primary H2H'!$B$10:$S$10,1,ROW()-13)</f>
        <v>0</v>
      </c>
      <c r="Q22" s="166" t="e">
        <f t="shared" si="13"/>
        <v>#DIV/0!</v>
      </c>
    </row>
    <row r="23" spans="1:17" ht="18.75">
      <c r="A23" s="167" t="s">
        <v>13</v>
      </c>
      <c r="B23" s="173">
        <v>0</v>
      </c>
      <c r="C23" s="169" cm="1">
        <f t="array" ref="C23">INDEX('Primary H2H'!$B$11:$S$11,1,ROW()-13)</f>
        <v>0</v>
      </c>
      <c r="D23" s="166" t="e">
        <f>(B23/(B23+C23))</f>
        <v>#DIV/0!</v>
      </c>
      <c r="N23" s="38" t="s">
        <v>13</v>
      </c>
      <c r="O23" s="10">
        <v>7</v>
      </c>
      <c r="P23" s="10" cm="1">
        <f t="array" ref="P23">INDEX('Primary H2H'!$B$10:$S$10,1,ROW()-13)</f>
        <v>5</v>
      </c>
      <c r="Q23" s="44">
        <f>(O23/(O23+P23))</f>
        <v>0.58333333333333337</v>
      </c>
    </row>
    <row r="24" spans="1:17" ht="18.75">
      <c r="A24" s="38" t="s">
        <v>19</v>
      </c>
      <c r="B24" s="8">
        <v>8</v>
      </c>
      <c r="C24" s="10" cm="1">
        <f t="array" ref="C24">INDEX('Primary H2H'!$B$11:$S$11,1,ROW()-13)</f>
        <v>3</v>
      </c>
      <c r="D24" s="44">
        <f t="shared" si="12"/>
        <v>0.72727272727272729</v>
      </c>
      <c r="N24" s="38" t="s">
        <v>19</v>
      </c>
      <c r="O24" s="10">
        <v>4</v>
      </c>
      <c r="P24" s="10" cm="1">
        <f t="array" ref="P24">INDEX('Primary H2H'!$B$10:$S$10,1,ROW()-13)</f>
        <v>6</v>
      </c>
      <c r="Q24" s="44">
        <f t="shared" si="13"/>
        <v>0.4</v>
      </c>
    </row>
    <row r="25" spans="1:17" ht="18.75">
      <c r="A25" s="38" t="s">
        <v>15</v>
      </c>
      <c r="B25" s="8">
        <v>6</v>
      </c>
      <c r="C25" s="10" cm="1">
        <f t="array" ref="C25">INDEX('Primary H2H'!$B$11:$S$11,1,ROW()-13)</f>
        <v>5</v>
      </c>
      <c r="D25" s="44">
        <f t="shared" si="12"/>
        <v>0.54545454545454541</v>
      </c>
      <c r="N25" s="38" t="s">
        <v>15</v>
      </c>
      <c r="O25" s="10">
        <v>6</v>
      </c>
      <c r="P25" s="10" cm="1">
        <f t="array" ref="P25">INDEX('Primary H2H'!$B$10:$S$10,1,ROW()-13)</f>
        <v>9</v>
      </c>
      <c r="Q25" s="44">
        <f t="shared" si="13"/>
        <v>0.4</v>
      </c>
    </row>
    <row r="26" spans="1:17" ht="18.75">
      <c r="A26" s="38" t="s">
        <v>18</v>
      </c>
      <c r="B26" s="8">
        <v>5</v>
      </c>
      <c r="C26" s="10" cm="1">
        <f t="array" ref="C26">INDEX('Primary H2H'!$B$11:$S$11,1,ROW()-13)</f>
        <v>4</v>
      </c>
      <c r="D26" s="44">
        <f t="shared" si="12"/>
        <v>0.55555555555555558</v>
      </c>
      <c r="N26" s="38" t="s">
        <v>18</v>
      </c>
      <c r="O26" s="10">
        <v>4</v>
      </c>
      <c r="P26" s="10" cm="1">
        <f t="array" ref="P26">INDEX('Primary H2H'!$B$10:$S$10,1,ROW()-13)</f>
        <v>4</v>
      </c>
      <c r="Q26" s="44">
        <f t="shared" si="13"/>
        <v>0.5</v>
      </c>
    </row>
    <row r="27" spans="1:17" ht="18.75">
      <c r="A27" s="38" t="s">
        <v>24</v>
      </c>
      <c r="B27" s="8">
        <v>4</v>
      </c>
      <c r="C27" s="10" cm="1">
        <f t="array" ref="C27">INDEX('Primary H2H'!$B$11:$S$11,1,ROW()-13)</f>
        <v>4</v>
      </c>
      <c r="D27" s="44">
        <f t="shared" si="12"/>
        <v>0.5</v>
      </c>
      <c r="N27" s="38" t="s">
        <v>24</v>
      </c>
      <c r="O27" s="10">
        <v>4</v>
      </c>
      <c r="P27" s="10" cm="1">
        <f t="array" ref="P27">INDEX('Primary H2H'!$B$10:$S$10,1,ROW()-13)</f>
        <v>3</v>
      </c>
      <c r="Q27" s="44">
        <f t="shared" si="13"/>
        <v>0.5714285714285714</v>
      </c>
    </row>
    <row r="28" spans="1:17" ht="18.75">
      <c r="A28" s="38" t="s">
        <v>20</v>
      </c>
      <c r="B28" s="8">
        <v>2</v>
      </c>
      <c r="C28" s="10" cm="1">
        <f t="array" ref="C28">INDEX('Primary H2H'!$B$11:$S$11,1,ROW()-13)</f>
        <v>2</v>
      </c>
      <c r="D28" s="44">
        <f t="shared" si="12"/>
        <v>0.5</v>
      </c>
      <c r="N28" s="38" t="s">
        <v>20</v>
      </c>
      <c r="O28" s="10">
        <v>1</v>
      </c>
      <c r="P28" s="10" cm="1">
        <f t="array" ref="P28">INDEX('Primary H2H'!$B$10:$S$10,1,ROW()-13)</f>
        <v>5</v>
      </c>
      <c r="Q28" s="44">
        <f t="shared" si="13"/>
        <v>0.16666666666666666</v>
      </c>
    </row>
    <row r="29" spans="1:17" ht="18.75">
      <c r="A29" s="38" t="s">
        <v>21</v>
      </c>
      <c r="B29" s="8">
        <v>1</v>
      </c>
      <c r="C29" s="10" cm="1">
        <f t="array" ref="C29">INDEX('Primary H2H'!$B$11:$S$11,1,ROW()-13)</f>
        <v>3</v>
      </c>
      <c r="D29" s="44">
        <f t="shared" si="12"/>
        <v>0.25</v>
      </c>
      <c r="N29" s="38" t="s">
        <v>21</v>
      </c>
      <c r="O29" s="10">
        <v>3</v>
      </c>
      <c r="P29" s="10" cm="1">
        <f t="array" ref="P29">INDEX('Primary H2H'!$B$10:$S$10,1,ROW()-13)</f>
        <v>1</v>
      </c>
      <c r="Q29" s="44">
        <f t="shared" si="13"/>
        <v>0.75</v>
      </c>
    </row>
    <row r="30" spans="1:17" ht="18.75">
      <c r="A30" s="38" t="s">
        <v>50</v>
      </c>
      <c r="B30" s="8">
        <v>0</v>
      </c>
      <c r="C30" s="10" cm="1">
        <f t="array" ref="C30">INDEX('Primary H2H'!$B$11:$S$11,1,ROW()-13)</f>
        <v>1</v>
      </c>
      <c r="D30" s="44">
        <f t="shared" si="12"/>
        <v>0</v>
      </c>
      <c r="N30" s="38" t="s">
        <v>50</v>
      </c>
      <c r="O30" s="10">
        <v>1</v>
      </c>
      <c r="P30" s="10" cm="1">
        <f t="array" ref="P30">INDEX('Primary H2H'!$B$10:$S$10,1,ROW()-13)</f>
        <v>0</v>
      </c>
      <c r="Q30" s="44">
        <f t="shared" si="13"/>
        <v>1</v>
      </c>
    </row>
    <row r="31" spans="1:17" ht="18.75">
      <c r="A31" s="174" t="s">
        <v>22</v>
      </c>
      <c r="B31" s="8">
        <v>2</v>
      </c>
      <c r="C31" s="10" cm="1">
        <f t="array" ref="C31">INDEX('Primary H2H'!$B$11:$S$11,1,ROW()-13)</f>
        <v>4</v>
      </c>
      <c r="D31" s="44">
        <f t="shared" si="12"/>
        <v>0.33333333333333331</v>
      </c>
      <c r="N31" s="75" t="s">
        <v>22</v>
      </c>
      <c r="O31" s="10">
        <v>4</v>
      </c>
      <c r="P31" s="10" cm="1">
        <f t="array" ref="P31">INDEX('Primary H2H'!$B$10:$S$10,1,ROW()-13)</f>
        <v>1</v>
      </c>
      <c r="Q31" s="44">
        <f t="shared" si="13"/>
        <v>0.8</v>
      </c>
    </row>
    <row r="32" spans="1:17">
      <c r="A32" s="172"/>
      <c r="B32" s="171">
        <f>SUM(B14:B31)</f>
        <v>67</v>
      </c>
      <c r="C32" s="171">
        <f>SUM(C14:C31)</f>
        <v>77</v>
      </c>
      <c r="D32" s="123"/>
      <c r="N32" s="2"/>
      <c r="O32" s="168">
        <f>SUM(O14:O31)</f>
        <v>63</v>
      </c>
      <c r="P32" s="168">
        <f>SUM(P14:P31)</f>
        <v>81</v>
      </c>
      <c r="Q32" s="17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6687-92C2-47B2-9292-1BC767FA1F63}">
  <dimension ref="A1:AD32"/>
  <sheetViews>
    <sheetView workbookViewId="0">
      <selection activeCell="O14" sqref="O14"/>
    </sheetView>
  </sheetViews>
  <sheetFormatPr defaultRowHeight="15"/>
  <cols>
    <col min="1" max="1" width="12.28515625" style="5" bestFit="1" customWidth="1"/>
    <col min="2" max="3" width="4.28515625" style="5" bestFit="1" customWidth="1"/>
    <col min="4" max="4" width="10.28515625" style="5" bestFit="1" customWidth="1"/>
    <col min="5" max="5" width="9" style="9" bestFit="1" customWidth="1"/>
    <col min="6" max="6" width="7.5703125" style="9" bestFit="1" customWidth="1"/>
    <col min="7" max="7" width="10.28515625" style="9" bestFit="1" customWidth="1"/>
    <col min="8" max="8" width="7.5703125" style="9" bestFit="1" customWidth="1"/>
    <col min="9" max="9" width="7.42578125" style="9" bestFit="1" customWidth="1"/>
    <col min="10" max="10" width="7.140625" style="9" bestFit="1" customWidth="1"/>
    <col min="11" max="11" width="7.140625" style="9" customWidth="1"/>
    <col min="12" max="12" width="8.5703125" style="9" bestFit="1" customWidth="1"/>
    <col min="13" max="13" width="10.5703125" style="5" bestFit="1" customWidth="1"/>
    <col min="14" max="14" width="14" style="5" bestFit="1" customWidth="1"/>
    <col min="15" max="16" width="4.28515625" style="5" bestFit="1" customWidth="1"/>
    <col min="17" max="17" width="10.28515625" style="5" bestFit="1" customWidth="1"/>
    <col min="18" max="18" width="9" style="9" bestFit="1" customWidth="1"/>
    <col min="19" max="19" width="7.5703125" style="9" bestFit="1" customWidth="1"/>
    <col min="20" max="20" width="9" style="9" bestFit="1" customWidth="1"/>
    <col min="21" max="21" width="7.5703125" style="9" bestFit="1" customWidth="1"/>
    <col min="22" max="22" width="7.42578125" style="5" bestFit="1" customWidth="1"/>
    <col min="23" max="23" width="7.140625" style="9" bestFit="1" customWidth="1"/>
    <col min="24" max="24" width="7.140625" style="5" bestFit="1" customWidth="1"/>
    <col min="25" max="25" width="8.5703125" style="5" bestFit="1" customWidth="1"/>
    <col min="26" max="26" width="9.140625" style="5"/>
    <col min="27" max="27" width="17.42578125" style="5" bestFit="1" customWidth="1"/>
    <col min="28" max="28" width="11.7109375" style="5" bestFit="1" customWidth="1"/>
    <col min="29" max="29" width="7.5703125" style="5" bestFit="1" customWidth="1"/>
    <col min="30" max="30" width="9" style="5" bestFit="1" customWidth="1"/>
  </cols>
  <sheetData>
    <row r="1" spans="1:30" ht="18.75">
      <c r="A1" s="23" t="s">
        <v>15</v>
      </c>
      <c r="B1" s="38" t="s">
        <v>1</v>
      </c>
      <c r="C1" s="38" t="s">
        <v>2</v>
      </c>
      <c r="D1" s="42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38"/>
      <c r="N1" s="23" t="s">
        <v>16</v>
      </c>
      <c r="O1" s="38" t="s">
        <v>1</v>
      </c>
      <c r="P1" s="38" t="s">
        <v>2</v>
      </c>
      <c r="Q1" s="42" t="s">
        <v>3</v>
      </c>
      <c r="R1" s="53" t="s">
        <v>4</v>
      </c>
      <c r="S1" s="53" t="s">
        <v>5</v>
      </c>
      <c r="T1" s="53" t="s">
        <v>6</v>
      </c>
      <c r="U1" s="53" t="s">
        <v>7</v>
      </c>
      <c r="V1" s="23" t="s">
        <v>8</v>
      </c>
      <c r="W1" s="53" t="s">
        <v>9</v>
      </c>
      <c r="X1" s="53" t="s">
        <v>10</v>
      </c>
      <c r="Y1" s="53" t="s">
        <v>11</v>
      </c>
      <c r="AA1" s="38" t="s">
        <v>51</v>
      </c>
      <c r="AB1" s="38" t="s">
        <v>4</v>
      </c>
      <c r="AC1" s="38" t="s">
        <v>53</v>
      </c>
      <c r="AD1" s="38" t="s">
        <v>66</v>
      </c>
    </row>
    <row r="2" spans="1:30" ht="18.75">
      <c r="A2" s="30" t="s">
        <v>33</v>
      </c>
      <c r="B2" s="49" cm="1">
        <f t="array" ref="B2:L2">'Master '!B28:L28</f>
        <v>0</v>
      </c>
      <c r="C2" s="49">
        <v>0</v>
      </c>
      <c r="D2" s="45">
        <v>0</v>
      </c>
      <c r="E2" s="13">
        <v>0</v>
      </c>
      <c r="F2" s="13">
        <v>0</v>
      </c>
      <c r="G2" s="13">
        <v>0</v>
      </c>
      <c r="H2" s="13">
        <v>0</v>
      </c>
      <c r="I2" s="12">
        <v>0</v>
      </c>
      <c r="J2" s="13">
        <v>0</v>
      </c>
      <c r="K2" s="13">
        <v>0</v>
      </c>
      <c r="L2" s="13">
        <v>0</v>
      </c>
      <c r="M2" s="38"/>
      <c r="N2" s="30" t="s">
        <v>34</v>
      </c>
      <c r="O2" s="49" cm="1">
        <f t="array" ref="O2:Y2">'Master '!O28:Y28</f>
        <v>0</v>
      </c>
      <c r="P2" s="49">
        <v>0</v>
      </c>
      <c r="Q2" s="45">
        <v>0</v>
      </c>
      <c r="R2" s="13">
        <v>0</v>
      </c>
      <c r="S2" s="13">
        <v>0</v>
      </c>
      <c r="T2" s="13">
        <v>0</v>
      </c>
      <c r="U2" s="13">
        <v>0</v>
      </c>
      <c r="V2" s="14">
        <v>0</v>
      </c>
      <c r="W2" s="13">
        <v>0</v>
      </c>
      <c r="X2" s="13">
        <v>0</v>
      </c>
      <c r="Y2" s="13">
        <v>0</v>
      </c>
      <c r="AA2" s="38">
        <v>2021</v>
      </c>
      <c r="AB2" s="13" cm="1">
        <f t="array" ref="AB2:AB10">'Master '!AB2:AB10</f>
        <v>0</v>
      </c>
      <c r="AC2" s="13" cm="1">
        <f t="array" ref="AC2:AC10">'Master '!AC2:AC10</f>
        <v>0</v>
      </c>
      <c r="AD2" s="13">
        <f>AK29</f>
        <v>0</v>
      </c>
    </row>
    <row r="3" spans="1:30" ht="18.75">
      <c r="A3" s="30" t="s">
        <v>29</v>
      </c>
      <c r="B3" s="16">
        <v>6</v>
      </c>
      <c r="C3" s="39">
        <v>7</v>
      </c>
      <c r="D3" s="45">
        <f t="shared" ref="D3:D10" si="0">(B3/(B3+C3))</f>
        <v>0.46153846153846156</v>
      </c>
      <c r="E3" s="13">
        <v>1562</v>
      </c>
      <c r="F3" s="13">
        <f>E3/13</f>
        <v>120.15384615384616</v>
      </c>
      <c r="G3" s="13">
        <v>1577</v>
      </c>
      <c r="H3" s="13">
        <f>G3/13</f>
        <v>121.30769230769231</v>
      </c>
      <c r="I3" s="12">
        <v>4</v>
      </c>
      <c r="J3" s="13">
        <f>F3-H3</f>
        <v>-1.1538461538461462</v>
      </c>
      <c r="K3" s="13">
        <f>F3-AC3</f>
        <v>-3.4615384615384386</v>
      </c>
      <c r="L3" s="13">
        <f>H3-AC3</f>
        <v>-2.3076923076922924</v>
      </c>
      <c r="M3" s="16"/>
      <c r="N3" s="30" t="s">
        <v>29</v>
      </c>
      <c r="O3" s="16">
        <v>6</v>
      </c>
      <c r="P3" s="39">
        <v>7</v>
      </c>
      <c r="Q3" s="45">
        <f t="shared" ref="Q3:Q10" si="1">(O3/(O3+P3))</f>
        <v>0.46153846153846156</v>
      </c>
      <c r="R3" s="13">
        <v>1555</v>
      </c>
      <c r="S3" s="13">
        <f>R3/13</f>
        <v>119.61538461538461</v>
      </c>
      <c r="T3" s="13">
        <v>1610</v>
      </c>
      <c r="U3" s="13">
        <f>T3/13</f>
        <v>123.84615384615384</v>
      </c>
      <c r="V3" s="12">
        <v>10</v>
      </c>
      <c r="W3" s="13">
        <f>S3-U3</f>
        <v>-4.2307692307692264</v>
      </c>
      <c r="X3" s="13">
        <f>S3-AC3</f>
        <v>-3.9999999999999858</v>
      </c>
      <c r="Y3" s="13">
        <f>U3-AC3</f>
        <v>0.23076923076924061</v>
      </c>
      <c r="AA3" s="38">
        <v>2020</v>
      </c>
      <c r="AB3" s="13">
        <v>19284</v>
      </c>
      <c r="AC3" s="13">
        <v>123.6153846153846</v>
      </c>
      <c r="AD3" s="13">
        <v>1607</v>
      </c>
    </row>
    <row r="4" spans="1:30" ht="18.75">
      <c r="A4" s="30" t="s">
        <v>30</v>
      </c>
      <c r="B4" s="16">
        <v>2</v>
      </c>
      <c r="C4" s="16">
        <v>11</v>
      </c>
      <c r="D4" s="45">
        <f t="shared" si="0"/>
        <v>0.15384615384615385</v>
      </c>
      <c r="E4" s="66">
        <v>1328</v>
      </c>
      <c r="F4" s="66">
        <f>E4/13</f>
        <v>102.15384615384616</v>
      </c>
      <c r="G4" s="13">
        <v>1529</v>
      </c>
      <c r="H4" s="13">
        <f>G4/13</f>
        <v>117.61538461538461</v>
      </c>
      <c r="I4" s="12">
        <v>10</v>
      </c>
      <c r="J4" s="66">
        <f>F4-H4</f>
        <v>-15.461538461538453</v>
      </c>
      <c r="K4" s="13">
        <f t="shared" ref="K4:K10" si="2">F4-AC4</f>
        <v>-14.626373626373606</v>
      </c>
      <c r="L4" s="13">
        <f t="shared" ref="L4:L10" si="3">H4-AC4</f>
        <v>0.83516483516484641</v>
      </c>
      <c r="M4" s="16"/>
      <c r="N4" s="30" t="s">
        <v>30</v>
      </c>
      <c r="O4" s="16">
        <v>8</v>
      </c>
      <c r="P4" s="16">
        <v>5</v>
      </c>
      <c r="Q4" s="45">
        <f t="shared" si="1"/>
        <v>0.61538461538461542</v>
      </c>
      <c r="R4" s="13">
        <v>1552</v>
      </c>
      <c r="S4" s="13">
        <f>R4/13</f>
        <v>119.38461538461539</v>
      </c>
      <c r="T4" s="13">
        <v>1497</v>
      </c>
      <c r="U4" s="13">
        <f>T4/13</f>
        <v>115.15384615384616</v>
      </c>
      <c r="V4" s="12">
        <v>8</v>
      </c>
      <c r="W4" s="13">
        <f>S4-U4</f>
        <v>4.2307692307692264</v>
      </c>
      <c r="X4" s="13">
        <f t="shared" ref="X4:X10" si="4">S4-AC4</f>
        <v>2.60439560439562</v>
      </c>
      <c r="Y4" s="13">
        <f t="shared" ref="Y4:Y10" si="5">U4-AC4</f>
        <v>-1.6263736263736064</v>
      </c>
      <c r="AA4" s="38">
        <v>2019</v>
      </c>
      <c r="AB4" s="13">
        <v>21254</v>
      </c>
      <c r="AC4" s="13">
        <v>116.78021978021977</v>
      </c>
      <c r="AD4" s="13">
        <v>1518.1</v>
      </c>
    </row>
    <row r="5" spans="1:30" ht="18.75">
      <c r="A5" s="38" t="s">
        <v>32</v>
      </c>
      <c r="B5" s="16">
        <v>5</v>
      </c>
      <c r="C5" s="16">
        <v>7</v>
      </c>
      <c r="D5" s="45">
        <f t="shared" si="0"/>
        <v>0.41666666666666669</v>
      </c>
      <c r="E5" s="13">
        <v>1045</v>
      </c>
      <c r="F5" s="13">
        <f>E5/12</f>
        <v>87.083333333333329</v>
      </c>
      <c r="G5" s="13">
        <v>1110</v>
      </c>
      <c r="H5" s="13">
        <f>G5/12</f>
        <v>92.5</v>
      </c>
      <c r="I5" s="12">
        <v>13</v>
      </c>
      <c r="J5" s="13">
        <f t="shared" ref="J5:J10" si="6">F5-H5</f>
        <v>-5.4166666666666714</v>
      </c>
      <c r="K5" s="13">
        <f t="shared" si="2"/>
        <v>-10.147435897435898</v>
      </c>
      <c r="L5" s="13">
        <f t="shared" si="3"/>
        <v>-4.7307692307692264</v>
      </c>
      <c r="M5" s="16"/>
      <c r="N5" s="38" t="s">
        <v>32</v>
      </c>
      <c r="O5" s="16">
        <v>5</v>
      </c>
      <c r="P5" s="16">
        <v>7</v>
      </c>
      <c r="Q5" s="45">
        <f t="shared" si="1"/>
        <v>0.41666666666666669</v>
      </c>
      <c r="R5" s="13">
        <v>1024</v>
      </c>
      <c r="S5" s="13">
        <f>R5/12</f>
        <v>85.333333333333329</v>
      </c>
      <c r="T5" s="13">
        <v>1218</v>
      </c>
      <c r="U5" s="13">
        <f>T5/12</f>
        <v>101.5</v>
      </c>
      <c r="V5" s="12">
        <v>9</v>
      </c>
      <c r="W5" s="13">
        <f t="shared" ref="W5:W10" si="7">S5-U5</f>
        <v>-16.166666666666671</v>
      </c>
      <c r="X5" s="13">
        <f t="shared" si="4"/>
        <v>-11.897435897435898</v>
      </c>
      <c r="Y5" s="13">
        <f t="shared" si="5"/>
        <v>4.2692307692307736</v>
      </c>
      <c r="AA5" s="38">
        <v>2018</v>
      </c>
      <c r="AB5" s="13">
        <v>15168</v>
      </c>
      <c r="AC5" s="13">
        <v>97.230769230769226</v>
      </c>
      <c r="AD5" s="13">
        <v>1166.8</v>
      </c>
    </row>
    <row r="6" spans="1:30" ht="18.75">
      <c r="A6" s="30" t="s">
        <v>35</v>
      </c>
      <c r="B6" s="16">
        <v>5</v>
      </c>
      <c r="C6" s="16">
        <v>7</v>
      </c>
      <c r="D6" s="45">
        <f t="shared" si="0"/>
        <v>0.41666666666666669</v>
      </c>
      <c r="E6" s="13">
        <v>1052</v>
      </c>
      <c r="F6" s="13">
        <f>E6/12</f>
        <v>87.666666666666671</v>
      </c>
      <c r="G6" s="13">
        <v>964</v>
      </c>
      <c r="H6" s="13">
        <f>G6/12</f>
        <v>80.333333333333329</v>
      </c>
      <c r="I6" s="12">
        <v>12</v>
      </c>
      <c r="J6" s="13">
        <f t="shared" si="6"/>
        <v>7.3333333333333428</v>
      </c>
      <c r="K6" s="13">
        <f t="shared" si="2"/>
        <v>1.564102564102555</v>
      </c>
      <c r="L6" s="13">
        <f t="shared" si="3"/>
        <v>-5.7692307692307878</v>
      </c>
      <c r="M6" s="16"/>
      <c r="N6" s="30" t="s">
        <v>35</v>
      </c>
      <c r="O6" s="16">
        <v>8</v>
      </c>
      <c r="P6" s="16">
        <v>4</v>
      </c>
      <c r="Q6" s="45">
        <f t="shared" si="1"/>
        <v>0.66666666666666663</v>
      </c>
      <c r="R6" s="13">
        <v>1102</v>
      </c>
      <c r="S6" s="13">
        <f>R6/12</f>
        <v>91.833333333333329</v>
      </c>
      <c r="T6" s="13">
        <v>1045</v>
      </c>
      <c r="U6" s="13">
        <f>T6/12</f>
        <v>87.083333333333329</v>
      </c>
      <c r="V6" s="12">
        <v>7</v>
      </c>
      <c r="W6" s="13">
        <f t="shared" si="7"/>
        <v>4.75</v>
      </c>
      <c r="X6" s="13">
        <f t="shared" si="4"/>
        <v>5.7307692307692122</v>
      </c>
      <c r="Y6" s="13">
        <f t="shared" si="5"/>
        <v>0.98076923076921219</v>
      </c>
      <c r="AA6" s="38">
        <v>2017</v>
      </c>
      <c r="AB6" s="13">
        <v>13432</v>
      </c>
      <c r="AC6" s="13">
        <v>86.102564102564116</v>
      </c>
      <c r="AD6" s="13">
        <v>1033.2</v>
      </c>
    </row>
    <row r="7" spans="1:30" ht="18.75">
      <c r="A7" s="30" t="s">
        <v>36</v>
      </c>
      <c r="B7" s="16">
        <v>5</v>
      </c>
      <c r="C7" s="16">
        <v>8</v>
      </c>
      <c r="D7" s="45">
        <f t="shared" si="0"/>
        <v>0.38461538461538464</v>
      </c>
      <c r="E7" s="13">
        <v>1194</v>
      </c>
      <c r="F7" s="13">
        <f t="shared" ref="F7:F10" si="8">E7/13</f>
        <v>91.84615384615384</v>
      </c>
      <c r="G7" s="13">
        <v>1221</v>
      </c>
      <c r="H7" s="13">
        <f t="shared" ref="H7:H10" si="9">G7/13</f>
        <v>93.92307692307692</v>
      </c>
      <c r="I7" s="12">
        <v>11</v>
      </c>
      <c r="J7" s="13">
        <f t="shared" si="6"/>
        <v>-2.0769230769230802</v>
      </c>
      <c r="K7" s="13">
        <f t="shared" si="2"/>
        <v>0.97802197802197099</v>
      </c>
      <c r="L7" s="13">
        <f t="shared" si="3"/>
        <v>3.0549450549450512</v>
      </c>
      <c r="M7" s="16"/>
      <c r="N7" s="30" t="s">
        <v>36</v>
      </c>
      <c r="O7" s="16">
        <v>6</v>
      </c>
      <c r="P7" s="16">
        <v>7</v>
      </c>
      <c r="Q7" s="45">
        <f t="shared" si="1"/>
        <v>0.46153846153846156</v>
      </c>
      <c r="R7" s="13">
        <v>1163</v>
      </c>
      <c r="S7" s="13">
        <f t="shared" ref="S7:S10" si="10">R7/13</f>
        <v>89.461538461538467</v>
      </c>
      <c r="T7" s="13">
        <v>1219</v>
      </c>
      <c r="U7" s="13">
        <f t="shared" ref="U7:U10" si="11">T7/13</f>
        <v>93.769230769230774</v>
      </c>
      <c r="V7" s="12">
        <v>14</v>
      </c>
      <c r="W7" s="13">
        <f t="shared" si="7"/>
        <v>-4.3076923076923066</v>
      </c>
      <c r="X7" s="13">
        <f t="shared" si="4"/>
        <v>-1.4065934065934016</v>
      </c>
      <c r="Y7" s="13">
        <f t="shared" si="5"/>
        <v>2.901098901098905</v>
      </c>
      <c r="AA7" s="38">
        <v>2016</v>
      </c>
      <c r="AB7" s="13">
        <v>16538</v>
      </c>
      <c r="AC7" s="13">
        <v>90.868131868131869</v>
      </c>
      <c r="AD7" s="13">
        <v>1181.3</v>
      </c>
    </row>
    <row r="8" spans="1:30" ht="18.75">
      <c r="A8" s="30" t="s">
        <v>37</v>
      </c>
      <c r="B8" s="16">
        <v>8</v>
      </c>
      <c r="C8" s="16">
        <v>5</v>
      </c>
      <c r="D8" s="45">
        <f t="shared" si="0"/>
        <v>0.61538461538461542</v>
      </c>
      <c r="E8" s="13">
        <v>1258</v>
      </c>
      <c r="F8" s="13">
        <f t="shared" si="8"/>
        <v>96.769230769230774</v>
      </c>
      <c r="G8" s="13">
        <v>1206</v>
      </c>
      <c r="H8" s="13">
        <f t="shared" si="9"/>
        <v>92.769230769230774</v>
      </c>
      <c r="I8" s="12">
        <v>5</v>
      </c>
      <c r="J8" s="13">
        <f t="shared" si="6"/>
        <v>4</v>
      </c>
      <c r="K8" s="13">
        <f t="shared" si="2"/>
        <v>6.615384615384599</v>
      </c>
      <c r="L8" s="13">
        <f t="shared" si="3"/>
        <v>2.615384615384599</v>
      </c>
      <c r="M8" s="16"/>
      <c r="N8" s="30" t="s">
        <v>37</v>
      </c>
      <c r="O8" s="16">
        <v>7</v>
      </c>
      <c r="P8" s="16">
        <v>6</v>
      </c>
      <c r="Q8" s="45">
        <f t="shared" si="1"/>
        <v>0.53846153846153844</v>
      </c>
      <c r="R8" s="13">
        <v>1068</v>
      </c>
      <c r="S8" s="13">
        <f t="shared" si="10"/>
        <v>82.15384615384616</v>
      </c>
      <c r="T8" s="62">
        <v>971</v>
      </c>
      <c r="U8" s="62">
        <f t="shared" si="11"/>
        <v>74.692307692307693</v>
      </c>
      <c r="V8" s="12">
        <v>10</v>
      </c>
      <c r="W8" s="62">
        <f t="shared" si="7"/>
        <v>7.461538461538467</v>
      </c>
      <c r="X8" s="13">
        <f t="shared" si="4"/>
        <v>-8.0000000000000142</v>
      </c>
      <c r="Y8" s="13">
        <f t="shared" si="5"/>
        <v>-15.461538461538481</v>
      </c>
      <c r="AA8" s="38">
        <v>2015</v>
      </c>
      <c r="AB8" s="13">
        <v>14064</v>
      </c>
      <c r="AC8" s="13">
        <v>90.153846153846175</v>
      </c>
      <c r="AD8" s="13">
        <v>1172</v>
      </c>
    </row>
    <row r="9" spans="1:30" ht="18.75">
      <c r="A9" s="30" t="s">
        <v>38</v>
      </c>
      <c r="B9" s="16">
        <v>8</v>
      </c>
      <c r="C9" s="16">
        <v>5</v>
      </c>
      <c r="D9" s="45">
        <f t="shared" si="0"/>
        <v>0.61538461538461542</v>
      </c>
      <c r="E9" s="13">
        <v>1216</v>
      </c>
      <c r="F9" s="13">
        <f t="shared" si="8"/>
        <v>93.538461538461533</v>
      </c>
      <c r="G9" s="13">
        <v>1252</v>
      </c>
      <c r="H9" s="13">
        <f t="shared" si="9"/>
        <v>96.307692307692307</v>
      </c>
      <c r="I9" s="12">
        <v>5</v>
      </c>
      <c r="J9" s="13">
        <f t="shared" si="6"/>
        <v>-2.7692307692307736</v>
      </c>
      <c r="K9" s="13">
        <f t="shared" si="2"/>
        <v>-1.7230769230769454</v>
      </c>
      <c r="L9" s="13">
        <f t="shared" si="3"/>
        <v>1.0461538461538282</v>
      </c>
      <c r="M9" s="16"/>
      <c r="N9" s="30" t="s">
        <v>38</v>
      </c>
      <c r="O9" s="64">
        <v>4</v>
      </c>
      <c r="P9" s="64">
        <v>9</v>
      </c>
      <c r="Q9" s="65">
        <f t="shared" si="1"/>
        <v>0.30769230769230771</v>
      </c>
      <c r="R9" s="13">
        <v>1047</v>
      </c>
      <c r="S9" s="13">
        <f t="shared" si="10"/>
        <v>80.538461538461533</v>
      </c>
      <c r="T9" s="62">
        <v>1183</v>
      </c>
      <c r="U9" s="62">
        <f t="shared" si="11"/>
        <v>91</v>
      </c>
      <c r="V9" s="12">
        <v>9</v>
      </c>
      <c r="W9" s="13">
        <f t="shared" si="7"/>
        <v>-10.461538461538467</v>
      </c>
      <c r="X9" s="13">
        <f t="shared" si="4"/>
        <v>-14.723076923076945</v>
      </c>
      <c r="Y9" s="13">
        <f t="shared" si="5"/>
        <v>-4.2615384615384784</v>
      </c>
      <c r="AA9" s="38">
        <v>2014</v>
      </c>
      <c r="AB9" s="13">
        <v>12384</v>
      </c>
      <c r="AC9" s="13">
        <v>95.261538461538478</v>
      </c>
      <c r="AD9" s="13">
        <v>1238.4000000000001</v>
      </c>
    </row>
    <row r="10" spans="1:30" ht="18.75">
      <c r="A10" s="23" t="s">
        <v>40</v>
      </c>
      <c r="B10" s="16">
        <v>8</v>
      </c>
      <c r="C10" s="16">
        <v>5</v>
      </c>
      <c r="D10" s="51">
        <f t="shared" si="0"/>
        <v>0.61538461538461542</v>
      </c>
      <c r="E10" s="13">
        <v>1101</v>
      </c>
      <c r="F10" s="13">
        <f t="shared" si="8"/>
        <v>84.692307692307693</v>
      </c>
      <c r="G10" s="13">
        <v>1183</v>
      </c>
      <c r="H10" s="13">
        <f t="shared" si="9"/>
        <v>91</v>
      </c>
      <c r="I10" s="12">
        <v>5</v>
      </c>
      <c r="J10" s="13">
        <f t="shared" si="6"/>
        <v>-6.3076923076923066</v>
      </c>
      <c r="K10" s="13">
        <f t="shared" si="2"/>
        <v>-5.9384615384615387</v>
      </c>
      <c r="L10" s="13">
        <f t="shared" si="3"/>
        <v>0.36923076923076792</v>
      </c>
      <c r="M10" s="16"/>
      <c r="N10" s="23" t="s">
        <v>40</v>
      </c>
      <c r="O10" s="16">
        <v>5</v>
      </c>
      <c r="P10" s="16">
        <v>8</v>
      </c>
      <c r="Q10" s="51">
        <f t="shared" si="1"/>
        <v>0.38461538461538464</v>
      </c>
      <c r="R10" s="13">
        <v>1059</v>
      </c>
      <c r="S10" s="13">
        <f t="shared" si="10"/>
        <v>81.461538461538467</v>
      </c>
      <c r="T10" s="13">
        <v>1159</v>
      </c>
      <c r="U10" s="13">
        <f t="shared" si="11"/>
        <v>89.15384615384616</v>
      </c>
      <c r="V10" s="12">
        <v>9</v>
      </c>
      <c r="W10" s="13">
        <f t="shared" si="7"/>
        <v>-7.6923076923076934</v>
      </c>
      <c r="X10" s="13">
        <f t="shared" si="4"/>
        <v>-9.1692307692307651</v>
      </c>
      <c r="Y10" s="13">
        <f t="shared" si="5"/>
        <v>-1.4769230769230717</v>
      </c>
      <c r="AA10" s="38">
        <v>2013</v>
      </c>
      <c r="AB10" s="13">
        <v>11782</v>
      </c>
      <c r="AC10" s="13">
        <v>90.630769230769232</v>
      </c>
      <c r="AD10" s="187">
        <v>1178.2</v>
      </c>
    </row>
    <row r="11" spans="1:30" ht="18.75">
      <c r="A11" s="14"/>
      <c r="B11" s="41">
        <f>SUM(B2:B10)</f>
        <v>47</v>
      </c>
      <c r="C11" s="41">
        <f>SUM(C2:C10)</f>
        <v>55</v>
      </c>
      <c r="D11" s="44">
        <f>(B11/(B11+C11))</f>
        <v>0.46078431372549017</v>
      </c>
      <c r="E11" s="27">
        <f>SUM(E3:E10)</f>
        <v>9756</v>
      </c>
      <c r="F11" s="27">
        <f>AVERAGE(F3:F10)</f>
        <v>95.487980769230774</v>
      </c>
      <c r="G11" s="27">
        <f>SUM(G3:G10)</f>
        <v>10042</v>
      </c>
      <c r="H11" s="27">
        <f>AVERAGE(H3:H10)</f>
        <v>98.21955128205127</v>
      </c>
      <c r="I11" s="27">
        <f>AVERAGE(I3:I10)</f>
        <v>8.125</v>
      </c>
      <c r="J11" s="27">
        <f>AVERAGE(J3:J10)</f>
        <v>-2.731570512820511</v>
      </c>
      <c r="K11" s="31">
        <f>AVERAGE(K2:K10)</f>
        <v>-2.9710419210419223</v>
      </c>
      <c r="L11" s="31">
        <f>AVERAGE(L2:L10)</f>
        <v>-0.54297924297924594</v>
      </c>
      <c r="M11" s="38"/>
      <c r="N11" s="30"/>
      <c r="O11" s="41">
        <f>SUM(O2:O10)</f>
        <v>49</v>
      </c>
      <c r="P11" s="41">
        <f>SUM(P2:P10)</f>
        <v>53</v>
      </c>
      <c r="Q11" s="44">
        <f>(O11/(O11+P11))</f>
        <v>0.48039215686274511</v>
      </c>
      <c r="R11" s="27">
        <f>SUM(R3:R10)</f>
        <v>9570</v>
      </c>
      <c r="S11" s="27">
        <f>AVERAGE(S3:S10)</f>
        <v>93.722756410256409</v>
      </c>
      <c r="T11" s="27">
        <f>SUM(T3:T10)</f>
        <v>9902</v>
      </c>
      <c r="U11" s="27">
        <f>AVERAGE(U3:U10)</f>
        <v>97.024839743589752</v>
      </c>
      <c r="V11" s="27">
        <f>AVERAGE(V3:V10)</f>
        <v>9.5</v>
      </c>
      <c r="W11" s="27">
        <f>AVERAGE(W3:W10)</f>
        <v>-3.3020833333333339</v>
      </c>
      <c r="X11" s="31">
        <f>AVERAGE(X2:X10)</f>
        <v>-4.5401302401302424</v>
      </c>
      <c r="Y11" s="31">
        <f>AVERAGE(Y2:Y10)</f>
        <v>-1.6049450549450563</v>
      </c>
      <c r="AA11" s="175"/>
      <c r="AB11" s="31">
        <f>SUM(AB2:AB10)</f>
        <v>123906</v>
      </c>
      <c r="AC11" s="31">
        <f>AVERAGE(AC3:AC10)</f>
        <v>98.83040293040294</v>
      </c>
      <c r="AD11" s="29">
        <f>AVERAGE(AD3:AD10)</f>
        <v>1261.875</v>
      </c>
    </row>
    <row r="12" spans="1:30" ht="18.75">
      <c r="E12" s="29">
        <f>AVERAGE(E3:E10)</f>
        <v>1219.5</v>
      </c>
      <c r="F12" s="29"/>
      <c r="G12" s="29">
        <f>AVERAGE(G3:G10)</f>
        <v>1255.25</v>
      </c>
      <c r="R12" s="29">
        <f>AVERAGE(R3:R10)</f>
        <v>1196.25</v>
      </c>
      <c r="S12" s="29"/>
      <c r="T12" s="29">
        <f>AVERAGE(T3:T10)</f>
        <v>1237.75</v>
      </c>
      <c r="X12" s="9"/>
      <c r="Y12" s="9"/>
    </row>
    <row r="13" spans="1:30" ht="18.75">
      <c r="A13" s="23" t="s">
        <v>47</v>
      </c>
      <c r="B13" s="75" t="s">
        <v>1</v>
      </c>
      <c r="C13" s="75" t="s">
        <v>2</v>
      </c>
      <c r="D13" s="75" t="s">
        <v>3</v>
      </c>
      <c r="N13" s="23" t="s">
        <v>48</v>
      </c>
      <c r="O13" s="75" t="s">
        <v>1</v>
      </c>
      <c r="P13" s="75" t="s">
        <v>2</v>
      </c>
      <c r="Q13" s="75" t="s">
        <v>3</v>
      </c>
    </row>
    <row r="14" spans="1:30" ht="18.75">
      <c r="A14" s="38" t="s">
        <v>26</v>
      </c>
      <c r="B14" s="10" cm="1">
        <f t="array" ref="B14:B31">'Primary H2H'!M2:M19</f>
        <v>4</v>
      </c>
      <c r="C14" s="10" cm="1">
        <f t="array" ref="C14">INDEX('Primary H2H'!$B$13:$S$13,1,ROW()-13)</f>
        <v>4</v>
      </c>
      <c r="D14" s="44">
        <f t="shared" ref="D14:D31" si="12">(B14/(B14+C14))</f>
        <v>0.5</v>
      </c>
      <c r="N14" s="38" t="s">
        <v>26</v>
      </c>
      <c r="O14" s="34" cm="1">
        <f t="array" ref="O14:O31">'Primary H2H'!I2:I19</f>
        <v>3</v>
      </c>
      <c r="P14" s="10" cm="1">
        <f t="array" ref="P14">INDEX('Primary H2H'!$B$9:$S$9,1,ROW()-13)</f>
        <v>6</v>
      </c>
      <c r="Q14" s="44">
        <f t="shared" ref="Q14:Q31" si="13">(O14/(O14+P14))</f>
        <v>0.33333333333333331</v>
      </c>
    </row>
    <row r="15" spans="1:30" ht="18.75">
      <c r="A15" s="38" t="s">
        <v>12</v>
      </c>
      <c r="B15" s="10">
        <v>6</v>
      </c>
      <c r="C15" s="10" cm="1">
        <f t="array" ref="C15">INDEX('Primary H2H'!$B$13:$S$13,1,ROW()-13)</f>
        <v>7</v>
      </c>
      <c r="D15" s="44">
        <f t="shared" si="12"/>
        <v>0.46153846153846156</v>
      </c>
      <c r="N15" s="38" t="s">
        <v>12</v>
      </c>
      <c r="O15" s="10">
        <v>3</v>
      </c>
      <c r="P15" s="10" cm="1">
        <f t="array" ref="P15">INDEX('Primary H2H'!$B$9:$S$9,1,ROW()-13)</f>
        <v>9</v>
      </c>
      <c r="Q15" s="44">
        <f t="shared" si="13"/>
        <v>0.25</v>
      </c>
    </row>
    <row r="16" spans="1:30" ht="18.75">
      <c r="A16" s="38" t="s">
        <v>25</v>
      </c>
      <c r="B16" s="10">
        <v>4</v>
      </c>
      <c r="C16" s="10" cm="1">
        <f t="array" ref="C16">INDEX('Primary H2H'!$B$13:$S$13,1,ROW()-13)</f>
        <v>5</v>
      </c>
      <c r="D16" s="44">
        <f t="shared" si="12"/>
        <v>0.44444444444444442</v>
      </c>
      <c r="N16" s="38" t="s">
        <v>25</v>
      </c>
      <c r="O16" s="10">
        <v>3</v>
      </c>
      <c r="P16" s="10" cm="1">
        <f t="array" ref="P16">INDEX('Primary H2H'!$B$9:$S$9,1,ROW()-13)</f>
        <v>4</v>
      </c>
      <c r="Q16" s="44">
        <f t="shared" si="13"/>
        <v>0.42857142857142855</v>
      </c>
    </row>
    <row r="17" spans="1:17" ht="18.75">
      <c r="A17" s="38" t="s">
        <v>42</v>
      </c>
      <c r="B17" s="10">
        <v>2</v>
      </c>
      <c r="C17" s="10" cm="1">
        <f t="array" ref="C17">INDEX('Primary H2H'!$B$13:$S$13,1,ROW()-13)</f>
        <v>0</v>
      </c>
      <c r="D17" s="44">
        <f t="shared" si="12"/>
        <v>1</v>
      </c>
      <c r="N17" s="38" t="s">
        <v>42</v>
      </c>
      <c r="O17" s="10">
        <v>2</v>
      </c>
      <c r="P17" s="10" cm="1">
        <f t="array" ref="P17">INDEX('Primary H2H'!$B$9:$S$9,1,ROW()-13)</f>
        <v>0</v>
      </c>
      <c r="Q17" s="44">
        <f t="shared" si="13"/>
        <v>1</v>
      </c>
    </row>
    <row r="18" spans="1:17" ht="18.75">
      <c r="A18" s="38" t="s">
        <v>27</v>
      </c>
      <c r="B18" s="10">
        <v>3</v>
      </c>
      <c r="C18" s="10" cm="1">
        <f t="array" ref="C18">INDEX('Primary H2H'!$B$13:$S$13,1,ROW()-13)</f>
        <v>3</v>
      </c>
      <c r="D18" s="44">
        <f t="shared" si="12"/>
        <v>0.5</v>
      </c>
      <c r="N18" s="38" t="s">
        <v>27</v>
      </c>
      <c r="O18" s="10">
        <v>2</v>
      </c>
      <c r="P18" s="10" cm="1">
        <f t="array" ref="P18">INDEX('Primary H2H'!$B$9:$S$9,1,ROW()-13)</f>
        <v>3</v>
      </c>
      <c r="Q18" s="44">
        <f t="shared" si="13"/>
        <v>0.4</v>
      </c>
    </row>
    <row r="19" spans="1:17" ht="18.75">
      <c r="A19" s="38" t="s">
        <v>17</v>
      </c>
      <c r="B19" s="10">
        <v>9</v>
      </c>
      <c r="C19" s="10" cm="1">
        <f t="array" ref="C19">INDEX('Primary H2H'!$B$13:$S$13,1,ROW()-13)</f>
        <v>5</v>
      </c>
      <c r="D19" s="44">
        <f t="shared" si="12"/>
        <v>0.6428571428571429</v>
      </c>
      <c r="N19" s="38" t="s">
        <v>17</v>
      </c>
      <c r="O19" s="10">
        <v>7</v>
      </c>
      <c r="P19" s="10" cm="1">
        <f t="array" ref="P19">INDEX('Primary H2H'!$B$9:$S$9,1,ROW()-13)</f>
        <v>6</v>
      </c>
      <c r="Q19" s="44">
        <f t="shared" si="13"/>
        <v>0.53846153846153844</v>
      </c>
    </row>
    <row r="20" spans="1:17" ht="18.75">
      <c r="A20" s="38" t="s">
        <v>0</v>
      </c>
      <c r="B20" s="10">
        <v>3</v>
      </c>
      <c r="C20" s="10" cm="1">
        <f t="array" ref="C20">INDEX('Primary H2H'!$B$13:$S$13,1,ROW()-13)</f>
        <v>9</v>
      </c>
      <c r="D20" s="44">
        <f t="shared" si="12"/>
        <v>0.25</v>
      </c>
      <c r="N20" s="38" t="s">
        <v>0</v>
      </c>
      <c r="O20" s="10">
        <v>6</v>
      </c>
      <c r="P20" s="10" cm="1">
        <f t="array" ref="P20">INDEX('Primary H2H'!$B$9:$S$9,1,ROW()-13)</f>
        <v>7</v>
      </c>
      <c r="Q20" s="44">
        <f t="shared" si="13"/>
        <v>0.46153846153846156</v>
      </c>
    </row>
    <row r="21" spans="1:17" ht="18.75">
      <c r="A21" s="38" t="s">
        <v>16</v>
      </c>
      <c r="B21" s="10">
        <v>7</v>
      </c>
      <c r="C21" s="10" cm="1">
        <f t="array" ref="C21">INDEX('Primary H2H'!$B$13:$S$13,1,ROW()-13)</f>
        <v>5</v>
      </c>
      <c r="D21" s="44">
        <f t="shared" si="12"/>
        <v>0.58333333333333337</v>
      </c>
      <c r="N21" s="167" t="s">
        <v>16</v>
      </c>
      <c r="O21" s="169">
        <v>0</v>
      </c>
      <c r="P21" s="169" cm="1">
        <f t="array" ref="P21">INDEX('Primary H2H'!$B$9:$S$9,1,ROW()-13)</f>
        <v>0</v>
      </c>
      <c r="Q21" s="166" t="e">
        <f t="shared" si="13"/>
        <v>#DIV/0!</v>
      </c>
    </row>
    <row r="22" spans="1:17" ht="18.75">
      <c r="A22" s="38" t="s">
        <v>14</v>
      </c>
      <c r="B22" s="10">
        <v>9</v>
      </c>
      <c r="C22" s="10" cm="1">
        <f t="array" ref="C22">INDEX('Primary H2H'!$B$13:$S$13,1,ROW()-13)</f>
        <v>6</v>
      </c>
      <c r="D22" s="44">
        <f t="shared" si="12"/>
        <v>0.6</v>
      </c>
      <c r="N22" s="38" t="s">
        <v>14</v>
      </c>
      <c r="O22" s="10">
        <v>5</v>
      </c>
      <c r="P22" s="10" cm="1">
        <f t="array" ref="P22">INDEX('Primary H2H'!$B$9:$S$9,1,ROW()-13)</f>
        <v>7</v>
      </c>
      <c r="Q22" s="44">
        <f t="shared" si="13"/>
        <v>0.41666666666666669</v>
      </c>
    </row>
    <row r="23" spans="1:17" ht="18.75">
      <c r="A23" s="38" t="s">
        <v>13</v>
      </c>
      <c r="B23" s="10">
        <v>5</v>
      </c>
      <c r="C23" s="10" cm="1">
        <f t="array" ref="C23">INDEX('Primary H2H'!$B$13:$S$13,1,ROW()-13)</f>
        <v>6</v>
      </c>
      <c r="D23" s="44">
        <f>(B23/(B23+C23))</f>
        <v>0.45454545454545453</v>
      </c>
      <c r="N23" s="38" t="s">
        <v>13</v>
      </c>
      <c r="O23" s="10">
        <v>9</v>
      </c>
      <c r="P23" s="10" cm="1">
        <f t="array" ref="P23">INDEX('Primary H2H'!$B$9:$S$9,1,ROW()-13)</f>
        <v>4</v>
      </c>
      <c r="Q23" s="44">
        <f>(O23/(O23+P23))</f>
        <v>0.69230769230769229</v>
      </c>
    </row>
    <row r="24" spans="1:17" ht="18.75">
      <c r="A24" s="38" t="s">
        <v>19</v>
      </c>
      <c r="B24" s="10">
        <v>5</v>
      </c>
      <c r="C24" s="10" cm="1">
        <f t="array" ref="C24">INDEX('Primary H2H'!$B$13:$S$13,1,ROW()-13)</f>
        <v>6</v>
      </c>
      <c r="D24" s="44">
        <f t="shared" si="12"/>
        <v>0.45454545454545453</v>
      </c>
      <c r="N24" s="38" t="s">
        <v>19</v>
      </c>
      <c r="O24" s="10">
        <v>3</v>
      </c>
      <c r="P24" s="10" cm="1">
        <f t="array" ref="P24">INDEX('Primary H2H'!$B$9:$S$9,1,ROW()-13)</f>
        <v>9</v>
      </c>
      <c r="Q24" s="44">
        <f t="shared" si="13"/>
        <v>0.25</v>
      </c>
    </row>
    <row r="25" spans="1:17" ht="18.75">
      <c r="A25" s="167" t="s">
        <v>15</v>
      </c>
      <c r="B25" s="169">
        <v>0</v>
      </c>
      <c r="C25" s="169" cm="1">
        <f t="array" ref="C25">INDEX('Primary H2H'!$B$13:$S$13,1,ROW()-13)</f>
        <v>0</v>
      </c>
      <c r="D25" s="166" t="e">
        <f t="shared" si="12"/>
        <v>#DIV/0!</v>
      </c>
      <c r="N25" s="38" t="s">
        <v>15</v>
      </c>
      <c r="O25" s="10">
        <v>5</v>
      </c>
      <c r="P25" s="10" cm="1">
        <f t="array" ref="P25">INDEX('Primary H2H'!$B$9:$S$9,1,ROW()-13)</f>
        <v>7</v>
      </c>
      <c r="Q25" s="44">
        <f t="shared" si="13"/>
        <v>0.41666666666666669</v>
      </c>
    </row>
    <row r="26" spans="1:17" ht="18.75">
      <c r="A26" s="38" t="s">
        <v>18</v>
      </c>
      <c r="B26" s="10">
        <v>4</v>
      </c>
      <c r="C26" s="10" cm="1">
        <f t="array" ref="C26">INDEX('Primary H2H'!$B$13:$S$13,1,ROW()-13)</f>
        <v>6</v>
      </c>
      <c r="D26" s="44">
        <f t="shared" si="12"/>
        <v>0.4</v>
      </c>
      <c r="N26" s="38" t="s">
        <v>18</v>
      </c>
      <c r="O26" s="10">
        <v>4</v>
      </c>
      <c r="P26" s="10" cm="1">
        <f t="array" ref="P26">INDEX('Primary H2H'!$B$9:$S$9,1,ROW()-13)</f>
        <v>6</v>
      </c>
      <c r="Q26" s="44">
        <f t="shared" si="13"/>
        <v>0.4</v>
      </c>
    </row>
    <row r="27" spans="1:17" ht="18.75">
      <c r="A27" s="38" t="s">
        <v>24</v>
      </c>
      <c r="B27" s="10">
        <v>3</v>
      </c>
      <c r="C27" s="10" cm="1">
        <f t="array" ref="C27">INDEX('Primary H2H'!$B$13:$S$13,1,ROW()-13)</f>
        <v>4</v>
      </c>
      <c r="D27" s="44">
        <f t="shared" si="12"/>
        <v>0.42857142857142855</v>
      </c>
      <c r="N27" s="38" t="s">
        <v>24</v>
      </c>
      <c r="O27" s="10">
        <v>6</v>
      </c>
      <c r="P27" s="10" cm="1">
        <f t="array" ref="P27">INDEX('Primary H2H'!$B$9:$S$9,1,ROW()-13)</f>
        <v>2</v>
      </c>
      <c r="Q27" s="44">
        <f t="shared" si="13"/>
        <v>0.75</v>
      </c>
    </row>
    <row r="28" spans="1:17" ht="18.75">
      <c r="A28" s="38" t="s">
        <v>20</v>
      </c>
      <c r="B28" s="10">
        <v>1</v>
      </c>
      <c r="C28" s="10" cm="1">
        <f t="array" ref="C28">INDEX('Primary H2H'!$B$13:$S$13,1,ROW()-13)</f>
        <v>3</v>
      </c>
      <c r="D28" s="44">
        <f t="shared" si="12"/>
        <v>0.25</v>
      </c>
      <c r="N28" s="38" t="s">
        <v>20</v>
      </c>
      <c r="O28" s="10">
        <v>1</v>
      </c>
      <c r="P28" s="10" cm="1">
        <f t="array" ref="P28">INDEX('Primary H2H'!$B$9:$S$9,1,ROW()-13)</f>
        <v>4</v>
      </c>
      <c r="Q28" s="44">
        <f t="shared" si="13"/>
        <v>0.2</v>
      </c>
    </row>
    <row r="29" spans="1:17" ht="18.75">
      <c r="A29" s="38" t="s">
        <v>21</v>
      </c>
      <c r="B29" s="10">
        <v>2</v>
      </c>
      <c r="C29" s="10" cm="1">
        <f t="array" ref="C29">INDEX('Primary H2H'!$B$13:$S$13,1,ROW()-13)</f>
        <v>2</v>
      </c>
      <c r="D29" s="44">
        <f t="shared" si="12"/>
        <v>0.5</v>
      </c>
      <c r="N29" s="38" t="s">
        <v>21</v>
      </c>
      <c r="O29" s="10">
        <v>2</v>
      </c>
      <c r="P29" s="10" cm="1">
        <f t="array" ref="P29">INDEX('Primary H2H'!$B$9:$S$9,1,ROW()-13)</f>
        <v>1</v>
      </c>
      <c r="Q29" s="44">
        <f t="shared" si="13"/>
        <v>0.66666666666666663</v>
      </c>
    </row>
    <row r="30" spans="1:17" ht="18.75">
      <c r="A30" s="38" t="s">
        <v>50</v>
      </c>
      <c r="B30" s="10">
        <v>1</v>
      </c>
      <c r="C30" s="10" cm="1">
        <f t="array" ref="C30">INDEX('Primary H2H'!$B$13:$S$13,1,ROW()-13)</f>
        <v>0</v>
      </c>
      <c r="D30" s="44">
        <f t="shared" si="12"/>
        <v>1</v>
      </c>
      <c r="N30" s="38" t="s">
        <v>50</v>
      </c>
      <c r="O30" s="10">
        <v>1</v>
      </c>
      <c r="P30" s="10" cm="1">
        <f t="array" ref="P30">INDEX('Primary H2H'!$B$9:$S$9,1,ROW()-13)</f>
        <v>0</v>
      </c>
      <c r="Q30" s="44">
        <f t="shared" si="13"/>
        <v>1</v>
      </c>
    </row>
    <row r="31" spans="1:17" ht="18.75">
      <c r="A31" s="75" t="s">
        <v>22</v>
      </c>
      <c r="B31" s="10">
        <v>5</v>
      </c>
      <c r="C31" s="10" cm="1">
        <f t="array" ref="C31">INDEX('Primary H2H'!$B$13:$S$13,1,ROW()-13)</f>
        <v>0</v>
      </c>
      <c r="D31" s="44">
        <f t="shared" si="12"/>
        <v>1</v>
      </c>
      <c r="N31" s="75" t="s">
        <v>22</v>
      </c>
      <c r="O31" s="10">
        <v>2</v>
      </c>
      <c r="P31" s="10" cm="1">
        <f t="array" ref="P31">INDEX('Primary H2H'!$B$9:$S$9,1,ROW()-13)</f>
        <v>5</v>
      </c>
      <c r="Q31" s="44">
        <f t="shared" si="13"/>
        <v>0.2857142857142857</v>
      </c>
    </row>
    <row r="32" spans="1:17">
      <c r="A32" s="2"/>
      <c r="B32" s="168">
        <f>SUM(B14:B31)</f>
        <v>73</v>
      </c>
      <c r="C32" s="168">
        <f>SUM(C14:C31)</f>
        <v>71</v>
      </c>
      <c r="D32" s="175"/>
      <c r="N32" s="2"/>
      <c r="O32" s="168">
        <f>SUM(O14:O31)</f>
        <v>64</v>
      </c>
      <c r="P32" s="168">
        <f>SUM(P14:P31)</f>
        <v>80</v>
      </c>
      <c r="Q32" s="17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0DB2-CF04-4638-9B9D-75BF7D3B35B8}">
  <dimension ref="A1:AD32"/>
  <sheetViews>
    <sheetView workbookViewId="0">
      <selection activeCell="Y2" sqref="Y2"/>
    </sheetView>
  </sheetViews>
  <sheetFormatPr defaultRowHeight="15"/>
  <cols>
    <col min="1" max="1" width="12.7109375" style="5" bestFit="1" customWidth="1"/>
    <col min="2" max="3" width="4.28515625" style="5" bestFit="1" customWidth="1"/>
    <col min="4" max="4" width="10.28515625" style="5" bestFit="1" customWidth="1"/>
    <col min="5" max="5" width="9" style="9" bestFit="1" customWidth="1"/>
    <col min="6" max="6" width="7.5703125" style="9" bestFit="1" customWidth="1"/>
    <col min="7" max="7" width="10.28515625" style="9" bestFit="1" customWidth="1"/>
    <col min="8" max="8" width="7.5703125" style="9" bestFit="1" customWidth="1"/>
    <col min="9" max="9" width="7.42578125" style="5" bestFit="1" customWidth="1"/>
    <col min="10" max="11" width="7.140625" style="5" bestFit="1" customWidth="1"/>
    <col min="12" max="12" width="8.5703125" style="5" bestFit="1" customWidth="1"/>
    <col min="13" max="13" width="4.28515625" style="5" bestFit="1" customWidth="1"/>
    <col min="14" max="14" width="13" style="5" bestFit="1" customWidth="1"/>
    <col min="15" max="15" width="7.7109375" style="5" bestFit="1" customWidth="1"/>
    <col min="16" max="16" width="7.7109375" style="9" bestFit="1" customWidth="1"/>
    <col min="17" max="17" width="10.28515625" style="9" bestFit="1" customWidth="1"/>
    <col min="18" max="18" width="9" style="9" bestFit="1" customWidth="1"/>
    <col min="19" max="19" width="7.7109375" style="9" bestFit="1" customWidth="1"/>
    <col min="20" max="20" width="9" style="5" bestFit="1" customWidth="1"/>
    <col min="21" max="21" width="7.5703125" style="9" bestFit="1" customWidth="1"/>
    <col min="22" max="22" width="7.42578125" style="5" bestFit="1" customWidth="1"/>
    <col min="23" max="23" width="6.28515625" style="5" bestFit="1" customWidth="1"/>
    <col min="24" max="24" width="6.85546875" style="5" bestFit="1" customWidth="1"/>
    <col min="25" max="25" width="8.5703125" style="5" bestFit="1" customWidth="1"/>
    <col min="26" max="26" width="9.140625" style="5"/>
    <col min="27" max="27" width="17.42578125" style="5" bestFit="1" customWidth="1"/>
    <col min="28" max="28" width="11.7109375" style="5" bestFit="1" customWidth="1"/>
    <col min="29" max="29" width="7.5703125" style="5" bestFit="1" customWidth="1"/>
    <col min="30" max="30" width="9" style="5" bestFit="1" customWidth="1"/>
  </cols>
  <sheetData>
    <row r="1" spans="1:30" ht="18.75">
      <c r="A1" s="23" t="s">
        <v>17</v>
      </c>
      <c r="B1" s="38" t="s">
        <v>1</v>
      </c>
      <c r="C1" s="38" t="s">
        <v>2</v>
      </c>
      <c r="D1" s="42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23" t="s">
        <v>8</v>
      </c>
      <c r="J1" s="23" t="s">
        <v>9</v>
      </c>
      <c r="K1" s="53" t="s">
        <v>10</v>
      </c>
      <c r="L1" s="53" t="s">
        <v>11</v>
      </c>
      <c r="M1" s="30"/>
      <c r="N1" s="53" t="s">
        <v>26</v>
      </c>
      <c r="O1" s="42" t="s">
        <v>1</v>
      </c>
      <c r="P1" s="42" t="s">
        <v>2</v>
      </c>
      <c r="Q1" s="42" t="s">
        <v>3</v>
      </c>
      <c r="R1" s="53" t="s">
        <v>4</v>
      </c>
      <c r="S1" s="53" t="s">
        <v>5</v>
      </c>
      <c r="T1" s="53" t="s">
        <v>6</v>
      </c>
      <c r="U1" s="53" t="s">
        <v>7</v>
      </c>
      <c r="V1" s="23" t="s">
        <v>8</v>
      </c>
      <c r="W1" s="53" t="s">
        <v>9</v>
      </c>
      <c r="X1" s="53" t="s">
        <v>10</v>
      </c>
      <c r="Y1" s="53" t="s">
        <v>11</v>
      </c>
      <c r="AA1" s="38" t="s">
        <v>51</v>
      </c>
      <c r="AB1" s="38" t="s">
        <v>4</v>
      </c>
      <c r="AC1" s="38" t="s">
        <v>53</v>
      </c>
      <c r="AD1" s="38" t="s">
        <v>66</v>
      </c>
    </row>
    <row r="2" spans="1:30" ht="18.75">
      <c r="A2" s="30" t="s">
        <v>34</v>
      </c>
      <c r="B2" s="49" cm="1">
        <f t="array" ref="B2:L2">'Master '!B41:L41</f>
        <v>0</v>
      </c>
      <c r="C2" s="49">
        <v>0</v>
      </c>
      <c r="D2" s="45">
        <v>0</v>
      </c>
      <c r="E2" s="13">
        <v>0</v>
      </c>
      <c r="F2" s="13">
        <v>0</v>
      </c>
      <c r="G2" s="13">
        <v>0</v>
      </c>
      <c r="H2" s="13">
        <v>0</v>
      </c>
      <c r="I2" s="14">
        <v>0</v>
      </c>
      <c r="J2" s="13">
        <v>0</v>
      </c>
      <c r="K2" s="13">
        <v>0</v>
      </c>
      <c r="L2" s="13">
        <v>0</v>
      </c>
      <c r="M2" s="30"/>
      <c r="N2" s="29" t="s">
        <v>30</v>
      </c>
      <c r="O2" s="16">
        <v>7</v>
      </c>
      <c r="P2" s="16">
        <v>6</v>
      </c>
      <c r="Q2" s="45">
        <f t="shared" ref="Q2:Q8" si="0">(O2/(O2+P2))</f>
        <v>0.53846153846153844</v>
      </c>
      <c r="R2" s="13">
        <v>1511</v>
      </c>
      <c r="S2" s="13">
        <f>R2/13</f>
        <v>116.23076923076923</v>
      </c>
      <c r="T2" s="13">
        <v>1548</v>
      </c>
      <c r="U2" s="13">
        <f>T2/13</f>
        <v>119.07692307692308</v>
      </c>
      <c r="V2" s="12">
        <v>4</v>
      </c>
      <c r="W2" s="13">
        <f>S2-U2</f>
        <v>-2.8461538461538538</v>
      </c>
      <c r="X2" s="13">
        <f>S2-AC4</f>
        <v>-0.54945054945054039</v>
      </c>
      <c r="Y2" s="13">
        <f>U2-AC4</f>
        <v>2.2967032967033134</v>
      </c>
      <c r="AA2" s="38">
        <v>2021</v>
      </c>
      <c r="AB2" s="13" cm="1">
        <f t="array" ref="AB2:AB10">'Master '!AB2:AB10</f>
        <v>0</v>
      </c>
      <c r="AC2" s="13" cm="1">
        <f t="array" ref="AC2:AC10">'Master '!AC2:AC10</f>
        <v>0</v>
      </c>
      <c r="AD2" s="13">
        <f>AK29</f>
        <v>0</v>
      </c>
    </row>
    <row r="3" spans="1:30" ht="18.75">
      <c r="A3" s="30" t="s">
        <v>29</v>
      </c>
      <c r="B3" s="16">
        <v>6</v>
      </c>
      <c r="C3" s="39">
        <v>7</v>
      </c>
      <c r="D3" s="45">
        <f t="shared" ref="D3:D10" si="1">(B3/(B3+C3))</f>
        <v>0.46153846153846156</v>
      </c>
      <c r="E3" s="13">
        <v>1557</v>
      </c>
      <c r="F3" s="13">
        <f>E3/13</f>
        <v>119.76923076923077</v>
      </c>
      <c r="G3" s="13">
        <v>1675</v>
      </c>
      <c r="H3" s="13">
        <f>G3/13</f>
        <v>128.84615384615384</v>
      </c>
      <c r="I3" s="12">
        <v>8</v>
      </c>
      <c r="J3" s="13">
        <f>F3-H3</f>
        <v>-9.076923076923066</v>
      </c>
      <c r="K3" s="13">
        <f>F3-AC3</f>
        <v>-3.8461538461538254</v>
      </c>
      <c r="L3" s="13">
        <f>H3-AC3</f>
        <v>5.2307692307692406</v>
      </c>
      <c r="M3" s="14"/>
      <c r="N3" s="29" t="s">
        <v>32</v>
      </c>
      <c r="O3" s="16">
        <v>9</v>
      </c>
      <c r="P3" s="16">
        <v>3</v>
      </c>
      <c r="Q3" s="45">
        <f t="shared" si="0"/>
        <v>0.75</v>
      </c>
      <c r="R3" s="13">
        <v>1282</v>
      </c>
      <c r="S3" s="13">
        <f>R3/12</f>
        <v>106.83333333333333</v>
      </c>
      <c r="T3" s="13">
        <v>1159</v>
      </c>
      <c r="U3" s="13">
        <f>T3/12</f>
        <v>96.583333333333329</v>
      </c>
      <c r="V3" s="12">
        <v>6</v>
      </c>
      <c r="W3" s="13">
        <f t="shared" ref="W3:W8" si="2">S3-U3</f>
        <v>10.25</v>
      </c>
      <c r="X3" s="13">
        <f t="shared" ref="X3:X8" si="3">S3-AC5</f>
        <v>9.6025641025641022</v>
      </c>
      <c r="Y3" s="13">
        <f t="shared" ref="Y3:Y8" si="4">U3-AC5</f>
        <v>-0.6474358974358978</v>
      </c>
      <c r="AA3" s="38">
        <v>2020</v>
      </c>
      <c r="AB3" s="13">
        <v>19284</v>
      </c>
      <c r="AC3" s="13">
        <v>123.6153846153846</v>
      </c>
      <c r="AD3" s="13">
        <v>1607</v>
      </c>
    </row>
    <row r="4" spans="1:30" ht="18.75">
      <c r="A4" s="30" t="s">
        <v>30</v>
      </c>
      <c r="B4" s="16">
        <v>4</v>
      </c>
      <c r="C4" s="16">
        <v>9</v>
      </c>
      <c r="D4" s="45">
        <f t="shared" si="1"/>
        <v>0.30769230769230771</v>
      </c>
      <c r="E4" s="13">
        <v>1428</v>
      </c>
      <c r="F4" s="13">
        <f>E4/13</f>
        <v>109.84615384615384</v>
      </c>
      <c r="G4" s="13">
        <v>1508</v>
      </c>
      <c r="H4" s="13">
        <f>G4/13</f>
        <v>116</v>
      </c>
      <c r="I4" s="12">
        <v>14</v>
      </c>
      <c r="J4" s="13">
        <f>F4-H4</f>
        <v>-6.1538461538461604</v>
      </c>
      <c r="K4" s="13">
        <f t="shared" ref="K4:K10" si="5">F4-AC4</f>
        <v>-6.9340659340659272</v>
      </c>
      <c r="L4" s="13">
        <f t="shared" ref="L4:L10" si="6">H4-AC4</f>
        <v>-0.78021978021976679</v>
      </c>
      <c r="M4" s="16"/>
      <c r="N4" s="29" t="s">
        <v>35</v>
      </c>
      <c r="O4" s="16">
        <v>6</v>
      </c>
      <c r="P4" s="16">
        <v>6</v>
      </c>
      <c r="Q4" s="45">
        <f t="shared" si="0"/>
        <v>0.5</v>
      </c>
      <c r="R4" s="13">
        <v>921</v>
      </c>
      <c r="S4" s="13">
        <f>R4/12</f>
        <v>76.75</v>
      </c>
      <c r="T4" s="13">
        <v>961</v>
      </c>
      <c r="U4" s="13">
        <f>T4/12</f>
        <v>80.083333333333329</v>
      </c>
      <c r="V4" s="12">
        <v>11</v>
      </c>
      <c r="W4" s="13">
        <f t="shared" si="2"/>
        <v>-3.3333333333333286</v>
      </c>
      <c r="X4" s="13">
        <f t="shared" si="3"/>
        <v>-9.3525641025641164</v>
      </c>
      <c r="Y4" s="13">
        <f t="shared" si="4"/>
        <v>-6.0192307692307878</v>
      </c>
      <c r="AA4" s="38">
        <v>2019</v>
      </c>
      <c r="AB4" s="13">
        <v>21254</v>
      </c>
      <c r="AC4" s="13">
        <v>116.78021978021977</v>
      </c>
      <c r="AD4" s="13">
        <v>1518.1</v>
      </c>
    </row>
    <row r="5" spans="1:30" ht="18.75">
      <c r="A5" s="38" t="s">
        <v>32</v>
      </c>
      <c r="B5" s="16">
        <v>0</v>
      </c>
      <c r="C5" s="16">
        <v>12</v>
      </c>
      <c r="D5" s="45">
        <f t="shared" si="1"/>
        <v>0</v>
      </c>
      <c r="E5" s="66">
        <v>886</v>
      </c>
      <c r="F5" s="66">
        <f>E5/12</f>
        <v>73.833333333333329</v>
      </c>
      <c r="G5" s="13">
        <v>1314</v>
      </c>
      <c r="H5" s="13">
        <f>G5/12</f>
        <v>109.5</v>
      </c>
      <c r="I5" s="12">
        <v>10</v>
      </c>
      <c r="J5" s="66">
        <f t="shared" ref="J5:J10" si="7">F5-H5</f>
        <v>-35.666666666666671</v>
      </c>
      <c r="K5" s="13">
        <f t="shared" si="5"/>
        <v>-23.397435897435898</v>
      </c>
      <c r="L5" s="13">
        <f t="shared" si="6"/>
        <v>12.269230769230774</v>
      </c>
      <c r="M5" s="14"/>
      <c r="N5" s="29" t="s">
        <v>36</v>
      </c>
      <c r="O5" s="60">
        <v>11</v>
      </c>
      <c r="P5" s="60">
        <v>2</v>
      </c>
      <c r="Q5" s="68">
        <f t="shared" si="0"/>
        <v>0.84615384615384615</v>
      </c>
      <c r="R5" s="62">
        <v>1381</v>
      </c>
      <c r="S5" s="62">
        <f t="shared" ref="S5:S8" si="8">R5/13</f>
        <v>106.23076923076923</v>
      </c>
      <c r="T5" s="62">
        <v>1086</v>
      </c>
      <c r="U5" s="62">
        <f t="shared" ref="U5:U8" si="9">T5/13</f>
        <v>83.538461538461533</v>
      </c>
      <c r="V5" s="12">
        <v>8</v>
      </c>
      <c r="W5" s="62">
        <f t="shared" si="2"/>
        <v>22.692307692307693</v>
      </c>
      <c r="X5" s="13">
        <f t="shared" si="3"/>
        <v>15.362637362637358</v>
      </c>
      <c r="Y5" s="13">
        <f t="shared" si="4"/>
        <v>-7.3296703296703356</v>
      </c>
      <c r="AA5" s="38">
        <v>2018</v>
      </c>
      <c r="AB5" s="13">
        <v>15168</v>
      </c>
      <c r="AC5" s="13">
        <v>97.230769230769226</v>
      </c>
      <c r="AD5" s="13">
        <v>1166.8</v>
      </c>
    </row>
    <row r="6" spans="1:30" ht="18.75">
      <c r="A6" s="30" t="s">
        <v>35</v>
      </c>
      <c r="B6" s="61">
        <v>9</v>
      </c>
      <c r="C6" s="61">
        <v>3</v>
      </c>
      <c r="D6" s="69">
        <f t="shared" si="1"/>
        <v>0.75</v>
      </c>
      <c r="E6" s="13">
        <v>972</v>
      </c>
      <c r="F6" s="13">
        <f>E6/12</f>
        <v>81</v>
      </c>
      <c r="G6" s="13">
        <v>908</v>
      </c>
      <c r="H6" s="13">
        <f>G6/12</f>
        <v>75.666666666666671</v>
      </c>
      <c r="I6" s="12">
        <v>8</v>
      </c>
      <c r="J6" s="13">
        <f t="shared" si="7"/>
        <v>5.3333333333333286</v>
      </c>
      <c r="K6" s="13">
        <f t="shared" si="5"/>
        <v>-5.1025641025641164</v>
      </c>
      <c r="L6" s="13">
        <f t="shared" si="6"/>
        <v>-10.435897435897445</v>
      </c>
      <c r="M6" s="14"/>
      <c r="N6" s="29" t="s">
        <v>37</v>
      </c>
      <c r="O6" s="16">
        <v>5</v>
      </c>
      <c r="P6" s="16">
        <v>8</v>
      </c>
      <c r="Q6" s="45">
        <f t="shared" si="0"/>
        <v>0.38461538461538464</v>
      </c>
      <c r="R6" s="13">
        <v>1199</v>
      </c>
      <c r="S6" s="13">
        <f t="shared" si="8"/>
        <v>92.230769230769226</v>
      </c>
      <c r="T6" s="13">
        <v>1222</v>
      </c>
      <c r="U6" s="13">
        <f t="shared" si="9"/>
        <v>94</v>
      </c>
      <c r="V6" s="12">
        <v>8</v>
      </c>
      <c r="W6" s="13">
        <f t="shared" si="2"/>
        <v>-1.7692307692307736</v>
      </c>
      <c r="X6" s="13">
        <f t="shared" si="3"/>
        <v>2.0769230769230518</v>
      </c>
      <c r="Y6" s="13">
        <f t="shared" si="4"/>
        <v>3.8461538461538254</v>
      </c>
      <c r="AA6" s="38">
        <v>2017</v>
      </c>
      <c r="AB6" s="13">
        <v>13432</v>
      </c>
      <c r="AC6" s="13">
        <v>86.102564102564116</v>
      </c>
      <c r="AD6" s="13">
        <v>1033.2</v>
      </c>
    </row>
    <row r="7" spans="1:30" ht="18.75">
      <c r="A7" s="30" t="s">
        <v>36</v>
      </c>
      <c r="B7" s="16">
        <v>7</v>
      </c>
      <c r="C7" s="16">
        <v>6</v>
      </c>
      <c r="D7" s="45">
        <f t="shared" si="1"/>
        <v>0.53846153846153844</v>
      </c>
      <c r="E7" s="13">
        <v>1221</v>
      </c>
      <c r="F7" s="13">
        <f t="shared" ref="F7:F10" si="10">E7/13</f>
        <v>93.92307692307692</v>
      </c>
      <c r="G7" s="13">
        <v>1154</v>
      </c>
      <c r="H7" s="13">
        <f t="shared" ref="H7:H10" si="11">G7/13</f>
        <v>88.769230769230774</v>
      </c>
      <c r="I7" s="12">
        <v>2</v>
      </c>
      <c r="J7" s="13">
        <f t="shared" si="7"/>
        <v>5.1538461538461462</v>
      </c>
      <c r="K7" s="13">
        <f t="shared" si="5"/>
        <v>3.0549450549450512</v>
      </c>
      <c r="L7" s="13">
        <f t="shared" si="6"/>
        <v>-2.098901098901095</v>
      </c>
      <c r="M7" s="14"/>
      <c r="N7" s="29" t="s">
        <v>38</v>
      </c>
      <c r="O7" s="16">
        <v>7</v>
      </c>
      <c r="P7" s="16">
        <v>6</v>
      </c>
      <c r="Q7" s="45">
        <f t="shared" si="0"/>
        <v>0.53846153846153844</v>
      </c>
      <c r="R7" s="13">
        <v>1368</v>
      </c>
      <c r="S7" s="13">
        <f t="shared" si="8"/>
        <v>105.23076923076923</v>
      </c>
      <c r="T7" s="13">
        <v>1214</v>
      </c>
      <c r="U7" s="13">
        <f t="shared" si="9"/>
        <v>93.384615384615387</v>
      </c>
      <c r="V7" s="12">
        <v>6</v>
      </c>
      <c r="W7" s="13">
        <f t="shared" si="2"/>
        <v>11.84615384615384</v>
      </c>
      <c r="X7" s="13">
        <f t="shared" si="3"/>
        <v>9.969230769230748</v>
      </c>
      <c r="Y7" s="13">
        <f t="shared" si="4"/>
        <v>-1.8769230769230916</v>
      </c>
      <c r="AA7" s="38">
        <v>2016</v>
      </c>
      <c r="AB7" s="13">
        <v>16538</v>
      </c>
      <c r="AC7" s="13">
        <v>90.868131868131869</v>
      </c>
      <c r="AD7" s="13">
        <v>1181.3</v>
      </c>
    </row>
    <row r="8" spans="1:30" ht="18.75">
      <c r="A8" s="30" t="s">
        <v>37</v>
      </c>
      <c r="B8" s="16">
        <v>5</v>
      </c>
      <c r="C8" s="16">
        <v>8</v>
      </c>
      <c r="D8" s="45">
        <f t="shared" si="1"/>
        <v>0.38461538461538464</v>
      </c>
      <c r="E8" s="13">
        <v>1095</v>
      </c>
      <c r="F8" s="13">
        <f t="shared" si="10"/>
        <v>84.230769230769226</v>
      </c>
      <c r="G8" s="13">
        <v>1091</v>
      </c>
      <c r="H8" s="13">
        <f t="shared" si="11"/>
        <v>83.92307692307692</v>
      </c>
      <c r="I8" s="12">
        <v>9</v>
      </c>
      <c r="J8" s="13">
        <f t="shared" si="7"/>
        <v>0.3076923076923066</v>
      </c>
      <c r="K8" s="13">
        <f t="shared" si="5"/>
        <v>-5.9230769230769482</v>
      </c>
      <c r="L8" s="13">
        <f t="shared" si="6"/>
        <v>-6.2307692307692548</v>
      </c>
      <c r="M8" s="14"/>
      <c r="N8" s="29" t="s">
        <v>40</v>
      </c>
      <c r="O8" s="60">
        <v>10</v>
      </c>
      <c r="P8" s="60">
        <v>3</v>
      </c>
      <c r="Q8" s="63">
        <f t="shared" si="0"/>
        <v>0.76923076923076927</v>
      </c>
      <c r="R8" s="62">
        <v>1405</v>
      </c>
      <c r="S8" s="62">
        <f t="shared" si="8"/>
        <v>108.07692307692308</v>
      </c>
      <c r="T8" s="62">
        <v>1062</v>
      </c>
      <c r="U8" s="62">
        <f t="shared" si="9"/>
        <v>81.692307692307693</v>
      </c>
      <c r="V8" s="12">
        <v>4</v>
      </c>
      <c r="W8" s="62">
        <f t="shared" si="2"/>
        <v>26.384615384615387</v>
      </c>
      <c r="X8" s="13">
        <f t="shared" si="3"/>
        <v>17.446153846153848</v>
      </c>
      <c r="Y8" s="13">
        <f t="shared" si="4"/>
        <v>-8.9384615384615387</v>
      </c>
      <c r="AA8" s="38">
        <v>2015</v>
      </c>
      <c r="AB8" s="13">
        <v>14064</v>
      </c>
      <c r="AC8" s="13">
        <v>90.153846153846175</v>
      </c>
      <c r="AD8" s="13">
        <v>1172</v>
      </c>
    </row>
    <row r="9" spans="1:30" ht="18.75">
      <c r="A9" s="30" t="s">
        <v>38</v>
      </c>
      <c r="B9" s="16">
        <v>7</v>
      </c>
      <c r="C9" s="16">
        <v>6</v>
      </c>
      <c r="D9" s="45">
        <f t="shared" si="1"/>
        <v>0.53846153846153844</v>
      </c>
      <c r="E9" s="13">
        <v>1331</v>
      </c>
      <c r="F9" s="13">
        <f t="shared" si="10"/>
        <v>102.38461538461539</v>
      </c>
      <c r="G9" s="13">
        <v>1238</v>
      </c>
      <c r="H9" s="13">
        <f t="shared" si="11"/>
        <v>95.230769230769226</v>
      </c>
      <c r="I9" s="12">
        <v>3</v>
      </c>
      <c r="J9" s="13">
        <f t="shared" si="7"/>
        <v>7.1538461538461604</v>
      </c>
      <c r="K9" s="13">
        <f t="shared" si="5"/>
        <v>7.1230769230769084</v>
      </c>
      <c r="L9" s="13">
        <f t="shared" si="6"/>
        <v>-3.0769230769251976E-2</v>
      </c>
      <c r="M9" s="14"/>
      <c r="N9" s="55"/>
      <c r="O9" s="41" t="e">
        <f>SUM(#REF!)</f>
        <v>#REF!</v>
      </c>
      <c r="P9" s="41" t="e">
        <f>SUM(#REF!)</f>
        <v>#REF!</v>
      </c>
      <c r="Q9" s="44" t="e">
        <f>(O9/(O9+P9))</f>
        <v>#REF!</v>
      </c>
      <c r="R9" s="27">
        <f>SUM(R1:R8)</f>
        <v>9067</v>
      </c>
      <c r="S9" s="27">
        <f>AVERAGE(S2:S8)</f>
        <v>101.6547619047619</v>
      </c>
      <c r="T9" s="27">
        <f>SUM(T1:T8)</f>
        <v>8252</v>
      </c>
      <c r="U9" s="27">
        <f>AVERAGE(U2:U8)</f>
        <v>92.622710622710628</v>
      </c>
      <c r="V9" s="27">
        <f>AVERAGE(V2:V8)</f>
        <v>6.7142857142857144</v>
      </c>
      <c r="W9" s="27">
        <f>AVERAGE(W2:W8)</f>
        <v>9.032051282051281</v>
      </c>
      <c r="X9" s="31">
        <f t="shared" ref="X9:Y9" si="12">AVERAGE(X2:X8)</f>
        <v>6.3650706436420643</v>
      </c>
      <c r="Y9" s="31">
        <f t="shared" si="12"/>
        <v>-2.6669806384092163</v>
      </c>
      <c r="AA9" s="38">
        <v>2014</v>
      </c>
      <c r="AB9" s="13">
        <v>12384</v>
      </c>
      <c r="AC9" s="13">
        <v>95.261538461538478</v>
      </c>
      <c r="AD9" s="13">
        <v>1238.4000000000001</v>
      </c>
    </row>
    <row r="10" spans="1:30" ht="18.75">
      <c r="A10" s="30" t="s">
        <v>40</v>
      </c>
      <c r="B10" s="16">
        <v>4</v>
      </c>
      <c r="C10" s="16">
        <v>9</v>
      </c>
      <c r="D10" s="51">
        <f t="shared" si="1"/>
        <v>0.30769230769230771</v>
      </c>
      <c r="E10" s="13">
        <v>1054</v>
      </c>
      <c r="F10" s="13">
        <f t="shared" si="10"/>
        <v>81.07692307692308</v>
      </c>
      <c r="G10" s="13">
        <v>1224</v>
      </c>
      <c r="H10" s="13">
        <f t="shared" si="11"/>
        <v>94.15384615384616</v>
      </c>
      <c r="I10" s="12">
        <v>10</v>
      </c>
      <c r="J10" s="13">
        <f t="shared" si="7"/>
        <v>-13.07692307692308</v>
      </c>
      <c r="K10" s="13">
        <f t="shared" si="5"/>
        <v>-9.5538461538461519</v>
      </c>
      <c r="L10" s="13">
        <f t="shared" si="6"/>
        <v>3.5230769230769283</v>
      </c>
      <c r="M10" s="14"/>
      <c r="P10" s="5"/>
      <c r="Q10" s="5"/>
      <c r="R10" s="29">
        <f>AVERAGE(R2:R8)</f>
        <v>1295.2857142857142</v>
      </c>
      <c r="S10" s="29"/>
      <c r="T10" s="29">
        <f t="shared" ref="T10" si="13">AVERAGE(T2:T8)</f>
        <v>1178.8571428571429</v>
      </c>
      <c r="V10" s="9"/>
      <c r="AA10" s="38">
        <v>2013</v>
      </c>
      <c r="AB10" s="13">
        <v>11782</v>
      </c>
      <c r="AC10" s="13">
        <v>90.630769230769232</v>
      </c>
      <c r="AD10" s="187">
        <v>1178.2</v>
      </c>
    </row>
    <row r="11" spans="1:30" ht="18.75">
      <c r="A11" s="14"/>
      <c r="B11" s="41">
        <f>SUM(B2:B10)</f>
        <v>42</v>
      </c>
      <c r="C11" s="41">
        <f>SUM(C2:C10)</f>
        <v>60</v>
      </c>
      <c r="D11" s="44">
        <f>(B11/(B11+C11))</f>
        <v>0.41176470588235292</v>
      </c>
      <c r="E11" s="27">
        <f>SUM(E3:E10)</f>
        <v>9544</v>
      </c>
      <c r="F11" s="27">
        <f>AVERAGE(F3:F10)</f>
        <v>93.258012820512818</v>
      </c>
      <c r="G11" s="27">
        <f>SUM(G3:G10)</f>
        <v>10112</v>
      </c>
      <c r="H11" s="27">
        <f>AVERAGE(H3:H10)</f>
        <v>99.011217948717956</v>
      </c>
      <c r="I11" s="27">
        <f>AVERAGE(I3:I10)</f>
        <v>8</v>
      </c>
      <c r="J11" s="27">
        <f>AVERAGE(J3:J10)</f>
        <v>-5.7532051282051295</v>
      </c>
      <c r="K11" s="31">
        <f>AVERAGE(K2:K10)</f>
        <v>-4.9532356532356561</v>
      </c>
      <c r="L11" s="31">
        <f>AVERAGE(L2:L10)</f>
        <v>0.16072446072445878</v>
      </c>
      <c r="M11" s="14"/>
      <c r="N11" s="23" t="s">
        <v>41</v>
      </c>
      <c r="O11" s="75" t="s">
        <v>1</v>
      </c>
      <c r="P11" s="75" t="s">
        <v>2</v>
      </c>
      <c r="Q11" s="75" t="s">
        <v>3</v>
      </c>
      <c r="R11" s="13"/>
      <c r="S11" s="13"/>
      <c r="T11" s="13"/>
      <c r="U11" s="13"/>
      <c r="V11" s="16"/>
      <c r="AA11" s="175"/>
      <c r="AB11" s="31">
        <f>SUM(AB2:AB10)</f>
        <v>123906</v>
      </c>
      <c r="AC11" s="31">
        <f>AVERAGE(AC3:AC10)</f>
        <v>98.83040293040294</v>
      </c>
      <c r="AD11" s="29">
        <f>AVERAGE(AD3:AD10)</f>
        <v>1261.875</v>
      </c>
    </row>
    <row r="12" spans="1:30" ht="18.75">
      <c r="A12" s="16"/>
      <c r="B12" s="16"/>
      <c r="C12" s="16"/>
      <c r="D12" s="16"/>
      <c r="E12" s="29">
        <f>AVERAGE(E3:E10)</f>
        <v>1193</v>
      </c>
      <c r="F12" s="29"/>
      <c r="G12" s="29">
        <f>AVERAGE(G3:G10)</f>
        <v>1264</v>
      </c>
      <c r="H12" s="13"/>
      <c r="I12" s="16"/>
      <c r="J12" s="16"/>
      <c r="K12" s="13"/>
      <c r="L12" s="13"/>
      <c r="M12" s="38"/>
      <c r="N12" s="167" t="s">
        <v>26</v>
      </c>
      <c r="O12" s="169" cm="1">
        <f t="array" ref="O12:O29">'Primary H2H'!B2:B19</f>
        <v>0</v>
      </c>
      <c r="P12" s="169" cm="1">
        <f t="array" ref="P12">INDEX('Primary H2H'!$B$2:$S$2,1,ROW()-11)</f>
        <v>0</v>
      </c>
      <c r="Q12" s="166" t="e">
        <f t="shared" ref="Q12:Q29" si="14">(O12/(O12+P12))</f>
        <v>#DIV/0!</v>
      </c>
      <c r="R12" s="29"/>
      <c r="S12" s="29"/>
      <c r="T12" s="30"/>
      <c r="U12" s="29"/>
    </row>
    <row r="13" spans="1:30" ht="18.75">
      <c r="A13" s="23" t="s">
        <v>49</v>
      </c>
      <c r="B13" s="75" t="s">
        <v>1</v>
      </c>
      <c r="C13" s="75" t="s">
        <v>2</v>
      </c>
      <c r="D13" s="75" t="s">
        <v>3</v>
      </c>
      <c r="E13" s="13"/>
      <c r="F13" s="13"/>
      <c r="G13" s="13"/>
      <c r="H13" s="29"/>
      <c r="I13" s="30"/>
      <c r="J13" s="30"/>
      <c r="K13" s="176"/>
      <c r="L13" s="177"/>
      <c r="M13" s="177"/>
      <c r="N13" s="38" t="s">
        <v>12</v>
      </c>
      <c r="O13" s="10">
        <v>6</v>
      </c>
      <c r="P13" s="10" cm="1">
        <f t="array" ref="P13">INDEX('Primary H2H'!$B$2:$S$2,1,ROW()-11)</f>
        <v>3</v>
      </c>
      <c r="Q13" s="44">
        <f t="shared" si="14"/>
        <v>0.66666666666666663</v>
      </c>
      <c r="R13" s="176"/>
      <c r="S13" s="178"/>
      <c r="T13" s="176"/>
      <c r="U13" s="13"/>
    </row>
    <row r="14" spans="1:30" ht="18.75">
      <c r="A14" s="38" t="s">
        <v>26</v>
      </c>
      <c r="B14" s="34" cm="1">
        <f t="array" ref="B14:B31">'Primary H2H'!G2:G19</f>
        <v>3</v>
      </c>
      <c r="C14" s="10" cm="1">
        <f t="array" ref="C14">INDEX('Primary H2H'!$B$7:$S$7,1,ROW()-13)</f>
        <v>5</v>
      </c>
      <c r="D14" s="44">
        <f t="shared" ref="D14:D31" si="15">(B14/(B14+C14))</f>
        <v>0.375</v>
      </c>
      <c r="H14" s="13"/>
      <c r="I14" s="14"/>
      <c r="J14" s="18"/>
      <c r="K14" s="176"/>
      <c r="L14" s="179"/>
      <c r="M14" s="179"/>
      <c r="N14" s="38" t="s">
        <v>25</v>
      </c>
      <c r="O14" s="10">
        <v>5</v>
      </c>
      <c r="P14" s="10" cm="1">
        <f t="array" ref="P14">INDEX('Primary H2H'!$B$2:$S$2,1,ROW()-11)</f>
        <v>2</v>
      </c>
      <c r="Q14" s="44">
        <f t="shared" si="14"/>
        <v>0.7142857142857143</v>
      </c>
      <c r="R14" s="180"/>
      <c r="S14" s="181"/>
      <c r="T14" s="180"/>
      <c r="U14" s="13"/>
    </row>
    <row r="15" spans="1:30" ht="18.75">
      <c r="A15" s="38" t="s">
        <v>12</v>
      </c>
      <c r="B15" s="10">
        <v>5</v>
      </c>
      <c r="C15" s="10" cm="1">
        <f t="array" ref="C15">INDEX('Primary H2H'!$B$7:$S$7,1,ROW()-13)</f>
        <v>7</v>
      </c>
      <c r="D15" s="44">
        <f t="shared" si="15"/>
        <v>0.41666666666666669</v>
      </c>
      <c r="H15" s="13"/>
      <c r="I15" s="14"/>
      <c r="J15" s="18"/>
      <c r="K15" s="176"/>
      <c r="L15" s="179"/>
      <c r="M15" s="179"/>
      <c r="N15" s="38" t="s">
        <v>42</v>
      </c>
      <c r="O15" s="10">
        <v>0</v>
      </c>
      <c r="P15" s="10" cm="1">
        <f t="array" ref="P15">INDEX('Primary H2H'!$B$2:$S$2,1,ROW()-11)</f>
        <v>2</v>
      </c>
      <c r="Q15" s="44">
        <f t="shared" si="14"/>
        <v>0</v>
      </c>
      <c r="R15" s="180"/>
      <c r="S15" s="181"/>
      <c r="T15" s="180"/>
      <c r="U15" s="13"/>
    </row>
    <row r="16" spans="1:30" ht="18.75">
      <c r="A16" s="38" t="s">
        <v>25</v>
      </c>
      <c r="B16" s="10">
        <v>3</v>
      </c>
      <c r="C16" s="10" cm="1">
        <f t="array" ref="C16">INDEX('Primary H2H'!$B$7:$S$7,1,ROW()-13)</f>
        <v>5</v>
      </c>
      <c r="D16" s="44">
        <f t="shared" si="15"/>
        <v>0.375</v>
      </c>
      <c r="H16" s="13"/>
      <c r="I16" s="14"/>
      <c r="J16" s="18"/>
      <c r="K16" s="176"/>
      <c r="L16" s="179"/>
      <c r="M16" s="179"/>
      <c r="N16" s="38" t="s">
        <v>27</v>
      </c>
      <c r="O16" s="10">
        <v>4</v>
      </c>
      <c r="P16" s="10" cm="1">
        <f t="array" ref="P16">INDEX('Primary H2H'!$B$2:$S$2,1,ROW()-11)</f>
        <v>1</v>
      </c>
      <c r="Q16" s="44">
        <f t="shared" si="14"/>
        <v>0.8</v>
      </c>
      <c r="R16" s="180"/>
      <c r="S16" s="181"/>
      <c r="T16" s="180"/>
      <c r="U16" s="13"/>
    </row>
    <row r="17" spans="1:21" ht="18.75">
      <c r="A17" s="38" t="s">
        <v>42</v>
      </c>
      <c r="B17" s="10">
        <v>1</v>
      </c>
      <c r="C17" s="10" cm="1">
        <f t="array" ref="C17">INDEX('Primary H2H'!$B$7:$S$7,1,ROW()-13)</f>
        <v>1</v>
      </c>
      <c r="D17" s="44">
        <f t="shared" si="15"/>
        <v>0.5</v>
      </c>
      <c r="H17" s="13"/>
      <c r="I17" s="14"/>
      <c r="J17" s="18"/>
      <c r="K17" s="176"/>
      <c r="L17" s="179"/>
      <c r="M17" s="179"/>
      <c r="N17" s="38" t="s">
        <v>17</v>
      </c>
      <c r="O17" s="10">
        <v>5</v>
      </c>
      <c r="P17" s="10" cm="1">
        <f t="array" ref="P17">INDEX('Primary H2H'!$B$2:$S$2,1,ROW()-11)</f>
        <v>3</v>
      </c>
      <c r="Q17" s="44">
        <f t="shared" si="14"/>
        <v>0.625</v>
      </c>
      <c r="R17" s="180"/>
      <c r="S17" s="181"/>
      <c r="T17" s="180"/>
      <c r="U17" s="13"/>
    </row>
    <row r="18" spans="1:21" ht="18.75">
      <c r="A18" s="38" t="s">
        <v>27</v>
      </c>
      <c r="B18" s="10">
        <v>2</v>
      </c>
      <c r="C18" s="10" cm="1">
        <f t="array" ref="C18">INDEX('Primary H2H'!$B$7:$S$7,1,ROW()-13)</f>
        <v>4</v>
      </c>
      <c r="D18" s="44">
        <f t="shared" si="15"/>
        <v>0.33333333333333331</v>
      </c>
      <c r="H18" s="13"/>
      <c r="I18" s="14"/>
      <c r="J18" s="18"/>
      <c r="K18" s="176"/>
      <c r="L18" s="179"/>
      <c r="M18" s="179"/>
      <c r="N18" s="38" t="s">
        <v>0</v>
      </c>
      <c r="O18" s="10">
        <v>3</v>
      </c>
      <c r="P18" s="10" cm="1">
        <f t="array" ref="P18">INDEX('Primary H2H'!$B$2:$S$2,1,ROW()-11)</f>
        <v>4</v>
      </c>
      <c r="Q18" s="44">
        <f t="shared" si="14"/>
        <v>0.42857142857142855</v>
      </c>
      <c r="R18" s="180"/>
      <c r="S18" s="181"/>
      <c r="T18" s="180"/>
      <c r="U18" s="13"/>
    </row>
    <row r="19" spans="1:21" ht="18.75">
      <c r="A19" s="167" t="s">
        <v>17</v>
      </c>
      <c r="B19" s="169">
        <v>0</v>
      </c>
      <c r="C19" s="169" cm="1">
        <f t="array" ref="C19">INDEX('Primary H2H'!$B$7:$S$7,1,ROW()-13)</f>
        <v>0</v>
      </c>
      <c r="D19" s="166" t="e">
        <f t="shared" si="15"/>
        <v>#DIV/0!</v>
      </c>
      <c r="H19" s="13"/>
      <c r="I19" s="14"/>
      <c r="J19" s="18"/>
      <c r="K19" s="176"/>
      <c r="L19" s="179"/>
      <c r="M19" s="179"/>
      <c r="N19" s="38" t="s">
        <v>16</v>
      </c>
      <c r="O19" s="10">
        <v>6</v>
      </c>
      <c r="P19" s="10" cm="1">
        <f t="array" ref="P19">INDEX('Primary H2H'!$B$2:$S$2,1,ROW()-11)</f>
        <v>3</v>
      </c>
      <c r="Q19" s="44">
        <f t="shared" si="14"/>
        <v>0.66666666666666663</v>
      </c>
      <c r="R19" s="180"/>
      <c r="S19" s="181"/>
      <c r="T19" s="180"/>
      <c r="U19" s="13"/>
    </row>
    <row r="20" spans="1:21" ht="18.75">
      <c r="A20" s="38" t="s">
        <v>0</v>
      </c>
      <c r="B20" s="10">
        <v>5</v>
      </c>
      <c r="C20" s="10" cm="1">
        <f t="array" ref="C20">INDEX('Primary H2H'!$B$7:$S$7,1,ROW()-13)</f>
        <v>8</v>
      </c>
      <c r="D20" s="44">
        <f t="shared" si="15"/>
        <v>0.38461538461538464</v>
      </c>
      <c r="H20" s="13"/>
      <c r="I20" s="14"/>
      <c r="J20" s="18"/>
      <c r="K20" s="176"/>
      <c r="L20" s="179"/>
      <c r="M20" s="179"/>
      <c r="N20" s="38" t="s">
        <v>14</v>
      </c>
      <c r="O20" s="10">
        <v>4</v>
      </c>
      <c r="P20" s="10" cm="1">
        <f t="array" ref="P20">INDEX('Primary H2H'!$B$2:$S$2,1,ROW()-11)</f>
        <v>3</v>
      </c>
      <c r="Q20" s="44">
        <f t="shared" si="14"/>
        <v>0.5714285714285714</v>
      </c>
      <c r="R20" s="180"/>
      <c r="S20" s="181"/>
      <c r="T20" s="180"/>
      <c r="U20" s="29"/>
    </row>
    <row r="21" spans="1:21" ht="18.75">
      <c r="A21" s="38" t="s">
        <v>16</v>
      </c>
      <c r="B21" s="10">
        <v>6</v>
      </c>
      <c r="C21" s="10" cm="1">
        <f t="array" ref="C21">INDEX('Primary H2H'!$B$7:$S$7,1,ROW()-13)</f>
        <v>7</v>
      </c>
      <c r="D21" s="44">
        <f t="shared" si="15"/>
        <v>0.46153846153846156</v>
      </c>
      <c r="H21" s="13"/>
      <c r="I21" s="38"/>
      <c r="J21" s="32"/>
      <c r="K21" s="180"/>
      <c r="L21" s="177"/>
      <c r="M21" s="177"/>
      <c r="N21" s="38" t="s">
        <v>13</v>
      </c>
      <c r="O21" s="10">
        <v>6</v>
      </c>
      <c r="P21" s="10" cm="1">
        <f t="array" ref="P21">INDEX('Primary H2H'!$B$2:$S$2,1,ROW()-11)</f>
        <v>2</v>
      </c>
      <c r="Q21" s="44">
        <f>(O21/(O21+P21))</f>
        <v>0.75</v>
      </c>
      <c r="R21" s="176"/>
      <c r="S21" s="176"/>
      <c r="T21" s="176"/>
    </row>
    <row r="22" spans="1:21" ht="18.75">
      <c r="A22" s="38" t="s">
        <v>14</v>
      </c>
      <c r="B22" s="10">
        <v>8</v>
      </c>
      <c r="C22" s="10" cm="1">
        <f t="array" ref="C22">INDEX('Primary H2H'!$B$7:$S$7,1,ROW()-13)</f>
        <v>5</v>
      </c>
      <c r="D22" s="44">
        <f t="shared" si="15"/>
        <v>0.61538461538461542</v>
      </c>
      <c r="K22" s="202"/>
      <c r="L22" s="202"/>
      <c r="M22" s="202"/>
      <c r="N22" s="38" t="s">
        <v>19</v>
      </c>
      <c r="O22" s="10">
        <v>4</v>
      </c>
      <c r="P22" s="10" cm="1">
        <f t="array" ref="P22">INDEX('Primary H2H'!$B$2:$S$2,1,ROW()-11)</f>
        <v>2</v>
      </c>
      <c r="Q22" s="44">
        <f t="shared" si="14"/>
        <v>0.66666666666666663</v>
      </c>
      <c r="R22" s="203"/>
      <c r="S22" s="203"/>
      <c r="T22" s="202"/>
    </row>
    <row r="23" spans="1:21" ht="18.75">
      <c r="A23" s="38" t="s">
        <v>13</v>
      </c>
      <c r="B23" s="10">
        <v>8</v>
      </c>
      <c r="C23" s="10" cm="1">
        <f t="array" ref="C23">INDEX('Primary H2H'!$B$7:$S$7,1,ROW()-13)</f>
        <v>7</v>
      </c>
      <c r="D23" s="44">
        <f>(B23/(B23+C23))</f>
        <v>0.53333333333333333</v>
      </c>
      <c r="E23" s="29"/>
      <c r="F23" s="38"/>
      <c r="G23" s="38"/>
      <c r="H23" s="38"/>
      <c r="I23" s="29"/>
      <c r="J23" s="29"/>
      <c r="K23" s="29"/>
      <c r="L23" s="29"/>
      <c r="M23" s="30"/>
      <c r="N23" s="38" t="s">
        <v>15</v>
      </c>
      <c r="O23" s="10">
        <v>4</v>
      </c>
      <c r="P23" s="10" cm="1">
        <f t="array" ref="P23">INDEX('Primary H2H'!$B$2:$S$2,1,ROW()-11)</f>
        <v>4</v>
      </c>
      <c r="Q23" s="44">
        <f t="shared" si="14"/>
        <v>0.5</v>
      </c>
    </row>
    <row r="24" spans="1:21" ht="18.75">
      <c r="A24" s="38" t="s">
        <v>19</v>
      </c>
      <c r="B24" s="10">
        <v>5</v>
      </c>
      <c r="C24" s="10" cm="1">
        <f t="array" ref="C24">INDEX('Primary H2H'!$B$7:$S$7,1,ROW()-13)</f>
        <v>5</v>
      </c>
      <c r="D24" s="44">
        <f t="shared" si="15"/>
        <v>0.5</v>
      </c>
      <c r="E24" s="13"/>
      <c r="F24" s="16"/>
      <c r="G24" s="16"/>
      <c r="H24" s="45"/>
      <c r="I24" s="13"/>
      <c r="J24" s="13"/>
      <c r="K24" s="13"/>
      <c r="L24" s="13"/>
      <c r="M24" s="12"/>
      <c r="N24" s="38" t="s">
        <v>18</v>
      </c>
      <c r="O24" s="10">
        <v>4</v>
      </c>
      <c r="P24" s="10" cm="1">
        <f t="array" ref="P24">INDEX('Primary H2H'!$B$2:$S$2,1,ROW()-11)</f>
        <v>0</v>
      </c>
      <c r="Q24" s="44">
        <f t="shared" si="14"/>
        <v>1</v>
      </c>
    </row>
    <row r="25" spans="1:21" ht="18.75">
      <c r="A25" s="38" t="s">
        <v>15</v>
      </c>
      <c r="B25" s="10">
        <v>5</v>
      </c>
      <c r="C25" s="10" cm="1">
        <f t="array" ref="C25">INDEX('Primary H2H'!$B$7:$S$7,1,ROW()-13)</f>
        <v>9</v>
      </c>
      <c r="D25" s="44">
        <f t="shared" si="15"/>
        <v>0.35714285714285715</v>
      </c>
      <c r="E25" s="13"/>
      <c r="F25" s="16"/>
      <c r="G25" s="16"/>
      <c r="H25" s="45"/>
      <c r="I25" s="13"/>
      <c r="J25" s="13"/>
      <c r="K25" s="13"/>
      <c r="L25" s="13"/>
      <c r="M25" s="12"/>
      <c r="N25" s="38" t="s">
        <v>24</v>
      </c>
      <c r="O25" s="10">
        <v>4</v>
      </c>
      <c r="P25" s="10" cm="1">
        <f t="array" ref="P25">INDEX('Primary H2H'!$B$2:$S$2,1,ROW()-11)</f>
        <v>4</v>
      </c>
      <c r="Q25" s="44">
        <f t="shared" si="14"/>
        <v>0.5</v>
      </c>
    </row>
    <row r="26" spans="1:21" ht="18.75">
      <c r="A26" s="38" t="s">
        <v>18</v>
      </c>
      <c r="B26" s="10">
        <v>5</v>
      </c>
      <c r="C26" s="10" cm="1">
        <f t="array" ref="C26">INDEX('Primary H2H'!$B$7:$S$7,1,ROW()-13)</f>
        <v>4</v>
      </c>
      <c r="D26" s="44">
        <f t="shared" si="15"/>
        <v>0.55555555555555558</v>
      </c>
      <c r="E26" s="13"/>
      <c r="F26" s="16"/>
      <c r="G26" s="16"/>
      <c r="H26" s="45"/>
      <c r="I26" s="13"/>
      <c r="J26" s="13"/>
      <c r="K26" s="13"/>
      <c r="L26" s="13"/>
      <c r="M26" s="12"/>
      <c r="N26" s="38" t="s">
        <v>20</v>
      </c>
      <c r="O26" s="10">
        <v>0</v>
      </c>
      <c r="P26" s="10" cm="1">
        <f t="array" ref="P26">INDEX('Primary H2H'!$B$2:$S$2,1,ROW()-11)</f>
        <v>0</v>
      </c>
      <c r="Q26" s="44" t="e">
        <f t="shared" si="14"/>
        <v>#DIV/0!</v>
      </c>
    </row>
    <row r="27" spans="1:21" ht="18.75">
      <c r="A27" s="38" t="s">
        <v>24</v>
      </c>
      <c r="B27" s="10">
        <v>4</v>
      </c>
      <c r="C27" s="10" cm="1">
        <f t="array" ref="C27">INDEX('Primary H2H'!$B$7:$S$7,1,ROW()-13)</f>
        <v>3</v>
      </c>
      <c r="D27" s="44">
        <f t="shared" si="15"/>
        <v>0.5714285714285714</v>
      </c>
      <c r="E27" s="13"/>
      <c r="F27" s="16"/>
      <c r="G27" s="16"/>
      <c r="H27" s="45"/>
      <c r="I27" s="13"/>
      <c r="J27" s="13"/>
      <c r="K27" s="13"/>
      <c r="L27" s="13"/>
      <c r="M27" s="12"/>
      <c r="N27" s="38" t="s">
        <v>21</v>
      </c>
      <c r="O27" s="10">
        <v>0</v>
      </c>
      <c r="P27" s="10" cm="1">
        <f t="array" ref="P27">INDEX('Primary H2H'!$B$2:$S$2,1,ROW()-11)</f>
        <v>0</v>
      </c>
      <c r="Q27" s="44" t="e">
        <f t="shared" si="14"/>
        <v>#DIV/0!</v>
      </c>
    </row>
    <row r="28" spans="1:21" ht="18.75">
      <c r="A28" s="38" t="s">
        <v>20</v>
      </c>
      <c r="B28" s="10">
        <v>1</v>
      </c>
      <c r="C28" s="10" cm="1">
        <f t="array" ref="C28">INDEX('Primary H2H'!$B$7:$S$7,1,ROW()-13)</f>
        <v>4</v>
      </c>
      <c r="D28" s="44">
        <f t="shared" si="15"/>
        <v>0.2</v>
      </c>
      <c r="E28" s="13"/>
      <c r="F28" s="16"/>
      <c r="G28" s="16"/>
      <c r="H28" s="45"/>
      <c r="I28" s="13"/>
      <c r="J28" s="13"/>
      <c r="K28" s="13"/>
      <c r="L28" s="13"/>
      <c r="M28" s="12"/>
      <c r="N28" s="38" t="s">
        <v>50</v>
      </c>
      <c r="O28" s="10">
        <v>0</v>
      </c>
      <c r="P28" s="10" cm="1">
        <f t="array" ref="P28">INDEX('Primary H2H'!$B$2:$S$2,1,ROW()-11)</f>
        <v>1</v>
      </c>
      <c r="Q28" s="44">
        <f t="shared" si="14"/>
        <v>0</v>
      </c>
    </row>
    <row r="29" spans="1:21" ht="18.75">
      <c r="A29" s="38" t="s">
        <v>21</v>
      </c>
      <c r="B29" s="10">
        <v>1</v>
      </c>
      <c r="C29" s="10" cm="1">
        <f t="array" ref="C29">INDEX('Primary H2H'!$B$7:$S$7,1,ROW()-13)</f>
        <v>3</v>
      </c>
      <c r="D29" s="44">
        <f t="shared" si="15"/>
        <v>0.25</v>
      </c>
      <c r="E29" s="13"/>
      <c r="F29" s="16"/>
      <c r="G29" s="16"/>
      <c r="H29" s="45"/>
      <c r="I29" s="13"/>
      <c r="J29" s="13"/>
      <c r="K29" s="13"/>
      <c r="L29" s="13"/>
      <c r="M29" s="12"/>
      <c r="N29" s="75" t="s">
        <v>22</v>
      </c>
      <c r="O29" s="10">
        <v>0</v>
      </c>
      <c r="P29" s="10" cm="1">
        <f t="array" ref="P29">INDEX('Primary H2H'!$B$2:$S$2,1,ROW()-11)</f>
        <v>0</v>
      </c>
      <c r="Q29" s="44" t="e">
        <f t="shared" si="14"/>
        <v>#DIV/0!</v>
      </c>
    </row>
    <row r="30" spans="1:21" ht="18.75">
      <c r="A30" s="38" t="s">
        <v>50</v>
      </c>
      <c r="B30" s="10">
        <v>0</v>
      </c>
      <c r="C30" s="10" cm="1">
        <f t="array" ref="C30">INDEX('Primary H2H'!$B$7:$S$7,1,ROW()-13)</f>
        <v>1</v>
      </c>
      <c r="D30" s="44">
        <f t="shared" si="15"/>
        <v>0</v>
      </c>
      <c r="E30" s="13"/>
      <c r="F30" s="16"/>
      <c r="G30" s="16"/>
      <c r="H30" s="45"/>
      <c r="I30" s="13"/>
      <c r="J30" s="13"/>
      <c r="K30" s="13"/>
      <c r="L30" s="13"/>
      <c r="M30" s="12"/>
      <c r="N30" s="2"/>
      <c r="O30" s="168">
        <f>SUM(O12:O29)</f>
        <v>55</v>
      </c>
      <c r="P30" s="168">
        <f>SUM(P12:P29)</f>
        <v>34</v>
      </c>
      <c r="Q30" s="175"/>
    </row>
    <row r="31" spans="1:21" ht="18.75">
      <c r="A31" s="75" t="s">
        <v>22</v>
      </c>
      <c r="B31" s="10">
        <v>4</v>
      </c>
      <c r="C31" s="10" cm="1">
        <f t="array" ref="C31">INDEX('Primary H2H'!$B$7:$S$7,1,ROW()-13)</f>
        <v>0</v>
      </c>
      <c r="D31" s="44">
        <f t="shared" si="15"/>
        <v>1</v>
      </c>
      <c r="E31" s="13"/>
      <c r="F31" s="38"/>
      <c r="G31" s="38"/>
      <c r="H31" s="44"/>
      <c r="I31" s="29"/>
      <c r="J31" s="29"/>
      <c r="K31" s="29"/>
      <c r="L31" s="29"/>
      <c r="M31" s="29"/>
      <c r="N31" s="29"/>
    </row>
    <row r="32" spans="1:21">
      <c r="A32" s="2"/>
      <c r="B32" s="168">
        <f>SUM(B14:B31)</f>
        <v>66</v>
      </c>
      <c r="C32" s="168">
        <f>SUM(C14:C31)</f>
        <v>78</v>
      </c>
      <c r="D32" s="17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11DA-4A0B-4E98-BF11-D777ABC0200E}">
  <dimension ref="A1:AD31"/>
  <sheetViews>
    <sheetView workbookViewId="0">
      <selection activeCell="O13" sqref="O13"/>
    </sheetView>
  </sheetViews>
  <sheetFormatPr defaultRowHeight="15"/>
  <cols>
    <col min="1" max="1" width="12" style="5" bestFit="1" customWidth="1"/>
    <col min="2" max="3" width="4.28515625" style="5" bestFit="1" customWidth="1"/>
    <col min="4" max="4" width="10.28515625" style="5" bestFit="1" customWidth="1"/>
    <col min="5" max="5" width="9" style="9" bestFit="1" customWidth="1"/>
    <col min="6" max="6" width="7.7109375" style="9" bestFit="1" customWidth="1"/>
    <col min="7" max="7" width="9" style="9" bestFit="1" customWidth="1"/>
    <col min="8" max="8" width="7.7109375" style="9" bestFit="1" customWidth="1"/>
    <col min="9" max="9" width="7.42578125" style="5" bestFit="1" customWidth="1"/>
    <col min="10" max="10" width="7.140625" style="9" bestFit="1" customWidth="1"/>
    <col min="11" max="11" width="12" style="5" bestFit="1" customWidth="1"/>
    <col min="12" max="12" width="8.5703125" style="5" bestFit="1" customWidth="1"/>
    <col min="13" max="13" width="7.140625" style="5" customWidth="1"/>
    <col min="14" max="14" width="12" style="5" bestFit="1" customWidth="1"/>
    <col min="15" max="15" width="9" style="9" bestFit="1" customWidth="1"/>
    <col min="16" max="16" width="7.7109375" style="9" bestFit="1" customWidth="1"/>
    <col min="17" max="17" width="10.28515625" style="9" bestFit="1" customWidth="1"/>
    <col min="18" max="18" width="9" style="9" bestFit="1" customWidth="1"/>
    <col min="19" max="19" width="7.42578125" style="5" bestFit="1" customWidth="1"/>
    <col min="20" max="20" width="9" style="9" bestFit="1" customWidth="1"/>
    <col min="21" max="26" width="9.140625" style="5"/>
    <col min="27" max="27" width="17.42578125" style="5" bestFit="1" customWidth="1"/>
    <col min="28" max="28" width="11.7109375" style="5" bestFit="1" customWidth="1"/>
    <col min="29" max="30" width="9.140625" style="5"/>
  </cols>
  <sheetData>
    <row r="1" spans="1:30" ht="18.75">
      <c r="A1" s="23" t="s">
        <v>18</v>
      </c>
      <c r="B1" s="38" t="s">
        <v>1</v>
      </c>
      <c r="C1" s="38" t="s">
        <v>2</v>
      </c>
      <c r="D1" s="42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23" t="s">
        <v>8</v>
      </c>
      <c r="J1" s="53" t="s">
        <v>9</v>
      </c>
      <c r="K1" s="53" t="s">
        <v>10</v>
      </c>
      <c r="L1" s="53" t="s">
        <v>11</v>
      </c>
      <c r="N1" s="23" t="s">
        <v>24</v>
      </c>
      <c r="O1" s="42" t="s">
        <v>1</v>
      </c>
      <c r="P1" s="42" t="s">
        <v>2</v>
      </c>
      <c r="Q1" s="42" t="s">
        <v>3</v>
      </c>
      <c r="R1" s="53" t="s">
        <v>4</v>
      </c>
      <c r="S1" s="53" t="s">
        <v>5</v>
      </c>
      <c r="T1" s="53" t="s">
        <v>6</v>
      </c>
      <c r="U1" s="53" t="s">
        <v>7</v>
      </c>
      <c r="V1" s="23" t="s">
        <v>8</v>
      </c>
      <c r="W1" s="53" t="s">
        <v>9</v>
      </c>
      <c r="X1" s="53" t="s">
        <v>10</v>
      </c>
      <c r="Y1" s="53" t="s">
        <v>11</v>
      </c>
      <c r="AA1" s="38" t="s">
        <v>51</v>
      </c>
      <c r="AB1" s="38" t="s">
        <v>4</v>
      </c>
      <c r="AC1" s="38" t="s">
        <v>53</v>
      </c>
      <c r="AD1" s="38" t="s">
        <v>66</v>
      </c>
    </row>
    <row r="2" spans="1:30" ht="18.75">
      <c r="A2" s="30" t="s">
        <v>34</v>
      </c>
      <c r="B2" s="49" cm="1">
        <f t="array" ref="B2:L2">'Master '!B54:L54</f>
        <v>0</v>
      </c>
      <c r="C2" s="49">
        <v>0</v>
      </c>
      <c r="D2" s="45">
        <v>0</v>
      </c>
      <c r="E2" s="29">
        <v>0</v>
      </c>
      <c r="F2" s="29">
        <v>0</v>
      </c>
      <c r="G2" s="29">
        <v>0</v>
      </c>
      <c r="H2" s="29">
        <v>0</v>
      </c>
      <c r="I2" s="30">
        <v>0</v>
      </c>
      <c r="J2" s="29">
        <v>0</v>
      </c>
      <c r="K2" s="29">
        <v>0</v>
      </c>
      <c r="L2" s="29">
        <v>0</v>
      </c>
      <c r="N2" s="30" t="s">
        <v>29</v>
      </c>
      <c r="O2" s="61">
        <v>9</v>
      </c>
      <c r="P2" s="72">
        <v>4</v>
      </c>
      <c r="Q2" s="45">
        <f t="shared" ref="Q2:Q8" si="0">(O2/(O2+P2))</f>
        <v>0.69230769230769229</v>
      </c>
      <c r="R2" s="13">
        <v>1673</v>
      </c>
      <c r="S2" s="13">
        <f>R2/13</f>
        <v>128.69230769230768</v>
      </c>
      <c r="T2" s="66">
        <v>1703</v>
      </c>
      <c r="U2" s="66">
        <f>T2/13</f>
        <v>131</v>
      </c>
      <c r="V2" s="12">
        <v>6</v>
      </c>
      <c r="W2" s="13">
        <f>S2-U2</f>
        <v>-2.3076923076923208</v>
      </c>
      <c r="X2" s="13">
        <f>S2-AC3</f>
        <v>5.0769230769230802</v>
      </c>
      <c r="Y2" s="13">
        <f>U2-AC3</f>
        <v>7.384615384615401</v>
      </c>
      <c r="AA2" s="38">
        <v>2021</v>
      </c>
      <c r="AB2" s="13" cm="1">
        <f t="array" ref="AB2:AB10">'Master '!AB2:AB10</f>
        <v>0</v>
      </c>
      <c r="AC2" s="13" cm="1">
        <f t="array" ref="AC2:AC10">'Master '!AC2:AC10</f>
        <v>0</v>
      </c>
      <c r="AD2" s="13">
        <f>AK29</f>
        <v>0</v>
      </c>
    </row>
    <row r="3" spans="1:30" ht="18.75">
      <c r="A3" s="30" t="s">
        <v>29</v>
      </c>
      <c r="B3" s="60">
        <v>10</v>
      </c>
      <c r="C3" s="71">
        <v>3</v>
      </c>
      <c r="D3" s="68">
        <f t="shared" ref="D3:D7" si="1">(B3/(B3+C3))</f>
        <v>0.76923076923076927</v>
      </c>
      <c r="E3" s="62">
        <v>1814</v>
      </c>
      <c r="F3" s="62">
        <f>E3/13</f>
        <v>139.53846153846155</v>
      </c>
      <c r="G3" s="13">
        <v>1575</v>
      </c>
      <c r="H3" s="13">
        <f>G3/13</f>
        <v>121.15384615384616</v>
      </c>
      <c r="I3" s="12">
        <v>3</v>
      </c>
      <c r="J3" s="13">
        <f>F3-H3</f>
        <v>18.384615384615387</v>
      </c>
      <c r="K3" s="13">
        <f>F3-AC3</f>
        <v>15.923076923076948</v>
      </c>
      <c r="L3" s="13">
        <f>H3-AC3</f>
        <v>-2.4615384615384386</v>
      </c>
      <c r="N3" s="30" t="s">
        <v>30</v>
      </c>
      <c r="O3" s="16">
        <v>5</v>
      </c>
      <c r="P3" s="16">
        <v>8</v>
      </c>
      <c r="Q3" s="45">
        <f t="shared" si="0"/>
        <v>0.38461538461538464</v>
      </c>
      <c r="R3" s="13">
        <v>1505</v>
      </c>
      <c r="S3" s="13">
        <f>R3/13</f>
        <v>115.76923076923077</v>
      </c>
      <c r="T3" s="66">
        <v>1609</v>
      </c>
      <c r="U3" s="66">
        <f>T3/13</f>
        <v>123.76923076923077</v>
      </c>
      <c r="V3" s="12">
        <v>11</v>
      </c>
      <c r="W3" s="13">
        <f>S3-U3</f>
        <v>-8</v>
      </c>
      <c r="X3" s="13">
        <f t="shared" ref="X3:X8" si="2">S3-AC4</f>
        <v>-1.0109890109889932</v>
      </c>
      <c r="Y3" s="13">
        <f t="shared" ref="Y3:Y8" si="3">U3-AC4</f>
        <v>6.9890109890110068</v>
      </c>
      <c r="AA3" s="38">
        <v>2020</v>
      </c>
      <c r="AB3" s="13">
        <v>19284</v>
      </c>
      <c r="AC3" s="13">
        <v>123.6153846153846</v>
      </c>
      <c r="AD3" s="13">
        <v>1607</v>
      </c>
    </row>
    <row r="4" spans="1:30" ht="18.75">
      <c r="A4" s="30" t="s">
        <v>30</v>
      </c>
      <c r="B4" s="60">
        <v>8</v>
      </c>
      <c r="C4" s="60">
        <v>5</v>
      </c>
      <c r="D4" s="68">
        <f t="shared" si="1"/>
        <v>0.61538461538461542</v>
      </c>
      <c r="E4" s="62">
        <v>1737</v>
      </c>
      <c r="F4" s="62">
        <f>E4/13</f>
        <v>133.61538461538461</v>
      </c>
      <c r="G4" s="13">
        <v>1538</v>
      </c>
      <c r="H4" s="13">
        <f>G4/13</f>
        <v>118.30769230769231</v>
      </c>
      <c r="I4" s="12">
        <v>6</v>
      </c>
      <c r="J4" s="62">
        <f>F4-H4</f>
        <v>15.307692307692307</v>
      </c>
      <c r="K4" s="13">
        <f t="shared" ref="K4:K7" si="4">F4-AC4</f>
        <v>16.835164835164846</v>
      </c>
      <c r="L4" s="13">
        <f t="shared" ref="L4:L7" si="5">H4-AC4</f>
        <v>1.5274725274725398</v>
      </c>
      <c r="N4" s="38" t="s">
        <v>32</v>
      </c>
      <c r="O4" s="61">
        <v>7</v>
      </c>
      <c r="P4" s="61">
        <v>5</v>
      </c>
      <c r="Q4" s="70">
        <f t="shared" si="0"/>
        <v>0.58333333333333337</v>
      </c>
      <c r="R4" s="62">
        <v>1389</v>
      </c>
      <c r="S4" s="62">
        <f>R4/12</f>
        <v>115.75</v>
      </c>
      <c r="T4" s="66">
        <v>1335</v>
      </c>
      <c r="U4" s="66">
        <f>T4/12</f>
        <v>111.25</v>
      </c>
      <c r="V4" s="12">
        <v>1</v>
      </c>
      <c r="W4" s="13">
        <f t="shared" ref="W4:W8" si="6">S4-U4</f>
        <v>4.5</v>
      </c>
      <c r="X4" s="13">
        <f t="shared" si="2"/>
        <v>18.519230769230774</v>
      </c>
      <c r="Y4" s="13">
        <f t="shared" si="3"/>
        <v>14.019230769230774</v>
      </c>
      <c r="AA4" s="38">
        <v>2019</v>
      </c>
      <c r="AB4" s="13">
        <v>21254</v>
      </c>
      <c r="AC4" s="13">
        <v>116.78021978021977</v>
      </c>
      <c r="AD4" s="13">
        <v>1518.1</v>
      </c>
    </row>
    <row r="5" spans="1:30" ht="18.75">
      <c r="A5" s="38" t="s">
        <v>32</v>
      </c>
      <c r="B5" s="16">
        <v>3</v>
      </c>
      <c r="C5" s="16">
        <v>9</v>
      </c>
      <c r="D5" s="45">
        <f t="shared" si="1"/>
        <v>0.25</v>
      </c>
      <c r="E5" s="13">
        <v>945</v>
      </c>
      <c r="F5" s="13">
        <f>E5/12</f>
        <v>78.75</v>
      </c>
      <c r="G5" s="13">
        <v>1213</v>
      </c>
      <c r="H5" s="13">
        <f>G5/12</f>
        <v>101.08333333333333</v>
      </c>
      <c r="I5" s="12">
        <v>12</v>
      </c>
      <c r="J5" s="13">
        <f t="shared" ref="J5:J7" si="7">F5-H5</f>
        <v>-22.333333333333329</v>
      </c>
      <c r="K5" s="13">
        <f t="shared" si="4"/>
        <v>-18.480769230769226</v>
      </c>
      <c r="L5" s="13">
        <f t="shared" si="5"/>
        <v>3.8525641025641022</v>
      </c>
      <c r="N5" s="30" t="s">
        <v>35</v>
      </c>
      <c r="O5" s="16">
        <v>6</v>
      </c>
      <c r="P5" s="16">
        <v>6</v>
      </c>
      <c r="Q5" s="45">
        <f t="shared" si="0"/>
        <v>0.5</v>
      </c>
      <c r="R5" s="13">
        <v>1132</v>
      </c>
      <c r="S5" s="13">
        <f>R5/12</f>
        <v>94.333333333333329</v>
      </c>
      <c r="T5" s="13">
        <v>1102</v>
      </c>
      <c r="U5" s="13">
        <f>T5/12</f>
        <v>91.833333333333329</v>
      </c>
      <c r="V5" s="12">
        <v>3</v>
      </c>
      <c r="W5" s="13">
        <f t="shared" si="6"/>
        <v>2.5</v>
      </c>
      <c r="X5" s="13">
        <f t="shared" si="2"/>
        <v>8.2307692307692122</v>
      </c>
      <c r="Y5" s="13">
        <f t="shared" si="3"/>
        <v>5.7307692307692122</v>
      </c>
      <c r="AA5" s="38">
        <v>2018</v>
      </c>
      <c r="AB5" s="13">
        <v>15168</v>
      </c>
      <c r="AC5" s="13">
        <v>97.230769230769226</v>
      </c>
      <c r="AD5" s="13">
        <v>1166.8</v>
      </c>
    </row>
    <row r="6" spans="1:30" ht="18.75">
      <c r="A6" s="30" t="s">
        <v>35</v>
      </c>
      <c r="B6" s="16">
        <v>4</v>
      </c>
      <c r="C6" s="16">
        <v>8</v>
      </c>
      <c r="D6" s="45">
        <f t="shared" si="1"/>
        <v>0.33333333333333331</v>
      </c>
      <c r="E6" s="13">
        <v>882</v>
      </c>
      <c r="F6" s="13">
        <f>E6/12</f>
        <v>73.5</v>
      </c>
      <c r="G6" s="13">
        <v>1051</v>
      </c>
      <c r="H6" s="13">
        <f>G6/12</f>
        <v>87.583333333333329</v>
      </c>
      <c r="I6" s="12">
        <v>10</v>
      </c>
      <c r="J6" s="13">
        <f t="shared" si="7"/>
        <v>-14.083333333333329</v>
      </c>
      <c r="K6" s="13">
        <f t="shared" si="4"/>
        <v>-12.602564102564116</v>
      </c>
      <c r="L6" s="13">
        <f t="shared" si="5"/>
        <v>1.4807692307692122</v>
      </c>
      <c r="N6" s="30" t="s">
        <v>36</v>
      </c>
      <c r="O6" s="64">
        <v>3</v>
      </c>
      <c r="P6" s="64">
        <v>10</v>
      </c>
      <c r="Q6" s="65">
        <f t="shared" si="0"/>
        <v>0.23076923076923078</v>
      </c>
      <c r="R6" s="66">
        <v>974</v>
      </c>
      <c r="S6" s="66">
        <f t="shared" ref="S6:S8" si="8">R6/13</f>
        <v>74.92307692307692</v>
      </c>
      <c r="T6" s="13">
        <v>1234</v>
      </c>
      <c r="U6" s="13">
        <f t="shared" ref="U6:U8" si="9">T6/13</f>
        <v>94.92307692307692</v>
      </c>
      <c r="V6" s="12">
        <v>13</v>
      </c>
      <c r="W6" s="66">
        <f t="shared" si="6"/>
        <v>-20</v>
      </c>
      <c r="X6" s="13">
        <f t="shared" si="2"/>
        <v>-15.945054945054949</v>
      </c>
      <c r="Y6" s="13">
        <f t="shared" si="3"/>
        <v>4.0549450549450512</v>
      </c>
      <c r="AA6" s="38">
        <v>2017</v>
      </c>
      <c r="AB6" s="13">
        <v>13432</v>
      </c>
      <c r="AC6" s="13">
        <v>86.102564102564116</v>
      </c>
      <c r="AD6" s="13">
        <v>1033.2</v>
      </c>
    </row>
    <row r="7" spans="1:30" ht="18.75">
      <c r="A7" s="30" t="s">
        <v>36</v>
      </c>
      <c r="B7" s="16">
        <v>4</v>
      </c>
      <c r="C7" s="16">
        <v>9</v>
      </c>
      <c r="D7" s="51">
        <f t="shared" si="1"/>
        <v>0.30769230769230771</v>
      </c>
      <c r="E7" s="13">
        <v>1105</v>
      </c>
      <c r="F7" s="13">
        <f t="shared" ref="F7" si="10">E7/13</f>
        <v>85</v>
      </c>
      <c r="G7" s="13">
        <v>1195</v>
      </c>
      <c r="H7" s="13">
        <f t="shared" ref="H7" si="11">G7/13</f>
        <v>91.92307692307692</v>
      </c>
      <c r="I7" s="12">
        <v>9</v>
      </c>
      <c r="J7" s="13">
        <f t="shared" si="7"/>
        <v>-6.9230769230769198</v>
      </c>
      <c r="K7" s="13">
        <f t="shared" si="4"/>
        <v>-5.8681318681318686</v>
      </c>
      <c r="L7" s="13">
        <f t="shared" si="5"/>
        <v>1.0549450549450512</v>
      </c>
      <c r="N7" s="30" t="s">
        <v>37</v>
      </c>
      <c r="O7" s="64">
        <v>0</v>
      </c>
      <c r="P7" s="64">
        <v>13</v>
      </c>
      <c r="Q7" s="65">
        <f t="shared" si="0"/>
        <v>0</v>
      </c>
      <c r="R7" s="66">
        <v>877</v>
      </c>
      <c r="S7" s="66">
        <f t="shared" si="8"/>
        <v>67.461538461538467</v>
      </c>
      <c r="T7" s="13">
        <v>1255</v>
      </c>
      <c r="U7" s="13">
        <f t="shared" si="9"/>
        <v>96.538461538461533</v>
      </c>
      <c r="V7" s="12">
        <v>11</v>
      </c>
      <c r="W7" s="66">
        <f t="shared" si="6"/>
        <v>-29.076923076923066</v>
      </c>
      <c r="X7" s="13">
        <f t="shared" si="2"/>
        <v>-22.692307692307708</v>
      </c>
      <c r="Y7" s="13">
        <f t="shared" si="3"/>
        <v>6.3846153846153584</v>
      </c>
      <c r="AA7" s="38">
        <v>2016</v>
      </c>
      <c r="AB7" s="13">
        <v>16538</v>
      </c>
      <c r="AC7" s="13">
        <v>90.868131868131869</v>
      </c>
      <c r="AD7" s="13">
        <v>1181.3</v>
      </c>
    </row>
    <row r="8" spans="1:30" ht="18.75">
      <c r="A8" s="33"/>
      <c r="B8" s="41">
        <f>SUM(B2:B7)</f>
        <v>29</v>
      </c>
      <c r="C8" s="41">
        <f>SUM(C2:C7)</f>
        <v>34</v>
      </c>
      <c r="D8" s="44">
        <f>(B8/(B8+C8))</f>
        <v>0.46031746031746029</v>
      </c>
      <c r="E8" s="27">
        <f>SUM(E2:E7)</f>
        <v>6483</v>
      </c>
      <c r="F8" s="27">
        <f>AVERAGE(F3:F7)</f>
        <v>102.08076923076923</v>
      </c>
      <c r="G8" s="27">
        <f>SUM(G2:G7)</f>
        <v>6572</v>
      </c>
      <c r="H8" s="27">
        <f>AVERAGE(H3:H7)</f>
        <v>104.0102564102564</v>
      </c>
      <c r="I8" s="27">
        <f>AVERAGE(I3:I7)</f>
        <v>8</v>
      </c>
      <c r="J8" s="27">
        <f>AVERAGE(J3:J7)</f>
        <v>-1.9294871794871766</v>
      </c>
      <c r="K8" s="31">
        <f t="shared" ref="K8:L8" si="12">AVERAGE(K3:K7)</f>
        <v>-0.83864468864468333</v>
      </c>
      <c r="L8" s="31">
        <f t="shared" si="12"/>
        <v>1.0908424908424934</v>
      </c>
      <c r="N8" s="30" t="s">
        <v>38</v>
      </c>
      <c r="O8" s="16">
        <v>6</v>
      </c>
      <c r="P8" s="16">
        <v>7</v>
      </c>
      <c r="Q8" s="51">
        <f t="shared" si="0"/>
        <v>0.46153846153846156</v>
      </c>
      <c r="R8" s="13">
        <v>1328</v>
      </c>
      <c r="S8" s="13">
        <f t="shared" si="8"/>
        <v>102.15384615384616</v>
      </c>
      <c r="T8" s="13">
        <v>1210</v>
      </c>
      <c r="U8" s="13">
        <f t="shared" si="9"/>
        <v>93.07692307692308</v>
      </c>
      <c r="V8" s="12">
        <v>4</v>
      </c>
      <c r="W8" s="13">
        <f t="shared" si="6"/>
        <v>9.0769230769230802</v>
      </c>
      <c r="X8" s="13">
        <f t="shared" si="2"/>
        <v>6.892307692307682</v>
      </c>
      <c r="Y8" s="13">
        <f t="shared" si="3"/>
        <v>-2.1846153846153982</v>
      </c>
      <c r="AA8" s="38">
        <v>2015</v>
      </c>
      <c r="AB8" s="13">
        <v>14064</v>
      </c>
      <c r="AC8" s="13">
        <v>90.153846153846175</v>
      </c>
      <c r="AD8" s="13">
        <v>1172</v>
      </c>
    </row>
    <row r="9" spans="1:30" ht="18.75">
      <c r="A9" s="14"/>
      <c r="B9" s="14"/>
      <c r="C9" s="14"/>
      <c r="D9" s="14"/>
      <c r="E9" s="29">
        <f>AVERAGE(E3:E7)</f>
        <v>1296.5999999999999</v>
      </c>
      <c r="F9" s="29"/>
      <c r="G9" s="29">
        <f>AVERAGE(G3:G7)</f>
        <v>1314.4</v>
      </c>
      <c r="H9" s="13"/>
      <c r="I9" s="12"/>
      <c r="J9" s="13"/>
      <c r="K9" s="13"/>
      <c r="L9" s="13"/>
      <c r="N9" s="33"/>
      <c r="O9" s="41" t="e">
        <f>SUM(#REF!)</f>
        <v>#REF!</v>
      </c>
      <c r="P9" s="41" t="e">
        <f>SUM(#REF!)</f>
        <v>#REF!</v>
      </c>
      <c r="Q9" s="44" t="e">
        <f>(O9/(O9+P9))</f>
        <v>#REF!</v>
      </c>
      <c r="R9" s="31">
        <f>SUM(R1:R8)</f>
        <v>8878</v>
      </c>
      <c r="S9" s="31">
        <f>AVERAGE(S2:S8)</f>
        <v>99.86904761904762</v>
      </c>
      <c r="T9" s="31">
        <f>SUM(T1:T8)</f>
        <v>9448</v>
      </c>
      <c r="U9" s="31">
        <f>AVERAGE(U2:U8)</f>
        <v>106.0558608058608</v>
      </c>
      <c r="V9" s="31">
        <f>AVERAGE(V2:V8)</f>
        <v>7</v>
      </c>
      <c r="W9" s="31">
        <f>AVERAGE(W2:W8)</f>
        <v>-6.186813186813187</v>
      </c>
      <c r="X9" s="31">
        <f t="shared" ref="X9:Y9" si="13">AVERAGE(X2:X8)</f>
        <v>-0.1327315541601288</v>
      </c>
      <c r="Y9" s="31">
        <f t="shared" si="13"/>
        <v>6.054081632653058</v>
      </c>
      <c r="AA9" s="38">
        <v>2014</v>
      </c>
      <c r="AB9" s="13">
        <v>12384</v>
      </c>
      <c r="AC9" s="13">
        <v>95.261538461538478</v>
      </c>
      <c r="AD9" s="13">
        <v>1238.4000000000001</v>
      </c>
    </row>
    <row r="10" spans="1:30" ht="18.75">
      <c r="K10" s="9"/>
      <c r="L10" s="9"/>
      <c r="N10" s="14"/>
      <c r="O10" s="14"/>
      <c r="P10" s="14"/>
      <c r="Q10" s="14"/>
      <c r="R10" s="29">
        <f>AVERAGE(R2:R8)</f>
        <v>1268.2857142857142</v>
      </c>
      <c r="S10" s="29"/>
      <c r="T10" s="29">
        <f t="shared" ref="T10" si="14">AVERAGE(T2:T8)</f>
        <v>1349.7142857142858</v>
      </c>
      <c r="U10" s="29"/>
      <c r="V10" s="29"/>
      <c r="W10" s="29"/>
      <c r="X10" s="29"/>
      <c r="Y10" s="29"/>
      <c r="AA10" s="38">
        <v>2013</v>
      </c>
      <c r="AB10" s="13">
        <v>11782</v>
      </c>
      <c r="AC10" s="13">
        <v>90.630769230769232</v>
      </c>
      <c r="AD10" s="187">
        <v>1178.2</v>
      </c>
    </row>
    <row r="11" spans="1:30" ht="18.75">
      <c r="A11" s="23" t="s">
        <v>39</v>
      </c>
      <c r="B11" s="75" t="s">
        <v>1</v>
      </c>
      <c r="C11" s="75" t="s">
        <v>2</v>
      </c>
      <c r="D11" s="75" t="s">
        <v>3</v>
      </c>
      <c r="E11" s="29"/>
      <c r="F11" s="29"/>
      <c r="G11" s="29"/>
      <c r="H11" s="29"/>
      <c r="I11" s="29"/>
      <c r="J11" s="29"/>
      <c r="K11" s="30"/>
      <c r="L11" s="16"/>
      <c r="M11" s="39"/>
      <c r="N11" s="45"/>
      <c r="O11" s="13"/>
      <c r="P11" s="13"/>
      <c r="Q11" s="13"/>
      <c r="R11" s="13"/>
      <c r="S11" s="12"/>
      <c r="T11" s="13"/>
      <c r="U11" s="29"/>
      <c r="AA11" s="175"/>
      <c r="AB11" s="31">
        <f>SUM(AB2:AB10)</f>
        <v>123906</v>
      </c>
      <c r="AC11" s="31">
        <f>AVERAGE(AC3:AC10)</f>
        <v>98.83040293040294</v>
      </c>
      <c r="AD11" s="29">
        <f>AVERAGE(AD3:AD10)</f>
        <v>1261.875</v>
      </c>
    </row>
    <row r="12" spans="1:30" ht="18.75">
      <c r="A12" s="38" t="s">
        <v>26</v>
      </c>
      <c r="B12" s="10" cm="1">
        <f t="array" ref="B12:B29">'Primary H2H'!N2:N19</f>
        <v>0</v>
      </c>
      <c r="C12" s="10" cm="1">
        <f t="array" ref="C12">INDEX('Primary H2H'!$B$14:$S$14,1,ROW()-11)</f>
        <v>4</v>
      </c>
      <c r="D12" s="44">
        <f t="shared" ref="D12:D29" si="15">(B12/(B12+C12))</f>
        <v>0</v>
      </c>
      <c r="K12" s="30"/>
      <c r="L12" s="16"/>
      <c r="M12" s="16"/>
      <c r="N12" s="23" t="s">
        <v>39</v>
      </c>
      <c r="O12" s="75" t="s">
        <v>1</v>
      </c>
      <c r="P12" s="75" t="s">
        <v>2</v>
      </c>
      <c r="Q12" s="75" t="s">
        <v>3</v>
      </c>
      <c r="R12" s="13"/>
      <c r="S12" s="12"/>
      <c r="T12" s="13"/>
    </row>
    <row r="13" spans="1:30" ht="18.75">
      <c r="A13" s="38" t="s">
        <v>12</v>
      </c>
      <c r="B13" s="10">
        <v>4</v>
      </c>
      <c r="C13" s="10" cm="1">
        <f t="array" ref="C13">INDEX('Primary H2H'!$B$14:$S$14,1,ROW()-11)</f>
        <v>4</v>
      </c>
      <c r="D13" s="44">
        <f t="shared" si="15"/>
        <v>0.5</v>
      </c>
      <c r="K13" s="38"/>
      <c r="L13" s="16"/>
      <c r="M13" s="16"/>
      <c r="N13" s="38" t="s">
        <v>26</v>
      </c>
      <c r="O13" s="10" cm="1">
        <f t="array" ref="O13:O30">'Primary H2H'!O2:O19</f>
        <v>4</v>
      </c>
      <c r="P13" s="10" cm="1">
        <f t="array" ref="P13">INDEX('Primary H2H'!$B$15:$S$15,1,ROW()-12)</f>
        <v>4</v>
      </c>
      <c r="Q13" s="44">
        <f t="shared" ref="Q13:Q30" si="16">(O13/(O13+P13))</f>
        <v>0.5</v>
      </c>
      <c r="R13" s="13"/>
      <c r="S13" s="12"/>
      <c r="T13" s="13"/>
    </row>
    <row r="14" spans="1:30" ht="18.75">
      <c r="A14" s="38" t="s">
        <v>25</v>
      </c>
      <c r="B14" s="10">
        <v>1</v>
      </c>
      <c r="C14" s="10" cm="1">
        <f t="array" ref="C14">INDEX('Primary H2H'!$B$14:$S$14,1,ROW()-11)</f>
        <v>3</v>
      </c>
      <c r="D14" s="44">
        <f t="shared" si="15"/>
        <v>0.25</v>
      </c>
      <c r="K14" s="30"/>
      <c r="L14" s="16"/>
      <c r="M14" s="16"/>
      <c r="N14" s="38" t="s">
        <v>12</v>
      </c>
      <c r="O14" s="10">
        <v>4</v>
      </c>
      <c r="P14" s="10" cm="1">
        <f t="array" ref="P14">INDEX('Primary H2H'!$B$15:$S$15,1,ROW()-12)</f>
        <v>4</v>
      </c>
      <c r="Q14" s="44">
        <f t="shared" si="16"/>
        <v>0.5</v>
      </c>
      <c r="R14" s="13"/>
      <c r="S14" s="12"/>
      <c r="T14" s="13"/>
    </row>
    <row r="15" spans="1:30" ht="18.75">
      <c r="A15" s="38" t="s">
        <v>42</v>
      </c>
      <c r="B15" s="10">
        <v>0</v>
      </c>
      <c r="C15" s="10" cm="1">
        <f t="array" ref="C15">INDEX('Primary H2H'!$B$14:$S$14,1,ROW()-11)</f>
        <v>1</v>
      </c>
      <c r="D15" s="44">
        <f t="shared" si="15"/>
        <v>0</v>
      </c>
      <c r="K15" s="30"/>
      <c r="L15" s="16"/>
      <c r="M15" s="16"/>
      <c r="N15" s="38" t="s">
        <v>25</v>
      </c>
      <c r="O15" s="10">
        <v>1</v>
      </c>
      <c r="P15" s="10" cm="1">
        <f t="array" ref="P15">INDEX('Primary H2H'!$B$15:$S$15,1,ROW()-12)</f>
        <v>5</v>
      </c>
      <c r="Q15" s="44">
        <f t="shared" si="16"/>
        <v>0.16666666666666666</v>
      </c>
      <c r="R15" s="13"/>
      <c r="S15" s="12"/>
      <c r="T15" s="13"/>
    </row>
    <row r="16" spans="1:30" ht="18.75">
      <c r="A16" s="38" t="s">
        <v>27</v>
      </c>
      <c r="B16" s="10">
        <v>1</v>
      </c>
      <c r="C16" s="10" cm="1">
        <f t="array" ref="C16">INDEX('Primary H2H'!$B$14:$S$14,1,ROW()-11)</f>
        <v>3</v>
      </c>
      <c r="D16" s="44">
        <f t="shared" si="15"/>
        <v>0.25</v>
      </c>
      <c r="K16" s="30"/>
      <c r="L16" s="16"/>
      <c r="M16" s="16"/>
      <c r="N16" s="38" t="s">
        <v>42</v>
      </c>
      <c r="O16" s="10">
        <v>0</v>
      </c>
      <c r="P16" s="10" cm="1">
        <f t="array" ref="P16">INDEX('Primary H2H'!$B$15:$S$15,1,ROW()-12)</f>
        <v>3</v>
      </c>
      <c r="Q16" s="44">
        <f t="shared" si="16"/>
        <v>0</v>
      </c>
      <c r="R16" s="13"/>
      <c r="S16" s="12"/>
      <c r="T16" s="13"/>
    </row>
    <row r="17" spans="1:20" ht="18.75">
      <c r="A17" s="38" t="s">
        <v>17</v>
      </c>
      <c r="B17" s="10">
        <v>4</v>
      </c>
      <c r="C17" s="10" cm="1">
        <f t="array" ref="C17">INDEX('Primary H2H'!$B$14:$S$14,1,ROW()-11)</f>
        <v>5</v>
      </c>
      <c r="D17" s="44">
        <f t="shared" si="15"/>
        <v>0.44444444444444442</v>
      </c>
      <c r="K17" s="30"/>
      <c r="L17" s="16"/>
      <c r="M17" s="16"/>
      <c r="N17" s="38" t="s">
        <v>27</v>
      </c>
      <c r="O17" s="10">
        <v>1</v>
      </c>
      <c r="P17" s="10" cm="1">
        <f t="array" ref="P17">INDEX('Primary H2H'!$B$15:$S$15,1,ROW()-12)</f>
        <v>4</v>
      </c>
      <c r="Q17" s="44">
        <f t="shared" si="16"/>
        <v>0.2</v>
      </c>
      <c r="R17" s="13"/>
      <c r="S17" s="12"/>
      <c r="T17" s="13"/>
    </row>
    <row r="18" spans="1:20" ht="18.75">
      <c r="A18" s="38" t="s">
        <v>0</v>
      </c>
      <c r="B18" s="10">
        <v>6</v>
      </c>
      <c r="C18" s="10" cm="1">
        <f t="array" ref="C18">INDEX('Primary H2H'!$B$14:$S$14,1,ROW()-11)</f>
        <v>3</v>
      </c>
      <c r="D18" s="44">
        <f t="shared" si="15"/>
        <v>0.66666666666666663</v>
      </c>
      <c r="K18" s="14"/>
      <c r="L18" s="38"/>
      <c r="M18" s="38"/>
      <c r="N18" s="38" t="s">
        <v>17</v>
      </c>
      <c r="O18" s="10">
        <v>3</v>
      </c>
      <c r="P18" s="10" cm="1">
        <f t="array" ref="P18">INDEX('Primary H2H'!$B$15:$S$15,1,ROW()-12)</f>
        <v>4</v>
      </c>
      <c r="Q18" s="44">
        <f t="shared" si="16"/>
        <v>0.42857142857142855</v>
      </c>
      <c r="R18" s="29"/>
      <c r="S18" s="29"/>
      <c r="T18" s="29"/>
    </row>
    <row r="19" spans="1:20" ht="18.75">
      <c r="A19" s="38" t="s">
        <v>16</v>
      </c>
      <c r="B19" s="10">
        <v>6</v>
      </c>
      <c r="C19" s="10" cm="1">
        <f t="array" ref="C19">INDEX('Primary H2H'!$B$14:$S$14,1,ROW()-11)</f>
        <v>4</v>
      </c>
      <c r="D19" s="44">
        <f t="shared" si="15"/>
        <v>0.6</v>
      </c>
      <c r="K19" s="14"/>
      <c r="L19" s="14"/>
      <c r="M19" s="14"/>
      <c r="N19" s="38" t="s">
        <v>0</v>
      </c>
      <c r="O19" s="10">
        <v>3</v>
      </c>
      <c r="P19" s="10" cm="1">
        <f t="array" ref="P19">INDEX('Primary H2H'!$B$15:$S$15,1,ROW()-12)</f>
        <v>5</v>
      </c>
      <c r="Q19" s="44">
        <f t="shared" si="16"/>
        <v>0.375</v>
      </c>
      <c r="R19" s="29"/>
      <c r="S19" s="29"/>
      <c r="T19" s="29"/>
    </row>
    <row r="20" spans="1:20" ht="18.75">
      <c r="A20" s="38" t="s">
        <v>14</v>
      </c>
      <c r="B20" s="10">
        <v>4</v>
      </c>
      <c r="C20" s="10" cm="1">
        <f t="array" ref="C20">INDEX('Primary H2H'!$B$14:$S$14,1,ROW()-11)</f>
        <v>4</v>
      </c>
      <c r="D20" s="44">
        <f t="shared" si="15"/>
        <v>0.5</v>
      </c>
      <c r="K20" s="14"/>
      <c r="L20" s="14"/>
      <c r="M20" s="14"/>
      <c r="N20" s="38" t="s">
        <v>16</v>
      </c>
      <c r="O20" s="10">
        <v>2</v>
      </c>
      <c r="P20" s="10" cm="1">
        <f t="array" ref="P20">INDEX('Primary H2H'!$B$15:$S$15,1,ROW()-12)</f>
        <v>6</v>
      </c>
      <c r="Q20" s="44">
        <f t="shared" si="16"/>
        <v>0.25</v>
      </c>
      <c r="R20" s="13"/>
      <c r="S20" s="12"/>
      <c r="T20" s="13"/>
    </row>
    <row r="21" spans="1:20" ht="18.75">
      <c r="A21" s="38" t="s">
        <v>13</v>
      </c>
      <c r="B21" s="10">
        <v>4</v>
      </c>
      <c r="C21" s="10" cm="1">
        <f t="array" ref="C21">INDEX('Primary H2H'!$B$14:$S$14,1,ROW()-11)</f>
        <v>5</v>
      </c>
      <c r="D21" s="44">
        <f>(B21/(B21+C21))</f>
        <v>0.44444444444444442</v>
      </c>
      <c r="K21" s="14"/>
      <c r="L21" s="14"/>
      <c r="M21" s="14"/>
      <c r="N21" s="38" t="s">
        <v>14</v>
      </c>
      <c r="O21" s="10">
        <v>3</v>
      </c>
      <c r="P21" s="10" cm="1">
        <f t="array" ref="P21">INDEX('Primary H2H'!$B$15:$S$15,1,ROW()-12)</f>
        <v>4</v>
      </c>
      <c r="Q21" s="44">
        <f t="shared" si="16"/>
        <v>0.42857142857142855</v>
      </c>
      <c r="R21" s="29"/>
      <c r="S21" s="29"/>
      <c r="T21" s="29"/>
    </row>
    <row r="22" spans="1:20" ht="18.75">
      <c r="A22" s="38" t="s">
        <v>19</v>
      </c>
      <c r="B22" s="10">
        <v>3</v>
      </c>
      <c r="C22" s="10" cm="1">
        <f t="array" ref="C22">INDEX('Primary H2H'!$B$14:$S$14,1,ROW()-11)</f>
        <v>5</v>
      </c>
      <c r="D22" s="44">
        <f t="shared" si="15"/>
        <v>0.375</v>
      </c>
      <c r="N22" s="38" t="s">
        <v>13</v>
      </c>
      <c r="O22" s="10">
        <v>4</v>
      </c>
      <c r="P22" s="10" cm="1">
        <f t="array" ref="P22">INDEX('Primary H2H'!$B$15:$S$15,1,ROW()-12)</f>
        <v>4</v>
      </c>
      <c r="Q22" s="44">
        <f>(O22/(O22+P22))</f>
        <v>0.5</v>
      </c>
    </row>
    <row r="23" spans="1:20" ht="18.75">
      <c r="A23" s="38" t="s">
        <v>15</v>
      </c>
      <c r="B23" s="10">
        <v>6</v>
      </c>
      <c r="C23" s="10" cm="1">
        <f t="array" ref="C23">INDEX('Primary H2H'!$B$14:$S$14,1,ROW()-11)</f>
        <v>4</v>
      </c>
      <c r="D23" s="44">
        <f t="shared" si="15"/>
        <v>0.6</v>
      </c>
      <c r="N23" s="38" t="s">
        <v>19</v>
      </c>
      <c r="O23" s="10">
        <v>2</v>
      </c>
      <c r="P23" s="10" cm="1">
        <f t="array" ref="P23">INDEX('Primary H2H'!$B$15:$S$15,1,ROW()-12)</f>
        <v>3</v>
      </c>
      <c r="Q23" s="44">
        <f t="shared" si="16"/>
        <v>0.4</v>
      </c>
    </row>
    <row r="24" spans="1:20" ht="18.75">
      <c r="A24" s="167" t="s">
        <v>18</v>
      </c>
      <c r="B24" s="169">
        <v>0</v>
      </c>
      <c r="C24" s="169" cm="1">
        <f t="array" ref="C24">INDEX('Primary H2H'!$B$14:$S$14,1,ROW()-11)</f>
        <v>0</v>
      </c>
      <c r="D24" s="166" t="e">
        <f t="shared" si="15"/>
        <v>#DIV/0!</v>
      </c>
      <c r="N24" s="38" t="s">
        <v>15</v>
      </c>
      <c r="O24" s="10">
        <v>4</v>
      </c>
      <c r="P24" s="10" cm="1">
        <f t="array" ref="P24">INDEX('Primary H2H'!$B$15:$S$15,1,ROW()-12)</f>
        <v>3</v>
      </c>
      <c r="Q24" s="44">
        <f t="shared" si="16"/>
        <v>0.5714285714285714</v>
      </c>
    </row>
    <row r="25" spans="1:20" ht="18.75">
      <c r="A25" s="38" t="s">
        <v>24</v>
      </c>
      <c r="B25" s="10">
        <v>4</v>
      </c>
      <c r="C25" s="10" cm="1">
        <f t="array" ref="C25">INDEX('Primary H2H'!$B$14:$S$14,1,ROW()-11)</f>
        <v>2</v>
      </c>
      <c r="D25" s="44">
        <f t="shared" si="15"/>
        <v>0.66666666666666663</v>
      </c>
      <c r="N25" s="38" t="s">
        <v>18</v>
      </c>
      <c r="O25" s="10">
        <v>2</v>
      </c>
      <c r="P25" s="10" cm="1">
        <f t="array" ref="P25">INDEX('Primary H2H'!$B$15:$S$15,1,ROW()-12)</f>
        <v>4</v>
      </c>
      <c r="Q25" s="44">
        <f t="shared" si="16"/>
        <v>0.33333333333333331</v>
      </c>
    </row>
    <row r="26" spans="1:20" ht="18.75">
      <c r="A26" s="38" t="s">
        <v>20</v>
      </c>
      <c r="B26" s="10">
        <v>3</v>
      </c>
      <c r="C26" s="10" cm="1">
        <f t="array" ref="C26">INDEX('Primary H2H'!$B$14:$S$14,1,ROW()-11)</f>
        <v>2</v>
      </c>
      <c r="D26" s="44">
        <f t="shared" si="15"/>
        <v>0.6</v>
      </c>
      <c r="N26" s="167" t="s">
        <v>24</v>
      </c>
      <c r="O26" s="169">
        <v>0</v>
      </c>
      <c r="P26" s="169" cm="1">
        <f t="array" ref="P26">INDEX('Primary H2H'!$B$15:$S$15,1,ROW()-12)</f>
        <v>0</v>
      </c>
      <c r="Q26" s="166" t="e">
        <f t="shared" si="16"/>
        <v>#DIV/0!</v>
      </c>
    </row>
    <row r="27" spans="1:20" ht="18.75">
      <c r="A27" s="38" t="s">
        <v>21</v>
      </c>
      <c r="B27" s="10">
        <v>1</v>
      </c>
      <c r="C27" s="10" cm="1">
        <f t="array" ref="C27">INDEX('Primary H2H'!$B$14:$S$14,1,ROW()-11)</f>
        <v>2</v>
      </c>
      <c r="D27" s="44">
        <f t="shared" si="15"/>
        <v>0.33333333333333331</v>
      </c>
      <c r="N27" s="38" t="s">
        <v>20</v>
      </c>
      <c r="O27" s="10">
        <v>1</v>
      </c>
      <c r="P27" s="10" cm="1">
        <f t="array" ref="P27">INDEX('Primary H2H'!$B$15:$S$15,1,ROW()-12)</f>
        <v>0</v>
      </c>
      <c r="Q27" s="44">
        <f t="shared" si="16"/>
        <v>1</v>
      </c>
    </row>
    <row r="28" spans="1:20" ht="18.75">
      <c r="A28" s="38" t="s">
        <v>50</v>
      </c>
      <c r="B28" s="10">
        <v>1</v>
      </c>
      <c r="C28" s="10" cm="1">
        <f t="array" ref="C28">INDEX('Primary H2H'!$B$14:$S$14,1,ROW()-11)</f>
        <v>0</v>
      </c>
      <c r="D28" s="44">
        <f t="shared" si="15"/>
        <v>1</v>
      </c>
      <c r="N28" s="38" t="s">
        <v>21</v>
      </c>
      <c r="O28" s="10">
        <v>1</v>
      </c>
      <c r="P28" s="10" cm="1">
        <f t="array" ref="P28">INDEX('Primary H2H'!$B$15:$S$15,1,ROW()-12)</f>
        <v>0</v>
      </c>
      <c r="Q28" s="44">
        <f t="shared" si="16"/>
        <v>1</v>
      </c>
    </row>
    <row r="29" spans="1:20" ht="18.75">
      <c r="A29" s="75" t="s">
        <v>22</v>
      </c>
      <c r="B29" s="10">
        <v>2</v>
      </c>
      <c r="C29" s="10" cm="1">
        <f t="array" ref="C29">INDEX('Primary H2H'!$B$14:$S$14,1,ROW()-11)</f>
        <v>3</v>
      </c>
      <c r="D29" s="44">
        <f t="shared" si="15"/>
        <v>0.4</v>
      </c>
      <c r="N29" s="38" t="s">
        <v>50</v>
      </c>
      <c r="O29" s="10">
        <v>1</v>
      </c>
      <c r="P29" s="10" cm="1">
        <f t="array" ref="P29">INDEX('Primary H2H'!$B$15:$S$15,1,ROW()-12)</f>
        <v>0</v>
      </c>
      <c r="Q29" s="44">
        <f t="shared" si="16"/>
        <v>1</v>
      </c>
    </row>
    <row r="30" spans="1:20" ht="18.75">
      <c r="A30" s="2"/>
      <c r="B30" s="168">
        <f>SUM(B12:B29)</f>
        <v>50</v>
      </c>
      <c r="C30" s="168">
        <f>SUM(C12:C29)</f>
        <v>54</v>
      </c>
      <c r="D30" s="175"/>
      <c r="N30" s="75" t="s">
        <v>22</v>
      </c>
      <c r="O30" s="10">
        <v>1</v>
      </c>
      <c r="P30" s="10" cm="1">
        <f t="array" ref="P30">INDEX('Primary H2H'!$B$15:$S$15,1,ROW()-12)</f>
        <v>0</v>
      </c>
      <c r="Q30" s="44">
        <f t="shared" si="16"/>
        <v>1</v>
      </c>
    </row>
    <row r="31" spans="1:20">
      <c r="N31" s="2"/>
      <c r="O31" s="168">
        <f>SUM(O13:O30)</f>
        <v>37</v>
      </c>
      <c r="P31" s="168">
        <f>SUM(P13:P30)</f>
        <v>53</v>
      </c>
      <c r="Q31" s="17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A982-D15E-44BE-BDFD-C181BE05857E}">
  <dimension ref="A1:AD31"/>
  <sheetViews>
    <sheetView workbookViewId="0">
      <selection activeCell="B13" sqref="B13"/>
    </sheetView>
  </sheetViews>
  <sheetFormatPr defaultRowHeight="15"/>
  <cols>
    <col min="1" max="1" width="12" style="5" bestFit="1" customWidth="1"/>
    <col min="2" max="3" width="4.28515625" style="5" bestFit="1" customWidth="1"/>
    <col min="4" max="4" width="10.28515625" style="5" bestFit="1" customWidth="1"/>
    <col min="5" max="5" width="9" style="9" bestFit="1" customWidth="1"/>
    <col min="6" max="6" width="7.7109375" style="9" bestFit="1" customWidth="1"/>
    <col min="7" max="7" width="9" style="9" bestFit="1" customWidth="1"/>
    <col min="8" max="8" width="7.5703125" style="9" bestFit="1" customWidth="1"/>
    <col min="9" max="9" width="7.42578125" style="5" bestFit="1" customWidth="1"/>
    <col min="10" max="10" width="7.140625" style="9" bestFit="1" customWidth="1"/>
    <col min="11" max="11" width="6.85546875" style="5" bestFit="1" customWidth="1"/>
    <col min="12" max="12" width="8.5703125" style="5" bestFit="1" customWidth="1"/>
    <col min="13" max="13" width="7.28515625" style="5" customWidth="1"/>
    <col min="14" max="14" width="12" style="5" bestFit="1" customWidth="1"/>
    <col min="15" max="16" width="4.28515625" style="9" bestFit="1" customWidth="1"/>
    <col min="17" max="17" width="10.28515625" style="9" bestFit="1" customWidth="1"/>
    <col min="18" max="18" width="9" style="9" bestFit="1" customWidth="1"/>
    <col min="19" max="19" width="7.7109375" style="5" bestFit="1" customWidth="1"/>
    <col min="20" max="20" width="9" style="9" bestFit="1" customWidth="1"/>
    <col min="21" max="21" width="7.5703125" style="5" bestFit="1" customWidth="1"/>
    <col min="22" max="22" width="7.42578125" style="5" bestFit="1" customWidth="1"/>
    <col min="23" max="23" width="6.28515625" style="5" bestFit="1" customWidth="1"/>
    <col min="24" max="24" width="6.85546875" style="5" bestFit="1" customWidth="1"/>
    <col min="25" max="25" width="8.5703125" style="5" bestFit="1" customWidth="1"/>
    <col min="26" max="26" width="9.140625" style="5"/>
    <col min="27" max="27" width="17.42578125" style="5" bestFit="1" customWidth="1"/>
    <col min="28" max="28" width="11.7109375" style="5" bestFit="1" customWidth="1"/>
    <col min="29" max="29" width="7.5703125" style="5" bestFit="1" customWidth="1"/>
    <col min="30" max="30" width="9" style="5" bestFit="1" customWidth="1"/>
  </cols>
  <sheetData>
    <row r="1" spans="1:30" ht="18.75">
      <c r="A1" s="23" t="s">
        <v>25</v>
      </c>
      <c r="B1" s="42" t="s">
        <v>1</v>
      </c>
      <c r="C1" s="42" t="s">
        <v>2</v>
      </c>
      <c r="D1" s="42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23" t="s">
        <v>8</v>
      </c>
      <c r="J1" s="53" t="s">
        <v>9</v>
      </c>
      <c r="K1" s="53" t="s">
        <v>10</v>
      </c>
      <c r="L1" s="53" t="s">
        <v>11</v>
      </c>
      <c r="N1" s="23" t="s">
        <v>19</v>
      </c>
      <c r="O1" s="42" t="s">
        <v>1</v>
      </c>
      <c r="P1" s="42" t="s">
        <v>2</v>
      </c>
      <c r="Q1" s="42" t="s">
        <v>3</v>
      </c>
      <c r="R1" s="53" t="s">
        <v>4</v>
      </c>
      <c r="S1" s="53" t="s">
        <v>5</v>
      </c>
      <c r="T1" s="53" t="s">
        <v>6</v>
      </c>
      <c r="U1" s="53" t="s">
        <v>7</v>
      </c>
      <c r="V1" s="23" t="s">
        <v>8</v>
      </c>
      <c r="W1" s="53" t="s">
        <v>9</v>
      </c>
      <c r="X1" s="53" t="s">
        <v>10</v>
      </c>
      <c r="Y1" s="53" t="s">
        <v>11</v>
      </c>
      <c r="AA1" s="38" t="s">
        <v>51</v>
      </c>
      <c r="AB1" s="38" t="s">
        <v>4</v>
      </c>
      <c r="AC1" s="38" t="s">
        <v>53</v>
      </c>
      <c r="AD1" s="38" t="s">
        <v>66</v>
      </c>
    </row>
    <row r="2" spans="1:30" ht="18.75">
      <c r="A2" s="30" t="s">
        <v>30</v>
      </c>
      <c r="B2" s="16">
        <v>7</v>
      </c>
      <c r="C2" s="16">
        <v>6</v>
      </c>
      <c r="D2" s="45">
        <f t="shared" ref="D2:D8" si="0">(B2/(B2+C2))</f>
        <v>0.53846153846153844</v>
      </c>
      <c r="E2" s="13">
        <v>1467</v>
      </c>
      <c r="F2" s="13">
        <f>E2/13</f>
        <v>112.84615384615384</v>
      </c>
      <c r="G2" s="13">
        <v>1528</v>
      </c>
      <c r="H2" s="13">
        <f>G2/13</f>
        <v>117.53846153846153</v>
      </c>
      <c r="I2" s="12">
        <v>9</v>
      </c>
      <c r="J2" s="13">
        <f>F2-H2</f>
        <v>-4.6923076923076934</v>
      </c>
      <c r="K2" s="13">
        <f>F2-AC4</f>
        <v>-3.9340659340659272</v>
      </c>
      <c r="L2" s="13">
        <f>H2-AC4</f>
        <v>0.75824175824176621</v>
      </c>
      <c r="N2" s="30" t="s">
        <v>34</v>
      </c>
      <c r="O2" s="49" cm="1">
        <f t="array" ref="O2:Y2">'Master '!O65:Y65</f>
        <v>0</v>
      </c>
      <c r="P2" s="49">
        <v>0</v>
      </c>
      <c r="Q2" s="45">
        <v>0</v>
      </c>
      <c r="R2" s="13">
        <v>0</v>
      </c>
      <c r="S2" s="13">
        <v>0</v>
      </c>
      <c r="T2" s="13">
        <v>0</v>
      </c>
      <c r="U2" s="13">
        <v>0</v>
      </c>
      <c r="V2" s="14">
        <v>0</v>
      </c>
      <c r="W2" s="13">
        <v>0</v>
      </c>
      <c r="X2" s="13">
        <v>0</v>
      </c>
      <c r="Y2" s="13">
        <v>0</v>
      </c>
      <c r="AA2" s="38">
        <v>2021</v>
      </c>
      <c r="AB2" s="13" cm="1">
        <f t="array" ref="AB2:AB10">'Master '!AB2:AB10</f>
        <v>0</v>
      </c>
      <c r="AC2" s="13" cm="1">
        <f t="array" ref="AC2:AC10">'Master '!AC2:AC10</f>
        <v>0</v>
      </c>
      <c r="AD2" s="13">
        <f>AK29</f>
        <v>0</v>
      </c>
    </row>
    <row r="3" spans="1:30" ht="18.75">
      <c r="A3" s="38" t="s">
        <v>32</v>
      </c>
      <c r="B3" s="60">
        <v>9</v>
      </c>
      <c r="C3" s="60">
        <v>3</v>
      </c>
      <c r="D3" s="68">
        <f t="shared" si="0"/>
        <v>0.75</v>
      </c>
      <c r="E3" s="13">
        <v>1388</v>
      </c>
      <c r="F3" s="13">
        <f>E3/12</f>
        <v>115.66666666666667</v>
      </c>
      <c r="G3" s="62">
        <v>1096</v>
      </c>
      <c r="H3" s="62">
        <f>G3/12</f>
        <v>91.333333333333329</v>
      </c>
      <c r="I3" s="12">
        <v>7</v>
      </c>
      <c r="J3" s="62">
        <f t="shared" ref="J3:J8" si="1">F3-H3</f>
        <v>24.333333333333343</v>
      </c>
      <c r="K3" s="13">
        <f t="shared" ref="K3:K8" si="2">F3-AC5</f>
        <v>18.435897435897445</v>
      </c>
      <c r="L3" s="13">
        <f t="shared" ref="L3:L8" si="3">H3-AC5</f>
        <v>-5.8974358974358978</v>
      </c>
      <c r="N3" s="30" t="s">
        <v>29</v>
      </c>
      <c r="O3" s="16">
        <v>7</v>
      </c>
      <c r="P3" s="39">
        <v>6</v>
      </c>
      <c r="Q3" s="45">
        <f t="shared" ref="Q3:Q8" si="4">(O3/(O3+P3))</f>
        <v>0.53846153846153844</v>
      </c>
      <c r="R3" s="13">
        <v>1582</v>
      </c>
      <c r="S3" s="13">
        <f>R3/13</f>
        <v>121.69230769230769</v>
      </c>
      <c r="T3" s="13">
        <v>1586</v>
      </c>
      <c r="U3" s="13">
        <f>T3/13</f>
        <v>122</v>
      </c>
      <c r="V3" s="12">
        <v>7</v>
      </c>
      <c r="W3" s="13">
        <f>S3-U3</f>
        <v>-0.3076923076923066</v>
      </c>
      <c r="X3" s="13">
        <f>S3-AC3</f>
        <v>-1.9230769230769056</v>
      </c>
      <c r="Y3" s="13">
        <f>U3-AC3</f>
        <v>-1.615384615384599</v>
      </c>
      <c r="AA3" s="38">
        <v>2020</v>
      </c>
      <c r="AB3" s="13">
        <v>19284</v>
      </c>
      <c r="AC3" s="13">
        <v>123.6153846153846</v>
      </c>
      <c r="AD3" s="13">
        <v>1607</v>
      </c>
    </row>
    <row r="4" spans="1:30" ht="18.75">
      <c r="A4" s="30" t="s">
        <v>35</v>
      </c>
      <c r="B4" s="60">
        <v>9</v>
      </c>
      <c r="C4" s="60">
        <v>3</v>
      </c>
      <c r="D4" s="68">
        <f t="shared" si="0"/>
        <v>0.75</v>
      </c>
      <c r="E4" s="13">
        <v>1168</v>
      </c>
      <c r="F4" s="13">
        <f>E4/12</f>
        <v>97.333333333333329</v>
      </c>
      <c r="G4" s="13">
        <v>912</v>
      </c>
      <c r="H4" s="13">
        <f>G4/12</f>
        <v>76</v>
      </c>
      <c r="I4" s="12">
        <v>5</v>
      </c>
      <c r="J4" s="62">
        <f t="shared" si="1"/>
        <v>21.333333333333329</v>
      </c>
      <c r="K4" s="13">
        <f t="shared" si="2"/>
        <v>11.230769230769212</v>
      </c>
      <c r="L4" s="13">
        <f t="shared" si="3"/>
        <v>-10.102564102564116</v>
      </c>
      <c r="N4" s="30" t="s">
        <v>30</v>
      </c>
      <c r="O4" s="16">
        <v>7</v>
      </c>
      <c r="P4" s="16">
        <v>6</v>
      </c>
      <c r="Q4" s="45">
        <f t="shared" si="4"/>
        <v>0.53846153846153844</v>
      </c>
      <c r="R4" s="13">
        <v>1633</v>
      </c>
      <c r="S4" s="13">
        <f>R4/13</f>
        <v>125.61538461538461</v>
      </c>
      <c r="T4" s="13">
        <v>1462</v>
      </c>
      <c r="U4" s="13">
        <f>T4/13</f>
        <v>112.46153846153847</v>
      </c>
      <c r="V4" s="12">
        <v>1</v>
      </c>
      <c r="W4" s="13">
        <f>S4-U4</f>
        <v>13.153846153846146</v>
      </c>
      <c r="X4" s="13">
        <f t="shared" ref="X4:X7" si="5">S4-AC4</f>
        <v>8.8351648351648464</v>
      </c>
      <c r="Y4" s="13">
        <f t="shared" ref="Y4:Y7" si="6">U4-AC4</f>
        <v>-4.3186813186812998</v>
      </c>
      <c r="AA4" s="38">
        <v>2019</v>
      </c>
      <c r="AB4" s="13">
        <v>21254</v>
      </c>
      <c r="AC4" s="13">
        <v>116.78021978021977</v>
      </c>
      <c r="AD4" s="13">
        <v>1518.1</v>
      </c>
    </row>
    <row r="5" spans="1:30" ht="18.75">
      <c r="A5" s="30" t="s">
        <v>36</v>
      </c>
      <c r="B5" s="16">
        <v>7</v>
      </c>
      <c r="C5" s="16">
        <v>6</v>
      </c>
      <c r="D5" s="45">
        <f t="shared" si="0"/>
        <v>0.53846153846153844</v>
      </c>
      <c r="E5" s="13">
        <v>1163</v>
      </c>
      <c r="F5" s="13">
        <f t="shared" ref="F5:F8" si="7">E5/13</f>
        <v>89.461538461538467</v>
      </c>
      <c r="G5" s="13">
        <v>1170</v>
      </c>
      <c r="H5" s="13">
        <f t="shared" ref="H5:H8" si="8">G5/13</f>
        <v>90</v>
      </c>
      <c r="I5" s="12">
        <v>7</v>
      </c>
      <c r="J5" s="13">
        <f t="shared" si="1"/>
        <v>-0.538461538461533</v>
      </c>
      <c r="K5" s="13">
        <f t="shared" si="2"/>
        <v>-1.4065934065934016</v>
      </c>
      <c r="L5" s="13">
        <f t="shared" si="3"/>
        <v>-0.8681318681318686</v>
      </c>
      <c r="N5" s="38" t="s">
        <v>32</v>
      </c>
      <c r="O5" s="16">
        <v>8</v>
      </c>
      <c r="P5" s="16">
        <v>4</v>
      </c>
      <c r="Q5" s="45">
        <f t="shared" si="4"/>
        <v>0.66666666666666663</v>
      </c>
      <c r="R5" s="13">
        <v>1288</v>
      </c>
      <c r="S5" s="13">
        <f>R5/12</f>
        <v>107.33333333333333</v>
      </c>
      <c r="T5" s="13">
        <v>1052</v>
      </c>
      <c r="U5" s="13">
        <f>T5/12</f>
        <v>87.666666666666671</v>
      </c>
      <c r="V5" s="12">
        <v>2</v>
      </c>
      <c r="W5" s="13">
        <f t="shared" ref="W5:W8" si="9">S5-U5</f>
        <v>19.666666666666657</v>
      </c>
      <c r="X5" s="13">
        <f t="shared" si="5"/>
        <v>10.102564102564102</v>
      </c>
      <c r="Y5" s="13">
        <f t="shared" si="6"/>
        <v>-9.564102564102555</v>
      </c>
      <c r="AA5" s="38">
        <v>2018</v>
      </c>
      <c r="AB5" s="13">
        <v>15168</v>
      </c>
      <c r="AC5" s="13">
        <v>97.230769230769226</v>
      </c>
      <c r="AD5" s="13">
        <v>1166.8</v>
      </c>
    </row>
    <row r="6" spans="1:30" ht="18.75">
      <c r="A6" s="30" t="s">
        <v>37</v>
      </c>
      <c r="B6" s="16">
        <v>8</v>
      </c>
      <c r="C6" s="16">
        <v>5</v>
      </c>
      <c r="D6" s="45">
        <f t="shared" si="0"/>
        <v>0.61538461538461542</v>
      </c>
      <c r="E6" s="13">
        <v>1296</v>
      </c>
      <c r="F6" s="13">
        <f t="shared" si="7"/>
        <v>99.692307692307693</v>
      </c>
      <c r="G6" s="13">
        <v>1221</v>
      </c>
      <c r="H6" s="13">
        <f t="shared" si="8"/>
        <v>93.92307692307692</v>
      </c>
      <c r="I6" s="12">
        <v>8</v>
      </c>
      <c r="J6" s="13">
        <f t="shared" si="1"/>
        <v>5.7692307692307736</v>
      </c>
      <c r="K6" s="13">
        <f t="shared" si="2"/>
        <v>9.5384615384615188</v>
      </c>
      <c r="L6" s="13">
        <f t="shared" si="3"/>
        <v>3.7692307692307452</v>
      </c>
      <c r="N6" s="30" t="s">
        <v>35</v>
      </c>
      <c r="O6" s="16">
        <v>6</v>
      </c>
      <c r="P6" s="16">
        <v>6</v>
      </c>
      <c r="Q6" s="45">
        <f t="shared" si="4"/>
        <v>0.5</v>
      </c>
      <c r="R6" s="62">
        <v>1168</v>
      </c>
      <c r="S6" s="62">
        <f>R6/12</f>
        <v>97.333333333333329</v>
      </c>
      <c r="T6" s="13">
        <v>1153</v>
      </c>
      <c r="U6" s="13">
        <f>T6/12</f>
        <v>96.083333333333329</v>
      </c>
      <c r="V6" s="12">
        <v>2</v>
      </c>
      <c r="W6" s="13">
        <f t="shared" si="9"/>
        <v>1.25</v>
      </c>
      <c r="X6" s="13">
        <f t="shared" si="5"/>
        <v>11.230769230769212</v>
      </c>
      <c r="Y6" s="13">
        <f t="shared" si="6"/>
        <v>9.9807692307692122</v>
      </c>
      <c r="AA6" s="38">
        <v>2017</v>
      </c>
      <c r="AB6" s="13">
        <v>13432</v>
      </c>
      <c r="AC6" s="13">
        <v>86.102564102564116</v>
      </c>
      <c r="AD6" s="13">
        <v>1033.2</v>
      </c>
    </row>
    <row r="7" spans="1:30" ht="18.75">
      <c r="A7" s="30" t="s">
        <v>38</v>
      </c>
      <c r="B7" s="60">
        <v>9</v>
      </c>
      <c r="C7" s="60">
        <v>4</v>
      </c>
      <c r="D7" s="68">
        <f t="shared" si="0"/>
        <v>0.69230769230769229</v>
      </c>
      <c r="E7" s="62">
        <v>1392</v>
      </c>
      <c r="F7" s="62">
        <f t="shared" si="7"/>
        <v>107.07692307692308</v>
      </c>
      <c r="G7" s="13">
        <v>1197</v>
      </c>
      <c r="H7" s="13">
        <f t="shared" si="8"/>
        <v>92.07692307692308</v>
      </c>
      <c r="I7" s="12">
        <v>2</v>
      </c>
      <c r="J7" s="62">
        <f t="shared" si="1"/>
        <v>15</v>
      </c>
      <c r="K7" s="13">
        <f t="shared" si="2"/>
        <v>11.815384615384602</v>
      </c>
      <c r="L7" s="13">
        <f t="shared" si="3"/>
        <v>-3.1846153846153982</v>
      </c>
      <c r="N7" s="30" t="s">
        <v>36</v>
      </c>
      <c r="O7" s="16">
        <v>6</v>
      </c>
      <c r="P7" s="16">
        <v>7</v>
      </c>
      <c r="Q7" s="45">
        <f t="shared" si="4"/>
        <v>0.46153846153846156</v>
      </c>
      <c r="R7" s="13">
        <v>1236</v>
      </c>
      <c r="S7" s="13">
        <f t="shared" ref="S7:S8" si="10">R7/13</f>
        <v>95.07692307692308</v>
      </c>
      <c r="T7" s="66">
        <v>1247</v>
      </c>
      <c r="U7" s="66">
        <f t="shared" ref="U7:U8" si="11">T7/13</f>
        <v>95.92307692307692</v>
      </c>
      <c r="V7" s="12">
        <v>1</v>
      </c>
      <c r="W7" s="13">
        <f t="shared" si="9"/>
        <v>-0.84615384615383959</v>
      </c>
      <c r="X7" s="13">
        <f t="shared" si="5"/>
        <v>4.2087912087912116</v>
      </c>
      <c r="Y7" s="13">
        <f t="shared" si="6"/>
        <v>5.0549450549450512</v>
      </c>
      <c r="AA7" s="38">
        <v>2016</v>
      </c>
      <c r="AB7" s="13">
        <v>16538</v>
      </c>
      <c r="AC7" s="13">
        <v>90.868131868131869</v>
      </c>
      <c r="AD7" s="13">
        <v>1181.3</v>
      </c>
    </row>
    <row r="8" spans="1:30" ht="18.75">
      <c r="A8" s="30" t="s">
        <v>40</v>
      </c>
      <c r="B8" s="64">
        <v>3</v>
      </c>
      <c r="C8" s="64">
        <v>10</v>
      </c>
      <c r="D8" s="51">
        <f t="shared" si="0"/>
        <v>0.23076923076923078</v>
      </c>
      <c r="E8" s="13">
        <v>1120</v>
      </c>
      <c r="F8" s="13">
        <f t="shared" si="7"/>
        <v>86.15384615384616</v>
      </c>
      <c r="G8" s="66">
        <v>1336</v>
      </c>
      <c r="H8" s="66">
        <f t="shared" si="8"/>
        <v>102.76923076923077</v>
      </c>
      <c r="I8" s="12">
        <v>8</v>
      </c>
      <c r="J8" s="13">
        <f t="shared" si="1"/>
        <v>-16.615384615384613</v>
      </c>
      <c r="K8" s="13">
        <f t="shared" si="2"/>
        <v>-4.4769230769230717</v>
      </c>
      <c r="L8" s="13">
        <f t="shared" si="3"/>
        <v>12.138461538461542</v>
      </c>
      <c r="N8" s="30" t="s">
        <v>40</v>
      </c>
      <c r="O8" s="61">
        <v>9</v>
      </c>
      <c r="P8" s="61">
        <v>4</v>
      </c>
      <c r="Q8" s="51">
        <f t="shared" si="4"/>
        <v>0.69230769230769229</v>
      </c>
      <c r="R8" s="13">
        <v>1247</v>
      </c>
      <c r="S8" s="13">
        <f t="shared" si="10"/>
        <v>95.92307692307692</v>
      </c>
      <c r="T8" s="13">
        <v>1073</v>
      </c>
      <c r="U8" s="13">
        <f t="shared" si="11"/>
        <v>82.538461538461533</v>
      </c>
      <c r="V8" s="12">
        <v>2</v>
      </c>
      <c r="W8" s="13">
        <f t="shared" si="9"/>
        <v>13.384615384615387</v>
      </c>
      <c r="X8" s="13">
        <f>S8-AC10</f>
        <v>5.2923076923076877</v>
      </c>
      <c r="Y8" s="13">
        <f>U8-AC10</f>
        <v>-8.0923076923076991</v>
      </c>
      <c r="AA8" s="38">
        <v>2015</v>
      </c>
      <c r="AB8" s="13">
        <v>14064</v>
      </c>
      <c r="AC8" s="13">
        <v>90.153846153846175</v>
      </c>
      <c r="AD8" s="13">
        <v>1172</v>
      </c>
    </row>
    <row r="9" spans="1:30" ht="18.75">
      <c r="A9" s="33"/>
      <c r="B9" s="41">
        <f>SUM(B2:B8)</f>
        <v>52</v>
      </c>
      <c r="C9" s="41">
        <f>SUM(C2:C8)</f>
        <v>37</v>
      </c>
      <c r="D9" s="44">
        <f>(B9/(B9+C9))</f>
        <v>0.5842696629213483</v>
      </c>
      <c r="E9" s="27">
        <f>SUM(E2:E8)</f>
        <v>8994</v>
      </c>
      <c r="F9" s="27">
        <f>AVERAGE(F2:F8)</f>
        <v>101.17582417582419</v>
      </c>
      <c r="G9" s="27">
        <f>SUM(G2:G8)</f>
        <v>8460</v>
      </c>
      <c r="H9" s="27">
        <f>AVERAGE(H2:H8)</f>
        <v>94.805860805860803</v>
      </c>
      <c r="I9" s="27">
        <f>AVERAGE(I2:I8)</f>
        <v>6.5714285714285712</v>
      </c>
      <c r="J9" s="27">
        <f>AVERAGE(J2:J8)</f>
        <v>6.3699633699633722</v>
      </c>
      <c r="K9" s="31">
        <f t="shared" ref="K9:L9" si="12">AVERAGE(K2:K8)</f>
        <v>5.8861329147043397</v>
      </c>
      <c r="L9" s="31">
        <f t="shared" si="12"/>
        <v>-0.48383045525903257</v>
      </c>
      <c r="N9" s="33"/>
      <c r="O9" s="41">
        <f>SUM(O2:O8)</f>
        <v>43</v>
      </c>
      <c r="P9" s="41">
        <f>SUM(P2:P8)</f>
        <v>33</v>
      </c>
      <c r="Q9" s="44">
        <f>(O9/(O9+P9))</f>
        <v>0.56578947368421051</v>
      </c>
      <c r="R9" s="27">
        <f>SUM(R3:R8)</f>
        <v>8154</v>
      </c>
      <c r="S9" s="27">
        <f>AVERAGE(S3:S8)</f>
        <v>107.16239316239314</v>
      </c>
      <c r="T9" s="27">
        <f>SUM(T3:T8)/6</f>
        <v>1262.1666666666667</v>
      </c>
      <c r="U9" s="27">
        <f>AVERAGE(U3:U8)</f>
        <v>99.445512820512818</v>
      </c>
      <c r="V9" s="27">
        <f>AVERAGE(V3:V8)</f>
        <v>2.5</v>
      </c>
      <c r="W9" s="27">
        <f>AVERAGE(W3:W8)</f>
        <v>7.7168803418803407</v>
      </c>
      <c r="X9" s="31">
        <f>AVERAGE(X2:X8)</f>
        <v>5.3923600209314504</v>
      </c>
      <c r="Y9" s="31">
        <f>AVERAGE(Y2:Y8)</f>
        <v>-1.2221088435374128</v>
      </c>
      <c r="AA9" s="38">
        <v>2014</v>
      </c>
      <c r="AB9" s="13">
        <v>12384</v>
      </c>
      <c r="AC9" s="13">
        <v>95.261538461538478</v>
      </c>
      <c r="AD9" s="13">
        <v>1238.4000000000001</v>
      </c>
    </row>
    <row r="10" spans="1:30" ht="18.75">
      <c r="E10" s="29">
        <f>AVERAGE(E2:E8)</f>
        <v>1284.8571428571429</v>
      </c>
      <c r="F10" s="29"/>
      <c r="G10" s="29">
        <f t="shared" ref="G10" si="13">AVERAGE(G2:G8)</f>
        <v>1208.5714285714287</v>
      </c>
      <c r="K10" s="9"/>
      <c r="L10" s="9"/>
      <c r="O10" s="5"/>
      <c r="P10" s="5"/>
      <c r="Q10" s="5"/>
      <c r="R10" s="29">
        <f>AVERAGE(R2:R8)</f>
        <v>1164.8571428571429</v>
      </c>
      <c r="S10" s="29"/>
      <c r="T10" s="29">
        <f t="shared" ref="T10" si="14">AVERAGE(T2:T8)</f>
        <v>1081.8571428571429</v>
      </c>
      <c r="U10" s="9"/>
      <c r="W10" s="9"/>
      <c r="X10" s="9"/>
      <c r="Y10" s="9"/>
      <c r="AA10" s="38">
        <v>2013</v>
      </c>
      <c r="AB10" s="13">
        <v>11782</v>
      </c>
      <c r="AC10" s="13">
        <v>90.630769230769232</v>
      </c>
      <c r="AD10" s="187">
        <v>1178.2</v>
      </c>
    </row>
    <row r="11" spans="1:30" ht="18.75">
      <c r="K11" s="30"/>
      <c r="L11" s="38"/>
      <c r="M11" s="38"/>
      <c r="N11" s="38"/>
      <c r="O11" s="29"/>
      <c r="P11" s="29"/>
      <c r="Q11" s="29"/>
      <c r="R11" s="29"/>
      <c r="S11" s="30"/>
      <c r="T11" s="29"/>
      <c r="AA11" s="175"/>
      <c r="AB11" s="31">
        <f>SUM(AB2:AB10)</f>
        <v>123906</v>
      </c>
      <c r="AC11" s="31">
        <f>AVERAGE(AC3:AC10)</f>
        <v>98.83040293040294</v>
      </c>
      <c r="AD11" s="29">
        <f>AVERAGE(AD3:AD10)</f>
        <v>1261.875</v>
      </c>
    </row>
    <row r="12" spans="1:30" ht="18.75">
      <c r="A12" s="23" t="s">
        <v>39</v>
      </c>
      <c r="B12" s="75" t="s">
        <v>1</v>
      </c>
      <c r="C12" s="75" t="s">
        <v>2</v>
      </c>
      <c r="D12" s="75" t="s">
        <v>3</v>
      </c>
      <c r="K12" s="30"/>
      <c r="L12" s="16"/>
      <c r="M12" s="16"/>
      <c r="N12" s="23" t="s">
        <v>39</v>
      </c>
      <c r="O12" s="75" t="s">
        <v>1</v>
      </c>
      <c r="P12" s="75" t="s">
        <v>2</v>
      </c>
      <c r="Q12" s="75" t="s">
        <v>3</v>
      </c>
      <c r="R12" s="13"/>
      <c r="S12" s="14"/>
      <c r="T12" s="13"/>
    </row>
    <row r="13" spans="1:30" ht="18.75">
      <c r="A13" s="38" t="s">
        <v>26</v>
      </c>
      <c r="B13" s="10" cm="1">
        <f t="array" ref="B13:B30">'Primary H2H'!D2:D19</f>
        <v>2</v>
      </c>
      <c r="C13" s="10" cm="1">
        <f t="array" ref="C13">INDEX('Primary H2H'!$B$4:$S$4,1,ROW()-12)</f>
        <v>5</v>
      </c>
      <c r="D13" s="44">
        <f t="shared" ref="D13:D30" si="15">(B13/(B13+C13))</f>
        <v>0.2857142857142857</v>
      </c>
      <c r="K13" s="30"/>
      <c r="L13" s="16"/>
      <c r="M13" s="39"/>
      <c r="N13" s="38" t="s">
        <v>26</v>
      </c>
      <c r="O13" s="34" cm="1">
        <f t="array" ref="O13:O30">'Primary H2H'!L2:L19</f>
        <v>2</v>
      </c>
      <c r="P13" s="34" cm="1">
        <f t="array" ref="P13">INDEX('Primary H2H'!$B$12:$S$12,1,ROW()-12)</f>
        <v>4</v>
      </c>
      <c r="Q13" s="44">
        <f t="shared" ref="Q13:Q30" si="16">(O13/(O13+P13))</f>
        <v>0.33333333333333331</v>
      </c>
      <c r="R13" s="13"/>
      <c r="S13" s="12"/>
      <c r="T13" s="13"/>
    </row>
    <row r="14" spans="1:30" ht="18.75">
      <c r="A14" s="38" t="s">
        <v>12</v>
      </c>
      <c r="B14" s="10">
        <v>4</v>
      </c>
      <c r="C14" s="10" cm="1">
        <f t="array" ref="C14">INDEX('Primary H2H'!$B$4:$S$4,1,ROW()-12)</f>
        <v>4</v>
      </c>
      <c r="D14" s="44">
        <f t="shared" si="15"/>
        <v>0.5</v>
      </c>
      <c r="K14" s="30"/>
      <c r="L14" s="16"/>
      <c r="M14" s="16"/>
      <c r="N14" s="38" t="s">
        <v>12</v>
      </c>
      <c r="O14" s="10">
        <v>7</v>
      </c>
      <c r="P14" s="34" cm="1">
        <f t="array" ref="P14">INDEX('Primary H2H'!$B$12:$S$12,1,ROW()-12)</f>
        <v>4</v>
      </c>
      <c r="Q14" s="44">
        <f t="shared" si="16"/>
        <v>0.63636363636363635</v>
      </c>
      <c r="R14" s="13"/>
      <c r="S14" s="12"/>
      <c r="T14" s="13"/>
    </row>
    <row r="15" spans="1:30" ht="18.75">
      <c r="A15" s="167" t="s">
        <v>25</v>
      </c>
      <c r="B15" s="169">
        <v>0</v>
      </c>
      <c r="C15" s="169" cm="1">
        <f t="array" ref="C15">INDEX('Primary H2H'!$B$4:$S$4,1,ROW()-12)</f>
        <v>0</v>
      </c>
      <c r="D15" s="166" t="e">
        <f t="shared" si="15"/>
        <v>#DIV/0!</v>
      </c>
      <c r="K15" s="38"/>
      <c r="L15" s="16"/>
      <c r="M15" s="16"/>
      <c r="N15" s="38" t="s">
        <v>25</v>
      </c>
      <c r="O15" s="10">
        <v>1</v>
      </c>
      <c r="P15" s="34" cm="1">
        <f t="array" ref="P15">INDEX('Primary H2H'!$B$12:$S$12,1,ROW()-12)</f>
        <v>4</v>
      </c>
      <c r="Q15" s="44">
        <f t="shared" si="16"/>
        <v>0.2</v>
      </c>
      <c r="R15" s="13"/>
      <c r="S15" s="12"/>
      <c r="T15" s="13"/>
    </row>
    <row r="16" spans="1:30" ht="18.75">
      <c r="A16" s="38" t="s">
        <v>42</v>
      </c>
      <c r="B16" s="10">
        <v>2</v>
      </c>
      <c r="C16" s="10" cm="1">
        <f t="array" ref="C16">INDEX('Primary H2H'!$B$4:$S$4,1,ROW()-12)</f>
        <v>1</v>
      </c>
      <c r="D16" s="44">
        <f t="shared" si="15"/>
        <v>0.66666666666666663</v>
      </c>
      <c r="K16" s="30"/>
      <c r="L16" s="16"/>
      <c r="M16" s="16"/>
      <c r="N16" s="38" t="s">
        <v>42</v>
      </c>
      <c r="O16" s="10">
        <v>0</v>
      </c>
      <c r="P16" s="34" cm="1">
        <f t="array" ref="P16">INDEX('Primary H2H'!$B$12:$S$12,1,ROW()-12)</f>
        <v>1</v>
      </c>
      <c r="Q16" s="44">
        <f t="shared" si="16"/>
        <v>0</v>
      </c>
      <c r="R16" s="13"/>
      <c r="S16" s="12"/>
      <c r="T16" s="13"/>
    </row>
    <row r="17" spans="1:20" ht="18.75">
      <c r="A17" s="38" t="s">
        <v>27</v>
      </c>
      <c r="B17" s="10">
        <v>4</v>
      </c>
      <c r="C17" s="10" cm="1">
        <f t="array" ref="C17">INDEX('Primary H2H'!$B$4:$S$4,1,ROW()-12)</f>
        <v>1</v>
      </c>
      <c r="D17" s="44">
        <f t="shared" si="15"/>
        <v>0.8</v>
      </c>
      <c r="K17" s="30"/>
      <c r="L17" s="16"/>
      <c r="M17" s="16"/>
      <c r="N17" s="38" t="s">
        <v>27</v>
      </c>
      <c r="O17" s="10">
        <v>1</v>
      </c>
      <c r="P17" s="34" cm="1">
        <f t="array" ref="P17">INDEX('Primary H2H'!$B$12:$S$12,1,ROW()-12)</f>
        <v>3</v>
      </c>
      <c r="Q17" s="44">
        <f t="shared" si="16"/>
        <v>0.25</v>
      </c>
      <c r="R17" s="13"/>
      <c r="S17" s="12"/>
      <c r="T17" s="13"/>
    </row>
    <row r="18" spans="1:20" ht="18.75">
      <c r="A18" s="38" t="s">
        <v>17</v>
      </c>
      <c r="B18" s="10">
        <v>5</v>
      </c>
      <c r="C18" s="10" cm="1">
        <f t="array" ref="C18">INDEX('Primary H2H'!$B$4:$S$4,1,ROW()-12)</f>
        <v>3</v>
      </c>
      <c r="D18" s="44">
        <f t="shared" si="15"/>
        <v>0.625</v>
      </c>
      <c r="K18" s="30"/>
      <c r="L18" s="16"/>
      <c r="M18" s="16"/>
      <c r="N18" s="38" t="s">
        <v>17</v>
      </c>
      <c r="O18" s="10">
        <v>5</v>
      </c>
      <c r="P18" s="34" cm="1">
        <f t="array" ref="P18">INDEX('Primary H2H'!$B$12:$S$12,1,ROW()-12)</f>
        <v>5</v>
      </c>
      <c r="Q18" s="44">
        <f t="shared" si="16"/>
        <v>0.5</v>
      </c>
      <c r="R18" s="13"/>
      <c r="S18" s="12"/>
      <c r="T18" s="13"/>
    </row>
    <row r="19" spans="1:20" ht="18.75">
      <c r="A19" s="38" t="s">
        <v>0</v>
      </c>
      <c r="B19" s="10">
        <v>6</v>
      </c>
      <c r="C19" s="10" cm="1">
        <f t="array" ref="C19">INDEX('Primary H2H'!$B$4:$S$4,1,ROW()-12)</f>
        <v>3</v>
      </c>
      <c r="D19" s="44">
        <f t="shared" si="15"/>
        <v>0.66666666666666663</v>
      </c>
      <c r="K19" s="14"/>
      <c r="L19" s="38"/>
      <c r="M19" s="38"/>
      <c r="N19" s="38" t="s">
        <v>0</v>
      </c>
      <c r="O19" s="10">
        <v>6</v>
      </c>
      <c r="P19" s="34" cm="1">
        <f t="array" ref="P19">INDEX('Primary H2H'!$B$12:$S$12,1,ROW()-12)</f>
        <v>3</v>
      </c>
      <c r="Q19" s="44">
        <f t="shared" si="16"/>
        <v>0.66666666666666663</v>
      </c>
      <c r="R19" s="29"/>
      <c r="S19" s="29"/>
      <c r="T19" s="29"/>
    </row>
    <row r="20" spans="1:20" ht="18.75">
      <c r="A20" s="38" t="s">
        <v>16</v>
      </c>
      <c r="B20" s="10">
        <v>4</v>
      </c>
      <c r="C20" s="10" cm="1">
        <f t="array" ref="C20">INDEX('Primary H2H'!$B$4:$S$4,1,ROW()-12)</f>
        <v>3</v>
      </c>
      <c r="D20" s="44">
        <f t="shared" si="15"/>
        <v>0.5714285714285714</v>
      </c>
      <c r="N20" s="38" t="s">
        <v>16</v>
      </c>
      <c r="O20" s="10">
        <v>9</v>
      </c>
      <c r="P20" s="34" cm="1">
        <f t="array" ref="P20">INDEX('Primary H2H'!$B$12:$S$12,1,ROW()-12)</f>
        <v>3</v>
      </c>
      <c r="Q20" s="44">
        <f t="shared" si="16"/>
        <v>0.75</v>
      </c>
    </row>
    <row r="21" spans="1:20" ht="18.75">
      <c r="A21" s="38" t="s">
        <v>14</v>
      </c>
      <c r="B21" s="10">
        <v>3</v>
      </c>
      <c r="C21" s="10" cm="1">
        <f t="array" ref="C21">INDEX('Primary H2H'!$B$4:$S$4,1,ROW()-12)</f>
        <v>6</v>
      </c>
      <c r="D21" s="44">
        <f t="shared" si="15"/>
        <v>0.33333333333333331</v>
      </c>
      <c r="N21" s="38" t="s">
        <v>14</v>
      </c>
      <c r="O21" s="10">
        <v>6</v>
      </c>
      <c r="P21" s="34" cm="1">
        <f t="array" ref="P21">INDEX('Primary H2H'!$B$12:$S$12,1,ROW()-12)</f>
        <v>4</v>
      </c>
      <c r="Q21" s="44">
        <f t="shared" si="16"/>
        <v>0.6</v>
      </c>
    </row>
    <row r="22" spans="1:20" ht="18.75">
      <c r="A22" s="38" t="s">
        <v>13</v>
      </c>
      <c r="B22" s="10">
        <v>4</v>
      </c>
      <c r="C22" s="10" cm="1">
        <f t="array" ref="C22">INDEX('Primary H2H'!$B$4:$S$4,1,ROW()-12)</f>
        <v>4</v>
      </c>
      <c r="D22" s="44">
        <f>(B22/(B22+C22))</f>
        <v>0.5</v>
      </c>
      <c r="N22" s="38" t="s">
        <v>13</v>
      </c>
      <c r="O22" s="10">
        <v>3</v>
      </c>
      <c r="P22" s="34" cm="1">
        <f t="array" ref="P22">INDEX('Primary H2H'!$B$12:$S$12,1,ROW()-12)</f>
        <v>8</v>
      </c>
      <c r="Q22" s="44">
        <f>(O22/(O22+P22))</f>
        <v>0.27272727272727271</v>
      </c>
    </row>
    <row r="23" spans="1:20" ht="18.75">
      <c r="A23" s="38" t="s">
        <v>19</v>
      </c>
      <c r="B23" s="10">
        <v>4</v>
      </c>
      <c r="C23" s="10" cm="1">
        <f t="array" ref="C23">INDEX('Primary H2H'!$B$4:$S$4,1,ROW()-12)</f>
        <v>1</v>
      </c>
      <c r="D23" s="44">
        <f t="shared" si="15"/>
        <v>0.8</v>
      </c>
      <c r="N23" s="167" t="s">
        <v>19</v>
      </c>
      <c r="O23" s="169">
        <v>0</v>
      </c>
      <c r="P23" s="201" cm="1">
        <f t="array" ref="P23">INDEX('Primary H2H'!$B$12:$S$12,1,ROW()-12)</f>
        <v>0</v>
      </c>
      <c r="Q23" s="166" t="e">
        <f t="shared" si="16"/>
        <v>#DIV/0!</v>
      </c>
    </row>
    <row r="24" spans="1:20" ht="18.75">
      <c r="A24" s="38" t="s">
        <v>15</v>
      </c>
      <c r="B24" s="10">
        <v>5</v>
      </c>
      <c r="C24" s="10" cm="1">
        <f t="array" ref="C24">INDEX('Primary H2H'!$B$4:$S$4,1,ROW()-12)</f>
        <v>4</v>
      </c>
      <c r="D24" s="44">
        <f t="shared" si="15"/>
        <v>0.55555555555555558</v>
      </c>
      <c r="N24" s="38" t="s">
        <v>15</v>
      </c>
      <c r="O24" s="10">
        <v>6</v>
      </c>
      <c r="P24" s="34" cm="1">
        <f t="array" ref="P24">INDEX('Primary H2H'!$B$12:$S$12,1,ROW()-12)</f>
        <v>5</v>
      </c>
      <c r="Q24" s="44">
        <f t="shared" si="16"/>
        <v>0.54545454545454541</v>
      </c>
    </row>
    <row r="25" spans="1:20" ht="18.75">
      <c r="A25" s="38" t="s">
        <v>18</v>
      </c>
      <c r="B25" s="10">
        <v>3</v>
      </c>
      <c r="C25" s="10" cm="1">
        <f t="array" ref="C25">INDEX('Primary H2H'!$B$4:$S$4,1,ROW()-12)</f>
        <v>1</v>
      </c>
      <c r="D25" s="44">
        <f t="shared" si="15"/>
        <v>0.75</v>
      </c>
      <c r="N25" s="38" t="s">
        <v>18</v>
      </c>
      <c r="O25" s="10">
        <v>5</v>
      </c>
      <c r="P25" s="34" cm="1">
        <f t="array" ref="P25">INDEX('Primary H2H'!$B$12:$S$12,1,ROW()-12)</f>
        <v>3</v>
      </c>
      <c r="Q25" s="44">
        <f t="shared" si="16"/>
        <v>0.625</v>
      </c>
    </row>
    <row r="26" spans="1:20" ht="18.75">
      <c r="A26" s="38" t="s">
        <v>24</v>
      </c>
      <c r="B26" s="10">
        <v>5</v>
      </c>
      <c r="C26" s="10" cm="1">
        <f t="array" ref="C26">INDEX('Primary H2H'!$B$4:$S$4,1,ROW()-12)</f>
        <v>1</v>
      </c>
      <c r="D26" s="44">
        <f t="shared" si="15"/>
        <v>0.83333333333333337</v>
      </c>
      <c r="N26" s="38" t="s">
        <v>24</v>
      </c>
      <c r="O26" s="10">
        <v>3</v>
      </c>
      <c r="P26" s="34" cm="1">
        <f t="array" ref="P26">INDEX('Primary H2H'!$B$12:$S$12,1,ROW()-12)</f>
        <v>2</v>
      </c>
      <c r="Q26" s="44">
        <f t="shared" si="16"/>
        <v>0.6</v>
      </c>
    </row>
    <row r="27" spans="1:20" ht="18.75">
      <c r="A27" s="38" t="s">
        <v>20</v>
      </c>
      <c r="B27" s="10">
        <v>0</v>
      </c>
      <c r="C27" s="10" cm="1">
        <f t="array" ref="C27">INDEX('Primary H2H'!$B$4:$S$4,1,ROW()-12)</f>
        <v>0</v>
      </c>
      <c r="D27" s="44" t="e">
        <f t="shared" si="15"/>
        <v>#DIV/0!</v>
      </c>
      <c r="N27" s="38" t="s">
        <v>20</v>
      </c>
      <c r="O27" s="10">
        <v>3</v>
      </c>
      <c r="P27" s="34" cm="1">
        <f t="array" ref="P27">INDEX('Primary H2H'!$B$12:$S$12,1,ROW()-12)</f>
        <v>4</v>
      </c>
      <c r="Q27" s="44">
        <f t="shared" si="16"/>
        <v>0.42857142857142855</v>
      </c>
    </row>
    <row r="28" spans="1:20" ht="18.75">
      <c r="A28" s="38" t="s">
        <v>21</v>
      </c>
      <c r="B28" s="10">
        <v>0</v>
      </c>
      <c r="C28" s="10" cm="1">
        <f t="array" ref="C28">INDEX('Primary H2H'!$B$4:$S$4,1,ROW()-12)</f>
        <v>0</v>
      </c>
      <c r="D28" s="44" t="e">
        <f t="shared" si="15"/>
        <v>#DIV/0!</v>
      </c>
      <c r="N28" s="38" t="s">
        <v>21</v>
      </c>
      <c r="O28" s="10">
        <v>1</v>
      </c>
      <c r="P28" s="34" cm="1">
        <f t="array" ref="P28">INDEX('Primary H2H'!$B$12:$S$12,1,ROW()-12)</f>
        <v>2</v>
      </c>
      <c r="Q28" s="44">
        <f t="shared" si="16"/>
        <v>0.33333333333333331</v>
      </c>
    </row>
    <row r="29" spans="1:20" ht="18.75">
      <c r="A29" s="38" t="s">
        <v>50</v>
      </c>
      <c r="B29" s="10">
        <v>1</v>
      </c>
      <c r="C29" s="10" cm="1">
        <f t="array" ref="C29">INDEX('Primary H2H'!$B$4:$S$4,1,ROW()-12)</f>
        <v>0</v>
      </c>
      <c r="D29" s="44">
        <f t="shared" si="15"/>
        <v>1</v>
      </c>
      <c r="N29" s="38" t="s">
        <v>50</v>
      </c>
      <c r="O29" s="10">
        <v>0</v>
      </c>
      <c r="P29" s="34" cm="1">
        <f t="array" ref="P29">INDEX('Primary H2H'!$B$12:$S$12,1,ROW()-12)</f>
        <v>1</v>
      </c>
      <c r="Q29" s="44">
        <f t="shared" si="16"/>
        <v>0</v>
      </c>
    </row>
    <row r="30" spans="1:20" ht="18.75">
      <c r="A30" s="75" t="s">
        <v>22</v>
      </c>
      <c r="B30" s="10">
        <v>0</v>
      </c>
      <c r="C30" s="10" cm="1">
        <f t="array" ref="C30">INDEX('Primary H2H'!$B$4:$S$4,1,ROW()-12)</f>
        <v>0</v>
      </c>
      <c r="D30" s="44" t="e">
        <f t="shared" si="15"/>
        <v>#DIV/0!</v>
      </c>
      <c r="N30" s="75" t="s">
        <v>22</v>
      </c>
      <c r="O30" s="10">
        <v>3</v>
      </c>
      <c r="P30" s="34" cm="1">
        <f t="array" ref="P30">INDEX('Primary H2H'!$B$12:$S$12,1,ROW()-12)</f>
        <v>1</v>
      </c>
      <c r="Q30" s="44">
        <f t="shared" si="16"/>
        <v>0.75</v>
      </c>
    </row>
    <row r="31" spans="1:20">
      <c r="A31" s="2"/>
      <c r="B31" s="168">
        <f>SUM(B13:B30)</f>
        <v>52</v>
      </c>
      <c r="C31" s="168">
        <f>SUM(C13:C30)</f>
        <v>37</v>
      </c>
      <c r="D31" s="175"/>
      <c r="N31" s="2"/>
      <c r="O31" s="168">
        <f>SUM(O13:O30)</f>
        <v>61</v>
      </c>
      <c r="P31" s="168">
        <f>SUM(P13:P30)</f>
        <v>57</v>
      </c>
      <c r="Q31" s="17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BECD-7B0B-4DCA-9A26-F0AE95833ABD}">
  <dimension ref="A1:AD26"/>
  <sheetViews>
    <sheetView workbookViewId="0">
      <selection activeCell="G5" sqref="G5"/>
    </sheetView>
  </sheetViews>
  <sheetFormatPr defaultRowHeight="15"/>
  <cols>
    <col min="1" max="1" width="12" style="5" bestFit="1" customWidth="1"/>
    <col min="2" max="2" width="3.85546875" style="5" bestFit="1" customWidth="1"/>
    <col min="3" max="3" width="2.85546875" style="5" bestFit="1" customWidth="1"/>
    <col min="4" max="4" width="10.28515625" style="5" bestFit="1" customWidth="1"/>
    <col min="5" max="5" width="9" style="9" bestFit="1" customWidth="1"/>
    <col min="6" max="6" width="7.7109375" style="9" bestFit="1" customWidth="1"/>
    <col min="7" max="7" width="9" style="9" bestFit="1" customWidth="1"/>
    <col min="8" max="8" width="7.7109375" style="9" bestFit="1" customWidth="1"/>
    <col min="9" max="9" width="7.42578125" style="5" bestFit="1" customWidth="1"/>
    <col min="10" max="10" width="4.85546875" style="9" bestFit="1" customWidth="1"/>
    <col min="11" max="11" width="6.85546875" style="9" bestFit="1" customWidth="1"/>
    <col min="12" max="12" width="8.5703125" style="9" bestFit="1" customWidth="1"/>
    <col min="13" max="13" width="9.140625" style="5"/>
    <col min="14" max="14" width="12" style="5" bestFit="1" customWidth="1"/>
    <col min="15" max="15" width="3.85546875" style="10" bestFit="1" customWidth="1"/>
    <col min="16" max="16" width="2.85546875" style="10" bestFit="1" customWidth="1"/>
    <col min="17" max="17" width="10.28515625" style="189" bestFit="1" customWidth="1"/>
    <col min="18" max="18" width="4.85546875" style="9" bestFit="1" customWidth="1"/>
    <col min="19" max="19" width="7" style="9" bestFit="1" customWidth="1"/>
    <col min="20" max="20" width="4.85546875" style="9" bestFit="1" customWidth="1"/>
    <col min="21" max="21" width="7.42578125" style="9" bestFit="1" customWidth="1"/>
    <col min="22" max="22" width="7.42578125" style="10" bestFit="1" customWidth="1"/>
    <col min="23" max="23" width="4.85546875" style="9" bestFit="1" customWidth="1"/>
    <col min="24" max="24" width="6.85546875" style="9" bestFit="1" customWidth="1"/>
    <col min="25" max="25" width="8.5703125" style="9" bestFit="1" customWidth="1"/>
    <col min="26" max="27" width="17.42578125" style="5" bestFit="1" customWidth="1"/>
    <col min="28" max="28" width="11.7109375" style="5" bestFit="1" customWidth="1"/>
    <col min="29" max="29" width="7.5703125" style="5" bestFit="1" customWidth="1"/>
    <col min="30" max="30" width="9" style="5" bestFit="1" customWidth="1"/>
  </cols>
  <sheetData>
    <row r="1" spans="1:30" ht="18.75">
      <c r="A1" s="23" t="s">
        <v>20</v>
      </c>
      <c r="B1" s="23" t="s">
        <v>1</v>
      </c>
      <c r="C1" s="23" t="s">
        <v>2</v>
      </c>
      <c r="D1" s="2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23" t="s">
        <v>8</v>
      </c>
      <c r="J1" s="53" t="s">
        <v>9</v>
      </c>
      <c r="K1" s="53" t="s">
        <v>10</v>
      </c>
      <c r="L1" s="53" t="s">
        <v>11</v>
      </c>
      <c r="N1" s="190" t="s">
        <v>21</v>
      </c>
      <c r="O1" s="198" t="s">
        <v>1</v>
      </c>
      <c r="P1" s="198" t="s">
        <v>2</v>
      </c>
      <c r="Q1" s="76" t="s">
        <v>3</v>
      </c>
      <c r="R1" s="53" t="s">
        <v>4</v>
      </c>
      <c r="S1" s="53" t="s">
        <v>5</v>
      </c>
      <c r="T1" s="53" t="s">
        <v>6</v>
      </c>
      <c r="U1" s="53" t="s">
        <v>7</v>
      </c>
      <c r="V1" s="198" t="s">
        <v>8</v>
      </c>
      <c r="W1" s="53" t="s">
        <v>9</v>
      </c>
      <c r="X1" s="29" t="s">
        <v>10</v>
      </c>
      <c r="Y1" s="29" t="s">
        <v>11</v>
      </c>
      <c r="Z1" s="38"/>
      <c r="AA1" s="38" t="s">
        <v>51</v>
      </c>
      <c r="AB1" s="38" t="s">
        <v>4</v>
      </c>
      <c r="AC1" s="38" t="s">
        <v>53</v>
      </c>
      <c r="AD1" s="38" t="s">
        <v>66</v>
      </c>
    </row>
    <row r="2" spans="1:30" ht="18.75">
      <c r="A2" s="30" t="s">
        <v>34</v>
      </c>
      <c r="B2" s="12" cm="1">
        <f t="array" ref="B2:L2">'Master '!B76:L76</f>
        <v>0</v>
      </c>
      <c r="C2" s="12">
        <v>0</v>
      </c>
      <c r="D2" s="45">
        <v>0</v>
      </c>
      <c r="E2" s="13">
        <v>0</v>
      </c>
      <c r="F2" s="13">
        <v>0</v>
      </c>
      <c r="G2" s="13">
        <v>0</v>
      </c>
      <c r="H2" s="13">
        <v>0</v>
      </c>
      <c r="I2" s="14">
        <v>0</v>
      </c>
      <c r="J2" s="13">
        <v>0</v>
      </c>
      <c r="K2" s="13">
        <v>0</v>
      </c>
      <c r="L2" s="13">
        <v>0</v>
      </c>
      <c r="N2" s="30" t="s">
        <v>34</v>
      </c>
      <c r="O2" s="12" cm="1">
        <f t="array" ref="O2:Y2">'Master '!B82:L82</f>
        <v>0</v>
      </c>
      <c r="P2" s="12">
        <v>0</v>
      </c>
      <c r="Q2" s="45">
        <v>0</v>
      </c>
      <c r="R2" s="13">
        <v>0</v>
      </c>
      <c r="S2" s="13">
        <v>0</v>
      </c>
      <c r="T2" s="13">
        <v>0</v>
      </c>
      <c r="U2" s="13">
        <v>0</v>
      </c>
      <c r="V2" s="12">
        <v>0</v>
      </c>
      <c r="W2" s="13">
        <v>0</v>
      </c>
      <c r="X2" s="200">
        <v>0</v>
      </c>
      <c r="Y2" s="200">
        <v>0</v>
      </c>
      <c r="Z2" s="38"/>
      <c r="AA2" s="38">
        <v>2021</v>
      </c>
      <c r="AB2" s="13" cm="1">
        <f t="array" ref="AB2:AB10">'Master '!AB2:AB10</f>
        <v>0</v>
      </c>
      <c r="AC2" s="13" cm="1">
        <f t="array" ref="AC2:AC10">'Master '!AC2:AC10</f>
        <v>0</v>
      </c>
      <c r="AD2" s="13">
        <f>AK29</f>
        <v>0</v>
      </c>
    </row>
    <row r="3" spans="1:30" ht="18.75">
      <c r="A3" s="30" t="s">
        <v>29</v>
      </c>
      <c r="B3" s="16">
        <v>5</v>
      </c>
      <c r="C3" s="16">
        <v>8</v>
      </c>
      <c r="D3" s="51">
        <f t="shared" ref="D3" si="0">(B3/(B3+C3))</f>
        <v>0.38461538461538464</v>
      </c>
      <c r="E3" s="13">
        <v>1611</v>
      </c>
      <c r="F3" s="13">
        <f>E3/13</f>
        <v>123.92307692307692</v>
      </c>
      <c r="G3" s="13">
        <v>1552</v>
      </c>
      <c r="H3" s="13">
        <f>G3/13</f>
        <v>119.38461538461539</v>
      </c>
      <c r="I3" s="12">
        <v>9</v>
      </c>
      <c r="J3" s="13">
        <f>F3-H3</f>
        <v>4.538461538461533</v>
      </c>
      <c r="K3" s="13">
        <f>F3-AC3</f>
        <v>0.30769230769232081</v>
      </c>
      <c r="L3" s="13">
        <f>H3-AC3</f>
        <v>-4.2307692307692122</v>
      </c>
      <c r="N3" s="33"/>
      <c r="O3" s="80"/>
      <c r="P3" s="80"/>
      <c r="Q3" s="151"/>
      <c r="R3" s="27">
        <f>SUM(R2)</f>
        <v>0</v>
      </c>
      <c r="S3" s="27">
        <f>AVERAGE(S2)</f>
        <v>0</v>
      </c>
      <c r="T3" s="27">
        <f>SUM(T2)</f>
        <v>0</v>
      </c>
      <c r="U3" s="27">
        <f>AVERAGE(U2)</f>
        <v>0</v>
      </c>
      <c r="V3" s="26">
        <f>AVERAGE(V2)</f>
        <v>0</v>
      </c>
      <c r="W3" s="27">
        <f>AVERAGE(W2)</f>
        <v>0</v>
      </c>
      <c r="X3" s="29"/>
      <c r="Y3" s="29"/>
      <c r="Z3" s="38"/>
      <c r="AA3" s="38">
        <v>2020</v>
      </c>
      <c r="AB3" s="13">
        <v>19284</v>
      </c>
      <c r="AC3" s="13">
        <v>123.6153846153846</v>
      </c>
      <c r="AD3" s="13">
        <v>1607</v>
      </c>
    </row>
    <row r="4" spans="1:30" ht="18.75">
      <c r="A4" s="33"/>
      <c r="B4" s="26">
        <f>SUM(B2:B3)</f>
        <v>5</v>
      </c>
      <c r="C4" s="56">
        <f>SUM(C2:C3)</f>
        <v>8</v>
      </c>
      <c r="D4" s="44">
        <f>(B4/(B4+C4))</f>
        <v>0.38461538461538464</v>
      </c>
      <c r="E4" s="27">
        <f>SUM(E3)</f>
        <v>1611</v>
      </c>
      <c r="F4" s="27">
        <f>AVERAGE(F3)</f>
        <v>123.92307692307692</v>
      </c>
      <c r="G4" s="27">
        <f>SUM(G3)</f>
        <v>1552</v>
      </c>
      <c r="H4" s="27">
        <f>AVERAGE(H3)</f>
        <v>119.38461538461539</v>
      </c>
      <c r="I4" s="27">
        <f>AVERAGE(I3)</f>
        <v>9</v>
      </c>
      <c r="J4" s="27">
        <f>AVERAGE(J3)</f>
        <v>4.538461538461533</v>
      </c>
      <c r="K4" s="31">
        <f>AVERAGE(K3)</f>
        <v>0.30769230769232081</v>
      </c>
      <c r="L4" s="31">
        <f>AVERAGE(L3)</f>
        <v>-4.2307692307692122</v>
      </c>
      <c r="R4" s="9">
        <f>AVERAGE(R2)</f>
        <v>0</v>
      </c>
      <c r="T4" s="9">
        <f t="shared" ref="T4" si="1">AVERAGE(T2)</f>
        <v>0</v>
      </c>
      <c r="Z4" s="38"/>
      <c r="AA4" s="38">
        <v>2019</v>
      </c>
      <c r="AB4" s="13">
        <v>21254</v>
      </c>
      <c r="AC4" s="13">
        <v>116.78021978021977</v>
      </c>
      <c r="AD4" s="13">
        <v>1518.1</v>
      </c>
    </row>
    <row r="5" spans="1:30" ht="18.75">
      <c r="E5" s="29">
        <f>AVERAGE(E3)</f>
        <v>1611</v>
      </c>
      <c r="F5" s="29"/>
      <c r="G5" s="29">
        <f>AVERAGE(G3)</f>
        <v>1552</v>
      </c>
      <c r="Z5" s="38"/>
      <c r="AA5" s="38">
        <v>2018</v>
      </c>
      <c r="AB5" s="13">
        <v>15168</v>
      </c>
      <c r="AC5" s="13">
        <v>97.230769230769226</v>
      </c>
      <c r="AD5" s="13">
        <v>1166.8</v>
      </c>
    </row>
    <row r="6" spans="1:30" ht="18.75">
      <c r="A6" s="14"/>
      <c r="B6" s="14"/>
      <c r="C6" s="14"/>
      <c r="D6" s="14"/>
      <c r="E6" s="13"/>
      <c r="F6" s="13"/>
      <c r="G6" s="13"/>
      <c r="H6" s="13"/>
      <c r="I6" s="12"/>
      <c r="J6" s="13"/>
      <c r="K6" s="13"/>
      <c r="L6" s="13"/>
      <c r="N6" s="23" t="s">
        <v>39</v>
      </c>
      <c r="O6" s="198" t="s">
        <v>1</v>
      </c>
      <c r="P6" s="198" t="s">
        <v>2</v>
      </c>
      <c r="Q6" s="76" t="s">
        <v>3</v>
      </c>
      <c r="Z6" s="38"/>
      <c r="AA6" s="38">
        <v>2017</v>
      </c>
      <c r="AB6" s="13">
        <v>13432</v>
      </c>
      <c r="AC6" s="13">
        <v>86.102564102564116</v>
      </c>
      <c r="AD6" s="13">
        <v>1033.2</v>
      </c>
    </row>
    <row r="7" spans="1:30" ht="18.75">
      <c r="A7" s="23" t="s">
        <v>39</v>
      </c>
      <c r="B7" s="75" t="s">
        <v>1</v>
      </c>
      <c r="C7" s="75" t="s">
        <v>2</v>
      </c>
      <c r="D7" s="75" t="s">
        <v>3</v>
      </c>
      <c r="E7" s="13"/>
      <c r="F7" s="13"/>
      <c r="G7" s="13"/>
      <c r="H7" s="13"/>
      <c r="I7" s="12"/>
      <c r="J7" s="13"/>
      <c r="K7" s="13"/>
      <c r="L7" s="13"/>
      <c r="N7" s="38" t="s">
        <v>26</v>
      </c>
      <c r="O7" s="10" cm="1">
        <f t="array" ref="O7:O24">'Primary H2H'!Q2:Q19</f>
        <v>0</v>
      </c>
      <c r="P7" s="10" cm="1">
        <f t="array" ref="P7">INDEX('Primary H2H'!$B$17:$S$17,1,ROW()-6)</f>
        <v>0</v>
      </c>
      <c r="Q7" s="44" t="e">
        <f t="shared" ref="Q7:Q24" si="2">(O7/(O7+P7))</f>
        <v>#DIV/0!</v>
      </c>
      <c r="Z7" s="38"/>
      <c r="AA7" s="38">
        <v>2016</v>
      </c>
      <c r="AB7" s="13">
        <v>16538</v>
      </c>
      <c r="AC7" s="13">
        <v>90.868131868131869</v>
      </c>
      <c r="AD7" s="13">
        <v>1181.3</v>
      </c>
    </row>
    <row r="8" spans="1:30" ht="18.75">
      <c r="A8" s="38" t="s">
        <v>26</v>
      </c>
      <c r="B8" s="10" cm="1">
        <f t="array" ref="B8:B25">'Primary H2H'!P2:P19</f>
        <v>0</v>
      </c>
      <c r="C8" s="10" cm="1">
        <f t="array" ref="C8">INDEX('Primary H2H'!$B$16:$S$16,1,ROW()-7)</f>
        <v>0</v>
      </c>
      <c r="D8" s="44" t="e">
        <f t="shared" ref="D8:D25" si="3">(B8/(B8+C8))</f>
        <v>#DIV/0!</v>
      </c>
      <c r="E8" s="13"/>
      <c r="F8" s="13"/>
      <c r="G8" s="13"/>
      <c r="H8" s="13"/>
      <c r="I8" s="12"/>
      <c r="J8" s="13"/>
      <c r="K8" s="13"/>
      <c r="L8" s="13"/>
      <c r="N8" s="38" t="s">
        <v>12</v>
      </c>
      <c r="O8" s="10">
        <v>2</v>
      </c>
      <c r="P8" s="10" cm="1">
        <f t="array" ref="P8">INDEX('Primary H2H'!$B$17:$S$17,1,ROW()-6)</f>
        <v>2</v>
      </c>
      <c r="Q8" s="44">
        <f t="shared" si="2"/>
        <v>0.5</v>
      </c>
      <c r="Z8" s="38"/>
      <c r="AA8" s="38">
        <v>2015</v>
      </c>
      <c r="AB8" s="13">
        <v>14064</v>
      </c>
      <c r="AC8" s="13">
        <v>90.153846153846175</v>
      </c>
      <c r="AD8" s="13">
        <v>1172</v>
      </c>
    </row>
    <row r="9" spans="1:30" ht="18.75">
      <c r="A9" s="38" t="s">
        <v>12</v>
      </c>
      <c r="B9" s="10">
        <v>3</v>
      </c>
      <c r="C9" s="10" cm="1">
        <f t="array" ref="C9">INDEX('Primary H2H'!$B$16:$S$16,1,ROW()-7)</f>
        <v>1</v>
      </c>
      <c r="D9" s="44">
        <f t="shared" si="3"/>
        <v>0.75</v>
      </c>
      <c r="E9" s="13"/>
      <c r="F9" s="13"/>
      <c r="G9" s="13"/>
      <c r="H9" s="13"/>
      <c r="I9" s="12"/>
      <c r="J9" s="13"/>
      <c r="K9" s="13"/>
      <c r="L9" s="13"/>
      <c r="N9" s="38" t="s">
        <v>25</v>
      </c>
      <c r="O9" s="10">
        <v>0</v>
      </c>
      <c r="P9" s="10" cm="1">
        <f t="array" ref="P9">INDEX('Primary H2H'!$B$17:$S$17,1,ROW()-6)</f>
        <v>0</v>
      </c>
      <c r="Q9" s="44" t="e">
        <f t="shared" si="2"/>
        <v>#DIV/0!</v>
      </c>
      <c r="Z9" s="38"/>
      <c r="AA9" s="38">
        <v>2014</v>
      </c>
      <c r="AB9" s="13">
        <v>12384</v>
      </c>
      <c r="AC9" s="13">
        <v>95.261538461538478</v>
      </c>
      <c r="AD9" s="13">
        <v>1238.4000000000001</v>
      </c>
    </row>
    <row r="10" spans="1:30" ht="18.75">
      <c r="A10" s="38" t="s">
        <v>25</v>
      </c>
      <c r="B10" s="10">
        <v>0</v>
      </c>
      <c r="C10" s="10" cm="1">
        <f t="array" ref="C10">INDEX('Primary H2H'!$B$16:$S$16,1,ROW()-7)</f>
        <v>0</v>
      </c>
      <c r="D10" s="44" t="e">
        <f t="shared" si="3"/>
        <v>#DIV/0!</v>
      </c>
      <c r="E10" s="13"/>
      <c r="F10" s="13"/>
      <c r="G10" s="13"/>
      <c r="H10" s="13"/>
      <c r="I10" s="12"/>
      <c r="J10" s="13"/>
      <c r="K10" s="13"/>
      <c r="L10" s="13"/>
      <c r="N10" s="38" t="s">
        <v>42</v>
      </c>
      <c r="O10" s="10">
        <v>0</v>
      </c>
      <c r="P10" s="10" cm="1">
        <f t="array" ref="P10">INDEX('Primary H2H'!$B$17:$S$17,1,ROW()-6)</f>
        <v>0</v>
      </c>
      <c r="Q10" s="44" t="e">
        <f t="shared" si="2"/>
        <v>#DIV/0!</v>
      </c>
      <c r="Z10" s="38"/>
      <c r="AA10" s="38">
        <v>2013</v>
      </c>
      <c r="AB10" s="13">
        <v>11782</v>
      </c>
      <c r="AC10" s="13">
        <v>90.630769230769232</v>
      </c>
      <c r="AD10" s="187">
        <v>1178.2</v>
      </c>
    </row>
    <row r="11" spans="1:30" ht="18.75">
      <c r="A11" s="38" t="s">
        <v>42</v>
      </c>
      <c r="B11" s="10">
        <v>0</v>
      </c>
      <c r="C11" s="10" cm="1">
        <f t="array" ref="C11">INDEX('Primary H2H'!$B$16:$S$16,1,ROW()-7)</f>
        <v>0</v>
      </c>
      <c r="D11" s="44" t="e">
        <f t="shared" si="3"/>
        <v>#DIV/0!</v>
      </c>
      <c r="E11" s="29"/>
      <c r="F11" s="29"/>
      <c r="G11" s="29"/>
      <c r="H11" s="29"/>
      <c r="I11" s="29"/>
      <c r="J11" s="29"/>
      <c r="K11" s="29"/>
      <c r="L11" s="29"/>
      <c r="N11" s="38" t="s">
        <v>27</v>
      </c>
      <c r="O11" s="10">
        <v>0</v>
      </c>
      <c r="P11" s="10" cm="1">
        <f t="array" ref="P11">INDEX('Primary H2H'!$B$17:$S$17,1,ROW()-6)</f>
        <v>0</v>
      </c>
      <c r="Q11" s="44" t="e">
        <f t="shared" si="2"/>
        <v>#DIV/0!</v>
      </c>
      <c r="AA11" s="175"/>
      <c r="AB11" s="31">
        <f>SUM(AB2:AB10)</f>
        <v>123906</v>
      </c>
      <c r="AC11" s="31">
        <f>AVERAGE(AC3:AC10)</f>
        <v>98.83040293040294</v>
      </c>
      <c r="AD11" s="29">
        <f>AVERAGE(AD3:AD10)</f>
        <v>1261.875</v>
      </c>
    </row>
    <row r="12" spans="1:30" ht="18.75">
      <c r="A12" s="38" t="s">
        <v>27</v>
      </c>
      <c r="B12" s="10">
        <v>0</v>
      </c>
      <c r="C12" s="10" cm="1">
        <f t="array" ref="C12">INDEX('Primary H2H'!$B$16:$S$16,1,ROW()-7)</f>
        <v>0</v>
      </c>
      <c r="D12" s="44" t="e">
        <f t="shared" si="3"/>
        <v>#DIV/0!</v>
      </c>
      <c r="N12" s="38" t="s">
        <v>17</v>
      </c>
      <c r="O12" s="10">
        <v>3</v>
      </c>
      <c r="P12" s="10" cm="1">
        <f t="array" ref="P12">INDEX('Primary H2H'!$B$17:$S$17,1,ROW()-6)</f>
        <v>1</v>
      </c>
      <c r="Q12" s="44">
        <f t="shared" si="2"/>
        <v>0.75</v>
      </c>
    </row>
    <row r="13" spans="1:30" ht="18.75">
      <c r="A13" s="38" t="s">
        <v>17</v>
      </c>
      <c r="B13" s="10">
        <v>4</v>
      </c>
      <c r="C13" s="10" cm="1">
        <f t="array" ref="C13">INDEX('Primary H2H'!$B$16:$S$16,1,ROW()-7)</f>
        <v>1</v>
      </c>
      <c r="D13" s="44">
        <f t="shared" si="3"/>
        <v>0.8</v>
      </c>
      <c r="N13" s="38" t="s">
        <v>0</v>
      </c>
      <c r="O13" s="10">
        <v>2</v>
      </c>
      <c r="P13" s="10" cm="1">
        <f t="array" ref="P13">INDEX('Primary H2H'!$B$17:$S$17,1,ROW()-6)</f>
        <v>2</v>
      </c>
      <c r="Q13" s="44">
        <f t="shared" si="2"/>
        <v>0.5</v>
      </c>
    </row>
    <row r="14" spans="1:30" ht="18.75">
      <c r="A14" s="38" t="s">
        <v>0</v>
      </c>
      <c r="B14" s="10">
        <v>3</v>
      </c>
      <c r="C14" s="10" cm="1">
        <f t="array" ref="C14">INDEX('Primary H2H'!$B$16:$S$16,1,ROW()-7)</f>
        <v>2</v>
      </c>
      <c r="D14" s="44">
        <f t="shared" si="3"/>
        <v>0.6</v>
      </c>
      <c r="N14" s="38" t="s">
        <v>16</v>
      </c>
      <c r="O14" s="10">
        <v>1</v>
      </c>
      <c r="P14" s="10" cm="1">
        <f t="array" ref="P14">INDEX('Primary H2H'!$B$17:$S$17,1,ROW()-6)</f>
        <v>2</v>
      </c>
      <c r="Q14" s="44">
        <f t="shared" si="2"/>
        <v>0.33333333333333331</v>
      </c>
    </row>
    <row r="15" spans="1:30" ht="18.75">
      <c r="A15" s="38" t="s">
        <v>16</v>
      </c>
      <c r="B15" s="10">
        <v>4</v>
      </c>
      <c r="C15" s="10" cm="1">
        <f t="array" ref="C15">INDEX('Primary H2H'!$B$16:$S$16,1,ROW()-7)</f>
        <v>1</v>
      </c>
      <c r="D15" s="44">
        <f t="shared" si="3"/>
        <v>0.8</v>
      </c>
      <c r="N15" s="38" t="s">
        <v>14</v>
      </c>
      <c r="O15" s="10">
        <v>1</v>
      </c>
      <c r="P15" s="10" cm="1">
        <f t="array" ref="P15">INDEX('Primary H2H'!$B$17:$S$17,1,ROW()-6)</f>
        <v>3</v>
      </c>
      <c r="Q15" s="44">
        <f t="shared" si="2"/>
        <v>0.25</v>
      </c>
    </row>
    <row r="16" spans="1:30" ht="18.75">
      <c r="A16" s="38" t="s">
        <v>14</v>
      </c>
      <c r="B16" s="10">
        <v>5</v>
      </c>
      <c r="C16" s="10" cm="1">
        <f t="array" ref="C16">INDEX('Primary H2H'!$B$16:$S$16,1,ROW()-7)</f>
        <v>1</v>
      </c>
      <c r="D16" s="44">
        <f t="shared" si="3"/>
        <v>0.83333333333333337</v>
      </c>
      <c r="N16" s="38" t="s">
        <v>13</v>
      </c>
      <c r="O16" s="10">
        <v>3</v>
      </c>
      <c r="P16" s="10" cm="1">
        <f t="array" ref="P16">INDEX('Primary H2H'!$B$17:$S$17,1,ROW()-6)</f>
        <v>1</v>
      </c>
      <c r="Q16" s="44">
        <f>(O16/(O16+P16))</f>
        <v>0.75</v>
      </c>
    </row>
    <row r="17" spans="1:17" ht="18.75">
      <c r="A17" s="38" t="s">
        <v>13</v>
      </c>
      <c r="B17" s="10">
        <v>2</v>
      </c>
      <c r="C17" s="10" cm="1">
        <f t="array" ref="C17">INDEX('Primary H2H'!$B$16:$S$16,1,ROW()-7)</f>
        <v>2</v>
      </c>
      <c r="D17" s="44">
        <f>(B17/(B17+C17))</f>
        <v>0.5</v>
      </c>
      <c r="N17" s="38" t="s">
        <v>19</v>
      </c>
      <c r="O17" s="10">
        <v>2</v>
      </c>
      <c r="P17" s="10" cm="1">
        <f t="array" ref="P17">INDEX('Primary H2H'!$B$17:$S$17,1,ROW()-6)</f>
        <v>1</v>
      </c>
      <c r="Q17" s="44">
        <f t="shared" si="2"/>
        <v>0.66666666666666663</v>
      </c>
    </row>
    <row r="18" spans="1:17" ht="18.75">
      <c r="A18" s="38" t="s">
        <v>19</v>
      </c>
      <c r="B18" s="10">
        <v>4</v>
      </c>
      <c r="C18" s="10" cm="1">
        <f t="array" ref="C18">INDEX('Primary H2H'!$B$16:$S$16,1,ROW()-7)</f>
        <v>3</v>
      </c>
      <c r="D18" s="44">
        <f t="shared" si="3"/>
        <v>0.5714285714285714</v>
      </c>
      <c r="N18" s="38" t="s">
        <v>15</v>
      </c>
      <c r="O18" s="10">
        <v>2</v>
      </c>
      <c r="P18" s="10" cm="1">
        <f t="array" ref="P18">INDEX('Primary H2H'!$B$17:$S$17,1,ROW()-6)</f>
        <v>2</v>
      </c>
      <c r="Q18" s="44">
        <f t="shared" si="2"/>
        <v>0.5</v>
      </c>
    </row>
    <row r="19" spans="1:17" ht="18.75">
      <c r="A19" s="38" t="s">
        <v>15</v>
      </c>
      <c r="B19" s="10">
        <v>3</v>
      </c>
      <c r="C19" s="10" cm="1">
        <f t="array" ref="C19">INDEX('Primary H2H'!$B$16:$S$16,1,ROW()-7)</f>
        <v>1</v>
      </c>
      <c r="D19" s="44">
        <f t="shared" si="3"/>
        <v>0.75</v>
      </c>
      <c r="N19" s="38" t="s">
        <v>18</v>
      </c>
      <c r="O19" s="10">
        <v>2</v>
      </c>
      <c r="P19" s="10" cm="1">
        <f t="array" ref="P19">INDEX('Primary H2H'!$B$17:$S$17,1,ROW()-6)</f>
        <v>1</v>
      </c>
      <c r="Q19" s="44">
        <f t="shared" si="2"/>
        <v>0.66666666666666663</v>
      </c>
    </row>
    <row r="20" spans="1:17" ht="18.75">
      <c r="A20" s="38" t="s">
        <v>18</v>
      </c>
      <c r="B20" s="10">
        <v>2</v>
      </c>
      <c r="C20" s="10" cm="1">
        <f t="array" ref="C20">INDEX('Primary H2H'!$B$16:$S$16,1,ROW()-7)</f>
        <v>3</v>
      </c>
      <c r="D20" s="44">
        <f t="shared" si="3"/>
        <v>0.4</v>
      </c>
      <c r="N20" s="38" t="s">
        <v>24</v>
      </c>
      <c r="O20" s="10">
        <v>0</v>
      </c>
      <c r="P20" s="10" cm="1">
        <f t="array" ref="P20">INDEX('Primary H2H'!$B$17:$S$17,1,ROW()-6)</f>
        <v>1</v>
      </c>
      <c r="Q20" s="44">
        <f t="shared" si="2"/>
        <v>0</v>
      </c>
    </row>
    <row r="21" spans="1:17" ht="18.75">
      <c r="A21" s="38" t="s">
        <v>24</v>
      </c>
      <c r="B21" s="10">
        <v>0</v>
      </c>
      <c r="C21" s="10" cm="1">
        <f t="array" ref="C21">INDEX('Primary H2H'!$B$16:$S$16,1,ROW()-7)</f>
        <v>1</v>
      </c>
      <c r="D21" s="44">
        <f t="shared" si="3"/>
        <v>0</v>
      </c>
      <c r="N21" s="38" t="s">
        <v>20</v>
      </c>
      <c r="O21" s="10">
        <v>3</v>
      </c>
      <c r="P21" s="10" cm="1">
        <f t="array" ref="P21">INDEX('Primary H2H'!$B$17:$S$17,1,ROW()-6)</f>
        <v>1</v>
      </c>
      <c r="Q21" s="44">
        <f t="shared" si="2"/>
        <v>0.75</v>
      </c>
    </row>
    <row r="22" spans="1:17" ht="18.75">
      <c r="A22" s="167" t="s">
        <v>20</v>
      </c>
      <c r="B22" s="169">
        <v>0</v>
      </c>
      <c r="C22" s="169" cm="1">
        <f t="array" ref="C22">INDEX('Primary H2H'!$B$16:$S$16,1,ROW()-7)</f>
        <v>0</v>
      </c>
      <c r="D22" s="166" t="e">
        <f t="shared" si="3"/>
        <v>#DIV/0!</v>
      </c>
      <c r="N22" s="167" t="s">
        <v>21</v>
      </c>
      <c r="O22" s="169">
        <v>0</v>
      </c>
      <c r="P22" s="169" cm="1">
        <f t="array" ref="P22">INDEX('Primary H2H'!$B$17:$S$17,1,ROW()-6)</f>
        <v>0</v>
      </c>
      <c r="Q22" s="166" t="e">
        <f t="shared" si="2"/>
        <v>#DIV/0!</v>
      </c>
    </row>
    <row r="23" spans="1:17" ht="18.75">
      <c r="A23" s="38" t="s">
        <v>21</v>
      </c>
      <c r="B23" s="10">
        <v>1</v>
      </c>
      <c r="C23" s="10" cm="1">
        <f t="array" ref="C23">INDEX('Primary H2H'!$B$16:$S$16,1,ROW()-7)</f>
        <v>3</v>
      </c>
      <c r="D23" s="44">
        <f t="shared" si="3"/>
        <v>0.25</v>
      </c>
      <c r="N23" s="38" t="s">
        <v>50</v>
      </c>
      <c r="O23" s="10">
        <v>0</v>
      </c>
      <c r="P23" s="10" cm="1">
        <f t="array" ref="P23">INDEX('Primary H2H'!$B$17:$S$17,1,ROW()-6)</f>
        <v>0</v>
      </c>
      <c r="Q23" s="44" t="e">
        <f t="shared" si="2"/>
        <v>#DIV/0!</v>
      </c>
    </row>
    <row r="24" spans="1:17" ht="18.75">
      <c r="A24" s="38" t="s">
        <v>50</v>
      </c>
      <c r="B24" s="10">
        <v>0</v>
      </c>
      <c r="C24" s="10" cm="1">
        <f t="array" ref="C24">INDEX('Primary H2H'!$B$16:$S$16,1,ROW()-7)</f>
        <v>0</v>
      </c>
      <c r="D24" s="44" t="e">
        <f t="shared" si="3"/>
        <v>#DIV/0!</v>
      </c>
      <c r="N24" s="75" t="s">
        <v>22</v>
      </c>
      <c r="O24" s="10">
        <v>1</v>
      </c>
      <c r="P24" s="10" cm="1">
        <f t="array" ref="P24">INDEX('Primary H2H'!$B$17:$S$17,1,ROW()-6)</f>
        <v>3</v>
      </c>
      <c r="Q24" s="44">
        <f t="shared" si="2"/>
        <v>0.25</v>
      </c>
    </row>
    <row r="25" spans="1:17" ht="18.75">
      <c r="A25" s="75" t="s">
        <v>22</v>
      </c>
      <c r="B25" s="10">
        <v>4</v>
      </c>
      <c r="C25" s="10" cm="1">
        <f t="array" ref="C25">INDEX('Primary H2H'!$B$16:$S$16,1,ROW()-7)</f>
        <v>1</v>
      </c>
      <c r="D25" s="44">
        <f t="shared" si="3"/>
        <v>0.8</v>
      </c>
      <c r="N25" s="2"/>
      <c r="O25" s="168">
        <f>SUM(O7:O24)</f>
        <v>22</v>
      </c>
      <c r="P25" s="168">
        <f>SUM(P7:P24)</f>
        <v>20</v>
      </c>
      <c r="Q25" s="199"/>
    </row>
    <row r="26" spans="1:17">
      <c r="A26" s="2"/>
      <c r="B26" s="168">
        <f>SUM(B8:B25)</f>
        <v>35</v>
      </c>
      <c r="C26" s="168">
        <f>SUM(C8:C25)</f>
        <v>20</v>
      </c>
      <c r="D26" s="17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8A3C-4278-420F-BF53-1B0CAFEAD63D}">
  <dimension ref="A1:AD29"/>
  <sheetViews>
    <sheetView workbookViewId="0">
      <selection activeCell="O11" sqref="O11"/>
    </sheetView>
  </sheetViews>
  <sheetFormatPr defaultRowHeight="15"/>
  <cols>
    <col min="1" max="1" width="12" style="5" bestFit="1" customWidth="1"/>
    <col min="2" max="2" width="3.85546875" style="10" bestFit="1" customWidth="1"/>
    <col min="3" max="3" width="2.85546875" style="10" bestFit="1" customWidth="1"/>
    <col min="4" max="4" width="10.28515625" style="189" bestFit="1" customWidth="1"/>
    <col min="5" max="5" width="9" style="9" bestFit="1" customWidth="1"/>
    <col min="6" max="6" width="7.7109375" style="9" bestFit="1" customWidth="1"/>
    <col min="7" max="7" width="9" style="9" bestFit="1" customWidth="1"/>
    <col min="8" max="8" width="7.7109375" style="9" bestFit="1" customWidth="1"/>
    <col min="9" max="9" width="7.42578125" style="10" bestFit="1" customWidth="1"/>
    <col min="10" max="10" width="6.28515625" style="9" bestFit="1" customWidth="1"/>
    <col min="11" max="11" width="6.85546875" style="9" bestFit="1" customWidth="1"/>
    <col min="12" max="12" width="8.5703125" style="9" bestFit="1" customWidth="1"/>
    <col min="13" max="13" width="4.140625" style="5" bestFit="1" customWidth="1"/>
    <col min="14" max="14" width="12" style="5" bestFit="1" customWidth="1"/>
    <col min="15" max="16" width="4.140625" style="9" bestFit="1" customWidth="1"/>
    <col min="17" max="17" width="10.28515625" style="9" bestFit="1" customWidth="1"/>
    <col min="18" max="18" width="9" style="9" bestFit="1" customWidth="1"/>
    <col min="19" max="19" width="7.5703125" style="5" bestFit="1" customWidth="1"/>
    <col min="20" max="20" width="9" style="5" bestFit="1" customWidth="1"/>
    <col min="21" max="21" width="7.5703125" style="5" bestFit="1" customWidth="1"/>
    <col min="22" max="22" width="7.42578125" style="5" bestFit="1" customWidth="1"/>
    <col min="23" max="23" width="6.28515625" style="5" bestFit="1" customWidth="1"/>
    <col min="24" max="24" width="6.85546875" style="5" bestFit="1" customWidth="1"/>
    <col min="25" max="25" width="8.5703125" style="5" bestFit="1" customWidth="1"/>
    <col min="26" max="26" width="9.140625" style="5"/>
    <col min="27" max="27" width="17.42578125" style="5" bestFit="1" customWidth="1"/>
    <col min="28" max="28" width="11.7109375" style="5" bestFit="1" customWidth="1"/>
    <col min="29" max="29" width="7.5703125" style="5" bestFit="1" customWidth="1"/>
    <col min="30" max="30" width="9" style="5" bestFit="1" customWidth="1"/>
  </cols>
  <sheetData>
    <row r="1" spans="1:30" ht="18.75">
      <c r="A1" s="23" t="s">
        <v>22</v>
      </c>
      <c r="B1" s="198" t="s">
        <v>1</v>
      </c>
      <c r="C1" s="198" t="s">
        <v>2</v>
      </c>
      <c r="D1" s="76" t="s">
        <v>23</v>
      </c>
      <c r="E1" s="53" t="s">
        <v>4</v>
      </c>
      <c r="F1" s="53" t="s">
        <v>5</v>
      </c>
      <c r="G1" s="53" t="s">
        <v>6</v>
      </c>
      <c r="H1" s="53" t="s">
        <v>7</v>
      </c>
      <c r="I1" s="198" t="s">
        <v>8</v>
      </c>
      <c r="J1" s="53" t="s">
        <v>9</v>
      </c>
      <c r="K1" s="53" t="s">
        <v>10</v>
      </c>
      <c r="L1" s="53" t="s">
        <v>11</v>
      </c>
      <c r="N1" s="23" t="s">
        <v>27</v>
      </c>
      <c r="O1" s="23" t="s">
        <v>1</v>
      </c>
      <c r="P1" s="23" t="s">
        <v>2</v>
      </c>
      <c r="Q1" s="23" t="s">
        <v>3</v>
      </c>
      <c r="R1" s="53" t="s">
        <v>4</v>
      </c>
      <c r="S1" s="53" t="s">
        <v>5</v>
      </c>
      <c r="T1" s="53" t="s">
        <v>6</v>
      </c>
      <c r="U1" s="53" t="s">
        <v>7</v>
      </c>
      <c r="V1" s="23" t="s">
        <v>8</v>
      </c>
      <c r="W1" s="23" t="s">
        <v>9</v>
      </c>
      <c r="X1" s="53" t="s">
        <v>10</v>
      </c>
      <c r="Y1" s="53" t="s">
        <v>11</v>
      </c>
      <c r="AA1" s="38" t="s">
        <v>51</v>
      </c>
      <c r="AB1" s="38" t="s">
        <v>4</v>
      </c>
      <c r="AC1" s="38" t="s">
        <v>53</v>
      </c>
      <c r="AD1" s="38" t="s">
        <v>66</v>
      </c>
    </row>
    <row r="2" spans="1:30" ht="18.75">
      <c r="A2" s="30" t="s">
        <v>34</v>
      </c>
      <c r="B2" s="12"/>
      <c r="C2" s="12"/>
      <c r="D2" s="44"/>
      <c r="E2" s="29"/>
      <c r="F2" s="13"/>
      <c r="G2" s="29"/>
      <c r="H2" s="13"/>
      <c r="I2" s="32"/>
      <c r="J2" s="13"/>
      <c r="K2" s="13"/>
      <c r="L2" s="13"/>
      <c r="N2" s="30" t="s">
        <v>30</v>
      </c>
      <c r="O2" s="12">
        <v>7</v>
      </c>
      <c r="P2" s="12">
        <v>6</v>
      </c>
      <c r="Q2" s="57">
        <f t="shared" ref="Q2:Q6" si="0">(O2/(O2+P2))</f>
        <v>0.53846153846153844</v>
      </c>
      <c r="R2" s="13">
        <v>1617</v>
      </c>
      <c r="S2" s="13">
        <f>R2/13</f>
        <v>124.38461538461539</v>
      </c>
      <c r="T2" s="13">
        <v>1512</v>
      </c>
      <c r="U2" s="13">
        <f>T2/13</f>
        <v>116.30769230769231</v>
      </c>
      <c r="V2" s="12">
        <v>3</v>
      </c>
      <c r="W2" s="13">
        <f>S2-U2</f>
        <v>8.0769230769230802</v>
      </c>
      <c r="X2" s="13">
        <f>S2-AC4</f>
        <v>7.60439560439562</v>
      </c>
      <c r="Y2" s="13">
        <f>U2-AC4</f>
        <v>-0.47252747252746019</v>
      </c>
      <c r="AA2" s="38">
        <v>2021</v>
      </c>
      <c r="AB2" s="13" cm="1">
        <f t="array" ref="AB2:AB10">'Master '!AB2:AB10</f>
        <v>0</v>
      </c>
      <c r="AC2" s="13" cm="1">
        <f t="array" ref="AC2:AC10">'Master '!AC2:AC10</f>
        <v>0</v>
      </c>
      <c r="AD2" s="13">
        <f>AK29</f>
        <v>0</v>
      </c>
    </row>
    <row r="3" spans="1:30" ht="18.75">
      <c r="A3" s="30" t="s">
        <v>29</v>
      </c>
      <c r="B3" s="12">
        <v>9</v>
      </c>
      <c r="C3" s="12">
        <v>4</v>
      </c>
      <c r="D3" s="46">
        <f t="shared" ref="D3" si="1">(B3/(B3+C3))</f>
        <v>0.69230769230769229</v>
      </c>
      <c r="E3" s="13">
        <v>1793</v>
      </c>
      <c r="F3" s="13">
        <f>E3/13</f>
        <v>137.92307692307693</v>
      </c>
      <c r="G3" s="62">
        <v>1539</v>
      </c>
      <c r="H3" s="62">
        <f>G3/13</f>
        <v>118.38461538461539</v>
      </c>
      <c r="I3" s="12">
        <v>1</v>
      </c>
      <c r="J3" s="62">
        <f>F3-H3</f>
        <v>19.538461538461547</v>
      </c>
      <c r="K3" s="13">
        <f>F3-AC3</f>
        <v>14.307692307692335</v>
      </c>
      <c r="L3" s="13">
        <f>H3-AC3</f>
        <v>-5.2307692307692122</v>
      </c>
      <c r="N3" s="38" t="s">
        <v>32</v>
      </c>
      <c r="O3" s="12">
        <v>7</v>
      </c>
      <c r="P3" s="12">
        <v>5</v>
      </c>
      <c r="Q3" s="57">
        <f t="shared" si="0"/>
        <v>0.58333333333333337</v>
      </c>
      <c r="R3" s="13">
        <v>1205</v>
      </c>
      <c r="S3" s="13">
        <f>R3/12</f>
        <v>100.41666666666667</v>
      </c>
      <c r="T3" s="13">
        <v>1078</v>
      </c>
      <c r="U3" s="13">
        <f>T3/12</f>
        <v>89.833333333333329</v>
      </c>
      <c r="V3" s="12">
        <v>8</v>
      </c>
      <c r="W3" s="13">
        <f t="shared" ref="W3:W6" si="2">S3-U3</f>
        <v>10.583333333333343</v>
      </c>
      <c r="X3" s="13">
        <f t="shared" ref="X3:X6" si="3">S3-AC5</f>
        <v>3.185897435897445</v>
      </c>
      <c r="Y3" s="13">
        <f t="shared" ref="Y3:Y6" si="4">U3-AC5</f>
        <v>-7.3974358974358978</v>
      </c>
      <c r="AA3" s="38">
        <v>2020</v>
      </c>
      <c r="AB3" s="13">
        <v>19284</v>
      </c>
      <c r="AC3" s="13">
        <v>123.6153846153846</v>
      </c>
      <c r="AD3" s="13">
        <v>1607</v>
      </c>
    </row>
    <row r="4" spans="1:30" ht="18.75">
      <c r="A4" s="33"/>
      <c r="B4" s="26">
        <f>SUM(B2:B3)</f>
        <v>9</v>
      </c>
      <c r="C4" s="26">
        <f>SUM(C2:C3)</f>
        <v>4</v>
      </c>
      <c r="D4" s="44">
        <f>(B4/(B4+C4))</f>
        <v>0.69230769230769229</v>
      </c>
      <c r="E4" s="27">
        <f>SUM(E3)</f>
        <v>1793</v>
      </c>
      <c r="F4" s="27">
        <f>AVERAGE(F3)</f>
        <v>137.92307692307693</v>
      </c>
      <c r="G4" s="27">
        <f>SUM(G3)</f>
        <v>1539</v>
      </c>
      <c r="H4" s="27">
        <f>AVERAGE(H3)</f>
        <v>118.38461538461539</v>
      </c>
      <c r="I4" s="26">
        <f>AVERAGE(I3)</f>
        <v>1</v>
      </c>
      <c r="J4" s="27">
        <f>AVERAGE(J3)</f>
        <v>19.538461538461547</v>
      </c>
      <c r="K4" s="31">
        <f>AVERAGE(K2:K3)</f>
        <v>14.307692307692335</v>
      </c>
      <c r="L4" s="31">
        <f>AVERAGE(L2:L3)</f>
        <v>-5.2307692307692122</v>
      </c>
      <c r="N4" s="30" t="s">
        <v>35</v>
      </c>
      <c r="O4" s="12">
        <v>6</v>
      </c>
      <c r="P4" s="12">
        <v>6</v>
      </c>
      <c r="Q4" s="57">
        <f t="shared" si="0"/>
        <v>0.5</v>
      </c>
      <c r="R4" s="13">
        <v>959</v>
      </c>
      <c r="S4" s="13">
        <f>R4/12</f>
        <v>79.916666666666671</v>
      </c>
      <c r="T4" s="13">
        <v>1037</v>
      </c>
      <c r="U4" s="13">
        <f>T4/12</f>
        <v>86.416666666666671</v>
      </c>
      <c r="V4" s="12">
        <v>4</v>
      </c>
      <c r="W4" s="13">
        <f t="shared" si="2"/>
        <v>-6.5</v>
      </c>
      <c r="X4" s="13">
        <f t="shared" si="3"/>
        <v>-6.185897435897445</v>
      </c>
      <c r="Y4" s="13">
        <f t="shared" si="4"/>
        <v>0.31410256410255499</v>
      </c>
      <c r="AA4" s="38">
        <v>2019</v>
      </c>
      <c r="AB4" s="13">
        <v>21254</v>
      </c>
      <c r="AC4" s="13">
        <v>116.78021978021977</v>
      </c>
      <c r="AD4" s="13">
        <v>1518.1</v>
      </c>
    </row>
    <row r="5" spans="1:30" ht="18.75">
      <c r="E5" s="29">
        <f>AVERAGE(E2:E3)</f>
        <v>1793</v>
      </c>
      <c r="F5" s="29"/>
      <c r="G5" s="29">
        <f t="shared" ref="G5" si="5">AVERAGE(G2:G3)</f>
        <v>1539</v>
      </c>
      <c r="N5" s="30" t="s">
        <v>36</v>
      </c>
      <c r="O5" s="12">
        <v>7</v>
      </c>
      <c r="P5" s="12">
        <v>6</v>
      </c>
      <c r="Q5" s="57">
        <f t="shared" si="0"/>
        <v>0.53846153846153844</v>
      </c>
      <c r="R5" s="13">
        <v>1175</v>
      </c>
      <c r="S5" s="13">
        <f t="shared" ref="S5:S6" si="6">R5/13</f>
        <v>90.384615384615387</v>
      </c>
      <c r="T5" s="13">
        <v>1228</v>
      </c>
      <c r="U5" s="13">
        <f t="shared" ref="U5:U6" si="7">T5/13</f>
        <v>94.461538461538467</v>
      </c>
      <c r="V5" s="12">
        <v>6</v>
      </c>
      <c r="W5" s="13">
        <f t="shared" si="2"/>
        <v>-4.0769230769230802</v>
      </c>
      <c r="X5" s="13">
        <f t="shared" si="3"/>
        <v>-0.4835164835164818</v>
      </c>
      <c r="Y5" s="13">
        <f t="shared" si="4"/>
        <v>3.5934065934065984</v>
      </c>
      <c r="AA5" s="38">
        <v>2018</v>
      </c>
      <c r="AB5" s="13">
        <v>15168</v>
      </c>
      <c r="AC5" s="13">
        <v>97.230769230769226</v>
      </c>
      <c r="AD5" s="13">
        <v>1166.8</v>
      </c>
    </row>
    <row r="6" spans="1:30" ht="18.75">
      <c r="K6" s="29"/>
      <c r="L6" s="29"/>
      <c r="M6" s="30"/>
      <c r="N6" s="30" t="s">
        <v>37</v>
      </c>
      <c r="O6" s="58">
        <v>8</v>
      </c>
      <c r="P6" s="58">
        <v>5</v>
      </c>
      <c r="Q6" s="59">
        <f t="shared" si="0"/>
        <v>0.61538461538461542</v>
      </c>
      <c r="R6" s="62">
        <v>1304</v>
      </c>
      <c r="S6" s="62">
        <f t="shared" si="6"/>
        <v>100.30769230769231</v>
      </c>
      <c r="T6" s="66">
        <v>1280</v>
      </c>
      <c r="U6" s="66">
        <f t="shared" si="7"/>
        <v>98.461538461538467</v>
      </c>
      <c r="V6" s="12">
        <v>6</v>
      </c>
      <c r="W6" s="13">
        <f t="shared" si="2"/>
        <v>1.8461538461538396</v>
      </c>
      <c r="X6" s="13">
        <f t="shared" si="3"/>
        <v>10.153846153846132</v>
      </c>
      <c r="Y6" s="13">
        <f t="shared" si="4"/>
        <v>8.3076923076922924</v>
      </c>
      <c r="AA6" s="38">
        <v>2017</v>
      </c>
      <c r="AB6" s="13">
        <v>13432</v>
      </c>
      <c r="AC6" s="13">
        <v>86.102564102564116</v>
      </c>
      <c r="AD6" s="13">
        <v>1033.2</v>
      </c>
    </row>
    <row r="7" spans="1:30" ht="18.75">
      <c r="A7" s="23" t="s">
        <v>39</v>
      </c>
      <c r="B7" s="198" t="s">
        <v>1</v>
      </c>
      <c r="C7" s="198" t="s">
        <v>2</v>
      </c>
      <c r="D7" s="76" t="s">
        <v>3</v>
      </c>
      <c r="K7" s="29"/>
      <c r="L7" s="13"/>
      <c r="M7" s="12"/>
      <c r="N7" s="33"/>
      <c r="O7" s="12">
        <f>SUM(O2:O6)</f>
        <v>35</v>
      </c>
      <c r="P7" s="12">
        <f>SUM(P2:P6)</f>
        <v>28</v>
      </c>
      <c r="Q7" s="57">
        <f>(O7/(O7+P7))</f>
        <v>0.55555555555555558</v>
      </c>
      <c r="R7" s="27">
        <f>SUM(R2:R6)</f>
        <v>6260</v>
      </c>
      <c r="S7" s="27">
        <f>AVERAGE(S2:S6)</f>
        <v>99.082051282051282</v>
      </c>
      <c r="T7" s="27">
        <f>SUM(T2:T6)</f>
        <v>6135</v>
      </c>
      <c r="U7" s="27">
        <f>AVERAGE(U2:U6)</f>
        <v>97.09615384615384</v>
      </c>
      <c r="V7" s="27">
        <f>AVERAGE(V2:V6)</f>
        <v>5.4</v>
      </c>
      <c r="W7" s="27">
        <f>AVERAGE(W2:W6)</f>
        <v>1.9858974358974364</v>
      </c>
      <c r="X7" s="31">
        <f t="shared" ref="X7:Y7" si="8">AVERAGE(X2:X6)</f>
        <v>2.8549450549450541</v>
      </c>
      <c r="Y7" s="31">
        <f t="shared" si="8"/>
        <v>0.86904761904761751</v>
      </c>
      <c r="AA7" s="38">
        <v>2016</v>
      </c>
      <c r="AB7" s="13">
        <v>16538</v>
      </c>
      <c r="AC7" s="13">
        <v>90.868131868131869</v>
      </c>
      <c r="AD7" s="13">
        <v>1181.3</v>
      </c>
    </row>
    <row r="8" spans="1:30" ht="18.75">
      <c r="A8" s="38" t="s">
        <v>26</v>
      </c>
      <c r="B8" s="10" cm="1">
        <f t="array" ref="B8:B25">'Primary H2H'!S2:S19</f>
        <v>0</v>
      </c>
      <c r="C8" s="10" cm="1">
        <f t="array" ref="C8">INDEX('Primary H2H'!$B$19:$S$19,1,ROW()-7)</f>
        <v>0</v>
      </c>
      <c r="D8" s="44" t="e">
        <f t="shared" ref="D8:D25" si="9">(B8/(B8+C8))</f>
        <v>#DIV/0!</v>
      </c>
      <c r="K8" s="29"/>
      <c r="L8" s="13"/>
      <c r="M8" s="12"/>
      <c r="O8" s="5"/>
      <c r="P8" s="5"/>
      <c r="Q8" s="5"/>
      <c r="R8" s="29">
        <f>AVERAGE(R2:R6)</f>
        <v>1252</v>
      </c>
      <c r="S8" s="29"/>
      <c r="T8" s="29">
        <f t="shared" ref="T8" si="10">AVERAGE(T2:T6)</f>
        <v>1227</v>
      </c>
      <c r="U8" s="9"/>
      <c r="AA8" s="38">
        <v>2015</v>
      </c>
      <c r="AB8" s="13">
        <v>14064</v>
      </c>
      <c r="AC8" s="13">
        <v>90.153846153846175</v>
      </c>
      <c r="AD8" s="13">
        <v>1172</v>
      </c>
    </row>
    <row r="9" spans="1:30" ht="18.75">
      <c r="A9" s="38" t="s">
        <v>12</v>
      </c>
      <c r="B9" s="10">
        <v>3</v>
      </c>
      <c r="C9" s="10" cm="1">
        <f t="array" ref="C9">INDEX('Primary H2H'!$B$19:$S$19,1,ROW()-7)</f>
        <v>1</v>
      </c>
      <c r="D9" s="44">
        <f t="shared" si="9"/>
        <v>0.75</v>
      </c>
      <c r="K9" s="29"/>
      <c r="L9" s="13"/>
      <c r="M9" s="12"/>
      <c r="N9" s="57"/>
      <c r="O9" s="13"/>
      <c r="P9" s="13"/>
      <c r="Q9" s="13"/>
      <c r="R9" s="13"/>
      <c r="S9" s="12"/>
      <c r="T9" s="13"/>
      <c r="AA9" s="38">
        <v>2014</v>
      </c>
      <c r="AB9" s="13">
        <v>12384</v>
      </c>
      <c r="AC9" s="13">
        <v>95.261538461538478</v>
      </c>
      <c r="AD9" s="13">
        <v>1238.4000000000001</v>
      </c>
    </row>
    <row r="10" spans="1:30" ht="18.75">
      <c r="A10" s="38" t="s">
        <v>25</v>
      </c>
      <c r="B10" s="10">
        <v>0</v>
      </c>
      <c r="C10" s="10" cm="1">
        <f t="array" ref="C10">INDEX('Primary H2H'!$B$19:$S$19,1,ROW()-7)</f>
        <v>0</v>
      </c>
      <c r="D10" s="44" t="e">
        <f t="shared" si="9"/>
        <v>#DIV/0!</v>
      </c>
      <c r="K10" s="29"/>
      <c r="L10" s="13"/>
      <c r="M10" s="12"/>
      <c r="N10" s="23" t="s">
        <v>39</v>
      </c>
      <c r="O10" s="75" t="s">
        <v>1</v>
      </c>
      <c r="P10" s="75" t="s">
        <v>2</v>
      </c>
      <c r="Q10" s="75" t="s">
        <v>3</v>
      </c>
      <c r="R10" s="13"/>
      <c r="S10" s="12"/>
      <c r="T10" s="13"/>
      <c r="AA10" s="38">
        <v>2013</v>
      </c>
      <c r="AB10" s="13">
        <v>11782</v>
      </c>
      <c r="AC10" s="13">
        <v>90.630769230769232</v>
      </c>
      <c r="AD10" s="187">
        <v>1178.2</v>
      </c>
    </row>
    <row r="11" spans="1:30" ht="18.75">
      <c r="A11" s="38" t="s">
        <v>42</v>
      </c>
      <c r="B11" s="10">
        <v>0</v>
      </c>
      <c r="C11" s="10" cm="1">
        <f t="array" ref="C11">INDEX('Primary H2H'!$B$19:$S$19,1,ROW()-7)</f>
        <v>0</v>
      </c>
      <c r="D11" s="44" t="e">
        <f t="shared" si="9"/>
        <v>#DIV/0!</v>
      </c>
      <c r="K11" s="29"/>
      <c r="L11" s="13"/>
      <c r="M11" s="12"/>
      <c r="N11" s="38" t="s">
        <v>26</v>
      </c>
      <c r="O11" s="10" cm="1">
        <f t="array" ref="O11:O28">'Primary H2H'!F2:F19</f>
        <v>1</v>
      </c>
      <c r="P11" s="10" cm="1">
        <f t="array" ref="P11">INDEX('Primary H2H'!$B$6:$S$6,1,ROW()-10)</f>
        <v>4</v>
      </c>
      <c r="Q11" s="44">
        <f t="shared" ref="Q11:Q28" si="11">(O11/(O11+P11))</f>
        <v>0.2</v>
      </c>
      <c r="R11" s="13"/>
      <c r="S11" s="12"/>
      <c r="T11" s="13"/>
      <c r="AA11" s="175"/>
      <c r="AB11" s="31">
        <f>SUM(AB2:AB10)</f>
        <v>123906</v>
      </c>
      <c r="AC11" s="31">
        <f>AVERAGE(AC3:AC10)</f>
        <v>98.83040293040294</v>
      </c>
      <c r="AD11" s="29">
        <f>AVERAGE(AD3:AD10)</f>
        <v>1261.875</v>
      </c>
    </row>
    <row r="12" spans="1:30" ht="18.75">
      <c r="A12" s="38" t="s">
        <v>27</v>
      </c>
      <c r="B12" s="10">
        <v>0</v>
      </c>
      <c r="C12" s="10" cm="1">
        <f t="array" ref="C12">INDEX('Primary H2H'!$B$19:$S$19,1,ROW()-7)</f>
        <v>0</v>
      </c>
      <c r="D12" s="44" t="e">
        <f t="shared" si="9"/>
        <v>#DIV/0!</v>
      </c>
      <c r="K12" s="13"/>
      <c r="L12" s="13"/>
      <c r="M12" s="12"/>
      <c r="N12" s="38" t="s">
        <v>12</v>
      </c>
      <c r="O12" s="10">
        <v>4</v>
      </c>
      <c r="P12" s="10" cm="1">
        <f t="array" ref="P12">INDEX('Primary H2H'!$B$6:$S$6,1,ROW()-10)</f>
        <v>1</v>
      </c>
      <c r="Q12" s="44">
        <f t="shared" si="11"/>
        <v>0.8</v>
      </c>
      <c r="R12" s="29"/>
      <c r="S12" s="29"/>
      <c r="T12" s="29"/>
    </row>
    <row r="13" spans="1:30" ht="18.75">
      <c r="A13" s="38" t="s">
        <v>17</v>
      </c>
      <c r="B13" s="10">
        <v>0</v>
      </c>
      <c r="C13" s="10" cm="1">
        <f t="array" ref="C13">INDEX('Primary H2H'!$B$19:$S$19,1,ROW()-7)</f>
        <v>4</v>
      </c>
      <c r="D13" s="44">
        <f t="shared" si="9"/>
        <v>0</v>
      </c>
      <c r="N13" s="38" t="s">
        <v>25</v>
      </c>
      <c r="O13" s="10">
        <v>1</v>
      </c>
      <c r="P13" s="10" cm="1">
        <f t="array" ref="P13">INDEX('Primary H2H'!$B$6:$S$6,1,ROW()-10)</f>
        <v>4</v>
      </c>
      <c r="Q13" s="44">
        <f t="shared" si="11"/>
        <v>0.2</v>
      </c>
    </row>
    <row r="14" spans="1:30" ht="18.75">
      <c r="A14" s="38" t="s">
        <v>0</v>
      </c>
      <c r="B14" s="10">
        <v>1</v>
      </c>
      <c r="C14" s="10" cm="1">
        <f t="array" ref="C14">INDEX('Primary H2H'!$B$19:$S$19,1,ROW()-7)</f>
        <v>4</v>
      </c>
      <c r="D14" s="44">
        <f t="shared" si="9"/>
        <v>0.2</v>
      </c>
      <c r="N14" s="38" t="s">
        <v>42</v>
      </c>
      <c r="O14" s="10">
        <v>1</v>
      </c>
      <c r="P14" s="10" cm="1">
        <f t="array" ref="P14">INDEX('Primary H2H'!$B$6:$S$6,1,ROW()-10)</f>
        <v>1</v>
      </c>
      <c r="Q14" s="44">
        <f t="shared" si="11"/>
        <v>0.5</v>
      </c>
    </row>
    <row r="15" spans="1:30" ht="18.75">
      <c r="A15" s="38" t="s">
        <v>16</v>
      </c>
      <c r="B15" s="10">
        <v>5</v>
      </c>
      <c r="C15" s="10" cm="1">
        <f t="array" ref="C15">INDEX('Primary H2H'!$B$19:$S$19,1,ROW()-7)</f>
        <v>2</v>
      </c>
      <c r="D15" s="44">
        <f t="shared" si="9"/>
        <v>0.7142857142857143</v>
      </c>
      <c r="N15" s="167" t="s">
        <v>27</v>
      </c>
      <c r="O15" s="169">
        <v>0</v>
      </c>
      <c r="P15" s="169" cm="1">
        <f t="array" ref="P15">INDEX('Primary H2H'!$B$6:$S$6,1,ROW()-10)</f>
        <v>0</v>
      </c>
      <c r="Q15" s="166" t="e">
        <f t="shared" si="11"/>
        <v>#DIV/0!</v>
      </c>
    </row>
    <row r="16" spans="1:30" ht="18.75">
      <c r="A16" s="38" t="s">
        <v>14</v>
      </c>
      <c r="B16" s="10">
        <v>1</v>
      </c>
      <c r="C16" s="10" cm="1">
        <f t="array" ref="C16">INDEX('Primary H2H'!$B$19:$S$19,1,ROW()-7)</f>
        <v>4</v>
      </c>
      <c r="D16" s="44">
        <f t="shared" si="9"/>
        <v>0.2</v>
      </c>
      <c r="N16" s="38" t="s">
        <v>17</v>
      </c>
      <c r="O16" s="10">
        <v>4</v>
      </c>
      <c r="P16" s="10" cm="1">
        <f t="array" ref="P16">INDEX('Primary H2H'!$B$6:$S$6,1,ROW()-10)</f>
        <v>2</v>
      </c>
      <c r="Q16" s="44">
        <f t="shared" si="11"/>
        <v>0.66666666666666663</v>
      </c>
    </row>
    <row r="17" spans="1:17" ht="18.75">
      <c r="A17" s="38" t="s">
        <v>13</v>
      </c>
      <c r="B17" s="10">
        <v>4</v>
      </c>
      <c r="C17" s="10" cm="1">
        <f t="array" ref="C17">INDEX('Primary H2H'!$B$19:$S$19,1,ROW()-7)</f>
        <v>2</v>
      </c>
      <c r="D17" s="44">
        <f>(B17/(B17+C17))</f>
        <v>0.66666666666666663</v>
      </c>
      <c r="N17" s="38" t="s">
        <v>0</v>
      </c>
      <c r="O17" s="10">
        <v>3</v>
      </c>
      <c r="P17" s="10" cm="1">
        <f t="array" ref="P17">INDEX('Primary H2H'!$B$6:$S$6,1,ROW()-10)</f>
        <v>2</v>
      </c>
      <c r="Q17" s="44">
        <f t="shared" si="11"/>
        <v>0.6</v>
      </c>
    </row>
    <row r="18" spans="1:17" ht="18.75">
      <c r="A18" s="38" t="s">
        <v>19</v>
      </c>
      <c r="B18" s="10">
        <v>1</v>
      </c>
      <c r="C18" s="10" cm="1">
        <f t="array" ref="C18">INDEX('Primary H2H'!$B$19:$S$19,1,ROW()-7)</f>
        <v>3</v>
      </c>
      <c r="D18" s="44">
        <f t="shared" si="9"/>
        <v>0.25</v>
      </c>
      <c r="N18" s="38" t="s">
        <v>16</v>
      </c>
      <c r="O18" s="10">
        <v>3</v>
      </c>
      <c r="P18" s="10" cm="1">
        <f t="array" ref="P18">INDEX('Primary H2H'!$B$6:$S$6,1,ROW()-10)</f>
        <v>2</v>
      </c>
      <c r="Q18" s="44">
        <f t="shared" si="11"/>
        <v>0.6</v>
      </c>
    </row>
    <row r="19" spans="1:17" ht="18.75">
      <c r="A19" s="38" t="s">
        <v>15</v>
      </c>
      <c r="B19" s="10">
        <v>0</v>
      </c>
      <c r="C19" s="10" cm="1">
        <f t="array" ref="C19">INDEX('Primary H2H'!$B$19:$S$19,1,ROW()-7)</f>
        <v>5</v>
      </c>
      <c r="D19" s="44">
        <f t="shared" si="9"/>
        <v>0</v>
      </c>
      <c r="N19" s="38" t="s">
        <v>14</v>
      </c>
      <c r="O19" s="10">
        <v>3</v>
      </c>
      <c r="P19" s="10" cm="1">
        <f t="array" ref="P19">INDEX('Primary H2H'!$B$6:$S$6,1,ROW()-10)</f>
        <v>2</v>
      </c>
      <c r="Q19" s="44">
        <f t="shared" si="11"/>
        <v>0.6</v>
      </c>
    </row>
    <row r="20" spans="1:17" ht="18.75">
      <c r="A20" s="38" t="s">
        <v>18</v>
      </c>
      <c r="B20" s="10">
        <v>3</v>
      </c>
      <c r="C20" s="10" cm="1">
        <f t="array" ref="C20">INDEX('Primary H2H'!$B$19:$S$19,1,ROW()-7)</f>
        <v>2</v>
      </c>
      <c r="D20" s="44">
        <f t="shared" si="9"/>
        <v>0.6</v>
      </c>
      <c r="N20" s="38" t="s">
        <v>13</v>
      </c>
      <c r="O20" s="10">
        <v>2</v>
      </c>
      <c r="P20" s="10" cm="1">
        <f t="array" ref="P20">INDEX('Primary H2H'!$B$6:$S$6,1,ROW()-10)</f>
        <v>3</v>
      </c>
      <c r="Q20" s="44">
        <f>(O20/(O20+P20))</f>
        <v>0.4</v>
      </c>
    </row>
    <row r="21" spans="1:17" ht="18.75">
      <c r="A21" s="38" t="s">
        <v>24</v>
      </c>
      <c r="B21" s="10">
        <v>0</v>
      </c>
      <c r="C21" s="10" cm="1">
        <f t="array" ref="C21">INDEX('Primary H2H'!$B$19:$S$19,1,ROW()-7)</f>
        <v>1</v>
      </c>
      <c r="D21" s="44">
        <f t="shared" si="9"/>
        <v>0</v>
      </c>
      <c r="N21" s="38" t="s">
        <v>19</v>
      </c>
      <c r="O21" s="10">
        <v>3</v>
      </c>
      <c r="P21" s="10" cm="1">
        <f t="array" ref="P21">INDEX('Primary H2H'!$B$6:$S$6,1,ROW()-10)</f>
        <v>1</v>
      </c>
      <c r="Q21" s="44">
        <f t="shared" si="11"/>
        <v>0.75</v>
      </c>
    </row>
    <row r="22" spans="1:17" ht="18.75">
      <c r="A22" s="38" t="s">
        <v>20</v>
      </c>
      <c r="B22" s="10">
        <v>1</v>
      </c>
      <c r="C22" s="10" cm="1">
        <f t="array" ref="C22">INDEX('Primary H2H'!$B$19:$S$19,1,ROW()-7)</f>
        <v>4</v>
      </c>
      <c r="D22" s="44">
        <f t="shared" si="9"/>
        <v>0.2</v>
      </c>
      <c r="N22" s="38" t="s">
        <v>15</v>
      </c>
      <c r="O22" s="10">
        <v>3</v>
      </c>
      <c r="P22" s="10" cm="1">
        <f t="array" ref="P22">INDEX('Primary H2H'!$B$6:$S$6,1,ROW()-10)</f>
        <v>3</v>
      </c>
      <c r="Q22" s="44">
        <f t="shared" si="11"/>
        <v>0.5</v>
      </c>
    </row>
    <row r="23" spans="1:17" ht="18.75">
      <c r="A23" s="38" t="s">
        <v>21</v>
      </c>
      <c r="B23" s="10">
        <v>3</v>
      </c>
      <c r="C23" s="10" cm="1">
        <f t="array" ref="C23">INDEX('Primary H2H'!$B$19:$S$19,1,ROW()-7)</f>
        <v>1</v>
      </c>
      <c r="D23" s="44">
        <f t="shared" si="9"/>
        <v>0.75</v>
      </c>
      <c r="N23" s="38" t="s">
        <v>18</v>
      </c>
      <c r="O23" s="10">
        <v>3</v>
      </c>
      <c r="P23" s="10" cm="1">
        <f t="array" ref="P23">INDEX('Primary H2H'!$B$6:$S$6,1,ROW()-10)</f>
        <v>1</v>
      </c>
      <c r="Q23" s="44">
        <f t="shared" si="11"/>
        <v>0.75</v>
      </c>
    </row>
    <row r="24" spans="1:17" ht="18.75">
      <c r="A24" s="38" t="s">
        <v>50</v>
      </c>
      <c r="B24" s="10">
        <v>0</v>
      </c>
      <c r="C24" s="10" cm="1">
        <f t="array" ref="C24">INDEX('Primary H2H'!$B$19:$S$19,1,ROW()-7)</f>
        <v>0</v>
      </c>
      <c r="D24" s="44" t="e">
        <f t="shared" si="9"/>
        <v>#DIV/0!</v>
      </c>
      <c r="N24" s="38" t="s">
        <v>24</v>
      </c>
      <c r="O24" s="10">
        <v>4</v>
      </c>
      <c r="P24" s="10" cm="1">
        <f t="array" ref="P24">INDEX('Primary H2H'!$B$6:$S$6,1,ROW()-10)</f>
        <v>1</v>
      </c>
      <c r="Q24" s="44">
        <f t="shared" si="11"/>
        <v>0.8</v>
      </c>
    </row>
    <row r="25" spans="1:17" ht="18.75">
      <c r="A25" s="186" t="s">
        <v>22</v>
      </c>
      <c r="B25" s="169">
        <v>0</v>
      </c>
      <c r="C25" s="169" cm="1">
        <f t="array" ref="C25">INDEX('Primary H2H'!$B$19:$S$19,1,ROW()-7)</f>
        <v>0</v>
      </c>
      <c r="D25" s="166" t="e">
        <f t="shared" si="9"/>
        <v>#DIV/0!</v>
      </c>
      <c r="N25" s="38" t="s">
        <v>20</v>
      </c>
      <c r="O25" s="10">
        <v>0</v>
      </c>
      <c r="P25" s="10" cm="1">
        <f t="array" ref="P25">INDEX('Primary H2H'!$B$6:$S$6,1,ROW()-10)</f>
        <v>0</v>
      </c>
      <c r="Q25" s="44" t="e">
        <f t="shared" si="11"/>
        <v>#DIV/0!</v>
      </c>
    </row>
    <row r="26" spans="1:17" ht="18.75">
      <c r="A26" s="2"/>
      <c r="B26" s="168">
        <f>SUM(B8:B25)</f>
        <v>22</v>
      </c>
      <c r="C26" s="168">
        <f>SUM(C8:C25)</f>
        <v>33</v>
      </c>
      <c r="D26" s="199"/>
      <c r="N26" s="38" t="s">
        <v>21</v>
      </c>
      <c r="O26" s="10">
        <v>0</v>
      </c>
      <c r="P26" s="10" cm="1">
        <f t="array" ref="P26">INDEX('Primary H2H'!$B$6:$S$6,1,ROW()-10)</f>
        <v>0</v>
      </c>
      <c r="Q26" s="44" t="e">
        <f t="shared" si="11"/>
        <v>#DIV/0!</v>
      </c>
    </row>
    <row r="27" spans="1:17" ht="18.75">
      <c r="N27" s="38" t="s">
        <v>50</v>
      </c>
      <c r="O27" s="10">
        <v>0</v>
      </c>
      <c r="P27" s="10" cm="1">
        <f t="array" ref="P27">INDEX('Primary H2H'!$B$6:$S$6,1,ROW()-10)</f>
        <v>1</v>
      </c>
      <c r="Q27" s="44">
        <f t="shared" si="11"/>
        <v>0</v>
      </c>
    </row>
    <row r="28" spans="1:17" ht="18.75">
      <c r="N28" s="75" t="s">
        <v>22</v>
      </c>
      <c r="O28" s="10">
        <v>0</v>
      </c>
      <c r="P28" s="10" cm="1">
        <f t="array" ref="P28">INDEX('Primary H2H'!$B$6:$S$6,1,ROW()-10)</f>
        <v>0</v>
      </c>
      <c r="Q28" s="44" t="e">
        <f t="shared" si="11"/>
        <v>#DIV/0!</v>
      </c>
    </row>
    <row r="29" spans="1:17">
      <c r="N29" s="2"/>
      <c r="O29" s="168">
        <f>SUM(O11:O28)</f>
        <v>35</v>
      </c>
      <c r="P29" s="168">
        <f>SUM(P11:P28)</f>
        <v>28</v>
      </c>
      <c r="Q29" s="17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5F5C-E081-4496-AFE6-64A8DA71394C}">
  <dimension ref="A1:T23"/>
  <sheetViews>
    <sheetView workbookViewId="0"/>
  </sheetViews>
  <sheetFormatPr defaultRowHeight="15"/>
  <cols>
    <col min="1" max="1" width="18.7109375" customWidth="1"/>
    <col min="8" max="8" width="9.7109375" bestFit="1" customWidth="1"/>
    <col min="16" max="16" width="11.140625" bestFit="1" customWidth="1"/>
    <col min="19" max="19" width="8.7109375" bestFit="1" customWidth="1"/>
    <col min="20" max="20" width="19.7109375" bestFit="1" customWidth="1"/>
  </cols>
  <sheetData>
    <row r="1" spans="1:20" ht="18.75">
      <c r="A1" s="182"/>
      <c r="B1" s="242" t="s">
        <v>26</v>
      </c>
      <c r="C1" s="242" t="s">
        <v>12</v>
      </c>
      <c r="D1" s="242" t="s">
        <v>25</v>
      </c>
      <c r="E1" s="242" t="s">
        <v>42</v>
      </c>
      <c r="F1" s="242" t="s">
        <v>27</v>
      </c>
      <c r="G1" s="242" t="s">
        <v>17</v>
      </c>
      <c r="H1" s="242" t="s">
        <v>0</v>
      </c>
      <c r="I1" s="242" t="s">
        <v>16</v>
      </c>
      <c r="J1" s="242" t="s">
        <v>14</v>
      </c>
      <c r="K1" s="242" t="s">
        <v>13</v>
      </c>
      <c r="L1" s="242" t="s">
        <v>19</v>
      </c>
      <c r="M1" s="242" t="s">
        <v>15</v>
      </c>
      <c r="N1" s="242" t="s">
        <v>18</v>
      </c>
      <c r="O1" s="242" t="s">
        <v>24</v>
      </c>
      <c r="P1" s="242" t="s">
        <v>20</v>
      </c>
      <c r="Q1" s="242" t="s">
        <v>21</v>
      </c>
      <c r="R1" s="243" t="s">
        <v>50</v>
      </c>
      <c r="S1" s="242" t="s">
        <v>22</v>
      </c>
      <c r="T1" s="244" t="s">
        <v>82</v>
      </c>
    </row>
    <row r="2" spans="1:20" ht="18.75">
      <c r="A2" s="239" t="s">
        <v>26</v>
      </c>
      <c r="B2" s="222">
        <v>0</v>
      </c>
      <c r="C2" s="220">
        <v>3</v>
      </c>
      <c r="D2" s="220">
        <v>2</v>
      </c>
      <c r="E2" s="220">
        <v>2</v>
      </c>
      <c r="F2" s="220">
        <v>1</v>
      </c>
      <c r="G2" s="220">
        <v>3</v>
      </c>
      <c r="H2" s="220">
        <v>4</v>
      </c>
      <c r="I2" s="220">
        <v>3</v>
      </c>
      <c r="J2" s="220">
        <v>3</v>
      </c>
      <c r="K2" s="220">
        <v>2</v>
      </c>
      <c r="L2" s="220">
        <v>2</v>
      </c>
      <c r="M2" s="220">
        <v>4</v>
      </c>
      <c r="N2" s="220">
        <v>0</v>
      </c>
      <c r="O2" s="220">
        <v>4</v>
      </c>
      <c r="P2" s="220">
        <v>0</v>
      </c>
      <c r="Q2" s="220">
        <v>0</v>
      </c>
      <c r="R2" s="223">
        <v>1</v>
      </c>
      <c r="S2" s="220">
        <v>0</v>
      </c>
      <c r="T2" s="16">
        <f>SUM(B2:S2)</f>
        <v>34</v>
      </c>
    </row>
    <row r="3" spans="1:20" ht="18.75">
      <c r="A3" s="239" t="s">
        <v>12</v>
      </c>
      <c r="B3" s="183">
        <v>6</v>
      </c>
      <c r="C3" s="184">
        <v>0</v>
      </c>
      <c r="D3" s="184">
        <v>4</v>
      </c>
      <c r="E3" s="184">
        <v>2</v>
      </c>
      <c r="F3" s="184">
        <v>4</v>
      </c>
      <c r="G3" s="184">
        <v>5</v>
      </c>
      <c r="H3" s="184">
        <v>5</v>
      </c>
      <c r="I3" s="184">
        <v>3</v>
      </c>
      <c r="J3" s="184">
        <v>3</v>
      </c>
      <c r="K3" s="184">
        <v>8</v>
      </c>
      <c r="L3" s="184">
        <v>7</v>
      </c>
      <c r="M3" s="184">
        <v>6</v>
      </c>
      <c r="N3" s="184">
        <v>4</v>
      </c>
      <c r="O3" s="184">
        <v>4</v>
      </c>
      <c r="P3" s="184">
        <v>3</v>
      </c>
      <c r="Q3" s="184">
        <v>2</v>
      </c>
      <c r="R3" s="185">
        <v>0</v>
      </c>
      <c r="S3" s="184">
        <v>3</v>
      </c>
      <c r="T3" s="16">
        <f t="shared" ref="T3:T19" si="0">SUM(B3:S3)</f>
        <v>69</v>
      </c>
    </row>
    <row r="4" spans="1:20" ht="18.75">
      <c r="A4" s="239" t="s">
        <v>25</v>
      </c>
      <c r="B4" s="222">
        <v>5</v>
      </c>
      <c r="C4" s="220">
        <v>4</v>
      </c>
      <c r="D4" s="220">
        <v>0</v>
      </c>
      <c r="E4" s="220">
        <v>1</v>
      </c>
      <c r="F4" s="220">
        <v>1</v>
      </c>
      <c r="G4" s="220">
        <v>3</v>
      </c>
      <c r="H4" s="220">
        <v>3</v>
      </c>
      <c r="I4" s="220">
        <v>3</v>
      </c>
      <c r="J4" s="220">
        <v>6</v>
      </c>
      <c r="K4" s="220">
        <v>4</v>
      </c>
      <c r="L4" s="220">
        <v>1</v>
      </c>
      <c r="M4" s="220">
        <v>4</v>
      </c>
      <c r="N4" s="220">
        <v>1</v>
      </c>
      <c r="O4" s="220">
        <v>1</v>
      </c>
      <c r="P4" s="220">
        <v>0</v>
      </c>
      <c r="Q4" s="220">
        <v>0</v>
      </c>
      <c r="R4" s="223">
        <v>0</v>
      </c>
      <c r="S4" s="220">
        <v>0</v>
      </c>
      <c r="T4" s="16">
        <f t="shared" si="0"/>
        <v>37</v>
      </c>
    </row>
    <row r="5" spans="1:20" ht="18.75">
      <c r="A5" s="239" t="s">
        <v>42</v>
      </c>
      <c r="B5" s="222">
        <v>0</v>
      </c>
      <c r="C5" s="220">
        <v>0</v>
      </c>
      <c r="D5" s="220">
        <v>2</v>
      </c>
      <c r="E5" s="220">
        <v>0</v>
      </c>
      <c r="F5" s="220">
        <v>1</v>
      </c>
      <c r="G5" s="220">
        <v>1</v>
      </c>
      <c r="H5" s="220">
        <v>2</v>
      </c>
      <c r="I5" s="220">
        <v>2</v>
      </c>
      <c r="J5" s="220">
        <v>0</v>
      </c>
      <c r="K5" s="220">
        <v>1</v>
      </c>
      <c r="L5" s="220">
        <v>0</v>
      </c>
      <c r="M5" s="220">
        <v>2</v>
      </c>
      <c r="N5" s="220">
        <v>0</v>
      </c>
      <c r="O5" s="220">
        <v>0</v>
      </c>
      <c r="P5" s="220">
        <v>0</v>
      </c>
      <c r="Q5" s="220">
        <v>0</v>
      </c>
      <c r="R5" s="223">
        <v>0</v>
      </c>
      <c r="S5" s="220">
        <v>0</v>
      </c>
      <c r="T5" s="16">
        <f t="shared" si="0"/>
        <v>11</v>
      </c>
    </row>
    <row r="6" spans="1:20" ht="18.75">
      <c r="A6" s="239" t="s">
        <v>27</v>
      </c>
      <c r="B6" s="222">
        <v>4</v>
      </c>
      <c r="C6" s="220">
        <v>1</v>
      </c>
      <c r="D6" s="220">
        <v>4</v>
      </c>
      <c r="E6" s="220">
        <v>1</v>
      </c>
      <c r="F6" s="220">
        <v>0</v>
      </c>
      <c r="G6" s="220">
        <v>2</v>
      </c>
      <c r="H6" s="220">
        <v>2</v>
      </c>
      <c r="I6" s="220">
        <v>2</v>
      </c>
      <c r="J6" s="220">
        <v>2</v>
      </c>
      <c r="K6" s="220">
        <v>3</v>
      </c>
      <c r="L6" s="220">
        <v>1</v>
      </c>
      <c r="M6" s="220">
        <v>3</v>
      </c>
      <c r="N6" s="220">
        <v>1</v>
      </c>
      <c r="O6" s="220">
        <v>1</v>
      </c>
      <c r="P6" s="220">
        <v>0</v>
      </c>
      <c r="Q6" s="220">
        <v>0</v>
      </c>
      <c r="R6" s="223">
        <v>1</v>
      </c>
      <c r="S6" s="220">
        <v>0</v>
      </c>
      <c r="T6" s="16">
        <f t="shared" si="0"/>
        <v>28</v>
      </c>
    </row>
    <row r="7" spans="1:20" ht="18.75">
      <c r="A7" s="239" t="s">
        <v>17</v>
      </c>
      <c r="B7" s="183">
        <v>5</v>
      </c>
      <c r="C7" s="184">
        <v>7</v>
      </c>
      <c r="D7" s="184">
        <v>5</v>
      </c>
      <c r="E7" s="184">
        <v>1</v>
      </c>
      <c r="F7" s="184">
        <v>4</v>
      </c>
      <c r="G7" s="184">
        <v>0</v>
      </c>
      <c r="H7" s="184">
        <v>8</v>
      </c>
      <c r="I7" s="184">
        <v>7</v>
      </c>
      <c r="J7" s="184">
        <v>5</v>
      </c>
      <c r="K7" s="184">
        <v>7</v>
      </c>
      <c r="L7" s="184">
        <v>5</v>
      </c>
      <c r="M7" s="184">
        <v>9</v>
      </c>
      <c r="N7" s="184">
        <v>4</v>
      </c>
      <c r="O7" s="184">
        <v>3</v>
      </c>
      <c r="P7" s="184">
        <v>4</v>
      </c>
      <c r="Q7" s="184">
        <v>3</v>
      </c>
      <c r="R7" s="185">
        <v>1</v>
      </c>
      <c r="S7" s="184">
        <v>0</v>
      </c>
      <c r="T7" s="16">
        <f t="shared" si="0"/>
        <v>78</v>
      </c>
    </row>
    <row r="8" spans="1:20" ht="18.75">
      <c r="A8" s="239" t="s">
        <v>0</v>
      </c>
      <c r="B8" s="183">
        <v>3</v>
      </c>
      <c r="C8" s="184">
        <v>10</v>
      </c>
      <c r="D8" s="184">
        <v>6</v>
      </c>
      <c r="E8" s="184">
        <v>0</v>
      </c>
      <c r="F8" s="184">
        <v>3</v>
      </c>
      <c r="G8" s="184">
        <v>5</v>
      </c>
      <c r="H8" s="184">
        <v>0</v>
      </c>
      <c r="I8" s="184">
        <v>6</v>
      </c>
      <c r="J8" s="184">
        <v>3</v>
      </c>
      <c r="K8" s="184">
        <v>5</v>
      </c>
      <c r="L8" s="184">
        <v>6</v>
      </c>
      <c r="M8" s="184">
        <v>3</v>
      </c>
      <c r="N8" s="184">
        <v>6</v>
      </c>
      <c r="O8" s="184">
        <v>3</v>
      </c>
      <c r="P8" s="184">
        <v>3</v>
      </c>
      <c r="Q8" s="184">
        <v>2</v>
      </c>
      <c r="R8" s="185">
        <v>1</v>
      </c>
      <c r="S8" s="184">
        <v>1</v>
      </c>
      <c r="T8" s="16">
        <f t="shared" si="0"/>
        <v>66</v>
      </c>
    </row>
    <row r="9" spans="1:20" ht="18.75">
      <c r="A9" s="239" t="s">
        <v>16</v>
      </c>
      <c r="B9" s="183">
        <v>6</v>
      </c>
      <c r="C9" s="184">
        <v>9</v>
      </c>
      <c r="D9" s="184">
        <v>4</v>
      </c>
      <c r="E9" s="184">
        <v>0</v>
      </c>
      <c r="F9" s="184">
        <v>3</v>
      </c>
      <c r="G9" s="184">
        <v>6</v>
      </c>
      <c r="H9" s="184">
        <v>7</v>
      </c>
      <c r="I9" s="184">
        <v>0</v>
      </c>
      <c r="J9" s="184">
        <v>7</v>
      </c>
      <c r="K9" s="184">
        <v>4</v>
      </c>
      <c r="L9" s="184">
        <v>9</v>
      </c>
      <c r="M9" s="184">
        <v>7</v>
      </c>
      <c r="N9" s="184">
        <v>6</v>
      </c>
      <c r="O9" s="184">
        <v>2</v>
      </c>
      <c r="P9" s="184">
        <v>4</v>
      </c>
      <c r="Q9" s="184">
        <v>1</v>
      </c>
      <c r="R9" s="185">
        <v>0</v>
      </c>
      <c r="S9" s="184">
        <v>5</v>
      </c>
      <c r="T9" s="16">
        <f t="shared" si="0"/>
        <v>80</v>
      </c>
    </row>
    <row r="10" spans="1:20" ht="18.75">
      <c r="A10" s="239" t="s">
        <v>14</v>
      </c>
      <c r="B10" s="183">
        <v>4</v>
      </c>
      <c r="C10" s="184">
        <v>11</v>
      </c>
      <c r="D10" s="184">
        <v>3</v>
      </c>
      <c r="E10" s="184">
        <v>2</v>
      </c>
      <c r="F10" s="184">
        <v>3</v>
      </c>
      <c r="G10" s="184">
        <v>8</v>
      </c>
      <c r="H10" s="184">
        <v>11</v>
      </c>
      <c r="I10" s="184">
        <v>5</v>
      </c>
      <c r="J10" s="184">
        <v>0</v>
      </c>
      <c r="K10" s="184">
        <v>5</v>
      </c>
      <c r="L10" s="184">
        <v>6</v>
      </c>
      <c r="M10" s="184">
        <v>9</v>
      </c>
      <c r="N10" s="184">
        <v>4</v>
      </c>
      <c r="O10" s="184">
        <v>3</v>
      </c>
      <c r="P10" s="184">
        <v>5</v>
      </c>
      <c r="Q10" s="184">
        <v>1</v>
      </c>
      <c r="R10" s="185">
        <v>0</v>
      </c>
      <c r="S10" s="184">
        <v>1</v>
      </c>
      <c r="T10" s="16">
        <f t="shared" si="0"/>
        <v>81</v>
      </c>
    </row>
    <row r="11" spans="1:20" ht="18.75">
      <c r="A11" s="239" t="s">
        <v>13</v>
      </c>
      <c r="B11" s="183">
        <v>6</v>
      </c>
      <c r="C11" s="184">
        <v>6</v>
      </c>
      <c r="D11" s="184">
        <v>4</v>
      </c>
      <c r="E11" s="184">
        <v>1</v>
      </c>
      <c r="F11" s="184">
        <v>2</v>
      </c>
      <c r="G11" s="184">
        <v>8</v>
      </c>
      <c r="H11" s="184">
        <v>8</v>
      </c>
      <c r="I11" s="184">
        <v>9</v>
      </c>
      <c r="J11" s="184">
        <v>7</v>
      </c>
      <c r="K11" s="184">
        <v>0</v>
      </c>
      <c r="L11" s="184">
        <v>3</v>
      </c>
      <c r="M11" s="184">
        <v>5</v>
      </c>
      <c r="N11" s="184">
        <v>4</v>
      </c>
      <c r="O11" s="184">
        <v>4</v>
      </c>
      <c r="P11" s="184">
        <v>2</v>
      </c>
      <c r="Q11" s="184">
        <v>3</v>
      </c>
      <c r="R11" s="185">
        <v>1</v>
      </c>
      <c r="S11" s="184">
        <v>4</v>
      </c>
      <c r="T11" s="16">
        <f t="shared" si="0"/>
        <v>77</v>
      </c>
    </row>
    <row r="12" spans="1:20" ht="18.75">
      <c r="A12" s="239" t="s">
        <v>19</v>
      </c>
      <c r="B12" s="183">
        <v>4</v>
      </c>
      <c r="C12" s="184">
        <v>4</v>
      </c>
      <c r="D12" s="184">
        <v>4</v>
      </c>
      <c r="E12" s="184">
        <v>1</v>
      </c>
      <c r="F12" s="184">
        <v>3</v>
      </c>
      <c r="G12" s="184">
        <v>5</v>
      </c>
      <c r="H12" s="184">
        <v>3</v>
      </c>
      <c r="I12" s="184">
        <v>3</v>
      </c>
      <c r="J12" s="184">
        <v>4</v>
      </c>
      <c r="K12" s="184">
        <v>8</v>
      </c>
      <c r="L12" s="184">
        <v>0</v>
      </c>
      <c r="M12" s="184">
        <v>5</v>
      </c>
      <c r="N12" s="184">
        <v>3</v>
      </c>
      <c r="O12" s="184">
        <v>2</v>
      </c>
      <c r="P12" s="184">
        <v>4</v>
      </c>
      <c r="Q12" s="184">
        <v>2</v>
      </c>
      <c r="R12" s="185">
        <v>1</v>
      </c>
      <c r="S12" s="184">
        <v>1</v>
      </c>
      <c r="T12" s="16">
        <f t="shared" si="0"/>
        <v>57</v>
      </c>
    </row>
    <row r="13" spans="1:20" ht="18.75">
      <c r="A13" s="239" t="s">
        <v>15</v>
      </c>
      <c r="B13" s="183">
        <v>4</v>
      </c>
      <c r="C13" s="184">
        <v>7</v>
      </c>
      <c r="D13" s="184">
        <v>5</v>
      </c>
      <c r="E13" s="184">
        <v>0</v>
      </c>
      <c r="F13" s="184">
        <v>3</v>
      </c>
      <c r="G13" s="184">
        <v>5</v>
      </c>
      <c r="H13" s="184">
        <v>9</v>
      </c>
      <c r="I13" s="184">
        <v>5</v>
      </c>
      <c r="J13" s="184">
        <v>6</v>
      </c>
      <c r="K13" s="184">
        <v>6</v>
      </c>
      <c r="L13" s="184">
        <v>6</v>
      </c>
      <c r="M13" s="184">
        <v>0</v>
      </c>
      <c r="N13" s="184">
        <v>6</v>
      </c>
      <c r="O13" s="184">
        <v>4</v>
      </c>
      <c r="P13" s="184">
        <v>3</v>
      </c>
      <c r="Q13" s="184">
        <v>2</v>
      </c>
      <c r="R13" s="185">
        <v>0</v>
      </c>
      <c r="S13" s="184">
        <v>0</v>
      </c>
      <c r="T13" s="16">
        <f t="shared" si="0"/>
        <v>71</v>
      </c>
    </row>
    <row r="14" spans="1:20" ht="18.75">
      <c r="A14" s="239" t="s">
        <v>18</v>
      </c>
      <c r="B14" s="183">
        <v>4</v>
      </c>
      <c r="C14" s="184">
        <v>4</v>
      </c>
      <c r="D14" s="184">
        <v>3</v>
      </c>
      <c r="E14" s="184">
        <v>1</v>
      </c>
      <c r="F14" s="184">
        <v>3</v>
      </c>
      <c r="G14" s="184">
        <v>5</v>
      </c>
      <c r="H14" s="184">
        <v>3</v>
      </c>
      <c r="I14" s="184">
        <v>4</v>
      </c>
      <c r="J14" s="184">
        <v>4</v>
      </c>
      <c r="K14" s="184">
        <v>5</v>
      </c>
      <c r="L14" s="184">
        <v>5</v>
      </c>
      <c r="M14" s="184">
        <v>4</v>
      </c>
      <c r="N14" s="184">
        <v>0</v>
      </c>
      <c r="O14" s="184">
        <v>2</v>
      </c>
      <c r="P14" s="184">
        <v>2</v>
      </c>
      <c r="Q14" s="184">
        <v>2</v>
      </c>
      <c r="R14" s="185">
        <v>0</v>
      </c>
      <c r="S14" s="184">
        <v>3</v>
      </c>
      <c r="T14" s="16">
        <f t="shared" si="0"/>
        <v>54</v>
      </c>
    </row>
    <row r="15" spans="1:20" ht="18.75">
      <c r="A15" s="239" t="s">
        <v>24</v>
      </c>
      <c r="B15" s="222">
        <v>4</v>
      </c>
      <c r="C15" s="220">
        <v>4</v>
      </c>
      <c r="D15" s="220">
        <v>5</v>
      </c>
      <c r="E15" s="220">
        <v>3</v>
      </c>
      <c r="F15" s="220">
        <v>4</v>
      </c>
      <c r="G15" s="220">
        <v>4</v>
      </c>
      <c r="H15" s="220">
        <v>5</v>
      </c>
      <c r="I15" s="220">
        <v>6</v>
      </c>
      <c r="J15" s="220">
        <v>4</v>
      </c>
      <c r="K15" s="220">
        <v>4</v>
      </c>
      <c r="L15" s="220">
        <v>3</v>
      </c>
      <c r="M15" s="220">
        <v>3</v>
      </c>
      <c r="N15" s="220">
        <v>4</v>
      </c>
      <c r="O15" s="220">
        <v>0</v>
      </c>
      <c r="P15" s="220">
        <v>0</v>
      </c>
      <c r="Q15" s="220">
        <v>0</v>
      </c>
      <c r="R15" s="223">
        <v>0</v>
      </c>
      <c r="S15" s="220">
        <v>0</v>
      </c>
      <c r="T15" s="16">
        <f t="shared" si="0"/>
        <v>53</v>
      </c>
    </row>
    <row r="16" spans="1:20" ht="18.75">
      <c r="A16" s="239" t="s">
        <v>20</v>
      </c>
      <c r="B16" s="183">
        <v>0</v>
      </c>
      <c r="C16" s="184">
        <v>1</v>
      </c>
      <c r="D16" s="184">
        <v>0</v>
      </c>
      <c r="E16" s="184">
        <v>0</v>
      </c>
      <c r="F16" s="184">
        <v>0</v>
      </c>
      <c r="G16" s="184">
        <v>1</v>
      </c>
      <c r="H16" s="184">
        <v>2</v>
      </c>
      <c r="I16" s="184">
        <v>1</v>
      </c>
      <c r="J16" s="184">
        <v>1</v>
      </c>
      <c r="K16" s="184">
        <v>2</v>
      </c>
      <c r="L16" s="184">
        <v>3</v>
      </c>
      <c r="M16" s="184">
        <v>1</v>
      </c>
      <c r="N16" s="184">
        <v>3</v>
      </c>
      <c r="O16" s="184">
        <v>1</v>
      </c>
      <c r="P16" s="184">
        <v>0</v>
      </c>
      <c r="Q16" s="184">
        <v>3</v>
      </c>
      <c r="R16" s="185">
        <v>0</v>
      </c>
      <c r="S16" s="184">
        <v>1</v>
      </c>
      <c r="T16" s="16">
        <f t="shared" si="0"/>
        <v>20</v>
      </c>
    </row>
    <row r="17" spans="1:20" ht="18.75">
      <c r="A17" s="239" t="s">
        <v>21</v>
      </c>
      <c r="B17" s="183">
        <v>0</v>
      </c>
      <c r="C17" s="184">
        <v>2</v>
      </c>
      <c r="D17" s="184">
        <v>0</v>
      </c>
      <c r="E17" s="184">
        <v>0</v>
      </c>
      <c r="F17" s="184">
        <v>0</v>
      </c>
      <c r="G17" s="184">
        <v>1</v>
      </c>
      <c r="H17" s="184">
        <v>2</v>
      </c>
      <c r="I17" s="184">
        <v>2</v>
      </c>
      <c r="J17" s="184">
        <v>3</v>
      </c>
      <c r="K17" s="184">
        <v>1</v>
      </c>
      <c r="L17" s="184">
        <v>1</v>
      </c>
      <c r="M17" s="184">
        <v>2</v>
      </c>
      <c r="N17" s="184">
        <v>1</v>
      </c>
      <c r="O17" s="184">
        <v>1</v>
      </c>
      <c r="P17" s="184">
        <v>1</v>
      </c>
      <c r="Q17" s="184">
        <v>0</v>
      </c>
      <c r="R17" s="185">
        <v>0</v>
      </c>
      <c r="S17" s="184">
        <v>3</v>
      </c>
      <c r="T17" s="16">
        <f t="shared" si="0"/>
        <v>20</v>
      </c>
    </row>
    <row r="18" spans="1:20" ht="18.75">
      <c r="A18" s="239" t="s">
        <v>50</v>
      </c>
      <c r="B18" s="218">
        <v>0</v>
      </c>
      <c r="C18" s="219">
        <v>1</v>
      </c>
      <c r="D18" s="219">
        <v>1</v>
      </c>
      <c r="E18" s="219">
        <v>0</v>
      </c>
      <c r="F18" s="219">
        <v>0</v>
      </c>
      <c r="G18" s="219">
        <v>0</v>
      </c>
      <c r="H18" s="219">
        <v>0</v>
      </c>
      <c r="I18" s="219">
        <v>1</v>
      </c>
      <c r="J18" s="219">
        <v>1</v>
      </c>
      <c r="K18" s="219">
        <v>0</v>
      </c>
      <c r="L18" s="219">
        <v>0</v>
      </c>
      <c r="M18" s="219">
        <v>1</v>
      </c>
      <c r="N18" s="219">
        <v>1</v>
      </c>
      <c r="O18" s="219">
        <v>1</v>
      </c>
      <c r="P18" s="219">
        <v>0</v>
      </c>
      <c r="Q18" s="220">
        <v>0</v>
      </c>
      <c r="R18" s="221">
        <v>0</v>
      </c>
      <c r="S18" s="220">
        <v>0</v>
      </c>
      <c r="T18" s="16">
        <f t="shared" si="0"/>
        <v>7</v>
      </c>
    </row>
    <row r="19" spans="1:20" ht="18.75">
      <c r="A19" s="240" t="s">
        <v>22</v>
      </c>
      <c r="B19" s="184">
        <v>0</v>
      </c>
      <c r="C19" s="184">
        <v>1</v>
      </c>
      <c r="D19" s="184">
        <v>0</v>
      </c>
      <c r="E19" s="184">
        <v>0</v>
      </c>
      <c r="F19" s="184">
        <v>0</v>
      </c>
      <c r="G19" s="184">
        <v>4</v>
      </c>
      <c r="H19" s="184">
        <v>4</v>
      </c>
      <c r="I19" s="184">
        <v>2</v>
      </c>
      <c r="J19" s="184">
        <v>4</v>
      </c>
      <c r="K19" s="184">
        <v>2</v>
      </c>
      <c r="L19" s="184">
        <v>3</v>
      </c>
      <c r="M19" s="184">
        <v>5</v>
      </c>
      <c r="N19" s="184">
        <v>2</v>
      </c>
      <c r="O19" s="184">
        <v>1</v>
      </c>
      <c r="P19" s="184">
        <v>4</v>
      </c>
      <c r="Q19" s="184">
        <v>1</v>
      </c>
      <c r="R19" s="184">
        <v>0</v>
      </c>
      <c r="S19" s="183">
        <v>0</v>
      </c>
      <c r="T19" s="16">
        <f t="shared" si="0"/>
        <v>33</v>
      </c>
    </row>
    <row r="20" spans="1:20" ht="18.75">
      <c r="A20" s="241" t="s">
        <v>83</v>
      </c>
      <c r="B20" s="16">
        <f>SUM(B2:B19)</f>
        <v>55</v>
      </c>
      <c r="C20" s="16">
        <f t="shared" ref="C20:S20" si="1">SUM(C2:C19)</f>
        <v>75</v>
      </c>
      <c r="D20" s="16">
        <f t="shared" si="1"/>
        <v>52</v>
      </c>
      <c r="E20" s="16">
        <f t="shared" si="1"/>
        <v>15</v>
      </c>
      <c r="F20" s="16">
        <f t="shared" si="1"/>
        <v>35</v>
      </c>
      <c r="G20" s="16">
        <f t="shared" si="1"/>
        <v>66</v>
      </c>
      <c r="H20" s="16">
        <f t="shared" si="1"/>
        <v>78</v>
      </c>
      <c r="I20" s="16">
        <f t="shared" si="1"/>
        <v>64</v>
      </c>
      <c r="J20" s="16">
        <f t="shared" si="1"/>
        <v>63</v>
      </c>
      <c r="K20" s="16">
        <f t="shared" si="1"/>
        <v>67</v>
      </c>
      <c r="L20" s="16">
        <f t="shared" si="1"/>
        <v>61</v>
      </c>
      <c r="M20" s="16">
        <f t="shared" si="1"/>
        <v>73</v>
      </c>
      <c r="N20" s="16">
        <f t="shared" si="1"/>
        <v>50</v>
      </c>
      <c r="O20" s="16">
        <f t="shared" si="1"/>
        <v>37</v>
      </c>
      <c r="P20" s="16">
        <f t="shared" si="1"/>
        <v>35</v>
      </c>
      <c r="Q20" s="16">
        <f t="shared" si="1"/>
        <v>22</v>
      </c>
      <c r="R20" s="16">
        <f t="shared" si="1"/>
        <v>6</v>
      </c>
      <c r="S20" s="16">
        <f t="shared" si="1"/>
        <v>22</v>
      </c>
      <c r="T20" s="5"/>
    </row>
    <row r="21" spans="1:20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I22" s="5" t="s">
        <v>84</v>
      </c>
    </row>
    <row r="23" spans="1:20">
      <c r="A23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9F79-9971-4C02-82DF-92E3A9A91FF6}">
  <dimension ref="A1:T23"/>
  <sheetViews>
    <sheetView workbookViewId="0">
      <selection activeCell="A3" sqref="A3"/>
    </sheetView>
  </sheetViews>
  <sheetFormatPr defaultRowHeight="15"/>
  <cols>
    <col min="1" max="1" width="18.7109375" customWidth="1"/>
    <col min="8" max="8" width="9.7109375" bestFit="1" customWidth="1"/>
    <col min="16" max="16" width="11.140625" bestFit="1" customWidth="1"/>
    <col min="19" max="19" width="8.7109375" bestFit="1" customWidth="1"/>
    <col min="20" max="20" width="19.7109375" bestFit="1" customWidth="1"/>
  </cols>
  <sheetData>
    <row r="1" spans="1:20" ht="18.75">
      <c r="A1" s="182"/>
      <c r="B1" s="242" t="s">
        <v>26</v>
      </c>
      <c r="C1" s="242" t="s">
        <v>12</v>
      </c>
      <c r="D1" s="242" t="s">
        <v>25</v>
      </c>
      <c r="E1" s="242" t="s">
        <v>42</v>
      </c>
      <c r="F1" s="242" t="s">
        <v>27</v>
      </c>
      <c r="G1" s="242" t="s">
        <v>17</v>
      </c>
      <c r="H1" s="242" t="s">
        <v>0</v>
      </c>
      <c r="I1" s="242" t="s">
        <v>16</v>
      </c>
      <c r="J1" s="242" t="s">
        <v>14</v>
      </c>
      <c r="K1" s="242" t="s">
        <v>13</v>
      </c>
      <c r="L1" s="242" t="s">
        <v>19</v>
      </c>
      <c r="M1" s="242" t="s">
        <v>15</v>
      </c>
      <c r="N1" s="242" t="s">
        <v>18</v>
      </c>
      <c r="O1" s="242" t="s">
        <v>24</v>
      </c>
      <c r="P1" s="242" t="s">
        <v>20</v>
      </c>
      <c r="Q1" s="242" t="s">
        <v>21</v>
      </c>
      <c r="R1" s="243" t="s">
        <v>50</v>
      </c>
      <c r="S1" s="242" t="s">
        <v>22</v>
      </c>
      <c r="T1" s="244" t="s">
        <v>82</v>
      </c>
    </row>
    <row r="2" spans="1:20" ht="18.75">
      <c r="A2" s="239" t="s">
        <v>26</v>
      </c>
      <c r="B2" s="222">
        <v>0</v>
      </c>
      <c r="C2" s="220">
        <v>3</v>
      </c>
      <c r="D2" s="220">
        <v>2</v>
      </c>
      <c r="E2" s="220">
        <v>2</v>
      </c>
      <c r="F2" s="220">
        <v>1</v>
      </c>
      <c r="G2" s="220">
        <v>3</v>
      </c>
      <c r="H2" s="220">
        <v>4</v>
      </c>
      <c r="I2" s="220">
        <v>3</v>
      </c>
      <c r="J2" s="220">
        <v>3</v>
      </c>
      <c r="K2" s="220">
        <v>2</v>
      </c>
      <c r="L2" s="220">
        <v>2</v>
      </c>
      <c r="M2" s="220">
        <v>4</v>
      </c>
      <c r="N2" s="220">
        <v>0</v>
      </c>
      <c r="O2" s="220">
        <v>4</v>
      </c>
      <c r="P2" s="220">
        <v>0</v>
      </c>
      <c r="Q2" s="220">
        <v>0</v>
      </c>
      <c r="R2" s="223">
        <v>1</v>
      </c>
      <c r="S2" s="220">
        <v>0</v>
      </c>
      <c r="T2" s="16">
        <f>SUM(B2:S2)</f>
        <v>34</v>
      </c>
    </row>
    <row r="3" spans="1:20" ht="18.75">
      <c r="A3" s="239" t="s">
        <v>12</v>
      </c>
      <c r="B3" s="183">
        <v>6</v>
      </c>
      <c r="C3" s="184">
        <v>0</v>
      </c>
      <c r="D3" s="184">
        <v>4</v>
      </c>
      <c r="E3" s="184">
        <v>2</v>
      </c>
      <c r="F3" s="184">
        <v>4</v>
      </c>
      <c r="G3" s="184">
        <v>5</v>
      </c>
      <c r="H3" s="184">
        <v>5</v>
      </c>
      <c r="I3" s="184">
        <v>3</v>
      </c>
      <c r="J3" s="184">
        <v>3</v>
      </c>
      <c r="K3" s="184">
        <v>8</v>
      </c>
      <c r="L3" s="184">
        <v>7</v>
      </c>
      <c r="M3" s="184">
        <v>6</v>
      </c>
      <c r="N3" s="184">
        <v>4</v>
      </c>
      <c r="O3" s="184">
        <v>4</v>
      </c>
      <c r="P3" s="184">
        <v>3</v>
      </c>
      <c r="Q3" s="184">
        <v>2</v>
      </c>
      <c r="R3" s="185">
        <v>0</v>
      </c>
      <c r="S3" s="184">
        <v>3</v>
      </c>
      <c r="T3" s="16">
        <f t="shared" ref="T3:T19" si="0">SUM(B3:S3)</f>
        <v>69</v>
      </c>
    </row>
    <row r="4" spans="1:20" ht="18.75">
      <c r="A4" s="239" t="s">
        <v>25</v>
      </c>
      <c r="B4" s="222">
        <v>5</v>
      </c>
      <c r="C4" s="220">
        <v>4</v>
      </c>
      <c r="D4" s="220">
        <v>0</v>
      </c>
      <c r="E4" s="220">
        <v>1</v>
      </c>
      <c r="F4" s="220">
        <v>1</v>
      </c>
      <c r="G4" s="220">
        <v>3</v>
      </c>
      <c r="H4" s="220">
        <v>3</v>
      </c>
      <c r="I4" s="220">
        <v>3</v>
      </c>
      <c r="J4" s="220">
        <v>6</v>
      </c>
      <c r="K4" s="220">
        <v>4</v>
      </c>
      <c r="L4" s="220">
        <v>1</v>
      </c>
      <c r="M4" s="220">
        <v>4</v>
      </c>
      <c r="N4" s="220">
        <v>1</v>
      </c>
      <c r="O4" s="220">
        <v>1</v>
      </c>
      <c r="P4" s="220">
        <v>0</v>
      </c>
      <c r="Q4" s="220">
        <v>0</v>
      </c>
      <c r="R4" s="223">
        <v>0</v>
      </c>
      <c r="S4" s="220">
        <v>0</v>
      </c>
      <c r="T4" s="16">
        <f t="shared" si="0"/>
        <v>37</v>
      </c>
    </row>
    <row r="5" spans="1:20" ht="18.75">
      <c r="A5" s="239" t="s">
        <v>42</v>
      </c>
      <c r="B5" s="222">
        <v>0</v>
      </c>
      <c r="C5" s="220">
        <v>0</v>
      </c>
      <c r="D5" s="220">
        <v>2</v>
      </c>
      <c r="E5" s="220">
        <v>0</v>
      </c>
      <c r="F5" s="220">
        <v>1</v>
      </c>
      <c r="G5" s="220">
        <v>1</v>
      </c>
      <c r="H5" s="220">
        <v>2</v>
      </c>
      <c r="I5" s="220">
        <v>2</v>
      </c>
      <c r="J5" s="220">
        <v>0</v>
      </c>
      <c r="K5" s="220">
        <v>1</v>
      </c>
      <c r="L5" s="220">
        <v>0</v>
      </c>
      <c r="M5" s="220">
        <v>2</v>
      </c>
      <c r="N5" s="220">
        <v>0</v>
      </c>
      <c r="O5" s="220">
        <v>0</v>
      </c>
      <c r="P5" s="220">
        <v>0</v>
      </c>
      <c r="Q5" s="220">
        <v>0</v>
      </c>
      <c r="R5" s="223">
        <v>0</v>
      </c>
      <c r="S5" s="220">
        <v>0</v>
      </c>
      <c r="T5" s="16">
        <f t="shared" si="0"/>
        <v>11</v>
      </c>
    </row>
    <row r="6" spans="1:20" ht="18.75">
      <c r="A6" s="239" t="s">
        <v>27</v>
      </c>
      <c r="B6" s="222">
        <v>4</v>
      </c>
      <c r="C6" s="220">
        <v>1</v>
      </c>
      <c r="D6" s="220">
        <v>4</v>
      </c>
      <c r="E6" s="220">
        <v>1</v>
      </c>
      <c r="F6" s="220">
        <v>0</v>
      </c>
      <c r="G6" s="220">
        <v>2</v>
      </c>
      <c r="H6" s="220">
        <v>2</v>
      </c>
      <c r="I6" s="220">
        <v>2</v>
      </c>
      <c r="J6" s="220">
        <v>2</v>
      </c>
      <c r="K6" s="220">
        <v>3</v>
      </c>
      <c r="L6" s="220">
        <v>1</v>
      </c>
      <c r="M6" s="220">
        <v>3</v>
      </c>
      <c r="N6" s="220">
        <v>1</v>
      </c>
      <c r="O6" s="220">
        <v>1</v>
      </c>
      <c r="P6" s="220">
        <v>0</v>
      </c>
      <c r="Q6" s="220">
        <v>0</v>
      </c>
      <c r="R6" s="223">
        <v>1</v>
      </c>
      <c r="S6" s="220">
        <v>0</v>
      </c>
      <c r="T6" s="16">
        <f t="shared" si="0"/>
        <v>28</v>
      </c>
    </row>
    <row r="7" spans="1:20" ht="18.75">
      <c r="A7" s="239" t="s">
        <v>17</v>
      </c>
      <c r="B7" s="183">
        <v>5</v>
      </c>
      <c r="C7" s="184">
        <v>7</v>
      </c>
      <c r="D7" s="184">
        <v>5</v>
      </c>
      <c r="E7" s="184">
        <v>1</v>
      </c>
      <c r="F7" s="184">
        <v>4</v>
      </c>
      <c r="G7" s="184">
        <v>0</v>
      </c>
      <c r="H7" s="184">
        <v>8</v>
      </c>
      <c r="I7" s="184">
        <v>7</v>
      </c>
      <c r="J7" s="184">
        <v>5</v>
      </c>
      <c r="K7" s="184">
        <v>7</v>
      </c>
      <c r="L7" s="184">
        <v>5</v>
      </c>
      <c r="M7" s="184">
        <v>9</v>
      </c>
      <c r="N7" s="184">
        <v>4</v>
      </c>
      <c r="O7" s="184">
        <v>3</v>
      </c>
      <c r="P7" s="184">
        <v>4</v>
      </c>
      <c r="Q7" s="184">
        <v>3</v>
      </c>
      <c r="R7" s="185">
        <v>1</v>
      </c>
      <c r="S7" s="184">
        <v>0</v>
      </c>
      <c r="T7" s="16">
        <f t="shared" si="0"/>
        <v>78</v>
      </c>
    </row>
    <row r="8" spans="1:20" ht="18.75">
      <c r="A8" s="239" t="s">
        <v>0</v>
      </c>
      <c r="B8" s="183">
        <v>3</v>
      </c>
      <c r="C8" s="184">
        <v>10</v>
      </c>
      <c r="D8" s="184">
        <v>6</v>
      </c>
      <c r="E8" s="184">
        <v>0</v>
      </c>
      <c r="F8" s="184">
        <v>3</v>
      </c>
      <c r="G8" s="184">
        <v>5</v>
      </c>
      <c r="H8" s="184">
        <v>0</v>
      </c>
      <c r="I8" s="184">
        <v>6</v>
      </c>
      <c r="J8" s="184">
        <v>3</v>
      </c>
      <c r="K8" s="184">
        <v>5</v>
      </c>
      <c r="L8" s="184">
        <v>6</v>
      </c>
      <c r="M8" s="184">
        <v>3</v>
      </c>
      <c r="N8" s="184">
        <v>6</v>
      </c>
      <c r="O8" s="184">
        <v>3</v>
      </c>
      <c r="P8" s="184">
        <v>3</v>
      </c>
      <c r="Q8" s="184">
        <v>2</v>
      </c>
      <c r="R8" s="185">
        <v>1</v>
      </c>
      <c r="S8" s="184">
        <v>1</v>
      </c>
      <c r="T8" s="16">
        <f t="shared" si="0"/>
        <v>66</v>
      </c>
    </row>
    <row r="9" spans="1:20" ht="18.75">
      <c r="A9" s="239" t="s">
        <v>16</v>
      </c>
      <c r="B9" s="183">
        <v>6</v>
      </c>
      <c r="C9" s="184">
        <v>9</v>
      </c>
      <c r="D9" s="184">
        <v>4</v>
      </c>
      <c r="E9" s="184">
        <v>0</v>
      </c>
      <c r="F9" s="184">
        <v>3</v>
      </c>
      <c r="G9" s="184">
        <v>6</v>
      </c>
      <c r="H9" s="184">
        <v>7</v>
      </c>
      <c r="I9" s="184">
        <v>0</v>
      </c>
      <c r="J9" s="184">
        <v>7</v>
      </c>
      <c r="K9" s="184">
        <v>4</v>
      </c>
      <c r="L9" s="184">
        <v>9</v>
      </c>
      <c r="M9" s="184">
        <v>7</v>
      </c>
      <c r="N9" s="184">
        <v>6</v>
      </c>
      <c r="O9" s="184">
        <v>2</v>
      </c>
      <c r="P9" s="184">
        <v>4</v>
      </c>
      <c r="Q9" s="184">
        <v>1</v>
      </c>
      <c r="R9" s="185">
        <v>0</v>
      </c>
      <c r="S9" s="184">
        <v>5</v>
      </c>
      <c r="T9" s="16">
        <f t="shared" si="0"/>
        <v>80</v>
      </c>
    </row>
    <row r="10" spans="1:20" ht="18.75">
      <c r="A10" s="239" t="s">
        <v>14</v>
      </c>
      <c r="B10" s="183">
        <v>4</v>
      </c>
      <c r="C10" s="184">
        <v>11</v>
      </c>
      <c r="D10" s="184">
        <v>3</v>
      </c>
      <c r="E10" s="184">
        <v>2</v>
      </c>
      <c r="F10" s="184">
        <v>3</v>
      </c>
      <c r="G10" s="184">
        <v>8</v>
      </c>
      <c r="H10" s="184">
        <v>11</v>
      </c>
      <c r="I10" s="184">
        <v>5</v>
      </c>
      <c r="J10" s="184">
        <v>0</v>
      </c>
      <c r="K10" s="184">
        <v>5</v>
      </c>
      <c r="L10" s="184">
        <v>6</v>
      </c>
      <c r="M10" s="184">
        <v>9</v>
      </c>
      <c r="N10" s="184">
        <v>4</v>
      </c>
      <c r="O10" s="184">
        <v>3</v>
      </c>
      <c r="P10" s="184">
        <v>5</v>
      </c>
      <c r="Q10" s="184">
        <v>1</v>
      </c>
      <c r="R10" s="185">
        <v>0</v>
      </c>
      <c r="S10" s="184">
        <v>1</v>
      </c>
      <c r="T10" s="16">
        <f t="shared" si="0"/>
        <v>81</v>
      </c>
    </row>
    <row r="11" spans="1:20" ht="18.75">
      <c r="A11" s="239" t="s">
        <v>13</v>
      </c>
      <c r="B11" s="183">
        <v>6</v>
      </c>
      <c r="C11" s="184">
        <v>6</v>
      </c>
      <c r="D11" s="184">
        <v>4</v>
      </c>
      <c r="E11" s="184">
        <v>1</v>
      </c>
      <c r="F11" s="184">
        <v>2</v>
      </c>
      <c r="G11" s="184">
        <v>8</v>
      </c>
      <c r="H11" s="184">
        <v>8</v>
      </c>
      <c r="I11" s="184">
        <v>9</v>
      </c>
      <c r="J11" s="184">
        <v>7</v>
      </c>
      <c r="K11" s="184">
        <v>0</v>
      </c>
      <c r="L11" s="184">
        <v>3</v>
      </c>
      <c r="M11" s="184">
        <v>5</v>
      </c>
      <c r="N11" s="184">
        <v>4</v>
      </c>
      <c r="O11" s="184">
        <v>4</v>
      </c>
      <c r="P11" s="184">
        <v>2</v>
      </c>
      <c r="Q11" s="184">
        <v>3</v>
      </c>
      <c r="R11" s="185">
        <v>1</v>
      </c>
      <c r="S11" s="184">
        <v>4</v>
      </c>
      <c r="T11" s="16">
        <f t="shared" si="0"/>
        <v>77</v>
      </c>
    </row>
    <row r="12" spans="1:20" ht="18.75">
      <c r="A12" s="239" t="s">
        <v>19</v>
      </c>
      <c r="B12" s="183">
        <v>4</v>
      </c>
      <c r="C12" s="184">
        <v>4</v>
      </c>
      <c r="D12" s="184">
        <v>4</v>
      </c>
      <c r="E12" s="184">
        <v>1</v>
      </c>
      <c r="F12" s="184">
        <v>3</v>
      </c>
      <c r="G12" s="184">
        <v>5</v>
      </c>
      <c r="H12" s="184">
        <v>3</v>
      </c>
      <c r="I12" s="184">
        <v>3</v>
      </c>
      <c r="J12" s="184">
        <v>4</v>
      </c>
      <c r="K12" s="184">
        <v>8</v>
      </c>
      <c r="L12" s="184">
        <v>0</v>
      </c>
      <c r="M12" s="184">
        <v>5</v>
      </c>
      <c r="N12" s="184">
        <v>3</v>
      </c>
      <c r="O12" s="184">
        <v>2</v>
      </c>
      <c r="P12" s="184">
        <v>4</v>
      </c>
      <c r="Q12" s="184">
        <v>2</v>
      </c>
      <c r="R12" s="185">
        <v>1</v>
      </c>
      <c r="S12" s="184">
        <v>1</v>
      </c>
      <c r="T12" s="16">
        <f t="shared" si="0"/>
        <v>57</v>
      </c>
    </row>
    <row r="13" spans="1:20" ht="18.75">
      <c r="A13" s="239" t="s">
        <v>15</v>
      </c>
      <c r="B13" s="183">
        <v>4</v>
      </c>
      <c r="C13" s="184">
        <v>7</v>
      </c>
      <c r="D13" s="184">
        <v>5</v>
      </c>
      <c r="E13" s="184">
        <v>0</v>
      </c>
      <c r="F13" s="184">
        <v>3</v>
      </c>
      <c r="G13" s="184">
        <v>5</v>
      </c>
      <c r="H13" s="184">
        <v>9</v>
      </c>
      <c r="I13" s="184">
        <v>5</v>
      </c>
      <c r="J13" s="184">
        <v>6</v>
      </c>
      <c r="K13" s="184">
        <v>6</v>
      </c>
      <c r="L13" s="184">
        <v>6</v>
      </c>
      <c r="M13" s="184">
        <v>0</v>
      </c>
      <c r="N13" s="184">
        <v>6</v>
      </c>
      <c r="O13" s="184">
        <v>4</v>
      </c>
      <c r="P13" s="184">
        <v>3</v>
      </c>
      <c r="Q13" s="184">
        <v>2</v>
      </c>
      <c r="R13" s="185">
        <v>0</v>
      </c>
      <c r="S13" s="184">
        <v>0</v>
      </c>
      <c r="T13" s="16">
        <f t="shared" si="0"/>
        <v>71</v>
      </c>
    </row>
    <row r="14" spans="1:20" ht="18.75">
      <c r="A14" s="239" t="s">
        <v>18</v>
      </c>
      <c r="B14" s="183">
        <v>4</v>
      </c>
      <c r="C14" s="184">
        <v>4</v>
      </c>
      <c r="D14" s="184">
        <v>3</v>
      </c>
      <c r="E14" s="184">
        <v>1</v>
      </c>
      <c r="F14" s="184">
        <v>3</v>
      </c>
      <c r="G14" s="184">
        <v>5</v>
      </c>
      <c r="H14" s="184">
        <v>3</v>
      </c>
      <c r="I14" s="184">
        <v>4</v>
      </c>
      <c r="J14" s="184">
        <v>4</v>
      </c>
      <c r="K14" s="184">
        <v>5</v>
      </c>
      <c r="L14" s="184">
        <v>5</v>
      </c>
      <c r="M14" s="184">
        <v>4</v>
      </c>
      <c r="N14" s="184">
        <v>0</v>
      </c>
      <c r="O14" s="184">
        <v>2</v>
      </c>
      <c r="P14" s="184">
        <v>2</v>
      </c>
      <c r="Q14" s="184">
        <v>2</v>
      </c>
      <c r="R14" s="185">
        <v>0</v>
      </c>
      <c r="S14" s="184">
        <v>3</v>
      </c>
      <c r="T14" s="16">
        <f t="shared" si="0"/>
        <v>54</v>
      </c>
    </row>
    <row r="15" spans="1:20" ht="18.75">
      <c r="A15" s="239" t="s">
        <v>24</v>
      </c>
      <c r="B15" s="222">
        <v>4</v>
      </c>
      <c r="C15" s="220">
        <v>4</v>
      </c>
      <c r="D15" s="220">
        <v>5</v>
      </c>
      <c r="E15" s="220">
        <v>3</v>
      </c>
      <c r="F15" s="220">
        <v>4</v>
      </c>
      <c r="G15" s="220">
        <v>4</v>
      </c>
      <c r="H15" s="220">
        <v>5</v>
      </c>
      <c r="I15" s="220">
        <v>6</v>
      </c>
      <c r="J15" s="220">
        <v>4</v>
      </c>
      <c r="K15" s="220">
        <v>4</v>
      </c>
      <c r="L15" s="220">
        <v>3</v>
      </c>
      <c r="M15" s="220">
        <v>3</v>
      </c>
      <c r="N15" s="220">
        <v>4</v>
      </c>
      <c r="O15" s="220">
        <v>0</v>
      </c>
      <c r="P15" s="220">
        <v>0</v>
      </c>
      <c r="Q15" s="220">
        <v>0</v>
      </c>
      <c r="R15" s="223">
        <v>0</v>
      </c>
      <c r="S15" s="220">
        <v>0</v>
      </c>
      <c r="T15" s="16">
        <f t="shared" si="0"/>
        <v>53</v>
      </c>
    </row>
    <row r="16" spans="1:20" ht="18.75">
      <c r="A16" s="239" t="s">
        <v>20</v>
      </c>
      <c r="B16" s="183">
        <v>0</v>
      </c>
      <c r="C16" s="184">
        <v>1</v>
      </c>
      <c r="D16" s="184">
        <v>0</v>
      </c>
      <c r="E16" s="184">
        <v>0</v>
      </c>
      <c r="F16" s="184">
        <v>0</v>
      </c>
      <c r="G16" s="184">
        <v>1</v>
      </c>
      <c r="H16" s="184">
        <v>2</v>
      </c>
      <c r="I16" s="184">
        <v>1</v>
      </c>
      <c r="J16" s="184">
        <v>1</v>
      </c>
      <c r="K16" s="184">
        <v>2</v>
      </c>
      <c r="L16" s="184">
        <v>3</v>
      </c>
      <c r="M16" s="184">
        <v>1</v>
      </c>
      <c r="N16" s="184">
        <v>3</v>
      </c>
      <c r="O16" s="184">
        <v>1</v>
      </c>
      <c r="P16" s="184">
        <v>0</v>
      </c>
      <c r="Q16" s="184">
        <v>3</v>
      </c>
      <c r="R16" s="185">
        <v>0</v>
      </c>
      <c r="S16" s="184">
        <v>1</v>
      </c>
      <c r="T16" s="16">
        <f t="shared" si="0"/>
        <v>20</v>
      </c>
    </row>
    <row r="17" spans="1:20" ht="18.75">
      <c r="A17" s="239" t="s">
        <v>21</v>
      </c>
      <c r="B17" s="183">
        <v>0</v>
      </c>
      <c r="C17" s="184">
        <v>2</v>
      </c>
      <c r="D17" s="184">
        <v>0</v>
      </c>
      <c r="E17" s="184">
        <v>0</v>
      </c>
      <c r="F17" s="184">
        <v>0</v>
      </c>
      <c r="G17" s="184">
        <v>1</v>
      </c>
      <c r="H17" s="184">
        <v>2</v>
      </c>
      <c r="I17" s="184">
        <v>2</v>
      </c>
      <c r="J17" s="184">
        <v>3</v>
      </c>
      <c r="K17" s="184">
        <v>1</v>
      </c>
      <c r="L17" s="184">
        <v>1</v>
      </c>
      <c r="M17" s="184">
        <v>2</v>
      </c>
      <c r="N17" s="184">
        <v>1</v>
      </c>
      <c r="O17" s="184">
        <v>1</v>
      </c>
      <c r="P17" s="184">
        <v>1</v>
      </c>
      <c r="Q17" s="184">
        <v>0</v>
      </c>
      <c r="R17" s="185">
        <v>0</v>
      </c>
      <c r="S17" s="184">
        <v>3</v>
      </c>
      <c r="T17" s="16">
        <f t="shared" si="0"/>
        <v>20</v>
      </c>
    </row>
    <row r="18" spans="1:20" ht="18.75">
      <c r="A18" s="239" t="s">
        <v>50</v>
      </c>
      <c r="B18" s="218">
        <v>0</v>
      </c>
      <c r="C18" s="219">
        <v>1</v>
      </c>
      <c r="D18" s="219">
        <v>1</v>
      </c>
      <c r="E18" s="219">
        <v>0</v>
      </c>
      <c r="F18" s="219">
        <v>0</v>
      </c>
      <c r="G18" s="219">
        <v>0</v>
      </c>
      <c r="H18" s="219">
        <v>0</v>
      </c>
      <c r="I18" s="219">
        <v>1</v>
      </c>
      <c r="J18" s="219">
        <v>1</v>
      </c>
      <c r="K18" s="219">
        <v>0</v>
      </c>
      <c r="L18" s="219">
        <v>0</v>
      </c>
      <c r="M18" s="219">
        <v>1</v>
      </c>
      <c r="N18" s="219">
        <v>1</v>
      </c>
      <c r="O18" s="219">
        <v>1</v>
      </c>
      <c r="P18" s="219">
        <v>0</v>
      </c>
      <c r="Q18" s="220">
        <v>0</v>
      </c>
      <c r="R18" s="221">
        <v>0</v>
      </c>
      <c r="S18" s="220">
        <v>0</v>
      </c>
      <c r="T18" s="16">
        <f t="shared" si="0"/>
        <v>7</v>
      </c>
    </row>
    <row r="19" spans="1:20" ht="18.75">
      <c r="A19" s="240" t="s">
        <v>22</v>
      </c>
      <c r="B19" s="184">
        <v>0</v>
      </c>
      <c r="C19" s="184">
        <v>1</v>
      </c>
      <c r="D19" s="184">
        <v>0</v>
      </c>
      <c r="E19" s="184">
        <v>0</v>
      </c>
      <c r="F19" s="184">
        <v>0</v>
      </c>
      <c r="G19" s="184">
        <v>4</v>
      </c>
      <c r="H19" s="184">
        <v>4</v>
      </c>
      <c r="I19" s="184">
        <v>2</v>
      </c>
      <c r="J19" s="184">
        <v>4</v>
      </c>
      <c r="K19" s="184">
        <v>2</v>
      </c>
      <c r="L19" s="184">
        <v>3</v>
      </c>
      <c r="M19" s="184">
        <v>5</v>
      </c>
      <c r="N19" s="184">
        <v>2</v>
      </c>
      <c r="O19" s="184">
        <v>1</v>
      </c>
      <c r="P19" s="184">
        <v>4</v>
      </c>
      <c r="Q19" s="184">
        <v>1</v>
      </c>
      <c r="R19" s="184">
        <v>0</v>
      </c>
      <c r="S19" s="183">
        <v>0</v>
      </c>
      <c r="T19" s="16">
        <f t="shared" si="0"/>
        <v>33</v>
      </c>
    </row>
    <row r="20" spans="1:20" ht="18.75">
      <c r="A20" s="241" t="s">
        <v>83</v>
      </c>
      <c r="B20" s="16">
        <f>SUM(B2:B19)</f>
        <v>55</v>
      </c>
      <c r="C20" s="16">
        <f t="shared" ref="C20:S20" si="1">SUM(C2:C19)</f>
        <v>75</v>
      </c>
      <c r="D20" s="16">
        <f t="shared" si="1"/>
        <v>52</v>
      </c>
      <c r="E20" s="16">
        <f t="shared" si="1"/>
        <v>15</v>
      </c>
      <c r="F20" s="16">
        <f t="shared" si="1"/>
        <v>35</v>
      </c>
      <c r="G20" s="16">
        <f t="shared" si="1"/>
        <v>66</v>
      </c>
      <c r="H20" s="16">
        <f t="shared" si="1"/>
        <v>78</v>
      </c>
      <c r="I20" s="16">
        <f t="shared" si="1"/>
        <v>64</v>
      </c>
      <c r="J20" s="16">
        <f t="shared" si="1"/>
        <v>63</v>
      </c>
      <c r="K20" s="16">
        <f t="shared" si="1"/>
        <v>67</v>
      </c>
      <c r="L20" s="16">
        <f t="shared" si="1"/>
        <v>61</v>
      </c>
      <c r="M20" s="16">
        <f t="shared" si="1"/>
        <v>73</v>
      </c>
      <c r="N20" s="16">
        <f t="shared" si="1"/>
        <v>50</v>
      </c>
      <c r="O20" s="16">
        <f t="shared" si="1"/>
        <v>37</v>
      </c>
      <c r="P20" s="16">
        <f t="shared" si="1"/>
        <v>35</v>
      </c>
      <c r="Q20" s="16">
        <f t="shared" si="1"/>
        <v>22</v>
      </c>
      <c r="R20" s="16">
        <f t="shared" si="1"/>
        <v>6</v>
      </c>
      <c r="S20" s="16">
        <f t="shared" si="1"/>
        <v>22</v>
      </c>
      <c r="T20" s="5"/>
    </row>
    <row r="21" spans="1:20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I22" s="5" t="s">
        <v>84</v>
      </c>
    </row>
    <row r="23" spans="1:20">
      <c r="A23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67B1-1C73-4584-98B0-43EAD460D706}">
  <dimension ref="A1:T21"/>
  <sheetViews>
    <sheetView workbookViewId="0">
      <selection activeCell="L21" sqref="L21"/>
    </sheetView>
  </sheetViews>
  <sheetFormatPr defaultRowHeight="15"/>
  <cols>
    <col min="1" max="1" width="18.140625" bestFit="1" customWidth="1"/>
    <col min="8" max="8" width="9.7109375" bestFit="1" customWidth="1"/>
    <col min="16" max="16" width="11.140625" bestFit="1" customWidth="1"/>
    <col min="19" max="19" width="8.7109375" bestFit="1" customWidth="1"/>
    <col min="20" max="20" width="19.7109375" bestFit="1" customWidth="1"/>
  </cols>
  <sheetData>
    <row r="1" spans="1:20" ht="18.75">
      <c r="A1" s="157"/>
      <c r="B1" s="154" t="s">
        <v>26</v>
      </c>
      <c r="C1" s="154" t="s">
        <v>12</v>
      </c>
      <c r="D1" s="154" t="s">
        <v>25</v>
      </c>
      <c r="E1" s="154" t="s">
        <v>42</v>
      </c>
      <c r="F1" s="154" t="s">
        <v>27</v>
      </c>
      <c r="G1" s="154" t="s">
        <v>17</v>
      </c>
      <c r="H1" s="154" t="s">
        <v>0</v>
      </c>
      <c r="I1" s="154" t="s">
        <v>16</v>
      </c>
      <c r="J1" s="154" t="s">
        <v>14</v>
      </c>
      <c r="K1" s="154" t="s">
        <v>13</v>
      </c>
      <c r="L1" s="154" t="s">
        <v>19</v>
      </c>
      <c r="M1" s="154" t="s">
        <v>15</v>
      </c>
      <c r="N1" s="154" t="s">
        <v>18</v>
      </c>
      <c r="O1" s="154" t="s">
        <v>24</v>
      </c>
      <c r="P1" s="154" t="s">
        <v>20</v>
      </c>
      <c r="Q1" s="154" t="s">
        <v>21</v>
      </c>
      <c r="R1" s="158" t="s">
        <v>50</v>
      </c>
      <c r="S1" s="154" t="s">
        <v>22</v>
      </c>
      <c r="T1" s="25" t="s">
        <v>82</v>
      </c>
    </row>
    <row r="2" spans="1:20" ht="18.75">
      <c r="A2" s="155" t="s">
        <v>26</v>
      </c>
      <c r="B2" s="160">
        <v>0</v>
      </c>
      <c r="C2" s="156">
        <v>3</v>
      </c>
      <c r="D2" s="156">
        <v>2</v>
      </c>
      <c r="E2" s="156">
        <v>2</v>
      </c>
      <c r="F2" s="156">
        <v>1</v>
      </c>
      <c r="G2" s="156">
        <v>3</v>
      </c>
      <c r="H2" s="156">
        <v>4</v>
      </c>
      <c r="I2" s="156">
        <v>3</v>
      </c>
      <c r="J2" s="156">
        <v>3</v>
      </c>
      <c r="K2" s="156">
        <v>2</v>
      </c>
      <c r="L2" s="156">
        <v>2</v>
      </c>
      <c r="M2" s="156">
        <v>4</v>
      </c>
      <c r="N2" s="156"/>
      <c r="O2" s="156">
        <v>4</v>
      </c>
      <c r="P2" s="156"/>
      <c r="Q2" s="156"/>
      <c r="R2" s="161">
        <v>1</v>
      </c>
      <c r="S2" s="156"/>
      <c r="T2" s="17">
        <f>SUM(B2:S2)</f>
        <v>34</v>
      </c>
    </row>
    <row r="3" spans="1:20" ht="18.75">
      <c r="A3" s="155" t="s">
        <v>12</v>
      </c>
      <c r="B3" s="160">
        <v>6</v>
      </c>
      <c r="C3" s="156">
        <v>0</v>
      </c>
      <c r="D3" s="156">
        <v>4</v>
      </c>
      <c r="E3" s="156">
        <v>2</v>
      </c>
      <c r="F3" s="156">
        <v>4</v>
      </c>
      <c r="G3" s="156">
        <v>4</v>
      </c>
      <c r="H3" s="156">
        <v>3</v>
      </c>
      <c r="I3" s="156">
        <v>2</v>
      </c>
      <c r="J3" s="156">
        <v>3</v>
      </c>
      <c r="K3" s="156">
        <v>6</v>
      </c>
      <c r="L3" s="156">
        <v>6</v>
      </c>
      <c r="M3" s="156">
        <v>4</v>
      </c>
      <c r="N3" s="156">
        <v>2</v>
      </c>
      <c r="O3" s="156">
        <v>4</v>
      </c>
      <c r="P3" s="156">
        <v>1</v>
      </c>
      <c r="Q3" s="156"/>
      <c r="R3" s="161"/>
      <c r="S3" s="156">
        <v>1</v>
      </c>
      <c r="T3" s="17">
        <f t="shared" ref="T3:T19" si="0">SUM(B3:S3)</f>
        <v>52</v>
      </c>
    </row>
    <row r="4" spans="1:20" ht="18.75">
      <c r="A4" s="155" t="s">
        <v>25</v>
      </c>
      <c r="B4" s="160">
        <v>5</v>
      </c>
      <c r="C4" s="156">
        <v>4</v>
      </c>
      <c r="D4" s="156">
        <v>0</v>
      </c>
      <c r="E4" s="156">
        <v>1</v>
      </c>
      <c r="F4" s="156">
        <v>1</v>
      </c>
      <c r="G4" s="156">
        <v>3</v>
      </c>
      <c r="H4" s="156">
        <v>3</v>
      </c>
      <c r="I4" s="156">
        <v>3</v>
      </c>
      <c r="J4" s="156">
        <v>6</v>
      </c>
      <c r="K4" s="156">
        <v>4</v>
      </c>
      <c r="L4" s="156">
        <v>1</v>
      </c>
      <c r="M4" s="156">
        <v>4</v>
      </c>
      <c r="N4" s="156">
        <v>1</v>
      </c>
      <c r="O4" s="156">
        <v>1</v>
      </c>
      <c r="P4" s="156"/>
      <c r="Q4" s="156"/>
      <c r="R4" s="161"/>
      <c r="S4" s="156"/>
      <c r="T4" s="17">
        <f t="shared" si="0"/>
        <v>37</v>
      </c>
    </row>
    <row r="5" spans="1:20" ht="18.75">
      <c r="A5" s="155" t="s">
        <v>42</v>
      </c>
      <c r="B5" s="160"/>
      <c r="C5" s="156"/>
      <c r="D5" s="156">
        <v>2</v>
      </c>
      <c r="E5" s="156">
        <v>0</v>
      </c>
      <c r="F5" s="156">
        <v>1</v>
      </c>
      <c r="G5" s="156">
        <v>1</v>
      </c>
      <c r="H5" s="156">
        <v>2</v>
      </c>
      <c r="I5" s="156">
        <v>2</v>
      </c>
      <c r="J5" s="156"/>
      <c r="K5" s="156">
        <v>1</v>
      </c>
      <c r="L5" s="156"/>
      <c r="M5" s="156">
        <v>2</v>
      </c>
      <c r="N5" s="156"/>
      <c r="O5" s="156"/>
      <c r="P5" s="156"/>
      <c r="Q5" s="156"/>
      <c r="R5" s="161"/>
      <c r="S5" s="156"/>
      <c r="T5" s="17">
        <f t="shared" si="0"/>
        <v>11</v>
      </c>
    </row>
    <row r="6" spans="1:20" ht="18.75">
      <c r="A6" s="155" t="s">
        <v>27</v>
      </c>
      <c r="B6" s="160">
        <v>4</v>
      </c>
      <c r="C6" s="156">
        <v>1</v>
      </c>
      <c r="D6" s="156">
        <v>4</v>
      </c>
      <c r="E6" s="156">
        <v>1</v>
      </c>
      <c r="F6" s="156">
        <v>0</v>
      </c>
      <c r="G6" s="156">
        <v>2</v>
      </c>
      <c r="H6" s="156">
        <v>2</v>
      </c>
      <c r="I6" s="156">
        <v>2</v>
      </c>
      <c r="J6" s="156">
        <v>2</v>
      </c>
      <c r="K6" s="156">
        <v>3</v>
      </c>
      <c r="L6" s="156">
        <v>1</v>
      </c>
      <c r="M6" s="156">
        <v>3</v>
      </c>
      <c r="N6" s="156">
        <v>1</v>
      </c>
      <c r="O6" s="156">
        <v>1</v>
      </c>
      <c r="P6" s="156"/>
      <c r="Q6" s="156"/>
      <c r="R6" s="161">
        <v>1</v>
      </c>
      <c r="S6" s="156"/>
      <c r="T6" s="17">
        <f t="shared" si="0"/>
        <v>28</v>
      </c>
    </row>
    <row r="7" spans="1:20" ht="18.75">
      <c r="A7" s="155" t="s">
        <v>17</v>
      </c>
      <c r="B7" s="160">
        <v>5</v>
      </c>
      <c r="C7" s="156">
        <v>5</v>
      </c>
      <c r="D7" s="156">
        <v>5</v>
      </c>
      <c r="E7" s="156">
        <v>1</v>
      </c>
      <c r="F7" s="156">
        <v>4</v>
      </c>
      <c r="G7" s="156">
        <v>0</v>
      </c>
      <c r="H7" s="156">
        <v>6</v>
      </c>
      <c r="I7" s="156">
        <v>6</v>
      </c>
      <c r="J7" s="156">
        <v>4</v>
      </c>
      <c r="K7" s="156">
        <v>6</v>
      </c>
      <c r="L7" s="156">
        <v>5</v>
      </c>
      <c r="M7" s="156">
        <v>6</v>
      </c>
      <c r="N7" s="156">
        <v>3</v>
      </c>
      <c r="O7" s="156">
        <v>3</v>
      </c>
      <c r="P7" s="156"/>
      <c r="Q7" s="156"/>
      <c r="R7" s="161">
        <v>1</v>
      </c>
      <c r="S7" s="156"/>
      <c r="T7" s="17">
        <f t="shared" si="0"/>
        <v>60</v>
      </c>
    </row>
    <row r="8" spans="1:20" ht="18.75">
      <c r="A8" s="155" t="s">
        <v>0</v>
      </c>
      <c r="B8" s="160">
        <v>3</v>
      </c>
      <c r="C8" s="156">
        <v>7</v>
      </c>
      <c r="D8" s="156">
        <v>6</v>
      </c>
      <c r="E8" s="156"/>
      <c r="F8" s="156">
        <v>3</v>
      </c>
      <c r="G8" s="156">
        <v>3</v>
      </c>
      <c r="H8" s="156">
        <v>0</v>
      </c>
      <c r="I8" s="156">
        <v>5</v>
      </c>
      <c r="J8" s="156">
        <v>3</v>
      </c>
      <c r="K8" s="156">
        <v>4</v>
      </c>
      <c r="L8" s="156">
        <v>4</v>
      </c>
      <c r="M8" s="156">
        <v>2</v>
      </c>
      <c r="N8" s="156">
        <v>3</v>
      </c>
      <c r="O8" s="156">
        <v>3</v>
      </c>
      <c r="P8" s="156"/>
      <c r="Q8" s="156"/>
      <c r="R8" s="161">
        <v>1</v>
      </c>
      <c r="S8" s="156"/>
      <c r="T8" s="17">
        <f t="shared" si="0"/>
        <v>47</v>
      </c>
    </row>
    <row r="9" spans="1:20" ht="18.75">
      <c r="A9" s="155" t="s">
        <v>16</v>
      </c>
      <c r="B9" s="160">
        <v>6</v>
      </c>
      <c r="C9" s="156">
        <v>7</v>
      </c>
      <c r="D9" s="156">
        <v>4</v>
      </c>
      <c r="E9" s="156"/>
      <c r="F9" s="156">
        <v>3</v>
      </c>
      <c r="G9" s="156">
        <v>3</v>
      </c>
      <c r="H9" s="156">
        <v>4</v>
      </c>
      <c r="I9" s="156">
        <v>0</v>
      </c>
      <c r="J9" s="156">
        <v>5</v>
      </c>
      <c r="K9" s="156">
        <v>2</v>
      </c>
      <c r="L9" s="156">
        <v>6</v>
      </c>
      <c r="M9" s="156">
        <v>5</v>
      </c>
      <c r="N9" s="156">
        <v>4</v>
      </c>
      <c r="O9" s="156">
        <v>2</v>
      </c>
      <c r="P9" s="156"/>
      <c r="Q9" s="156"/>
      <c r="R9" s="161"/>
      <c r="S9" s="156">
        <v>2</v>
      </c>
      <c r="T9" s="17">
        <f t="shared" si="0"/>
        <v>53</v>
      </c>
    </row>
    <row r="10" spans="1:20" ht="18.75">
      <c r="A10" s="155" t="s">
        <v>14</v>
      </c>
      <c r="B10" s="160">
        <v>4</v>
      </c>
      <c r="C10" s="156">
        <v>6</v>
      </c>
      <c r="D10" s="156">
        <v>3</v>
      </c>
      <c r="E10" s="156">
        <v>2</v>
      </c>
      <c r="F10" s="156">
        <v>3</v>
      </c>
      <c r="G10" s="156">
        <v>5</v>
      </c>
      <c r="H10" s="156">
        <v>8</v>
      </c>
      <c r="I10" s="156">
        <v>4</v>
      </c>
      <c r="J10" s="156">
        <v>0</v>
      </c>
      <c r="K10" s="156">
        <v>3</v>
      </c>
      <c r="L10" s="156">
        <v>5</v>
      </c>
      <c r="M10" s="156">
        <v>4</v>
      </c>
      <c r="N10" s="156">
        <v>2</v>
      </c>
      <c r="O10" s="156">
        <v>3</v>
      </c>
      <c r="P10" s="156">
        <v>2</v>
      </c>
      <c r="Q10" s="156"/>
      <c r="R10" s="161"/>
      <c r="S10" s="156">
        <v>1</v>
      </c>
      <c r="T10" s="17">
        <f t="shared" si="0"/>
        <v>55</v>
      </c>
    </row>
    <row r="11" spans="1:20" ht="18.75">
      <c r="A11" s="155" t="s">
        <v>13</v>
      </c>
      <c r="B11" s="160">
        <v>6</v>
      </c>
      <c r="C11" s="156">
        <v>4</v>
      </c>
      <c r="D11" s="156">
        <v>4</v>
      </c>
      <c r="E11" s="156">
        <v>1</v>
      </c>
      <c r="F11" s="156">
        <v>2</v>
      </c>
      <c r="G11" s="156">
        <v>4</v>
      </c>
      <c r="H11" s="156">
        <v>5</v>
      </c>
      <c r="I11" s="156">
        <v>8</v>
      </c>
      <c r="J11" s="156">
        <v>6</v>
      </c>
      <c r="K11" s="156">
        <v>0</v>
      </c>
      <c r="L11" s="156"/>
      <c r="M11" s="156">
        <v>4</v>
      </c>
      <c r="N11" s="156">
        <v>2</v>
      </c>
      <c r="O11" s="156">
        <v>4</v>
      </c>
      <c r="P11" s="156"/>
      <c r="Q11" s="156"/>
      <c r="R11" s="161">
        <v>1</v>
      </c>
      <c r="S11" s="156">
        <v>2</v>
      </c>
      <c r="T11" s="17">
        <f t="shared" si="0"/>
        <v>53</v>
      </c>
    </row>
    <row r="12" spans="1:20" ht="18.75">
      <c r="A12" s="155" t="s">
        <v>19</v>
      </c>
      <c r="B12" s="160">
        <v>4</v>
      </c>
      <c r="C12" s="156">
        <v>1</v>
      </c>
      <c r="D12" s="156">
        <v>4</v>
      </c>
      <c r="E12" s="156">
        <v>1</v>
      </c>
      <c r="F12" s="156">
        <v>3</v>
      </c>
      <c r="G12" s="156">
        <v>2</v>
      </c>
      <c r="H12" s="156">
        <v>2</v>
      </c>
      <c r="I12" s="156">
        <v>1</v>
      </c>
      <c r="J12" s="156">
        <v>1</v>
      </c>
      <c r="K12" s="156">
        <v>6</v>
      </c>
      <c r="L12" s="156">
        <v>0</v>
      </c>
      <c r="M12" s="156">
        <v>2</v>
      </c>
      <c r="N12" s="156">
        <v>1</v>
      </c>
      <c r="O12" s="156">
        <v>2</v>
      </c>
      <c r="P12" s="156">
        <v>1</v>
      </c>
      <c r="Q12" s="156"/>
      <c r="R12" s="161">
        <v>1</v>
      </c>
      <c r="S12" s="156">
        <v>1</v>
      </c>
      <c r="T12" s="17">
        <f t="shared" si="0"/>
        <v>33</v>
      </c>
    </row>
    <row r="13" spans="1:20" ht="18.75">
      <c r="A13" s="155" t="s">
        <v>15</v>
      </c>
      <c r="B13" s="160">
        <v>4</v>
      </c>
      <c r="C13" s="156">
        <v>4</v>
      </c>
      <c r="D13" s="156">
        <v>5</v>
      </c>
      <c r="E13" s="156"/>
      <c r="F13" s="156">
        <v>3</v>
      </c>
      <c r="G13" s="156">
        <v>4</v>
      </c>
      <c r="H13" s="156">
        <v>7</v>
      </c>
      <c r="I13" s="156">
        <v>4</v>
      </c>
      <c r="J13" s="156">
        <v>6</v>
      </c>
      <c r="K13" s="156">
        <v>4</v>
      </c>
      <c r="L13" s="156">
        <v>5</v>
      </c>
      <c r="M13" s="156">
        <v>0</v>
      </c>
      <c r="N13" s="156">
        <v>4</v>
      </c>
      <c r="O13" s="156">
        <v>4</v>
      </c>
      <c r="P13" s="156">
        <v>1</v>
      </c>
      <c r="Q13" s="156"/>
      <c r="R13" s="161"/>
      <c r="S13" s="156"/>
      <c r="T13" s="17">
        <f t="shared" si="0"/>
        <v>55</v>
      </c>
    </row>
    <row r="14" spans="1:20" ht="18.75">
      <c r="A14" s="155" t="s">
        <v>18</v>
      </c>
      <c r="B14" s="160">
        <v>4</v>
      </c>
      <c r="C14" s="156">
        <v>3</v>
      </c>
      <c r="D14" s="156">
        <v>3</v>
      </c>
      <c r="E14" s="156">
        <v>1</v>
      </c>
      <c r="F14" s="156">
        <v>3</v>
      </c>
      <c r="G14" s="156">
        <v>2</v>
      </c>
      <c r="H14" s="156">
        <v>2</v>
      </c>
      <c r="I14" s="156">
        <v>1</v>
      </c>
      <c r="J14" s="156">
        <v>3</v>
      </c>
      <c r="K14" s="156">
        <v>3</v>
      </c>
      <c r="L14" s="156">
        <v>4</v>
      </c>
      <c r="M14" s="156">
        <v>2</v>
      </c>
      <c r="N14" s="156">
        <v>0</v>
      </c>
      <c r="O14" s="156">
        <v>2</v>
      </c>
      <c r="P14" s="156"/>
      <c r="Q14" s="156"/>
      <c r="R14" s="161"/>
      <c r="S14" s="156">
        <v>1</v>
      </c>
      <c r="T14" s="17">
        <f t="shared" si="0"/>
        <v>34</v>
      </c>
    </row>
    <row r="15" spans="1:20" ht="18.75">
      <c r="A15" s="155" t="s">
        <v>24</v>
      </c>
      <c r="B15" s="160">
        <v>4</v>
      </c>
      <c r="C15" s="156">
        <v>4</v>
      </c>
      <c r="D15" s="156">
        <v>5</v>
      </c>
      <c r="E15" s="156">
        <v>3</v>
      </c>
      <c r="F15" s="156">
        <v>4</v>
      </c>
      <c r="G15" s="156">
        <v>4</v>
      </c>
      <c r="H15" s="156">
        <v>5</v>
      </c>
      <c r="I15" s="156">
        <v>6</v>
      </c>
      <c r="J15" s="156">
        <v>4</v>
      </c>
      <c r="K15" s="156">
        <v>4</v>
      </c>
      <c r="L15" s="156">
        <v>3</v>
      </c>
      <c r="M15" s="156">
        <v>3</v>
      </c>
      <c r="N15" s="156">
        <v>4</v>
      </c>
      <c r="O15" s="156">
        <v>0</v>
      </c>
      <c r="P15" s="156"/>
      <c r="Q15" s="156"/>
      <c r="R15" s="161"/>
      <c r="S15" s="156"/>
      <c r="T15" s="17">
        <f t="shared" si="0"/>
        <v>53</v>
      </c>
    </row>
    <row r="16" spans="1:20" ht="18.75">
      <c r="A16" s="155" t="s">
        <v>20</v>
      </c>
      <c r="B16" s="160"/>
      <c r="C16" s="156"/>
      <c r="D16" s="156"/>
      <c r="E16" s="156"/>
      <c r="F16" s="156"/>
      <c r="G16" s="156">
        <v>1</v>
      </c>
      <c r="H16" s="156">
        <v>1</v>
      </c>
      <c r="I16" s="156">
        <v>1</v>
      </c>
      <c r="J16" s="156"/>
      <c r="K16" s="156">
        <v>1</v>
      </c>
      <c r="L16" s="156">
        <v>1</v>
      </c>
      <c r="M16" s="156"/>
      <c r="N16" s="156">
        <v>1</v>
      </c>
      <c r="O16" s="156">
        <v>1</v>
      </c>
      <c r="P16" s="156">
        <v>0</v>
      </c>
      <c r="Q16" s="156"/>
      <c r="R16" s="161"/>
      <c r="S16" s="156">
        <v>1</v>
      </c>
      <c r="T16" s="17">
        <f t="shared" si="0"/>
        <v>8</v>
      </c>
    </row>
    <row r="17" spans="1:20" ht="18.75">
      <c r="A17" s="155" t="s">
        <v>21</v>
      </c>
      <c r="B17" s="160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>
        <v>0</v>
      </c>
      <c r="R17" s="161"/>
      <c r="S17" s="156"/>
      <c r="T17" s="17">
        <f t="shared" si="0"/>
        <v>0</v>
      </c>
    </row>
    <row r="18" spans="1:20" ht="18.75">
      <c r="A18" s="155" t="s">
        <v>50</v>
      </c>
      <c r="B18" s="162"/>
      <c r="C18" s="163">
        <v>1</v>
      </c>
      <c r="D18" s="163">
        <v>1</v>
      </c>
      <c r="E18" s="163"/>
      <c r="F18" s="163"/>
      <c r="G18" s="163"/>
      <c r="H18" s="163"/>
      <c r="I18" s="163">
        <v>1</v>
      </c>
      <c r="J18" s="163">
        <v>1</v>
      </c>
      <c r="K18" s="163"/>
      <c r="L18" s="163"/>
      <c r="M18" s="163">
        <v>1</v>
      </c>
      <c r="N18" s="163">
        <v>1</v>
      </c>
      <c r="O18" s="163">
        <v>1</v>
      </c>
      <c r="P18" s="163"/>
      <c r="Q18" s="163"/>
      <c r="R18" s="164">
        <v>0</v>
      </c>
      <c r="S18" s="156"/>
      <c r="T18" s="17">
        <f t="shared" si="0"/>
        <v>7</v>
      </c>
    </row>
    <row r="19" spans="1:20" ht="18.75">
      <c r="A19" s="159" t="s">
        <v>22</v>
      </c>
      <c r="B19" s="156"/>
      <c r="C19" s="156"/>
      <c r="D19" s="156"/>
      <c r="E19" s="156"/>
      <c r="F19" s="156"/>
      <c r="G19" s="156">
        <v>1</v>
      </c>
      <c r="H19" s="156">
        <v>1</v>
      </c>
      <c r="I19" s="156"/>
      <c r="J19" s="156"/>
      <c r="K19" s="156"/>
      <c r="L19" s="156"/>
      <c r="M19" s="156">
        <v>1</v>
      </c>
      <c r="N19" s="156"/>
      <c r="O19" s="156">
        <v>1</v>
      </c>
      <c r="P19" s="156"/>
      <c r="Q19" s="156"/>
      <c r="R19" s="156"/>
      <c r="S19" s="160">
        <v>0</v>
      </c>
      <c r="T19" s="17">
        <f t="shared" si="0"/>
        <v>4</v>
      </c>
    </row>
    <row r="20" spans="1:20" ht="18.75">
      <c r="A20" s="25" t="s">
        <v>83</v>
      </c>
      <c r="B20" s="17">
        <f>SUM(B2:B19)</f>
        <v>55</v>
      </c>
      <c r="C20" s="17">
        <f t="shared" ref="C20:S20" si="1">SUM(C2:C19)</f>
        <v>50</v>
      </c>
      <c r="D20" s="17">
        <f t="shared" si="1"/>
        <v>52</v>
      </c>
      <c r="E20" s="17">
        <f t="shared" si="1"/>
        <v>15</v>
      </c>
      <c r="F20" s="17">
        <f t="shared" si="1"/>
        <v>35</v>
      </c>
      <c r="G20" s="17">
        <f t="shared" si="1"/>
        <v>42</v>
      </c>
      <c r="H20" s="17">
        <f t="shared" si="1"/>
        <v>55</v>
      </c>
      <c r="I20" s="17">
        <f t="shared" si="1"/>
        <v>49</v>
      </c>
      <c r="J20" s="17">
        <f t="shared" si="1"/>
        <v>47</v>
      </c>
      <c r="K20" s="17">
        <f t="shared" si="1"/>
        <v>49</v>
      </c>
      <c r="L20" s="17">
        <f t="shared" si="1"/>
        <v>43</v>
      </c>
      <c r="M20" s="17">
        <f t="shared" si="1"/>
        <v>47</v>
      </c>
      <c r="N20" s="17">
        <f t="shared" si="1"/>
        <v>29</v>
      </c>
      <c r="O20" s="17">
        <f t="shared" si="1"/>
        <v>36</v>
      </c>
      <c r="P20" s="17">
        <f t="shared" si="1"/>
        <v>5</v>
      </c>
      <c r="Q20" s="17">
        <f t="shared" si="1"/>
        <v>0</v>
      </c>
      <c r="R20" s="17">
        <f t="shared" si="1"/>
        <v>6</v>
      </c>
      <c r="S20" s="17">
        <f t="shared" si="1"/>
        <v>9</v>
      </c>
    </row>
    <row r="21" spans="1:20">
      <c r="A21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D27A-AAAF-4F81-8422-8FC1E308F4AE}">
  <dimension ref="A1:AD12"/>
  <sheetViews>
    <sheetView workbookViewId="0">
      <selection activeCell="V12" sqref="V12"/>
    </sheetView>
  </sheetViews>
  <sheetFormatPr defaultRowHeight="15"/>
  <cols>
    <col min="1" max="1" width="12" bestFit="1" customWidth="1"/>
    <col min="2" max="3" width="4.140625" bestFit="1" customWidth="1"/>
    <col min="4" max="4" width="8.28515625" bestFit="1" customWidth="1"/>
    <col min="5" max="5" width="10.28515625" bestFit="1" customWidth="1"/>
    <col min="6" max="6" width="7.5703125" bestFit="1" customWidth="1"/>
    <col min="7" max="7" width="9" bestFit="1" customWidth="1"/>
    <col min="8" max="8" width="7.5703125" bestFit="1" customWidth="1"/>
    <col min="9" max="9" width="7.42578125" bestFit="1" customWidth="1"/>
    <col min="10" max="10" width="7.140625" bestFit="1" customWidth="1"/>
    <col min="11" max="11" width="6.85546875" bestFit="1" customWidth="1"/>
    <col min="12" max="12" width="8.5703125" bestFit="1" customWidth="1"/>
    <col min="14" max="14" width="12" bestFit="1" customWidth="1"/>
    <col min="15" max="16" width="4.28515625" bestFit="1" customWidth="1"/>
    <col min="17" max="17" width="8.28515625" bestFit="1" customWidth="1"/>
    <col min="18" max="18" width="10.28515625" bestFit="1" customWidth="1"/>
    <col min="19" max="19" width="7.7109375" bestFit="1" customWidth="1"/>
    <col min="20" max="20" width="10.28515625" bestFit="1" customWidth="1"/>
    <col min="21" max="21" width="7.7109375" bestFit="1" customWidth="1"/>
    <col min="22" max="22" width="7.42578125" bestFit="1" customWidth="1"/>
    <col min="23" max="24" width="7.140625" bestFit="1" customWidth="1"/>
    <col min="25" max="25" width="8.5703125" bestFit="1" customWidth="1"/>
    <col min="27" max="27" width="17.42578125" bestFit="1" customWidth="1"/>
    <col min="28" max="28" width="12" bestFit="1" customWidth="1"/>
    <col min="29" max="29" width="7.5703125" bestFit="1" customWidth="1"/>
    <col min="30" max="30" width="9" bestFit="1" customWidth="1"/>
  </cols>
  <sheetData>
    <row r="1" spans="1:30" ht="18.75">
      <c r="A1" s="23" t="s">
        <v>0</v>
      </c>
      <c r="B1" s="32" t="s">
        <v>1</v>
      </c>
      <c r="C1" s="32" t="s">
        <v>2</v>
      </c>
      <c r="D1" s="46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198" t="s">
        <v>8</v>
      </c>
      <c r="J1" s="53" t="s">
        <v>9</v>
      </c>
      <c r="K1" s="53" t="s">
        <v>10</v>
      </c>
      <c r="L1" s="53" t="s">
        <v>11</v>
      </c>
      <c r="N1" s="23" t="s">
        <v>12</v>
      </c>
      <c r="O1" s="38" t="s">
        <v>1</v>
      </c>
      <c r="P1" s="38" t="s">
        <v>2</v>
      </c>
      <c r="Q1" s="42" t="s">
        <v>3</v>
      </c>
      <c r="R1" s="53" t="s">
        <v>4</v>
      </c>
      <c r="S1" s="53" t="s">
        <v>5</v>
      </c>
      <c r="T1" s="53" t="s">
        <v>6</v>
      </c>
      <c r="U1" s="53" t="s">
        <v>7</v>
      </c>
      <c r="V1" s="23" t="s">
        <v>8</v>
      </c>
      <c r="W1" s="53" t="s">
        <v>9</v>
      </c>
      <c r="X1" s="53" t="s">
        <v>10</v>
      </c>
      <c r="Y1" s="53" t="s">
        <v>11</v>
      </c>
      <c r="AA1" s="25" t="s">
        <v>51</v>
      </c>
      <c r="AB1" s="38" t="s">
        <v>52</v>
      </c>
      <c r="AC1" s="38" t="s">
        <v>53</v>
      </c>
      <c r="AD1" s="38" t="s">
        <v>86</v>
      </c>
    </row>
    <row r="2" spans="1:30" ht="18.75">
      <c r="A2" s="30" t="s">
        <v>33</v>
      </c>
      <c r="B2" s="191"/>
      <c r="C2" s="191"/>
      <c r="D2" s="45"/>
      <c r="E2" s="13"/>
      <c r="F2" s="13"/>
      <c r="G2" s="13"/>
      <c r="H2" s="13"/>
      <c r="I2" s="12"/>
      <c r="J2" s="13"/>
      <c r="K2" s="13"/>
      <c r="L2" s="13"/>
      <c r="N2" s="30" t="s">
        <v>34</v>
      </c>
      <c r="O2" s="49"/>
      <c r="P2" s="49"/>
      <c r="Q2" s="45"/>
      <c r="R2" s="13"/>
      <c r="S2" s="13"/>
      <c r="T2" s="13"/>
      <c r="U2" s="13"/>
      <c r="V2" s="14"/>
      <c r="W2" s="13"/>
      <c r="X2" s="13"/>
      <c r="Y2" s="13"/>
      <c r="AA2" s="204">
        <v>2021</v>
      </c>
      <c r="AB2" s="13">
        <v>0</v>
      </c>
      <c r="AC2" s="16">
        <v>0</v>
      </c>
      <c r="AD2" s="16">
        <v>0</v>
      </c>
    </row>
    <row r="3" spans="1:30" ht="18.75">
      <c r="A3" s="30" t="s">
        <v>29</v>
      </c>
      <c r="B3" s="12">
        <v>8</v>
      </c>
      <c r="C3" s="192">
        <v>5</v>
      </c>
      <c r="D3" s="45">
        <f t="shared" ref="D3:D10" si="0">(B3/(B3+C3))</f>
        <v>0.61538461538461542</v>
      </c>
      <c r="E3" s="13">
        <v>1666</v>
      </c>
      <c r="F3" s="13">
        <f>E3/13</f>
        <v>128.15384615384616</v>
      </c>
      <c r="G3" s="13">
        <v>1563</v>
      </c>
      <c r="H3" s="13">
        <f>G3/13</f>
        <v>120.23076923076923</v>
      </c>
      <c r="I3" s="12">
        <v>2</v>
      </c>
      <c r="J3" s="13">
        <f>F3-H3</f>
        <v>7.923076923076934</v>
      </c>
      <c r="K3" s="13">
        <f>F3-'League Wide'!C5</f>
        <v>4.5538461538461661</v>
      </c>
      <c r="L3" s="13">
        <f>H3-'League Wide'!C5</f>
        <v>-3.3692307692307679</v>
      </c>
      <c r="N3" s="30" t="s">
        <v>29</v>
      </c>
      <c r="O3" s="64">
        <v>2</v>
      </c>
      <c r="P3" s="73">
        <v>11</v>
      </c>
      <c r="Q3" s="65">
        <f t="shared" ref="Q3:Q10" si="1">(O3/(O3+P3))</f>
        <v>0.15384615384615385</v>
      </c>
      <c r="R3" s="13">
        <v>1440</v>
      </c>
      <c r="S3" s="13">
        <f>R3/13</f>
        <v>110.76923076923077</v>
      </c>
      <c r="T3" s="13">
        <v>1702</v>
      </c>
      <c r="U3" s="13">
        <f>T3/13</f>
        <v>130.92307692307693</v>
      </c>
      <c r="V3" s="12">
        <v>11</v>
      </c>
      <c r="W3" s="66">
        <f>S3-U3</f>
        <v>-20.15384615384616</v>
      </c>
      <c r="X3" s="13">
        <f>S3-AC3</f>
        <v>-12.830769230769221</v>
      </c>
      <c r="Y3" s="13">
        <f>U3-AC3</f>
        <v>7.3230769230769397</v>
      </c>
      <c r="AA3" s="25">
        <v>2020</v>
      </c>
      <c r="AB3" s="13">
        <v>19284</v>
      </c>
      <c r="AC3" s="19">
        <v>123.6</v>
      </c>
      <c r="AD3" s="19">
        <v>1607</v>
      </c>
    </row>
    <row r="4" spans="1:30" ht="18.75">
      <c r="A4" s="30" t="s">
        <v>30</v>
      </c>
      <c r="B4" s="12">
        <v>7</v>
      </c>
      <c r="C4" s="12">
        <v>6</v>
      </c>
      <c r="D4" s="45">
        <f t="shared" si="0"/>
        <v>0.53846153846153844</v>
      </c>
      <c r="E4" s="13">
        <v>1532</v>
      </c>
      <c r="F4" s="13">
        <f>E4/13</f>
        <v>117.84615384615384</v>
      </c>
      <c r="G4" s="13">
        <v>1567</v>
      </c>
      <c r="H4" s="13">
        <f>G4/13</f>
        <v>120.53846153846153</v>
      </c>
      <c r="I4" s="12">
        <v>5</v>
      </c>
      <c r="J4" s="13">
        <f>F4-H4</f>
        <v>-2.6923076923076934</v>
      </c>
      <c r="K4" s="13">
        <f>F4-'League Wide'!C6</f>
        <v>1.0461538461538424</v>
      </c>
      <c r="L4" s="13">
        <f>H4-'League Wide'!C6</f>
        <v>3.7384615384615358</v>
      </c>
      <c r="N4" s="30" t="s">
        <v>30</v>
      </c>
      <c r="O4" s="61">
        <v>8</v>
      </c>
      <c r="P4" s="61">
        <v>5</v>
      </c>
      <c r="Q4" s="69">
        <f t="shared" si="1"/>
        <v>0.61538461538461542</v>
      </c>
      <c r="R4" s="13">
        <v>1685</v>
      </c>
      <c r="S4" s="13">
        <f>R4/13</f>
        <v>129.61538461538461</v>
      </c>
      <c r="T4" s="13">
        <v>1532</v>
      </c>
      <c r="U4" s="13">
        <f>T4/13</f>
        <v>117.84615384615384</v>
      </c>
      <c r="V4" s="12">
        <v>2</v>
      </c>
      <c r="W4" s="13">
        <f>S4-U4</f>
        <v>11.769230769230774</v>
      </c>
      <c r="X4" s="13">
        <f t="shared" ref="X4:X10" si="2">S4-AC4</f>
        <v>12.815384615384616</v>
      </c>
      <c r="Y4" s="13">
        <f t="shared" ref="Y4:Y10" si="3">U4-AC4</f>
        <v>1.0461538461538424</v>
      </c>
      <c r="AA4" s="25">
        <v>2019</v>
      </c>
      <c r="AB4" s="13">
        <v>21254</v>
      </c>
      <c r="AC4" s="19">
        <v>116.8</v>
      </c>
      <c r="AD4" s="19">
        <v>1518.1</v>
      </c>
    </row>
    <row r="5" spans="1:30" ht="18.75">
      <c r="A5" s="38" t="s">
        <v>32</v>
      </c>
      <c r="B5" s="12">
        <v>7</v>
      </c>
      <c r="C5" s="12">
        <v>5</v>
      </c>
      <c r="D5" s="45">
        <f t="shared" si="0"/>
        <v>0.58333333333333337</v>
      </c>
      <c r="E5" s="13">
        <v>1194</v>
      </c>
      <c r="F5" s="13">
        <f>E5/12</f>
        <v>99.5</v>
      </c>
      <c r="G5" s="13">
        <v>1134</v>
      </c>
      <c r="H5" s="13">
        <f>G5/12</f>
        <v>94.5</v>
      </c>
      <c r="I5" s="12">
        <v>3</v>
      </c>
      <c r="J5" s="13">
        <f t="shared" ref="J5:J10" si="4">F5-H5</f>
        <v>5</v>
      </c>
      <c r="K5" s="13">
        <f>F5-'League Wide'!C7</f>
        <v>2.2999999999999972</v>
      </c>
      <c r="L5" s="13">
        <f>H5-'League Wide'!C7</f>
        <v>-2.7000000000000028</v>
      </c>
      <c r="N5" s="38" t="s">
        <v>32</v>
      </c>
      <c r="O5" s="16">
        <v>7</v>
      </c>
      <c r="P5" s="16">
        <v>5</v>
      </c>
      <c r="Q5" s="45">
        <f t="shared" si="1"/>
        <v>0.58333333333333337</v>
      </c>
      <c r="R5" s="13">
        <v>1233</v>
      </c>
      <c r="S5" s="13">
        <f>R5/12</f>
        <v>102.75</v>
      </c>
      <c r="T5" s="13">
        <v>1141</v>
      </c>
      <c r="U5" s="13">
        <f>T5/12</f>
        <v>95.083333333333329</v>
      </c>
      <c r="V5" s="12">
        <v>5</v>
      </c>
      <c r="W5" s="13">
        <f t="shared" ref="W5:W10" si="5">S5-U5</f>
        <v>7.6666666666666714</v>
      </c>
      <c r="X5" s="13">
        <f t="shared" si="2"/>
        <v>5.5499999999999972</v>
      </c>
      <c r="Y5" s="13">
        <f t="shared" si="3"/>
        <v>-2.1166666666666742</v>
      </c>
      <c r="AA5" s="25">
        <v>2018</v>
      </c>
      <c r="AB5" s="13">
        <v>15168</v>
      </c>
      <c r="AC5" s="19">
        <v>97.2</v>
      </c>
      <c r="AD5" s="19">
        <v>1166.8</v>
      </c>
    </row>
    <row r="6" spans="1:30" ht="18.75">
      <c r="A6" s="30" t="s">
        <v>35</v>
      </c>
      <c r="B6" s="12">
        <v>8</v>
      </c>
      <c r="C6" s="12">
        <v>4</v>
      </c>
      <c r="D6" s="45">
        <f t="shared" si="0"/>
        <v>0.66666666666666663</v>
      </c>
      <c r="E6" s="13">
        <v>1091</v>
      </c>
      <c r="F6" s="13">
        <f>E6/12</f>
        <v>90.916666666666671</v>
      </c>
      <c r="G6" s="13">
        <v>1005</v>
      </c>
      <c r="H6" s="13">
        <f>G6/12</f>
        <v>83.75</v>
      </c>
      <c r="I6" s="12">
        <v>6</v>
      </c>
      <c r="J6" s="13">
        <f t="shared" si="4"/>
        <v>7.1666666666666714</v>
      </c>
      <c r="K6" s="13">
        <f>F6-'League Wide'!C8</f>
        <v>4.8166666666666771</v>
      </c>
      <c r="L6" s="13">
        <f>H6-'League Wide'!C8</f>
        <v>-2.3499999999999943</v>
      </c>
      <c r="N6" s="30" t="s">
        <v>35</v>
      </c>
      <c r="O6" s="64">
        <v>1</v>
      </c>
      <c r="P6" s="64">
        <v>11</v>
      </c>
      <c r="Q6" s="65">
        <f t="shared" si="1"/>
        <v>8.3333333333333329E-2</v>
      </c>
      <c r="R6" s="66">
        <v>843</v>
      </c>
      <c r="S6" s="66">
        <f>R6/12</f>
        <v>70.25</v>
      </c>
      <c r="T6" s="13">
        <v>1093</v>
      </c>
      <c r="U6" s="13">
        <f>T6/12</f>
        <v>91.083333333333329</v>
      </c>
      <c r="V6" s="12">
        <v>13</v>
      </c>
      <c r="W6" s="66">
        <f t="shared" si="5"/>
        <v>-20.833333333333329</v>
      </c>
      <c r="X6" s="13">
        <f t="shared" si="2"/>
        <v>-15.849999999999994</v>
      </c>
      <c r="Y6" s="13">
        <f t="shared" si="3"/>
        <v>4.9833333333333343</v>
      </c>
      <c r="AA6" s="25">
        <v>2017</v>
      </c>
      <c r="AB6" s="13">
        <v>13432</v>
      </c>
      <c r="AC6" s="19">
        <v>86.1</v>
      </c>
      <c r="AD6" s="19">
        <v>1033.2</v>
      </c>
    </row>
    <row r="7" spans="1:30" ht="18.75">
      <c r="A7" s="30" t="s">
        <v>36</v>
      </c>
      <c r="B7" s="12">
        <v>7</v>
      </c>
      <c r="C7" s="12">
        <v>6</v>
      </c>
      <c r="D7" s="45">
        <f t="shared" si="0"/>
        <v>0.53846153846153844</v>
      </c>
      <c r="E7" s="13">
        <v>1140</v>
      </c>
      <c r="F7" s="13">
        <f>E7/13</f>
        <v>87.692307692307693</v>
      </c>
      <c r="G7" s="13">
        <v>1109</v>
      </c>
      <c r="H7" s="13">
        <f t="shared" ref="H7:H10" si="6">G7/13</f>
        <v>85.307692307692307</v>
      </c>
      <c r="I7" s="12">
        <v>4</v>
      </c>
      <c r="J7" s="13">
        <f t="shared" si="4"/>
        <v>2.3846153846153868</v>
      </c>
      <c r="K7" s="13">
        <f>F7-'League Wide'!C9</f>
        <v>-3.2076923076923123</v>
      </c>
      <c r="L7" s="13">
        <f>H7-'League Wide'!C9</f>
        <v>-5.5923076923076991</v>
      </c>
      <c r="N7" s="30" t="s">
        <v>36</v>
      </c>
      <c r="O7" s="61">
        <v>9</v>
      </c>
      <c r="P7" s="61">
        <v>4</v>
      </c>
      <c r="Q7" s="69">
        <f t="shared" si="1"/>
        <v>0.69230769230769229</v>
      </c>
      <c r="R7" s="13">
        <v>1340</v>
      </c>
      <c r="S7" s="13">
        <f t="shared" ref="S7:S10" si="7">R7/13</f>
        <v>103.07692307692308</v>
      </c>
      <c r="T7" s="13">
        <v>1165</v>
      </c>
      <c r="U7" s="13">
        <f t="shared" ref="U7:U10" si="8">T7/13</f>
        <v>89.615384615384613</v>
      </c>
      <c r="V7" s="12">
        <v>5</v>
      </c>
      <c r="W7" s="13">
        <f t="shared" si="5"/>
        <v>13.461538461538467</v>
      </c>
      <c r="X7" s="13">
        <f t="shared" si="2"/>
        <v>12.176923076923075</v>
      </c>
      <c r="Y7" s="13">
        <f t="shared" si="3"/>
        <v>-1.2846153846153925</v>
      </c>
      <c r="AA7" s="25">
        <v>2016</v>
      </c>
      <c r="AB7" s="13">
        <v>16538</v>
      </c>
      <c r="AC7" s="19">
        <v>90.9</v>
      </c>
      <c r="AD7" s="19">
        <v>1181.3</v>
      </c>
    </row>
    <row r="8" spans="1:30" ht="18.75">
      <c r="A8" s="30" t="s">
        <v>37</v>
      </c>
      <c r="B8" s="12">
        <v>5</v>
      </c>
      <c r="C8" s="12">
        <v>8</v>
      </c>
      <c r="D8" s="45">
        <f t="shared" si="0"/>
        <v>0.38461538461538464</v>
      </c>
      <c r="E8" s="13">
        <v>1060</v>
      </c>
      <c r="F8" s="13">
        <f t="shared" ref="F8:F10" si="9">E8/13</f>
        <v>81.538461538461533</v>
      </c>
      <c r="G8" s="13">
        <v>1090</v>
      </c>
      <c r="H8" s="13">
        <f t="shared" si="6"/>
        <v>83.84615384615384</v>
      </c>
      <c r="I8" s="12">
        <v>12</v>
      </c>
      <c r="J8" s="13">
        <f t="shared" si="4"/>
        <v>-2.3076923076923066</v>
      </c>
      <c r="K8" s="13">
        <f>F8-'League Wide'!C10</f>
        <v>-8.6615384615384698</v>
      </c>
      <c r="L8" s="13">
        <f>H8-'League Wide'!C10</f>
        <v>-6.3538461538461632</v>
      </c>
      <c r="N8" s="30" t="s">
        <v>37</v>
      </c>
      <c r="O8" s="60">
        <v>10</v>
      </c>
      <c r="P8" s="60">
        <v>3</v>
      </c>
      <c r="Q8" s="68">
        <f t="shared" si="1"/>
        <v>0.76923076923076927</v>
      </c>
      <c r="R8" s="13">
        <v>1243</v>
      </c>
      <c r="S8" s="13">
        <f t="shared" si="7"/>
        <v>95.615384615384613</v>
      </c>
      <c r="T8" s="13">
        <v>1200</v>
      </c>
      <c r="U8" s="13">
        <f t="shared" si="8"/>
        <v>92.307692307692307</v>
      </c>
      <c r="V8" s="12">
        <v>1</v>
      </c>
      <c r="W8" s="13">
        <f t="shared" si="5"/>
        <v>3.3076923076923066</v>
      </c>
      <c r="X8" s="13">
        <f t="shared" si="2"/>
        <v>5.4153846153846104</v>
      </c>
      <c r="Y8" s="13">
        <f t="shared" si="3"/>
        <v>2.1076923076923038</v>
      </c>
      <c r="AA8" s="25">
        <v>2015</v>
      </c>
      <c r="AB8" s="13">
        <v>14064</v>
      </c>
      <c r="AC8" s="19">
        <v>90.2</v>
      </c>
      <c r="AD8" s="19">
        <v>1172</v>
      </c>
    </row>
    <row r="9" spans="1:30" ht="18.75">
      <c r="A9" s="30" t="s">
        <v>38</v>
      </c>
      <c r="B9" s="12">
        <v>6</v>
      </c>
      <c r="C9" s="12">
        <v>7</v>
      </c>
      <c r="D9" s="45">
        <f t="shared" si="0"/>
        <v>0.46153846153846156</v>
      </c>
      <c r="E9" s="13">
        <v>1212</v>
      </c>
      <c r="F9" s="13">
        <f t="shared" si="9"/>
        <v>93.230769230769226</v>
      </c>
      <c r="G9" s="66">
        <v>1352</v>
      </c>
      <c r="H9" s="66">
        <f t="shared" si="6"/>
        <v>104</v>
      </c>
      <c r="I9" s="12">
        <v>7</v>
      </c>
      <c r="J9" s="13">
        <f t="shared" si="4"/>
        <v>-10.769230769230774</v>
      </c>
      <c r="K9" s="13">
        <f>F9-'League Wide'!C11</f>
        <v>-2.0692307692307708</v>
      </c>
      <c r="L9" s="13">
        <f>H9-'League Wide'!C11</f>
        <v>8.7000000000000028</v>
      </c>
      <c r="N9" s="30" t="s">
        <v>38</v>
      </c>
      <c r="O9" s="16">
        <v>6</v>
      </c>
      <c r="P9" s="16">
        <v>7</v>
      </c>
      <c r="Q9" s="45">
        <f t="shared" si="1"/>
        <v>0.46153846153846156</v>
      </c>
      <c r="R9" s="13">
        <v>1162</v>
      </c>
      <c r="S9" s="13">
        <f t="shared" si="7"/>
        <v>89.384615384615387</v>
      </c>
      <c r="T9" s="13">
        <v>1223</v>
      </c>
      <c r="U9" s="13">
        <f t="shared" si="8"/>
        <v>94.07692307692308</v>
      </c>
      <c r="V9" s="12">
        <v>10</v>
      </c>
      <c r="W9" s="13">
        <f t="shared" si="5"/>
        <v>-4.6923076923076934</v>
      </c>
      <c r="X9" s="13">
        <f t="shared" si="2"/>
        <v>-5.9153846153846104</v>
      </c>
      <c r="Y9" s="13">
        <f t="shared" si="3"/>
        <v>-1.223076923076917</v>
      </c>
      <c r="AA9" s="25">
        <v>2014</v>
      </c>
      <c r="AB9" s="13">
        <v>12384</v>
      </c>
      <c r="AC9" s="19">
        <v>95.3</v>
      </c>
      <c r="AD9" s="13">
        <v>1238.4000000000001</v>
      </c>
    </row>
    <row r="10" spans="1:30" ht="18.75">
      <c r="A10" s="23" t="s">
        <v>40</v>
      </c>
      <c r="B10" s="12">
        <v>7</v>
      </c>
      <c r="C10" s="12">
        <v>6</v>
      </c>
      <c r="D10" s="51">
        <f t="shared" si="0"/>
        <v>0.53846153846153844</v>
      </c>
      <c r="E10" s="13">
        <v>1227</v>
      </c>
      <c r="F10" s="13">
        <f t="shared" si="9"/>
        <v>94.384615384615387</v>
      </c>
      <c r="G10" s="13">
        <v>1166</v>
      </c>
      <c r="H10" s="13">
        <f t="shared" si="6"/>
        <v>89.692307692307693</v>
      </c>
      <c r="I10" s="12">
        <v>6</v>
      </c>
      <c r="J10" s="13">
        <f t="shared" si="4"/>
        <v>4.6923076923076934</v>
      </c>
      <c r="K10" s="13">
        <f>F10-'League Wide'!C12</f>
        <v>3.7846153846153925</v>
      </c>
      <c r="L10" s="13">
        <f>H10-'League Wide'!C12</f>
        <v>-0.90769230769230091</v>
      </c>
      <c r="N10" s="23" t="s">
        <v>40</v>
      </c>
      <c r="O10" s="16">
        <v>7</v>
      </c>
      <c r="P10" s="16">
        <v>6</v>
      </c>
      <c r="Q10" s="51">
        <f t="shared" si="1"/>
        <v>0.53846153846153844</v>
      </c>
      <c r="R10" s="13">
        <v>1295</v>
      </c>
      <c r="S10" s="13">
        <f t="shared" si="7"/>
        <v>99.615384615384613</v>
      </c>
      <c r="T10" s="13">
        <v>1226</v>
      </c>
      <c r="U10" s="13">
        <f t="shared" si="8"/>
        <v>94.307692307692307</v>
      </c>
      <c r="V10" s="12">
        <v>1</v>
      </c>
      <c r="W10" s="13">
        <f t="shared" si="5"/>
        <v>5.3076923076923066</v>
      </c>
      <c r="X10" s="13">
        <f t="shared" si="2"/>
        <v>9.0153846153846189</v>
      </c>
      <c r="Y10" s="13">
        <f t="shared" si="3"/>
        <v>3.7076923076923123</v>
      </c>
      <c r="AA10" s="25">
        <v>2013</v>
      </c>
      <c r="AB10" s="13">
        <v>11782</v>
      </c>
      <c r="AC10" s="19">
        <v>90.6</v>
      </c>
      <c r="AD10" s="125">
        <v>1178.2</v>
      </c>
    </row>
    <row r="11" spans="1:30" ht="18.75">
      <c r="A11" s="14"/>
      <c r="B11" s="26">
        <f>SUM(B2:B10)</f>
        <v>55</v>
      </c>
      <c r="C11" s="26">
        <f>SUM(C2:C10)</f>
        <v>47</v>
      </c>
      <c r="D11" s="44">
        <f>(B11/(B11+C11))</f>
        <v>0.53921568627450978</v>
      </c>
      <c r="E11" s="27">
        <f>SUM(E3:E10)</f>
        <v>10122</v>
      </c>
      <c r="F11" s="27">
        <f>AVERAGE(F3:F10)</f>
        <v>99.157852564102555</v>
      </c>
      <c r="G11" s="27">
        <f>SUM(G3:G10)</f>
        <v>9986</v>
      </c>
      <c r="H11" s="27">
        <f>AVERAGE(H3:H10)</f>
        <v>97.73317307692308</v>
      </c>
      <c r="I11" s="26">
        <f>AVERAGE(I3:I10)</f>
        <v>5.625</v>
      </c>
      <c r="J11" s="27">
        <f>AVERAGE(J2:J10)</f>
        <v>1.424679487179489</v>
      </c>
      <c r="K11" s="31">
        <f>AVERAGE(K2:K10)</f>
        <v>0.3203525641025653</v>
      </c>
      <c r="L11" s="31">
        <f>AVERAGE(L2:L10)</f>
        <v>-1.1043269230769237</v>
      </c>
      <c r="N11" s="38"/>
      <c r="O11" s="41">
        <f>SUM(O2:O10)</f>
        <v>50</v>
      </c>
      <c r="P11" s="41">
        <f>SUM(P2:P10)</f>
        <v>52</v>
      </c>
      <c r="Q11" s="44">
        <f>(O11/(O11+P11))</f>
        <v>0.49019607843137253</v>
      </c>
      <c r="R11" s="27">
        <f>SUM(R3:R10)</f>
        <v>10241</v>
      </c>
      <c r="S11" s="27">
        <f>AVERAGE(S3:S10)</f>
        <v>100.13461538461539</v>
      </c>
      <c r="T11" s="27">
        <f>SUM(T3:T10)</f>
        <v>10282</v>
      </c>
      <c r="U11" s="27">
        <f>AVERAGE(U3:U10)</f>
        <v>100.6554487179487</v>
      </c>
      <c r="V11" s="27">
        <f>SUM(V3:V10)/8</f>
        <v>6</v>
      </c>
      <c r="W11" s="27">
        <f>SUM(W3:W10)/8</f>
        <v>-0.52083333333333215</v>
      </c>
      <c r="X11" s="31">
        <f>AVERAGE(X2:X10)</f>
        <v>1.2971153846153864</v>
      </c>
      <c r="Y11" s="31">
        <f>AVERAGE(Y2:Y10)</f>
        <v>1.8179487179487186</v>
      </c>
      <c r="AA11" s="123"/>
      <c r="AB11" s="31">
        <f>SUM(AB3:AB10)</f>
        <v>123906</v>
      </c>
      <c r="AC11" s="124">
        <f>AVERAGE(AC3:AC10)</f>
        <v>98.837499999999991</v>
      </c>
      <c r="AD11" s="54">
        <f>AVERAGE(AD3:AD10)</f>
        <v>1261.875</v>
      </c>
    </row>
    <row r="12" spans="1:30" ht="18.75">
      <c r="A12" s="5"/>
      <c r="B12" s="10"/>
      <c r="C12" s="10"/>
      <c r="D12" s="189"/>
      <c r="E12" s="29">
        <f>AVERAGE(E2:E10)</f>
        <v>1265.25</v>
      </c>
      <c r="F12" s="29"/>
      <c r="G12" s="29">
        <f t="shared" ref="G12" si="10">AVERAGE(G2:G10)</f>
        <v>1248.25</v>
      </c>
      <c r="H12" s="9"/>
      <c r="I12" s="10"/>
      <c r="J12" s="9"/>
      <c r="K12" s="9"/>
      <c r="L12" s="9"/>
      <c r="R12" s="54">
        <f>AVERAGE(R3:R10)</f>
        <v>1280.125</v>
      </c>
      <c r="S12" s="54"/>
      <c r="T12" s="54">
        <f>AVERAGE(T3:T10)</f>
        <v>1285.25</v>
      </c>
      <c r="U12" s="7"/>
      <c r="W12" s="7"/>
      <c r="X12" s="7"/>
      <c r="Y1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6005-7F7B-4B51-BF28-0DF386B8CC75}">
  <dimension ref="A1:CJ29"/>
  <sheetViews>
    <sheetView zoomScale="70" zoomScaleNormal="70" workbookViewId="0">
      <selection activeCell="BZ30" sqref="BZ30"/>
    </sheetView>
  </sheetViews>
  <sheetFormatPr defaultRowHeight="15"/>
  <cols>
    <col min="1" max="2" width="11.7109375" customWidth="1"/>
    <col min="3" max="3" width="14" customWidth="1"/>
    <col min="4" max="4" width="14.85546875" customWidth="1"/>
    <col min="5" max="5" width="10.28515625" style="7" bestFit="1" customWidth="1"/>
    <col min="6" max="6" width="11.42578125" style="7" customWidth="1"/>
    <col min="7" max="7" width="10.28515625" style="7" bestFit="1" customWidth="1"/>
    <col min="8" max="8" width="11.42578125" style="7" customWidth="1"/>
    <col min="9" max="9" width="11.7109375" customWidth="1"/>
    <col min="10" max="10" width="9.140625" style="7" customWidth="1"/>
    <col min="12" max="12" width="14.42578125" customWidth="1"/>
    <col min="13" max="13" width="11.42578125" customWidth="1"/>
    <col min="14" max="14" width="12.85546875" customWidth="1"/>
    <col min="15" max="15" width="14.85546875" customWidth="1"/>
    <col min="16" max="16" width="10.28515625" bestFit="1" customWidth="1"/>
    <col min="17" max="17" width="12" customWidth="1"/>
    <col min="18" max="18" width="10.28515625" bestFit="1" customWidth="1"/>
    <col min="19" max="19" width="11.5703125" customWidth="1"/>
    <col min="20" max="20" width="12.28515625" customWidth="1"/>
    <col min="21" max="21" width="9.28515625" customWidth="1"/>
    <col min="23" max="23" width="11.5703125" customWidth="1"/>
    <col min="24" max="24" width="11.28515625" customWidth="1"/>
    <col min="25" max="25" width="13.42578125" customWidth="1"/>
    <col min="26" max="26" width="14.42578125" customWidth="1"/>
    <col min="27" max="27" width="10.28515625" style="7" bestFit="1" customWidth="1"/>
    <col min="28" max="28" width="11" style="7" customWidth="1"/>
    <col min="29" max="29" width="12.140625" style="7" customWidth="1"/>
    <col min="30" max="30" width="11.42578125" style="7" customWidth="1"/>
    <col min="31" max="31" width="11.7109375" customWidth="1"/>
    <col min="32" max="32" width="9" customWidth="1"/>
    <col min="34" max="34" width="11.140625" customWidth="1"/>
    <col min="35" max="35" width="11.85546875" customWidth="1"/>
    <col min="36" max="36" width="13" customWidth="1"/>
    <col min="37" max="37" width="14.28515625" style="35" customWidth="1"/>
    <col min="38" max="38" width="10.28515625" style="7" bestFit="1" customWidth="1"/>
    <col min="39" max="39" width="11.7109375" style="7" customWidth="1"/>
    <col min="40" max="40" width="10.28515625" style="7" bestFit="1" customWidth="1"/>
    <col min="41" max="41" width="11.7109375" style="7" customWidth="1"/>
    <col min="42" max="42" width="11.85546875" customWidth="1"/>
    <col min="43" max="43" width="9" customWidth="1"/>
    <col min="45" max="46" width="11.42578125" customWidth="1"/>
    <col min="47" max="47" width="12.85546875" customWidth="1"/>
    <col min="48" max="48" width="14.42578125" customWidth="1"/>
    <col min="49" max="49" width="10.28515625" bestFit="1" customWidth="1"/>
    <col min="50" max="50" width="11.140625" customWidth="1"/>
    <col min="51" max="51" width="10.28515625" bestFit="1" customWidth="1"/>
    <col min="52" max="53" width="12" customWidth="1"/>
    <col min="54" max="54" width="9.28515625" customWidth="1"/>
    <col min="56" max="57" width="11.7109375" customWidth="1"/>
    <col min="58" max="58" width="12.7109375" customWidth="1"/>
    <col min="59" max="59" width="14.28515625" customWidth="1"/>
    <col min="60" max="60" width="10.28515625" bestFit="1" customWidth="1"/>
    <col min="61" max="61" width="11.42578125" customWidth="1"/>
    <col min="62" max="62" width="10.28515625" bestFit="1" customWidth="1"/>
    <col min="63" max="63" width="11.7109375" customWidth="1"/>
    <col min="64" max="64" width="11.85546875" customWidth="1"/>
    <col min="65" max="65" width="9" customWidth="1"/>
    <col min="67" max="67" width="11.7109375" customWidth="1"/>
    <col min="68" max="68" width="11.42578125" customWidth="1"/>
    <col min="69" max="69" width="12.85546875" customWidth="1"/>
    <col min="70" max="70" width="14.140625" style="35" customWidth="1"/>
    <col min="71" max="71" width="10.28515625" bestFit="1" customWidth="1"/>
    <col min="72" max="72" width="11.28515625" customWidth="1"/>
    <col min="73" max="73" width="10.28515625" bestFit="1" customWidth="1"/>
    <col min="74" max="74" width="11.7109375" customWidth="1"/>
    <col min="75" max="75" width="11.85546875" customWidth="1"/>
    <col min="76" max="76" width="9.28515625" customWidth="1"/>
    <col min="78" max="78" width="11.140625" bestFit="1" customWidth="1"/>
    <col min="79" max="79" width="11.7109375" customWidth="1"/>
    <col min="80" max="80" width="13.5703125" customWidth="1"/>
    <col min="81" max="81" width="14.28515625" customWidth="1"/>
    <col min="82" max="83" width="11" customWidth="1"/>
    <col min="84" max="84" width="10.5703125" customWidth="1"/>
    <col min="85" max="86" width="12.42578125" customWidth="1"/>
    <col min="87" max="87" width="9.42578125" customWidth="1"/>
  </cols>
  <sheetData>
    <row r="1" spans="1:88" ht="18.75">
      <c r="A1" s="75" t="s">
        <v>67</v>
      </c>
      <c r="B1" s="38" t="s">
        <v>68</v>
      </c>
      <c r="C1" s="38" t="s">
        <v>69</v>
      </c>
      <c r="D1" s="38" t="s">
        <v>70</v>
      </c>
      <c r="E1" s="53" t="s">
        <v>4</v>
      </c>
      <c r="F1" s="53" t="s">
        <v>5</v>
      </c>
      <c r="G1" s="53" t="s">
        <v>6</v>
      </c>
      <c r="H1" s="53" t="s">
        <v>7</v>
      </c>
      <c r="I1" s="23" t="s">
        <v>8</v>
      </c>
      <c r="J1" s="53" t="s">
        <v>9</v>
      </c>
      <c r="K1" s="38"/>
      <c r="L1" s="75" t="s">
        <v>71</v>
      </c>
      <c r="M1" s="75" t="s">
        <v>68</v>
      </c>
      <c r="N1" s="75" t="s">
        <v>69</v>
      </c>
      <c r="O1" s="75" t="s">
        <v>70</v>
      </c>
      <c r="P1" s="53" t="s">
        <v>4</v>
      </c>
      <c r="Q1" s="53" t="s">
        <v>5</v>
      </c>
      <c r="R1" s="53" t="s">
        <v>6</v>
      </c>
      <c r="S1" s="53" t="s">
        <v>7</v>
      </c>
      <c r="T1" s="23" t="s">
        <v>8</v>
      </c>
      <c r="U1" s="53" t="s">
        <v>9</v>
      </c>
      <c r="V1" s="38"/>
      <c r="W1" s="75" t="s">
        <v>72</v>
      </c>
      <c r="X1" s="75" t="s">
        <v>68</v>
      </c>
      <c r="Y1" s="75" t="s">
        <v>69</v>
      </c>
      <c r="Z1" s="75" t="s">
        <v>70</v>
      </c>
      <c r="AA1" s="53" t="s">
        <v>4</v>
      </c>
      <c r="AB1" s="53" t="s">
        <v>5</v>
      </c>
      <c r="AC1" s="53" t="s">
        <v>6</v>
      </c>
      <c r="AD1" s="53" t="s">
        <v>7</v>
      </c>
      <c r="AE1" s="23" t="s">
        <v>8</v>
      </c>
      <c r="AF1" s="53" t="s">
        <v>9</v>
      </c>
      <c r="AG1" s="38"/>
      <c r="AH1" s="105" t="s">
        <v>73</v>
      </c>
      <c r="AI1" s="106" t="s">
        <v>68</v>
      </c>
      <c r="AJ1" s="106" t="s">
        <v>69</v>
      </c>
      <c r="AK1" s="107" t="s">
        <v>70</v>
      </c>
      <c r="AL1" s="108" t="s">
        <v>4</v>
      </c>
      <c r="AM1" s="108" t="s">
        <v>5</v>
      </c>
      <c r="AN1" s="108" t="s">
        <v>6</v>
      </c>
      <c r="AO1" s="108" t="s">
        <v>7</v>
      </c>
      <c r="AP1" s="109" t="s">
        <v>8</v>
      </c>
      <c r="AQ1" s="110" t="s">
        <v>9</v>
      </c>
      <c r="AR1" s="38"/>
      <c r="AS1" s="106" t="s">
        <v>74</v>
      </c>
      <c r="AT1" s="106" t="s">
        <v>68</v>
      </c>
      <c r="AU1" s="106" t="s">
        <v>69</v>
      </c>
      <c r="AV1" s="106" t="s">
        <v>70</v>
      </c>
      <c r="AW1" s="108" t="s">
        <v>4</v>
      </c>
      <c r="AX1" s="108" t="s">
        <v>5</v>
      </c>
      <c r="AY1" s="108" t="s">
        <v>6</v>
      </c>
      <c r="AZ1" s="108" t="s">
        <v>7</v>
      </c>
      <c r="BA1" s="109" t="s">
        <v>8</v>
      </c>
      <c r="BB1" s="108" t="s">
        <v>9</v>
      </c>
      <c r="BC1" s="38"/>
      <c r="BD1" s="75" t="s">
        <v>75</v>
      </c>
      <c r="BE1" s="75" t="s">
        <v>68</v>
      </c>
      <c r="BF1" s="75" t="s">
        <v>69</v>
      </c>
      <c r="BG1" s="75" t="s">
        <v>70</v>
      </c>
      <c r="BH1" s="53" t="s">
        <v>4</v>
      </c>
      <c r="BI1" s="53" t="s">
        <v>5</v>
      </c>
      <c r="BJ1" s="53" t="s">
        <v>6</v>
      </c>
      <c r="BK1" s="53" t="s">
        <v>7</v>
      </c>
      <c r="BL1" s="23" t="s">
        <v>8</v>
      </c>
      <c r="BM1" s="53" t="s">
        <v>9</v>
      </c>
      <c r="BN1" s="5"/>
      <c r="BO1" s="75" t="s">
        <v>76</v>
      </c>
      <c r="BP1" s="75" t="s">
        <v>68</v>
      </c>
      <c r="BQ1" s="75" t="s">
        <v>69</v>
      </c>
      <c r="BR1" s="76" t="s">
        <v>70</v>
      </c>
      <c r="BS1" s="53" t="s">
        <v>4</v>
      </c>
      <c r="BT1" s="53" t="s">
        <v>5</v>
      </c>
      <c r="BU1" s="53" t="s">
        <v>6</v>
      </c>
      <c r="BV1" s="53" t="s">
        <v>7</v>
      </c>
      <c r="BW1" s="23" t="s">
        <v>8</v>
      </c>
      <c r="BX1" s="53" t="s">
        <v>9</v>
      </c>
      <c r="BY1" s="5"/>
      <c r="BZ1" s="75" t="s">
        <v>77</v>
      </c>
      <c r="CA1" s="75" t="s">
        <v>68</v>
      </c>
      <c r="CB1" s="75" t="s">
        <v>69</v>
      </c>
      <c r="CC1" s="53" t="s">
        <v>70</v>
      </c>
      <c r="CD1" s="53" t="s">
        <v>4</v>
      </c>
      <c r="CE1" s="53" t="s">
        <v>5</v>
      </c>
      <c r="CF1" s="53" t="s">
        <v>6</v>
      </c>
      <c r="CG1" s="53" t="s">
        <v>7</v>
      </c>
      <c r="CH1" s="23" t="s">
        <v>8</v>
      </c>
      <c r="CI1" s="53" t="s">
        <v>9</v>
      </c>
    </row>
    <row r="2" spans="1:88" ht="18.75">
      <c r="A2" s="38" t="s">
        <v>26</v>
      </c>
      <c r="B2" s="60">
        <v>10</v>
      </c>
      <c r="C2" s="60">
        <v>3</v>
      </c>
      <c r="D2" s="68">
        <f t="shared" ref="D2:D12" si="0">(B2/(B2+C2))</f>
        <v>0.76923076923076927</v>
      </c>
      <c r="E2" s="62">
        <v>1405</v>
      </c>
      <c r="F2" s="62">
        <f t="shared" ref="F2:F11" si="1">E2/13</f>
        <v>108.07692307692308</v>
      </c>
      <c r="G2" s="62">
        <v>1062</v>
      </c>
      <c r="H2" s="62">
        <f t="shared" ref="H2:H11" si="2">G2/13</f>
        <v>81.692307692307693</v>
      </c>
      <c r="I2" s="12">
        <v>4</v>
      </c>
      <c r="J2" s="62">
        <f t="shared" ref="J2:J11" si="3">F2-H2</f>
        <v>26.384615384615387</v>
      </c>
      <c r="K2" s="5"/>
      <c r="L2" s="38" t="s">
        <v>25</v>
      </c>
      <c r="M2" s="60">
        <v>9</v>
      </c>
      <c r="N2" s="60">
        <v>4</v>
      </c>
      <c r="O2" s="68">
        <f t="shared" ref="O2:O12" si="4">(M2/(M2+N2))</f>
        <v>0.69230769230769229</v>
      </c>
      <c r="P2" s="62">
        <v>1392</v>
      </c>
      <c r="Q2" s="62">
        <f t="shared" ref="Q2:Q11" si="5">P2/13</f>
        <v>107.07692307692308</v>
      </c>
      <c r="R2" s="13">
        <v>1197</v>
      </c>
      <c r="S2" s="13">
        <f t="shared" ref="S2:S11" si="6">R2/13</f>
        <v>92.07692307692308</v>
      </c>
      <c r="T2" s="12">
        <v>2</v>
      </c>
      <c r="U2" s="62">
        <f t="shared" ref="U2:U11" si="7">Q2-S2</f>
        <v>15</v>
      </c>
      <c r="V2" s="5"/>
      <c r="W2" s="38" t="s">
        <v>12</v>
      </c>
      <c r="X2" s="60">
        <v>10</v>
      </c>
      <c r="Y2" s="60">
        <v>3</v>
      </c>
      <c r="Z2" s="68">
        <f t="shared" ref="Z2:Z5" si="8">(X2/(X2+Y2))</f>
        <v>0.76923076923076927</v>
      </c>
      <c r="AA2" s="13">
        <v>1243</v>
      </c>
      <c r="AB2" s="13">
        <f t="shared" ref="AB2:AB5" si="9">AA2/13</f>
        <v>95.615384615384613</v>
      </c>
      <c r="AC2" s="13">
        <v>1200</v>
      </c>
      <c r="AD2" s="13">
        <f t="shared" ref="AD2:AD5" si="10">AC2/13</f>
        <v>92.307692307692307</v>
      </c>
      <c r="AE2" s="12">
        <v>1</v>
      </c>
      <c r="AF2" s="13">
        <f t="shared" ref="AF2:AF5" si="11">AB2-AD2</f>
        <v>3.3076923076923066</v>
      </c>
      <c r="AG2" s="5"/>
      <c r="AH2" s="87" t="s">
        <v>26</v>
      </c>
      <c r="AI2" s="113">
        <v>11</v>
      </c>
      <c r="AJ2" s="113">
        <v>2</v>
      </c>
      <c r="AK2" s="114">
        <f t="shared" ref="AK2:AK16" si="12">(AI2/(AI2+AJ2))</f>
        <v>0.84615384615384615</v>
      </c>
      <c r="AL2" s="121">
        <v>1381</v>
      </c>
      <c r="AM2" s="121">
        <f t="shared" ref="AM2:AM15" si="13">AL2/13</f>
        <v>106.23076923076923</v>
      </c>
      <c r="AN2" s="121">
        <v>1086</v>
      </c>
      <c r="AO2" s="121">
        <f t="shared" ref="AO2:AO15" si="14">AN2/13</f>
        <v>83.538461538461533</v>
      </c>
      <c r="AP2" s="80">
        <v>8</v>
      </c>
      <c r="AQ2" s="115">
        <f t="shared" ref="AQ2:AQ15" si="15">AM2-AO2</f>
        <v>22.692307692307693</v>
      </c>
      <c r="AR2" s="5"/>
      <c r="AS2" s="78" t="s">
        <v>25</v>
      </c>
      <c r="AT2" s="113">
        <v>9</v>
      </c>
      <c r="AU2" s="113">
        <v>3</v>
      </c>
      <c r="AV2" s="114">
        <f t="shared" ref="AV2:AV8" si="16">(AT2/(AT2+AU2))</f>
        <v>0.75</v>
      </c>
      <c r="AW2" s="79">
        <v>1168</v>
      </c>
      <c r="AX2" s="79">
        <f t="shared" ref="AX2:AX14" si="17">AW2/12</f>
        <v>97.333333333333329</v>
      </c>
      <c r="AY2" s="79">
        <v>912</v>
      </c>
      <c r="AZ2" s="79">
        <f t="shared" ref="AZ2:AZ14" si="18">AY2/12</f>
        <v>76</v>
      </c>
      <c r="BA2" s="80">
        <v>5</v>
      </c>
      <c r="BB2" s="121">
        <f t="shared" ref="BB2:BB8" si="19">AX2-AZ2</f>
        <v>21.333333333333329</v>
      </c>
      <c r="BC2" s="5"/>
      <c r="BD2" s="38" t="s">
        <v>12</v>
      </c>
      <c r="BE2" s="16">
        <v>7</v>
      </c>
      <c r="BF2" s="16">
        <v>5</v>
      </c>
      <c r="BG2" s="45">
        <f t="shared" ref="BG2:BG14" si="20">(BE2/(BE2+BF2))</f>
        <v>0.58333333333333337</v>
      </c>
      <c r="BH2" s="13">
        <v>1233</v>
      </c>
      <c r="BI2" s="13">
        <f t="shared" ref="BI2:BI14" si="21">BH2/12</f>
        <v>102.75</v>
      </c>
      <c r="BJ2" s="13">
        <v>1141</v>
      </c>
      <c r="BK2" s="13">
        <f t="shared" ref="BK2:BK14" si="22">BJ2/12</f>
        <v>95.083333333333329</v>
      </c>
      <c r="BL2" s="12">
        <v>5</v>
      </c>
      <c r="BM2" s="13">
        <f t="shared" ref="BM2:BM14" si="23">BI2-BK2</f>
        <v>7.6666666666666714</v>
      </c>
      <c r="BN2" s="5"/>
      <c r="BO2" s="38" t="s">
        <v>12</v>
      </c>
      <c r="BP2" s="61">
        <v>8</v>
      </c>
      <c r="BQ2" s="61">
        <v>5</v>
      </c>
      <c r="BR2" s="69">
        <f t="shared" ref="BR2:BR15" si="24">(BP2/(BP2+BQ2))</f>
        <v>0.61538461538461542</v>
      </c>
      <c r="BS2" s="13">
        <v>1685</v>
      </c>
      <c r="BT2" s="13">
        <f t="shared" ref="BT2:BT15" si="25">BS2/13</f>
        <v>129.61538461538461</v>
      </c>
      <c r="BU2" s="13">
        <v>1532</v>
      </c>
      <c r="BV2" s="13">
        <f t="shared" ref="BV2:BV15" si="26">BU2/13</f>
        <v>117.84615384615384</v>
      </c>
      <c r="BW2" s="12">
        <v>2</v>
      </c>
      <c r="BX2" s="13">
        <f t="shared" ref="BX2:BX15" si="27">BT2-BV2</f>
        <v>11.769230769230774</v>
      </c>
      <c r="BY2" s="5"/>
      <c r="BZ2" s="38" t="s">
        <v>78</v>
      </c>
      <c r="CA2" s="16">
        <v>9</v>
      </c>
      <c r="CB2" s="16">
        <v>4</v>
      </c>
      <c r="CC2" s="45">
        <f t="shared" ref="CC2:CC13" si="28">(CA2/(CA2+CB2))</f>
        <v>0.69230769230769229</v>
      </c>
      <c r="CD2" s="13">
        <v>1793</v>
      </c>
      <c r="CE2" s="13">
        <f t="shared" ref="CE2:CE13" si="29">CD2/13</f>
        <v>137.92307692307693</v>
      </c>
      <c r="CF2" s="62">
        <v>1539</v>
      </c>
      <c r="CG2" s="62">
        <f t="shared" ref="CG2:CG13" si="30">CF2/13</f>
        <v>118.38461538461539</v>
      </c>
      <c r="CH2" s="12">
        <v>1</v>
      </c>
      <c r="CI2" s="62">
        <f t="shared" ref="CI2:CI13" si="31">CE2-CG2</f>
        <v>19.538461538461547</v>
      </c>
    </row>
    <row r="3" spans="1:88" ht="18.75">
      <c r="A3" s="38" t="s">
        <v>13</v>
      </c>
      <c r="B3" s="16">
        <v>9</v>
      </c>
      <c r="C3" s="16">
        <v>4</v>
      </c>
      <c r="D3" s="45">
        <f t="shared" si="0"/>
        <v>0.69230769230769229</v>
      </c>
      <c r="E3" s="13">
        <v>1325</v>
      </c>
      <c r="F3" s="13">
        <f t="shared" si="1"/>
        <v>101.92307692307692</v>
      </c>
      <c r="G3" s="13">
        <v>1118</v>
      </c>
      <c r="H3" s="13">
        <f t="shared" si="2"/>
        <v>86</v>
      </c>
      <c r="I3" s="12">
        <v>3</v>
      </c>
      <c r="J3" s="13">
        <f t="shared" si="3"/>
        <v>15.92307692307692</v>
      </c>
      <c r="K3" s="5"/>
      <c r="L3" s="38" t="s">
        <v>13</v>
      </c>
      <c r="M3" s="61">
        <v>8</v>
      </c>
      <c r="N3" s="61">
        <v>5</v>
      </c>
      <c r="O3" s="45">
        <f t="shared" si="4"/>
        <v>0.61538461538461542</v>
      </c>
      <c r="P3" s="13">
        <v>1354</v>
      </c>
      <c r="Q3" s="13">
        <f t="shared" si="5"/>
        <v>104.15384615384616</v>
      </c>
      <c r="R3" s="13">
        <v>1303</v>
      </c>
      <c r="S3" s="13">
        <f t="shared" si="6"/>
        <v>100.23076923076923</v>
      </c>
      <c r="T3" s="12">
        <v>1</v>
      </c>
      <c r="U3" s="13">
        <f t="shared" si="7"/>
        <v>3.923076923076934</v>
      </c>
      <c r="V3" s="5"/>
      <c r="W3" s="38" t="s">
        <v>15</v>
      </c>
      <c r="X3" s="16">
        <v>8</v>
      </c>
      <c r="Y3" s="16">
        <v>5</v>
      </c>
      <c r="Z3" s="45">
        <f t="shared" si="8"/>
        <v>0.61538461538461542</v>
      </c>
      <c r="AA3" s="13">
        <v>1258</v>
      </c>
      <c r="AB3" s="13">
        <f t="shared" si="9"/>
        <v>96.769230769230774</v>
      </c>
      <c r="AC3" s="13">
        <v>1206</v>
      </c>
      <c r="AD3" s="13">
        <f t="shared" si="10"/>
        <v>92.769230769230774</v>
      </c>
      <c r="AE3" s="12">
        <v>5</v>
      </c>
      <c r="AF3" s="13">
        <f t="shared" si="11"/>
        <v>4</v>
      </c>
      <c r="AG3" s="5"/>
      <c r="AH3" s="91" t="s">
        <v>12</v>
      </c>
      <c r="AI3" s="116">
        <v>9</v>
      </c>
      <c r="AJ3" s="116">
        <v>4</v>
      </c>
      <c r="AK3" s="117">
        <f t="shared" si="12"/>
        <v>0.69230769230769229</v>
      </c>
      <c r="AL3" s="94">
        <v>1340</v>
      </c>
      <c r="AM3" s="94">
        <f t="shared" si="13"/>
        <v>103.07692307692308</v>
      </c>
      <c r="AN3" s="94">
        <v>1165</v>
      </c>
      <c r="AO3" s="94">
        <f t="shared" si="14"/>
        <v>89.615384615384613</v>
      </c>
      <c r="AP3" s="95">
        <v>5</v>
      </c>
      <c r="AQ3" s="96">
        <f t="shared" si="15"/>
        <v>13.461538461538467</v>
      </c>
      <c r="AR3" s="5"/>
      <c r="AS3" s="120" t="s">
        <v>17</v>
      </c>
      <c r="AT3" s="116">
        <v>9</v>
      </c>
      <c r="AU3" s="116">
        <v>3</v>
      </c>
      <c r="AV3" s="117">
        <f t="shared" si="16"/>
        <v>0.75</v>
      </c>
      <c r="AW3" s="94">
        <v>972</v>
      </c>
      <c r="AX3" s="94">
        <f t="shared" si="17"/>
        <v>81</v>
      </c>
      <c r="AY3" s="99">
        <v>908</v>
      </c>
      <c r="AZ3" s="99">
        <f t="shared" si="18"/>
        <v>75.666666666666671</v>
      </c>
      <c r="BA3" s="95">
        <v>8</v>
      </c>
      <c r="BB3" s="94">
        <f t="shared" si="19"/>
        <v>5.3333333333333286</v>
      </c>
      <c r="BC3" s="5"/>
      <c r="BD3" s="38" t="s">
        <v>15</v>
      </c>
      <c r="BE3" s="16">
        <v>5</v>
      </c>
      <c r="BF3" s="16">
        <v>7</v>
      </c>
      <c r="BG3" s="45">
        <f t="shared" si="20"/>
        <v>0.41666666666666669</v>
      </c>
      <c r="BH3" s="13">
        <v>1045</v>
      </c>
      <c r="BI3" s="13">
        <f t="shared" si="21"/>
        <v>87.083333333333329</v>
      </c>
      <c r="BJ3" s="13">
        <v>1110</v>
      </c>
      <c r="BK3" s="13">
        <f t="shared" si="22"/>
        <v>92.5</v>
      </c>
      <c r="BL3" s="12">
        <v>13</v>
      </c>
      <c r="BM3" s="13">
        <f t="shared" si="23"/>
        <v>-5.4166666666666714</v>
      </c>
      <c r="BN3" s="5"/>
      <c r="BO3" s="38" t="s">
        <v>15</v>
      </c>
      <c r="BP3" s="16">
        <v>2</v>
      </c>
      <c r="BQ3" s="16">
        <v>11</v>
      </c>
      <c r="BR3" s="45">
        <f t="shared" si="24"/>
        <v>0.15384615384615385</v>
      </c>
      <c r="BS3" s="66">
        <v>1328</v>
      </c>
      <c r="BT3" s="66">
        <f t="shared" si="25"/>
        <v>102.15384615384616</v>
      </c>
      <c r="BU3" s="13">
        <v>1529</v>
      </c>
      <c r="BV3" s="13">
        <f t="shared" si="26"/>
        <v>117.61538461538461</v>
      </c>
      <c r="BW3" s="12">
        <v>10</v>
      </c>
      <c r="BX3" s="66">
        <f t="shared" si="27"/>
        <v>-15.461538461538453</v>
      </c>
      <c r="BY3" s="5"/>
      <c r="BZ3" s="38" t="s">
        <v>0</v>
      </c>
      <c r="CA3" s="16">
        <v>8</v>
      </c>
      <c r="CB3" s="39">
        <v>5</v>
      </c>
      <c r="CC3" s="45">
        <f t="shared" si="28"/>
        <v>0.61538461538461542</v>
      </c>
      <c r="CD3" s="13">
        <v>1666</v>
      </c>
      <c r="CE3" s="13">
        <f t="shared" si="29"/>
        <v>128.15384615384616</v>
      </c>
      <c r="CF3" s="13">
        <v>1563</v>
      </c>
      <c r="CG3" s="13">
        <f t="shared" si="30"/>
        <v>120.23076923076923</v>
      </c>
      <c r="CH3" s="12">
        <v>2</v>
      </c>
      <c r="CI3" s="13">
        <f t="shared" si="31"/>
        <v>7.923076923076934</v>
      </c>
    </row>
    <row r="4" spans="1:88" ht="18.75">
      <c r="A4" s="38" t="s">
        <v>19</v>
      </c>
      <c r="B4" s="61">
        <v>9</v>
      </c>
      <c r="C4" s="61">
        <v>4</v>
      </c>
      <c r="D4" s="45">
        <f t="shared" si="0"/>
        <v>0.69230769230769229</v>
      </c>
      <c r="E4" s="13">
        <v>1247</v>
      </c>
      <c r="F4" s="13">
        <f t="shared" si="1"/>
        <v>95.92307692307692</v>
      </c>
      <c r="G4" s="13">
        <v>1073</v>
      </c>
      <c r="H4" s="13">
        <f t="shared" si="2"/>
        <v>82.538461538461533</v>
      </c>
      <c r="I4" s="12">
        <v>2</v>
      </c>
      <c r="J4" s="13">
        <f t="shared" si="3"/>
        <v>13.384615384615387</v>
      </c>
      <c r="K4" s="5"/>
      <c r="L4" s="38" t="s">
        <v>15</v>
      </c>
      <c r="M4" s="16">
        <v>8</v>
      </c>
      <c r="N4" s="16">
        <v>5</v>
      </c>
      <c r="O4" s="45">
        <f t="shared" si="4"/>
        <v>0.61538461538461542</v>
      </c>
      <c r="P4" s="13">
        <v>1216</v>
      </c>
      <c r="Q4" s="13">
        <f t="shared" si="5"/>
        <v>93.538461538461533</v>
      </c>
      <c r="R4" s="13">
        <v>1252</v>
      </c>
      <c r="S4" s="13">
        <f t="shared" si="6"/>
        <v>96.307692307692307</v>
      </c>
      <c r="T4" s="12">
        <v>5</v>
      </c>
      <c r="U4" s="13">
        <f t="shared" si="7"/>
        <v>-2.7692307692307736</v>
      </c>
      <c r="V4" s="5"/>
      <c r="W4" s="38" t="s">
        <v>25</v>
      </c>
      <c r="X4" s="16">
        <v>8</v>
      </c>
      <c r="Y4" s="16">
        <v>5</v>
      </c>
      <c r="Z4" s="45">
        <f t="shared" si="8"/>
        <v>0.61538461538461542</v>
      </c>
      <c r="AA4" s="13">
        <v>1296</v>
      </c>
      <c r="AB4" s="13">
        <f t="shared" si="9"/>
        <v>99.692307692307693</v>
      </c>
      <c r="AC4" s="13">
        <v>1221</v>
      </c>
      <c r="AD4" s="13">
        <f t="shared" si="10"/>
        <v>93.92307692307692</v>
      </c>
      <c r="AE4" s="12">
        <v>8</v>
      </c>
      <c r="AF4" s="13">
        <f t="shared" si="11"/>
        <v>5.7692307692307736</v>
      </c>
      <c r="AG4" s="5"/>
      <c r="AH4" s="91" t="s">
        <v>25</v>
      </c>
      <c r="AI4" s="92">
        <v>7</v>
      </c>
      <c r="AJ4" s="92">
        <v>6</v>
      </c>
      <c r="AK4" s="93">
        <f t="shared" si="12"/>
        <v>0.53846153846153844</v>
      </c>
      <c r="AL4" s="94">
        <v>1163</v>
      </c>
      <c r="AM4" s="94">
        <f t="shared" si="13"/>
        <v>89.461538461538467</v>
      </c>
      <c r="AN4" s="94">
        <v>1170</v>
      </c>
      <c r="AO4" s="94">
        <f t="shared" si="14"/>
        <v>90</v>
      </c>
      <c r="AP4" s="95">
        <v>7</v>
      </c>
      <c r="AQ4" s="96">
        <f t="shared" si="15"/>
        <v>-0.538461538461533</v>
      </c>
      <c r="AR4" s="5"/>
      <c r="AS4" s="120" t="s">
        <v>16</v>
      </c>
      <c r="AT4" s="92">
        <v>8</v>
      </c>
      <c r="AU4" s="92">
        <v>4</v>
      </c>
      <c r="AV4" s="93">
        <f t="shared" si="16"/>
        <v>0.66666666666666663</v>
      </c>
      <c r="AW4" s="94">
        <v>1102</v>
      </c>
      <c r="AX4" s="94">
        <f t="shared" si="17"/>
        <v>91.833333333333329</v>
      </c>
      <c r="AY4" s="94">
        <v>1045</v>
      </c>
      <c r="AZ4" s="94">
        <f t="shared" si="18"/>
        <v>87.083333333333329</v>
      </c>
      <c r="BA4" s="95">
        <v>7</v>
      </c>
      <c r="BB4" s="94">
        <f t="shared" si="19"/>
        <v>4.75</v>
      </c>
      <c r="BC4" s="5"/>
      <c r="BD4" s="38" t="s">
        <v>25</v>
      </c>
      <c r="BE4" s="60">
        <v>9</v>
      </c>
      <c r="BF4" s="60">
        <v>3</v>
      </c>
      <c r="BG4" s="68">
        <f t="shared" si="20"/>
        <v>0.75</v>
      </c>
      <c r="BH4" s="13">
        <v>1388</v>
      </c>
      <c r="BI4" s="13">
        <f t="shared" si="21"/>
        <v>115.66666666666667</v>
      </c>
      <c r="BJ4" s="62">
        <v>1096</v>
      </c>
      <c r="BK4" s="62">
        <f t="shared" si="22"/>
        <v>91.333333333333329</v>
      </c>
      <c r="BL4" s="12">
        <v>7</v>
      </c>
      <c r="BM4" s="62">
        <f t="shared" si="23"/>
        <v>24.333333333333343</v>
      </c>
      <c r="BN4" s="5"/>
      <c r="BO4" s="38" t="s">
        <v>25</v>
      </c>
      <c r="BP4" s="16">
        <v>7</v>
      </c>
      <c r="BQ4" s="16">
        <v>6</v>
      </c>
      <c r="BR4" s="45">
        <f t="shared" si="24"/>
        <v>0.53846153846153844</v>
      </c>
      <c r="BS4" s="13">
        <v>1467</v>
      </c>
      <c r="BT4" s="13">
        <f t="shared" si="25"/>
        <v>112.84615384615384</v>
      </c>
      <c r="BU4" s="13">
        <v>1528</v>
      </c>
      <c r="BV4" s="13">
        <f t="shared" si="26"/>
        <v>117.53846153846153</v>
      </c>
      <c r="BW4" s="12">
        <v>9</v>
      </c>
      <c r="BX4" s="13">
        <f t="shared" si="27"/>
        <v>-4.6923076923076934</v>
      </c>
      <c r="BY4" s="5"/>
      <c r="BZ4" s="38" t="s">
        <v>18</v>
      </c>
      <c r="CA4" s="60">
        <v>10</v>
      </c>
      <c r="CB4" s="71">
        <v>3</v>
      </c>
      <c r="CC4" s="68">
        <f t="shared" si="28"/>
        <v>0.76923076923076927</v>
      </c>
      <c r="CD4" s="62">
        <v>1814</v>
      </c>
      <c r="CE4" s="62">
        <f t="shared" si="29"/>
        <v>139.53846153846155</v>
      </c>
      <c r="CF4" s="13">
        <v>1575</v>
      </c>
      <c r="CG4" s="13">
        <f t="shared" si="30"/>
        <v>121.15384615384616</v>
      </c>
      <c r="CH4" s="12">
        <v>3</v>
      </c>
      <c r="CI4" s="13">
        <f t="shared" si="31"/>
        <v>18.384615384615387</v>
      </c>
    </row>
    <row r="5" spans="1:88" ht="18.75">
      <c r="A5" s="38" t="s">
        <v>12</v>
      </c>
      <c r="B5" s="16">
        <v>7</v>
      </c>
      <c r="C5" s="16">
        <v>6</v>
      </c>
      <c r="D5" s="45">
        <f t="shared" si="0"/>
        <v>0.53846153846153844</v>
      </c>
      <c r="E5" s="13">
        <v>1295</v>
      </c>
      <c r="F5" s="13">
        <f t="shared" si="1"/>
        <v>99.615384615384613</v>
      </c>
      <c r="G5" s="13">
        <v>1226</v>
      </c>
      <c r="H5" s="13">
        <f t="shared" si="2"/>
        <v>94.307692307692307</v>
      </c>
      <c r="I5" s="12">
        <v>1</v>
      </c>
      <c r="J5" s="13">
        <f t="shared" si="3"/>
        <v>5.3076923076923066</v>
      </c>
      <c r="K5" s="5"/>
      <c r="L5" s="38" t="s">
        <v>17</v>
      </c>
      <c r="M5" s="16">
        <v>7</v>
      </c>
      <c r="N5" s="16">
        <v>6</v>
      </c>
      <c r="O5" s="45">
        <f t="shared" si="4"/>
        <v>0.53846153846153844</v>
      </c>
      <c r="P5" s="13">
        <v>1331</v>
      </c>
      <c r="Q5" s="13">
        <f t="shared" si="5"/>
        <v>102.38461538461539</v>
      </c>
      <c r="R5" s="13">
        <v>1238</v>
      </c>
      <c r="S5" s="13">
        <f t="shared" si="6"/>
        <v>95.230769230769226</v>
      </c>
      <c r="T5" s="12">
        <v>3</v>
      </c>
      <c r="U5" s="13">
        <f t="shared" si="7"/>
        <v>7.1538461538461604</v>
      </c>
      <c r="V5" s="5"/>
      <c r="W5" s="38" t="s">
        <v>42</v>
      </c>
      <c r="X5" s="61">
        <v>8</v>
      </c>
      <c r="Y5" s="61">
        <v>5</v>
      </c>
      <c r="Z5" s="45">
        <f t="shared" si="8"/>
        <v>0.61538461538461542</v>
      </c>
      <c r="AA5" s="13">
        <v>1284</v>
      </c>
      <c r="AB5" s="13">
        <f t="shared" si="9"/>
        <v>98.769230769230774</v>
      </c>
      <c r="AC5" s="13">
        <v>1243</v>
      </c>
      <c r="AD5" s="13">
        <f t="shared" si="10"/>
        <v>95.615384615384613</v>
      </c>
      <c r="AE5" s="16">
        <v>2</v>
      </c>
      <c r="AF5" s="13">
        <f t="shared" si="11"/>
        <v>3.1538461538461604</v>
      </c>
      <c r="AG5" s="5"/>
      <c r="AH5" s="91" t="s">
        <v>42</v>
      </c>
      <c r="AI5" s="92">
        <v>7</v>
      </c>
      <c r="AJ5" s="92">
        <v>6</v>
      </c>
      <c r="AK5" s="93">
        <f t="shared" si="12"/>
        <v>0.53846153846153844</v>
      </c>
      <c r="AL5" s="92">
        <v>1197</v>
      </c>
      <c r="AM5" s="94">
        <f t="shared" si="13"/>
        <v>92.07692307692308</v>
      </c>
      <c r="AN5" s="92">
        <v>1148</v>
      </c>
      <c r="AO5" s="94">
        <f t="shared" si="14"/>
        <v>88.307692307692307</v>
      </c>
      <c r="AP5" s="92">
        <v>3</v>
      </c>
      <c r="AQ5" s="96">
        <f t="shared" si="15"/>
        <v>3.7692307692307736</v>
      </c>
      <c r="AR5" s="5"/>
      <c r="AS5" s="120" t="s">
        <v>0</v>
      </c>
      <c r="AT5" s="92">
        <v>8</v>
      </c>
      <c r="AU5" s="92">
        <v>4</v>
      </c>
      <c r="AV5" s="93">
        <f t="shared" si="16"/>
        <v>0.66666666666666663</v>
      </c>
      <c r="AW5" s="94">
        <v>1091</v>
      </c>
      <c r="AX5" s="94">
        <f t="shared" si="17"/>
        <v>90.916666666666671</v>
      </c>
      <c r="AY5" s="94">
        <v>1005</v>
      </c>
      <c r="AZ5" s="94">
        <f t="shared" si="18"/>
        <v>83.75</v>
      </c>
      <c r="BA5" s="95">
        <v>6</v>
      </c>
      <c r="BB5" s="94">
        <f t="shared" si="19"/>
        <v>7.1666666666666714</v>
      </c>
      <c r="BC5" s="5"/>
      <c r="BD5" s="38" t="s">
        <v>27</v>
      </c>
      <c r="BE5" s="12">
        <v>7</v>
      </c>
      <c r="BF5" s="12">
        <v>5</v>
      </c>
      <c r="BG5" s="57">
        <f t="shared" si="20"/>
        <v>0.58333333333333337</v>
      </c>
      <c r="BH5" s="13">
        <v>1205</v>
      </c>
      <c r="BI5" s="13">
        <f t="shared" si="21"/>
        <v>100.41666666666667</v>
      </c>
      <c r="BJ5" s="13">
        <v>1078</v>
      </c>
      <c r="BK5" s="13">
        <f t="shared" si="22"/>
        <v>89.833333333333329</v>
      </c>
      <c r="BL5" s="12">
        <v>8</v>
      </c>
      <c r="BM5" s="13">
        <f t="shared" si="23"/>
        <v>10.583333333333343</v>
      </c>
      <c r="BN5" s="5"/>
      <c r="BO5" s="38" t="s">
        <v>27</v>
      </c>
      <c r="BP5" s="12">
        <v>7</v>
      </c>
      <c r="BQ5" s="12">
        <v>6</v>
      </c>
      <c r="BR5" s="45">
        <f t="shared" si="24"/>
        <v>0.53846153846153844</v>
      </c>
      <c r="BS5" s="13">
        <v>1617</v>
      </c>
      <c r="BT5" s="13">
        <f t="shared" si="25"/>
        <v>124.38461538461539</v>
      </c>
      <c r="BU5" s="13">
        <v>1512</v>
      </c>
      <c r="BV5" s="13">
        <f t="shared" si="26"/>
        <v>116.30769230769231</v>
      </c>
      <c r="BW5" s="12">
        <v>3</v>
      </c>
      <c r="BX5" s="13">
        <f t="shared" si="27"/>
        <v>8.0769230769230802</v>
      </c>
      <c r="BY5" s="5"/>
      <c r="BZ5" s="38" t="s">
        <v>15</v>
      </c>
      <c r="CA5" s="16">
        <v>6</v>
      </c>
      <c r="CB5" s="39">
        <v>7</v>
      </c>
      <c r="CC5" s="45">
        <f t="shared" si="28"/>
        <v>0.46153846153846156</v>
      </c>
      <c r="CD5" s="13">
        <v>1562</v>
      </c>
      <c r="CE5" s="13">
        <f t="shared" si="29"/>
        <v>120.15384615384616</v>
      </c>
      <c r="CF5" s="13">
        <v>1577</v>
      </c>
      <c r="CG5" s="13">
        <f t="shared" si="30"/>
        <v>121.30769230769231</v>
      </c>
      <c r="CH5" s="12">
        <v>4</v>
      </c>
      <c r="CI5" s="13">
        <f t="shared" si="31"/>
        <v>-1.1538461538461462</v>
      </c>
    </row>
    <row r="6" spans="1:88" ht="18.75">
      <c r="A6" s="38" t="s">
        <v>0</v>
      </c>
      <c r="B6" s="16">
        <v>7</v>
      </c>
      <c r="C6" s="16">
        <v>6</v>
      </c>
      <c r="D6" s="45">
        <f t="shared" si="0"/>
        <v>0.53846153846153844</v>
      </c>
      <c r="E6" s="13">
        <v>1227</v>
      </c>
      <c r="F6" s="13">
        <f t="shared" si="1"/>
        <v>94.384615384615387</v>
      </c>
      <c r="G6" s="13">
        <v>1166</v>
      </c>
      <c r="H6" s="13">
        <f t="shared" si="2"/>
        <v>89.692307692307693</v>
      </c>
      <c r="I6" s="12">
        <v>6</v>
      </c>
      <c r="J6" s="13">
        <f t="shared" si="3"/>
        <v>4.6923076923076934</v>
      </c>
      <c r="K6" s="5"/>
      <c r="L6" s="38" t="s">
        <v>26</v>
      </c>
      <c r="M6" s="16">
        <v>7</v>
      </c>
      <c r="N6" s="16">
        <v>6</v>
      </c>
      <c r="O6" s="45">
        <f t="shared" si="4"/>
        <v>0.53846153846153844</v>
      </c>
      <c r="P6" s="13">
        <v>1368</v>
      </c>
      <c r="Q6" s="13">
        <f t="shared" si="5"/>
        <v>105.23076923076923</v>
      </c>
      <c r="R6" s="13">
        <v>1214</v>
      </c>
      <c r="S6" s="13">
        <f t="shared" si="6"/>
        <v>93.384615384615387</v>
      </c>
      <c r="T6" s="12">
        <v>6</v>
      </c>
      <c r="U6" s="13">
        <f t="shared" si="7"/>
        <v>11.84615384615384</v>
      </c>
      <c r="V6" s="5"/>
      <c r="W6" s="38" t="s">
        <v>27</v>
      </c>
      <c r="X6" s="12">
        <v>8</v>
      </c>
      <c r="Y6" s="12">
        <v>5</v>
      </c>
      <c r="Z6" s="45">
        <f t="shared" ref="Z6:Z13" si="32">(X6/(X6+Y6))</f>
        <v>0.61538461538461542</v>
      </c>
      <c r="AA6" s="62">
        <v>1304</v>
      </c>
      <c r="AB6" s="62">
        <f t="shared" ref="AB6:AB13" si="33">AA6/13</f>
        <v>100.30769230769231</v>
      </c>
      <c r="AC6" s="66">
        <v>1280</v>
      </c>
      <c r="AD6" s="66">
        <f t="shared" ref="AD6:AD13" si="34">AC6/13</f>
        <v>98.461538461538467</v>
      </c>
      <c r="AE6" s="12">
        <v>6</v>
      </c>
      <c r="AF6" s="13">
        <f t="shared" ref="AF6:AF13" si="35">AB6-AD6</f>
        <v>1.8461538461538396</v>
      </c>
      <c r="AG6" s="5"/>
      <c r="AH6" s="91" t="s">
        <v>27</v>
      </c>
      <c r="AI6" s="95">
        <v>7</v>
      </c>
      <c r="AJ6" s="95">
        <v>6</v>
      </c>
      <c r="AK6" s="93">
        <f t="shared" si="12"/>
        <v>0.53846153846153844</v>
      </c>
      <c r="AL6" s="94">
        <v>1175</v>
      </c>
      <c r="AM6" s="94">
        <f t="shared" si="13"/>
        <v>90.384615384615387</v>
      </c>
      <c r="AN6" s="94">
        <v>1228</v>
      </c>
      <c r="AO6" s="94">
        <f t="shared" si="14"/>
        <v>94.461538461538467</v>
      </c>
      <c r="AP6" s="95">
        <v>6</v>
      </c>
      <c r="AQ6" s="96">
        <f t="shared" si="15"/>
        <v>-4.0769230769230802</v>
      </c>
      <c r="AR6" s="5"/>
      <c r="AS6" s="120" t="s">
        <v>27</v>
      </c>
      <c r="AT6" s="95">
        <v>6</v>
      </c>
      <c r="AU6" s="95">
        <v>6</v>
      </c>
      <c r="AV6" s="118">
        <f t="shared" si="16"/>
        <v>0.5</v>
      </c>
      <c r="AW6" s="94">
        <v>959</v>
      </c>
      <c r="AX6" s="94">
        <f t="shared" si="17"/>
        <v>79.916666666666671</v>
      </c>
      <c r="AY6" s="94">
        <v>1037</v>
      </c>
      <c r="AZ6" s="94">
        <f t="shared" si="18"/>
        <v>86.416666666666671</v>
      </c>
      <c r="BA6" s="95">
        <v>4</v>
      </c>
      <c r="BB6" s="94">
        <f t="shared" si="19"/>
        <v>-6.5</v>
      </c>
      <c r="BC6" s="5"/>
      <c r="BD6" s="38" t="s">
        <v>16</v>
      </c>
      <c r="BE6" s="16">
        <v>5</v>
      </c>
      <c r="BF6" s="16">
        <v>7</v>
      </c>
      <c r="BG6" s="45">
        <f t="shared" si="20"/>
        <v>0.41666666666666669</v>
      </c>
      <c r="BH6" s="13">
        <v>1024</v>
      </c>
      <c r="BI6" s="13">
        <f t="shared" si="21"/>
        <v>85.333333333333329</v>
      </c>
      <c r="BJ6" s="13">
        <v>1218</v>
      </c>
      <c r="BK6" s="13">
        <f t="shared" si="22"/>
        <v>101.5</v>
      </c>
      <c r="BL6" s="12">
        <v>9</v>
      </c>
      <c r="BM6" s="13">
        <f t="shared" si="23"/>
        <v>-16.166666666666671</v>
      </c>
      <c r="BN6" s="5"/>
      <c r="BO6" s="38" t="s">
        <v>16</v>
      </c>
      <c r="BP6" s="16">
        <v>8</v>
      </c>
      <c r="BQ6" s="16">
        <v>5</v>
      </c>
      <c r="BR6" s="45">
        <f t="shared" si="24"/>
        <v>0.61538461538461542</v>
      </c>
      <c r="BS6" s="13">
        <v>1552</v>
      </c>
      <c r="BT6" s="13">
        <f t="shared" si="25"/>
        <v>119.38461538461539</v>
      </c>
      <c r="BU6" s="13">
        <v>1497</v>
      </c>
      <c r="BV6" s="13">
        <f t="shared" si="26"/>
        <v>115.15384615384616</v>
      </c>
      <c r="BW6" s="12">
        <v>8</v>
      </c>
      <c r="BX6" s="13">
        <f t="shared" si="27"/>
        <v>4.2307692307692264</v>
      </c>
      <c r="BY6" s="5"/>
      <c r="BZ6" s="38" t="s">
        <v>14</v>
      </c>
      <c r="CA6" s="16">
        <v>6</v>
      </c>
      <c r="CB6" s="39">
        <v>7</v>
      </c>
      <c r="CC6" s="45">
        <f t="shared" si="28"/>
        <v>0.46153846153846156</v>
      </c>
      <c r="CD6" s="13">
        <v>1633</v>
      </c>
      <c r="CE6" s="13">
        <f t="shared" si="29"/>
        <v>125.61538461538461</v>
      </c>
      <c r="CF6" s="13">
        <v>1575</v>
      </c>
      <c r="CG6" s="13">
        <f t="shared" si="30"/>
        <v>121.15384615384616</v>
      </c>
      <c r="CH6" s="12">
        <v>5</v>
      </c>
      <c r="CI6" s="13">
        <f t="shared" si="31"/>
        <v>4.4615384615384528</v>
      </c>
    </row>
    <row r="7" spans="1:88" ht="18.75">
      <c r="A7" s="38" t="s">
        <v>15</v>
      </c>
      <c r="B7" s="16">
        <v>8</v>
      </c>
      <c r="C7" s="16">
        <v>5</v>
      </c>
      <c r="D7" s="45">
        <f t="shared" si="0"/>
        <v>0.61538461538461542</v>
      </c>
      <c r="E7" s="13">
        <v>1101</v>
      </c>
      <c r="F7" s="13">
        <f t="shared" si="1"/>
        <v>84.692307692307693</v>
      </c>
      <c r="G7" s="13">
        <v>1183</v>
      </c>
      <c r="H7" s="13">
        <f t="shared" si="2"/>
        <v>91</v>
      </c>
      <c r="I7" s="12">
        <v>5</v>
      </c>
      <c r="J7" s="13">
        <f t="shared" si="3"/>
        <v>-6.3076923076923066</v>
      </c>
      <c r="K7" s="5"/>
      <c r="L7" s="38" t="s">
        <v>0</v>
      </c>
      <c r="M7" s="16">
        <v>6</v>
      </c>
      <c r="N7" s="16">
        <v>7</v>
      </c>
      <c r="O7" s="45">
        <f t="shared" si="4"/>
        <v>0.46153846153846156</v>
      </c>
      <c r="P7" s="13">
        <v>1212</v>
      </c>
      <c r="Q7" s="13">
        <f t="shared" si="5"/>
        <v>93.230769230769226</v>
      </c>
      <c r="R7" s="66">
        <v>1352</v>
      </c>
      <c r="S7" s="66">
        <f t="shared" si="6"/>
        <v>104</v>
      </c>
      <c r="T7" s="12">
        <v>7</v>
      </c>
      <c r="U7" s="13">
        <f t="shared" si="7"/>
        <v>-10.769230769230774</v>
      </c>
      <c r="V7" s="5"/>
      <c r="W7" s="38" t="s">
        <v>16</v>
      </c>
      <c r="X7" s="16">
        <v>7</v>
      </c>
      <c r="Y7" s="16">
        <v>6</v>
      </c>
      <c r="Z7" s="45">
        <f t="shared" si="32"/>
        <v>0.53846153846153844</v>
      </c>
      <c r="AA7" s="13">
        <v>1068</v>
      </c>
      <c r="AB7" s="13">
        <f t="shared" si="33"/>
        <v>82.15384615384616</v>
      </c>
      <c r="AC7" s="62">
        <v>971</v>
      </c>
      <c r="AD7" s="62">
        <f t="shared" si="34"/>
        <v>74.692307692307693</v>
      </c>
      <c r="AE7" s="12">
        <v>10</v>
      </c>
      <c r="AF7" s="62">
        <f t="shared" si="35"/>
        <v>7.461538461538467</v>
      </c>
      <c r="AG7" s="5"/>
      <c r="AH7" s="91" t="s">
        <v>17</v>
      </c>
      <c r="AI7" s="92">
        <v>7</v>
      </c>
      <c r="AJ7" s="92">
        <v>6</v>
      </c>
      <c r="AK7" s="93">
        <f t="shared" si="12"/>
        <v>0.53846153846153844</v>
      </c>
      <c r="AL7" s="94">
        <v>1221</v>
      </c>
      <c r="AM7" s="94">
        <f t="shared" si="13"/>
        <v>93.92307692307692</v>
      </c>
      <c r="AN7" s="94">
        <v>1154</v>
      </c>
      <c r="AO7" s="94">
        <f t="shared" si="14"/>
        <v>88.769230769230774</v>
      </c>
      <c r="AP7" s="95">
        <v>2</v>
      </c>
      <c r="AQ7" s="96">
        <f t="shared" si="15"/>
        <v>5.1538461538461462</v>
      </c>
      <c r="AR7" s="5"/>
      <c r="AS7" s="120" t="s">
        <v>14</v>
      </c>
      <c r="AT7" s="92">
        <v>6</v>
      </c>
      <c r="AU7" s="92">
        <v>6</v>
      </c>
      <c r="AV7" s="93">
        <f t="shared" si="16"/>
        <v>0.5</v>
      </c>
      <c r="AW7" s="94">
        <v>1048</v>
      </c>
      <c r="AX7" s="94">
        <f t="shared" si="17"/>
        <v>87.333333333333329</v>
      </c>
      <c r="AY7" s="94">
        <v>1044</v>
      </c>
      <c r="AZ7" s="94">
        <f t="shared" si="18"/>
        <v>87</v>
      </c>
      <c r="BA7" s="95">
        <v>1</v>
      </c>
      <c r="BB7" s="94">
        <f t="shared" si="19"/>
        <v>0.3333333333333286</v>
      </c>
      <c r="BC7" s="5"/>
      <c r="BD7" s="38" t="s">
        <v>14</v>
      </c>
      <c r="BE7" s="16">
        <v>7</v>
      </c>
      <c r="BF7" s="16">
        <v>5</v>
      </c>
      <c r="BG7" s="45">
        <f t="shared" si="20"/>
        <v>0.58333333333333337</v>
      </c>
      <c r="BH7" s="13">
        <v>1225</v>
      </c>
      <c r="BI7" s="13">
        <f t="shared" si="21"/>
        <v>102.08333333333333</v>
      </c>
      <c r="BJ7" s="13">
        <v>1084</v>
      </c>
      <c r="BK7" s="13">
        <f t="shared" si="22"/>
        <v>90.333333333333329</v>
      </c>
      <c r="BL7" s="12">
        <v>4</v>
      </c>
      <c r="BM7" s="13">
        <f t="shared" si="23"/>
        <v>11.75</v>
      </c>
      <c r="BN7" s="5"/>
      <c r="BO7" s="38" t="s">
        <v>14</v>
      </c>
      <c r="BP7" s="16">
        <v>8</v>
      </c>
      <c r="BQ7" s="16">
        <v>5</v>
      </c>
      <c r="BR7" s="45">
        <f t="shared" si="24"/>
        <v>0.61538461538461542</v>
      </c>
      <c r="BS7" s="13">
        <v>1525</v>
      </c>
      <c r="BT7" s="13">
        <f t="shared" si="25"/>
        <v>117.30769230769231</v>
      </c>
      <c r="BU7" s="13">
        <v>1519</v>
      </c>
      <c r="BV7" s="13">
        <f t="shared" si="26"/>
        <v>116.84615384615384</v>
      </c>
      <c r="BW7" s="12">
        <v>7</v>
      </c>
      <c r="BX7" s="13">
        <f t="shared" si="27"/>
        <v>0.461538461538467</v>
      </c>
      <c r="BY7" s="5"/>
      <c r="BZ7" s="38" t="s">
        <v>24</v>
      </c>
      <c r="CA7" s="61">
        <v>9</v>
      </c>
      <c r="CB7" s="72">
        <v>4</v>
      </c>
      <c r="CC7" s="45">
        <f t="shared" si="28"/>
        <v>0.69230769230769229</v>
      </c>
      <c r="CD7" s="13">
        <v>1673</v>
      </c>
      <c r="CE7" s="13">
        <f t="shared" si="29"/>
        <v>128.69230769230768</v>
      </c>
      <c r="CF7" s="66">
        <v>1703</v>
      </c>
      <c r="CG7" s="66">
        <f t="shared" si="30"/>
        <v>131</v>
      </c>
      <c r="CH7" s="12">
        <v>6</v>
      </c>
      <c r="CI7" s="13">
        <f t="shared" si="31"/>
        <v>-2.3076923076923208</v>
      </c>
    </row>
    <row r="8" spans="1:88" ht="18.75">
      <c r="A8" s="38" t="s">
        <v>16</v>
      </c>
      <c r="B8" s="16">
        <v>5</v>
      </c>
      <c r="C8" s="16">
        <v>8</v>
      </c>
      <c r="D8" s="45">
        <f t="shared" si="0"/>
        <v>0.38461538461538464</v>
      </c>
      <c r="E8" s="13">
        <v>1059</v>
      </c>
      <c r="F8" s="13">
        <f t="shared" si="1"/>
        <v>81.461538461538467</v>
      </c>
      <c r="G8" s="13">
        <v>1159</v>
      </c>
      <c r="H8" s="13">
        <f t="shared" si="2"/>
        <v>89.15384615384616</v>
      </c>
      <c r="I8" s="12">
        <v>9</v>
      </c>
      <c r="J8" s="13">
        <f t="shared" si="3"/>
        <v>-7.6923076923076934</v>
      </c>
      <c r="K8" s="5"/>
      <c r="L8" s="38" t="s">
        <v>12</v>
      </c>
      <c r="M8" s="16">
        <v>6</v>
      </c>
      <c r="N8" s="16">
        <v>7</v>
      </c>
      <c r="O8" s="45">
        <f t="shared" si="4"/>
        <v>0.46153846153846156</v>
      </c>
      <c r="P8" s="13">
        <v>1162</v>
      </c>
      <c r="Q8" s="13">
        <f t="shared" si="5"/>
        <v>89.384615384615387</v>
      </c>
      <c r="R8" s="13">
        <v>1223</v>
      </c>
      <c r="S8" s="13">
        <f t="shared" si="6"/>
        <v>94.07692307692308</v>
      </c>
      <c r="T8" s="12">
        <v>10</v>
      </c>
      <c r="U8" s="13">
        <f t="shared" si="7"/>
        <v>-4.6923076923076934</v>
      </c>
      <c r="V8" s="5"/>
      <c r="W8" s="38" t="s">
        <v>14</v>
      </c>
      <c r="X8" s="16">
        <v>7</v>
      </c>
      <c r="Y8" s="16">
        <v>6</v>
      </c>
      <c r="Z8" s="45">
        <f t="shared" si="32"/>
        <v>0.53846153846153844</v>
      </c>
      <c r="AA8" s="13">
        <v>1192</v>
      </c>
      <c r="AB8" s="13">
        <f t="shared" si="33"/>
        <v>91.692307692307693</v>
      </c>
      <c r="AC8" s="13">
        <v>1107</v>
      </c>
      <c r="AD8" s="13">
        <f t="shared" si="34"/>
        <v>85.15384615384616</v>
      </c>
      <c r="AE8" s="12">
        <v>3</v>
      </c>
      <c r="AF8" s="13">
        <f t="shared" si="35"/>
        <v>6.538461538461533</v>
      </c>
      <c r="AG8" s="5"/>
      <c r="AH8" s="91" t="s">
        <v>0</v>
      </c>
      <c r="AI8" s="92">
        <v>7</v>
      </c>
      <c r="AJ8" s="92">
        <v>6</v>
      </c>
      <c r="AK8" s="93">
        <f t="shared" si="12"/>
        <v>0.53846153846153844</v>
      </c>
      <c r="AL8" s="94">
        <v>1140</v>
      </c>
      <c r="AM8" s="94">
        <f t="shared" si="13"/>
        <v>87.692307692307693</v>
      </c>
      <c r="AN8" s="94">
        <v>1109</v>
      </c>
      <c r="AO8" s="94">
        <f t="shared" si="14"/>
        <v>85.307692307692307</v>
      </c>
      <c r="AP8" s="95">
        <v>4</v>
      </c>
      <c r="AQ8" s="96">
        <f t="shared" si="15"/>
        <v>2.3846153846153868</v>
      </c>
      <c r="AR8" s="5"/>
      <c r="AS8" s="120" t="s">
        <v>26</v>
      </c>
      <c r="AT8" s="92">
        <v>6</v>
      </c>
      <c r="AU8" s="92">
        <v>6</v>
      </c>
      <c r="AV8" s="93">
        <f t="shared" si="16"/>
        <v>0.5</v>
      </c>
      <c r="AW8" s="94">
        <v>921</v>
      </c>
      <c r="AX8" s="94">
        <f t="shared" si="17"/>
        <v>76.75</v>
      </c>
      <c r="AY8" s="94">
        <v>961</v>
      </c>
      <c r="AZ8" s="94">
        <f t="shared" si="18"/>
        <v>80.083333333333329</v>
      </c>
      <c r="BA8" s="95">
        <v>11</v>
      </c>
      <c r="BB8" s="94">
        <f t="shared" si="19"/>
        <v>-3.3333333333333286</v>
      </c>
      <c r="BC8" s="5"/>
      <c r="BD8" s="38" t="s">
        <v>13</v>
      </c>
      <c r="BE8" s="16">
        <v>4</v>
      </c>
      <c r="BF8" s="16">
        <v>8</v>
      </c>
      <c r="BG8" s="45">
        <f t="shared" si="20"/>
        <v>0.33333333333333331</v>
      </c>
      <c r="BH8" s="13">
        <v>1064</v>
      </c>
      <c r="BI8" s="13">
        <f t="shared" si="21"/>
        <v>88.666666666666671</v>
      </c>
      <c r="BJ8" s="13">
        <v>1234</v>
      </c>
      <c r="BK8" s="13">
        <f t="shared" si="22"/>
        <v>102.83333333333333</v>
      </c>
      <c r="BL8" s="12">
        <v>11</v>
      </c>
      <c r="BM8" s="13">
        <f t="shared" si="23"/>
        <v>-14.166666666666657</v>
      </c>
      <c r="BN8" s="5"/>
      <c r="BO8" s="38" t="s">
        <v>13</v>
      </c>
      <c r="BP8" s="16">
        <v>7</v>
      </c>
      <c r="BQ8" s="16">
        <v>6</v>
      </c>
      <c r="BR8" s="45">
        <f t="shared" si="24"/>
        <v>0.53846153846153844</v>
      </c>
      <c r="BS8" s="13">
        <v>1378</v>
      </c>
      <c r="BT8" s="13">
        <f t="shared" si="25"/>
        <v>106</v>
      </c>
      <c r="BU8" s="62">
        <v>1431</v>
      </c>
      <c r="BV8" s="62">
        <f t="shared" si="26"/>
        <v>110.07692307692308</v>
      </c>
      <c r="BW8" s="12">
        <v>13</v>
      </c>
      <c r="BX8" s="13">
        <f t="shared" si="27"/>
        <v>-4.0769230769230802</v>
      </c>
      <c r="BY8" s="5"/>
      <c r="BZ8" s="38" t="s">
        <v>19</v>
      </c>
      <c r="CA8" s="16">
        <v>7</v>
      </c>
      <c r="CB8" s="39">
        <v>6</v>
      </c>
      <c r="CC8" s="45">
        <f t="shared" si="28"/>
        <v>0.53846153846153844</v>
      </c>
      <c r="CD8" s="13">
        <v>1582</v>
      </c>
      <c r="CE8" s="13">
        <f t="shared" si="29"/>
        <v>121.69230769230769</v>
      </c>
      <c r="CF8" s="13">
        <v>1586</v>
      </c>
      <c r="CG8" s="13">
        <f t="shared" si="30"/>
        <v>122</v>
      </c>
      <c r="CH8" s="12">
        <v>7</v>
      </c>
      <c r="CI8" s="13">
        <f t="shared" si="31"/>
        <v>-0.3076923076923066</v>
      </c>
    </row>
    <row r="9" spans="1:88" ht="18.75">
      <c r="A9" s="38" t="s">
        <v>17</v>
      </c>
      <c r="B9" s="16">
        <v>4</v>
      </c>
      <c r="C9" s="16">
        <v>9</v>
      </c>
      <c r="D9" s="45">
        <f t="shared" si="0"/>
        <v>0.30769230769230771</v>
      </c>
      <c r="E9" s="13">
        <v>1054</v>
      </c>
      <c r="F9" s="13">
        <f t="shared" si="1"/>
        <v>81.07692307692308</v>
      </c>
      <c r="G9" s="13">
        <v>1224</v>
      </c>
      <c r="H9" s="13">
        <f t="shared" si="2"/>
        <v>94.15384615384616</v>
      </c>
      <c r="I9" s="12">
        <v>10</v>
      </c>
      <c r="J9" s="13">
        <f t="shared" si="3"/>
        <v>-13.07692307692308</v>
      </c>
      <c r="K9" s="5"/>
      <c r="L9" s="38" t="s">
        <v>24</v>
      </c>
      <c r="M9" s="16">
        <v>6</v>
      </c>
      <c r="N9" s="16">
        <v>7</v>
      </c>
      <c r="O9" s="45">
        <f t="shared" si="4"/>
        <v>0.46153846153846156</v>
      </c>
      <c r="P9" s="13">
        <v>1328</v>
      </c>
      <c r="Q9" s="13">
        <f t="shared" si="5"/>
        <v>102.15384615384616</v>
      </c>
      <c r="R9" s="13">
        <v>1210</v>
      </c>
      <c r="S9" s="13">
        <f t="shared" si="6"/>
        <v>93.07692307692308</v>
      </c>
      <c r="T9" s="12">
        <v>4</v>
      </c>
      <c r="U9" s="13">
        <f t="shared" si="7"/>
        <v>9.0769230769230802</v>
      </c>
      <c r="V9" s="5"/>
      <c r="W9" s="38" t="s">
        <v>13</v>
      </c>
      <c r="X9" s="16">
        <v>7</v>
      </c>
      <c r="Y9" s="16">
        <v>6</v>
      </c>
      <c r="Z9" s="45">
        <f t="shared" si="32"/>
        <v>0.53846153846153844</v>
      </c>
      <c r="AA9" s="13">
        <v>1188</v>
      </c>
      <c r="AB9" s="13">
        <f t="shared" si="33"/>
        <v>91.384615384615387</v>
      </c>
      <c r="AC9" s="13">
        <v>1178</v>
      </c>
      <c r="AD9" s="13">
        <f t="shared" si="34"/>
        <v>90.615384615384613</v>
      </c>
      <c r="AE9" s="12">
        <v>7</v>
      </c>
      <c r="AF9" s="13">
        <f t="shared" si="35"/>
        <v>0.7692307692307736</v>
      </c>
      <c r="AG9" s="5"/>
      <c r="AH9" s="91" t="s">
        <v>16</v>
      </c>
      <c r="AI9" s="92">
        <v>6</v>
      </c>
      <c r="AJ9" s="92">
        <v>7</v>
      </c>
      <c r="AK9" s="93">
        <f t="shared" si="12"/>
        <v>0.46153846153846156</v>
      </c>
      <c r="AL9" s="94">
        <v>1163</v>
      </c>
      <c r="AM9" s="94">
        <f t="shared" si="13"/>
        <v>89.461538461538467</v>
      </c>
      <c r="AN9" s="94">
        <v>1219</v>
      </c>
      <c r="AO9" s="94">
        <f t="shared" si="14"/>
        <v>93.769230769230774</v>
      </c>
      <c r="AP9" s="95">
        <v>14</v>
      </c>
      <c r="AQ9" s="96">
        <f t="shared" si="15"/>
        <v>-4.3076923076923066</v>
      </c>
      <c r="AR9" s="5"/>
      <c r="AS9" s="120" t="s">
        <v>24</v>
      </c>
      <c r="AT9" s="92">
        <v>6</v>
      </c>
      <c r="AU9" s="92">
        <v>6</v>
      </c>
      <c r="AV9" s="93">
        <f t="shared" ref="AV9" si="36">(AT9/(AT9+AU9))</f>
        <v>0.5</v>
      </c>
      <c r="AW9" s="94">
        <v>1132</v>
      </c>
      <c r="AX9" s="94">
        <f t="shared" si="17"/>
        <v>94.333333333333329</v>
      </c>
      <c r="AY9" s="119">
        <v>1102</v>
      </c>
      <c r="AZ9" s="94">
        <f t="shared" si="18"/>
        <v>91.833333333333329</v>
      </c>
      <c r="BA9" s="95">
        <v>3</v>
      </c>
      <c r="BB9" s="119">
        <f t="shared" ref="BB9" si="37">AX9-AZ9</f>
        <v>2.5</v>
      </c>
      <c r="BC9" s="5"/>
      <c r="BD9" s="38" t="s">
        <v>17</v>
      </c>
      <c r="BE9" s="64">
        <v>0</v>
      </c>
      <c r="BF9" s="64">
        <v>12</v>
      </c>
      <c r="BG9" s="65">
        <f t="shared" si="20"/>
        <v>0</v>
      </c>
      <c r="BH9" s="66">
        <v>886</v>
      </c>
      <c r="BI9" s="66">
        <f t="shared" si="21"/>
        <v>73.833333333333329</v>
      </c>
      <c r="BJ9" s="13">
        <v>1314</v>
      </c>
      <c r="BK9" s="13">
        <f t="shared" si="22"/>
        <v>109.5</v>
      </c>
      <c r="BL9" s="12">
        <v>10</v>
      </c>
      <c r="BM9" s="66">
        <f t="shared" si="23"/>
        <v>-35.666666666666671</v>
      </c>
      <c r="BN9" s="5"/>
      <c r="BO9" s="38" t="s">
        <v>17</v>
      </c>
      <c r="BP9" s="16">
        <v>4</v>
      </c>
      <c r="BQ9" s="16">
        <v>9</v>
      </c>
      <c r="BR9" s="45">
        <f t="shared" si="24"/>
        <v>0.30769230769230771</v>
      </c>
      <c r="BS9" s="13">
        <v>1428</v>
      </c>
      <c r="BT9" s="13">
        <f t="shared" si="25"/>
        <v>109.84615384615384</v>
      </c>
      <c r="BU9" s="13">
        <v>1508</v>
      </c>
      <c r="BV9" s="13">
        <f t="shared" si="26"/>
        <v>116</v>
      </c>
      <c r="BW9" s="12">
        <v>14</v>
      </c>
      <c r="BX9" s="13">
        <f t="shared" si="27"/>
        <v>-6.1538461538461604</v>
      </c>
      <c r="BY9" s="5"/>
      <c r="BZ9" s="38" t="s">
        <v>17</v>
      </c>
      <c r="CA9" s="16">
        <v>6</v>
      </c>
      <c r="CB9" s="39">
        <v>7</v>
      </c>
      <c r="CC9" s="45">
        <f t="shared" si="28"/>
        <v>0.46153846153846156</v>
      </c>
      <c r="CD9" s="13">
        <v>1557</v>
      </c>
      <c r="CE9" s="13">
        <f t="shared" si="29"/>
        <v>119.76923076923077</v>
      </c>
      <c r="CF9" s="13">
        <v>1675</v>
      </c>
      <c r="CG9" s="13">
        <f t="shared" si="30"/>
        <v>128.84615384615384</v>
      </c>
      <c r="CH9" s="12">
        <v>8</v>
      </c>
      <c r="CI9" s="13">
        <f t="shared" si="31"/>
        <v>-9.076923076923066</v>
      </c>
    </row>
    <row r="10" spans="1:88" ht="18.75">
      <c r="A10" s="38" t="s">
        <v>25</v>
      </c>
      <c r="B10" s="64">
        <v>3</v>
      </c>
      <c r="C10" s="64">
        <v>10</v>
      </c>
      <c r="D10" s="65">
        <f t="shared" si="0"/>
        <v>0.23076923076923078</v>
      </c>
      <c r="E10" s="13">
        <v>1120</v>
      </c>
      <c r="F10" s="13">
        <f t="shared" si="1"/>
        <v>86.15384615384616</v>
      </c>
      <c r="G10" s="66">
        <v>1336</v>
      </c>
      <c r="H10" s="66">
        <f t="shared" si="2"/>
        <v>102.76923076923077</v>
      </c>
      <c r="I10" s="12">
        <v>8</v>
      </c>
      <c r="J10" s="13">
        <f t="shared" si="3"/>
        <v>-16.615384615384613</v>
      </c>
      <c r="K10" s="5"/>
      <c r="L10" s="38" t="s">
        <v>14</v>
      </c>
      <c r="M10" s="64">
        <v>4</v>
      </c>
      <c r="N10" s="64">
        <v>9</v>
      </c>
      <c r="O10" s="65">
        <f t="shared" si="4"/>
        <v>0.30769230769230771</v>
      </c>
      <c r="P10" s="66">
        <v>974</v>
      </c>
      <c r="Q10" s="66">
        <f t="shared" si="5"/>
        <v>74.92307692307692</v>
      </c>
      <c r="R10" s="13">
        <v>1212</v>
      </c>
      <c r="S10" s="13">
        <f t="shared" si="6"/>
        <v>93.230769230769226</v>
      </c>
      <c r="T10" s="12">
        <v>8</v>
      </c>
      <c r="U10" s="66">
        <f t="shared" si="7"/>
        <v>-18.307692307692307</v>
      </c>
      <c r="V10" s="5"/>
      <c r="W10" s="38" t="s">
        <v>17</v>
      </c>
      <c r="X10" s="16">
        <v>5</v>
      </c>
      <c r="Y10" s="16">
        <v>8</v>
      </c>
      <c r="Z10" s="45">
        <f t="shared" si="32"/>
        <v>0.38461538461538464</v>
      </c>
      <c r="AA10" s="13">
        <v>1095</v>
      </c>
      <c r="AB10" s="13">
        <f t="shared" si="33"/>
        <v>84.230769230769226</v>
      </c>
      <c r="AC10" s="13">
        <v>1091</v>
      </c>
      <c r="AD10" s="13">
        <f t="shared" si="34"/>
        <v>83.92307692307692</v>
      </c>
      <c r="AE10" s="12">
        <v>9</v>
      </c>
      <c r="AF10" s="13">
        <f t="shared" si="35"/>
        <v>0.3076923076923066</v>
      </c>
      <c r="AG10" s="5"/>
      <c r="AH10" s="91" t="s">
        <v>14</v>
      </c>
      <c r="AI10" s="92">
        <v>6</v>
      </c>
      <c r="AJ10" s="92">
        <v>7</v>
      </c>
      <c r="AK10" s="93">
        <f t="shared" si="12"/>
        <v>0.46153846153846156</v>
      </c>
      <c r="AL10" s="94">
        <v>1134</v>
      </c>
      <c r="AM10" s="94">
        <f t="shared" si="13"/>
        <v>87.230769230769226</v>
      </c>
      <c r="AN10" s="94">
        <v>1209</v>
      </c>
      <c r="AO10" s="94">
        <f t="shared" si="14"/>
        <v>93</v>
      </c>
      <c r="AP10" s="95">
        <v>12</v>
      </c>
      <c r="AQ10" s="96">
        <f t="shared" si="15"/>
        <v>-5.7692307692307736</v>
      </c>
      <c r="AR10" s="5"/>
      <c r="AS10" s="120" t="s">
        <v>19</v>
      </c>
      <c r="AT10" s="92">
        <v>6</v>
      </c>
      <c r="AU10" s="92">
        <v>6</v>
      </c>
      <c r="AV10" s="93">
        <f>(AT10/(AT10+AU10))</f>
        <v>0.5</v>
      </c>
      <c r="AW10" s="99">
        <v>1168</v>
      </c>
      <c r="AX10" s="99">
        <f t="shared" si="17"/>
        <v>97.333333333333329</v>
      </c>
      <c r="AY10" s="94">
        <v>1153</v>
      </c>
      <c r="AZ10" s="94">
        <f t="shared" si="18"/>
        <v>96.083333333333329</v>
      </c>
      <c r="BA10" s="95">
        <v>2</v>
      </c>
      <c r="BB10" s="94">
        <f>AX10-AZ10</f>
        <v>1.25</v>
      </c>
      <c r="BC10" s="5"/>
      <c r="BD10" s="38" t="s">
        <v>26</v>
      </c>
      <c r="BE10" s="16">
        <v>9</v>
      </c>
      <c r="BF10" s="16">
        <v>3</v>
      </c>
      <c r="BG10" s="45">
        <f t="shared" si="20"/>
        <v>0.75</v>
      </c>
      <c r="BH10" s="13">
        <v>1282</v>
      </c>
      <c r="BI10" s="13">
        <f t="shared" si="21"/>
        <v>106.83333333333333</v>
      </c>
      <c r="BJ10" s="13">
        <v>1159</v>
      </c>
      <c r="BK10" s="13">
        <f t="shared" si="22"/>
        <v>96.583333333333329</v>
      </c>
      <c r="BL10" s="12">
        <v>6</v>
      </c>
      <c r="BM10" s="13">
        <f t="shared" si="23"/>
        <v>10.25</v>
      </c>
      <c r="BN10" s="5"/>
      <c r="BO10" s="38" t="s">
        <v>26</v>
      </c>
      <c r="BP10" s="16">
        <v>7</v>
      </c>
      <c r="BQ10" s="16">
        <v>6</v>
      </c>
      <c r="BR10" s="45">
        <f t="shared" si="24"/>
        <v>0.53846153846153844</v>
      </c>
      <c r="BS10" s="13">
        <v>1511</v>
      </c>
      <c r="BT10" s="13">
        <f t="shared" si="25"/>
        <v>116.23076923076923</v>
      </c>
      <c r="BU10" s="13">
        <v>1548</v>
      </c>
      <c r="BV10" s="13">
        <f t="shared" si="26"/>
        <v>119.07692307692308</v>
      </c>
      <c r="BW10" s="12">
        <v>4</v>
      </c>
      <c r="BX10" s="13">
        <f t="shared" si="27"/>
        <v>-2.8461538461538538</v>
      </c>
      <c r="BY10" s="5"/>
      <c r="BZ10" s="38" t="s">
        <v>20</v>
      </c>
      <c r="CA10" s="16">
        <v>5</v>
      </c>
      <c r="CB10" s="16">
        <v>8</v>
      </c>
      <c r="CC10" s="44">
        <f t="shared" si="28"/>
        <v>0.38461538461538464</v>
      </c>
      <c r="CD10" s="18">
        <v>1611</v>
      </c>
      <c r="CE10" s="18">
        <f t="shared" si="29"/>
        <v>123.92307692307692</v>
      </c>
      <c r="CF10" s="18">
        <v>1552</v>
      </c>
      <c r="CG10" s="18">
        <f t="shared" si="30"/>
        <v>119.38461538461539</v>
      </c>
      <c r="CH10" s="12">
        <v>9</v>
      </c>
      <c r="CI10" s="13">
        <f t="shared" si="31"/>
        <v>4.538461538461533</v>
      </c>
      <c r="CJ10" s="13"/>
    </row>
    <row r="11" spans="1:88" ht="18.75">
      <c r="A11" s="38" t="s">
        <v>14</v>
      </c>
      <c r="B11" s="64">
        <v>3</v>
      </c>
      <c r="C11" s="64">
        <v>10</v>
      </c>
      <c r="D11" s="65">
        <f t="shared" si="0"/>
        <v>0.23076923076923078</v>
      </c>
      <c r="E11" s="66">
        <v>949</v>
      </c>
      <c r="F11" s="66">
        <f t="shared" si="1"/>
        <v>73</v>
      </c>
      <c r="G11" s="13">
        <v>1235</v>
      </c>
      <c r="H11" s="13">
        <f t="shared" si="2"/>
        <v>95</v>
      </c>
      <c r="I11" s="12">
        <v>7</v>
      </c>
      <c r="J11" s="66">
        <f t="shared" si="3"/>
        <v>-22</v>
      </c>
      <c r="K11" s="5"/>
      <c r="L11" s="75" t="s">
        <v>16</v>
      </c>
      <c r="M11" s="64">
        <v>4</v>
      </c>
      <c r="N11" s="64">
        <v>9</v>
      </c>
      <c r="O11" s="77">
        <f t="shared" si="4"/>
        <v>0.30769230769230771</v>
      </c>
      <c r="P11" s="13">
        <v>1047</v>
      </c>
      <c r="Q11" s="13">
        <f t="shared" si="5"/>
        <v>80.538461538461533</v>
      </c>
      <c r="R11" s="62">
        <v>1183</v>
      </c>
      <c r="S11" s="62">
        <f t="shared" si="6"/>
        <v>91</v>
      </c>
      <c r="T11" s="12">
        <v>9</v>
      </c>
      <c r="U11" s="13">
        <f t="shared" si="7"/>
        <v>-10.461538461538467</v>
      </c>
      <c r="V11" s="5"/>
      <c r="W11" s="38" t="s">
        <v>26</v>
      </c>
      <c r="X11" s="16">
        <v>5</v>
      </c>
      <c r="Y11" s="16">
        <v>8</v>
      </c>
      <c r="Z11" s="45">
        <f t="shared" si="32"/>
        <v>0.38461538461538464</v>
      </c>
      <c r="AA11" s="13">
        <v>1199</v>
      </c>
      <c r="AB11" s="13">
        <f t="shared" si="33"/>
        <v>92.230769230769226</v>
      </c>
      <c r="AC11" s="13">
        <v>1222</v>
      </c>
      <c r="AD11" s="13">
        <f t="shared" si="34"/>
        <v>94</v>
      </c>
      <c r="AE11" s="12">
        <v>8</v>
      </c>
      <c r="AF11" s="13">
        <f t="shared" si="35"/>
        <v>-1.7692307692307736</v>
      </c>
      <c r="AG11" s="5"/>
      <c r="AH11" s="91" t="s">
        <v>13</v>
      </c>
      <c r="AI11" s="92">
        <v>6</v>
      </c>
      <c r="AJ11" s="92">
        <v>7</v>
      </c>
      <c r="AK11" s="93">
        <f t="shared" si="12"/>
        <v>0.46153846153846156</v>
      </c>
      <c r="AL11" s="94">
        <v>1115</v>
      </c>
      <c r="AM11" s="94">
        <f t="shared" si="13"/>
        <v>85.769230769230774</v>
      </c>
      <c r="AN11" s="94">
        <v>1153</v>
      </c>
      <c r="AO11" s="94">
        <f t="shared" si="14"/>
        <v>88.692307692307693</v>
      </c>
      <c r="AP11" s="95">
        <v>10</v>
      </c>
      <c r="AQ11" s="96">
        <f t="shared" si="15"/>
        <v>-2.9230769230769198</v>
      </c>
      <c r="AR11" s="5"/>
      <c r="AS11" s="120" t="s">
        <v>15</v>
      </c>
      <c r="AT11" s="92">
        <v>5</v>
      </c>
      <c r="AU11" s="92">
        <v>7</v>
      </c>
      <c r="AV11" s="93">
        <f>(AT11/(AT11+AU11))</f>
        <v>0.41666666666666669</v>
      </c>
      <c r="AW11" s="94">
        <v>1052</v>
      </c>
      <c r="AX11" s="94">
        <f t="shared" si="17"/>
        <v>87.666666666666671</v>
      </c>
      <c r="AY11" s="94">
        <v>964</v>
      </c>
      <c r="AZ11" s="94">
        <f t="shared" si="18"/>
        <v>80.333333333333329</v>
      </c>
      <c r="BA11" s="95">
        <v>12</v>
      </c>
      <c r="BB11" s="94">
        <f>AX11-AZ11</f>
        <v>7.3333333333333428</v>
      </c>
      <c r="BC11" s="5"/>
      <c r="BD11" s="38" t="s">
        <v>0</v>
      </c>
      <c r="BE11" s="16">
        <v>7</v>
      </c>
      <c r="BF11" s="16">
        <v>5</v>
      </c>
      <c r="BG11" s="45">
        <f t="shared" si="20"/>
        <v>0.58333333333333337</v>
      </c>
      <c r="BH11" s="13">
        <v>1194</v>
      </c>
      <c r="BI11" s="13">
        <f t="shared" si="21"/>
        <v>99.5</v>
      </c>
      <c r="BJ11" s="13">
        <v>1134</v>
      </c>
      <c r="BK11" s="13">
        <f t="shared" si="22"/>
        <v>94.5</v>
      </c>
      <c r="BL11" s="12">
        <v>3</v>
      </c>
      <c r="BM11" s="13">
        <f t="shared" si="23"/>
        <v>5</v>
      </c>
      <c r="BN11" s="5"/>
      <c r="BO11" s="38" t="s">
        <v>0</v>
      </c>
      <c r="BP11" s="16">
        <v>7</v>
      </c>
      <c r="BQ11" s="16">
        <v>6</v>
      </c>
      <c r="BR11" s="45">
        <f t="shared" si="24"/>
        <v>0.53846153846153844</v>
      </c>
      <c r="BS11" s="13">
        <v>1532</v>
      </c>
      <c r="BT11" s="13">
        <f t="shared" si="25"/>
        <v>117.84615384615384</v>
      </c>
      <c r="BU11" s="13">
        <v>1567</v>
      </c>
      <c r="BV11" s="13">
        <f t="shared" si="26"/>
        <v>120.53846153846153</v>
      </c>
      <c r="BW11" s="12">
        <v>5</v>
      </c>
      <c r="BX11" s="13">
        <f t="shared" si="27"/>
        <v>-2.6923076923076934</v>
      </c>
      <c r="BY11" s="5"/>
      <c r="BZ11" s="38" t="s">
        <v>16</v>
      </c>
      <c r="CA11" s="16">
        <v>6</v>
      </c>
      <c r="CB11" s="39">
        <v>7</v>
      </c>
      <c r="CC11" s="45">
        <f t="shared" si="28"/>
        <v>0.46153846153846156</v>
      </c>
      <c r="CD11" s="13">
        <v>1555</v>
      </c>
      <c r="CE11" s="13">
        <f t="shared" si="29"/>
        <v>119.61538461538461</v>
      </c>
      <c r="CF11" s="13">
        <v>1610</v>
      </c>
      <c r="CG11" s="13">
        <f t="shared" si="30"/>
        <v>123.84615384615384</v>
      </c>
      <c r="CH11" s="12">
        <v>10</v>
      </c>
      <c r="CI11" s="13">
        <f t="shared" si="31"/>
        <v>-4.2307692307692264</v>
      </c>
    </row>
    <row r="12" spans="1:88" ht="18.75">
      <c r="A12" s="38"/>
      <c r="B12" s="38">
        <f>SUM(B2:B11)</f>
        <v>65</v>
      </c>
      <c r="C12" s="38">
        <f>SUM(C2:C11)</f>
        <v>65</v>
      </c>
      <c r="D12" s="44">
        <f t="shared" si="0"/>
        <v>0.5</v>
      </c>
      <c r="E12" s="29">
        <f>SUM(E2:E11)</f>
        <v>11782</v>
      </c>
      <c r="F12" s="29">
        <f>AVERAGE(F2:F11)</f>
        <v>90.630769230769232</v>
      </c>
      <c r="G12" s="29">
        <f>SUM(G2:G11)</f>
        <v>11782</v>
      </c>
      <c r="H12" s="29">
        <f>AVERAGE(H2:H11)</f>
        <v>90.630769230769232</v>
      </c>
      <c r="I12" s="29">
        <f>AVERAGE(I2:I11)</f>
        <v>5.5</v>
      </c>
      <c r="J12" s="29">
        <f>AVERAGE(J2:J11)</f>
        <v>0</v>
      </c>
      <c r="K12" s="9"/>
      <c r="L12" s="9"/>
      <c r="M12" s="41">
        <f>SUM(M2:M11)</f>
        <v>65</v>
      </c>
      <c r="N12" s="41">
        <f>SUM(N2:N11)</f>
        <v>65</v>
      </c>
      <c r="O12" s="44">
        <f t="shared" si="4"/>
        <v>0.5</v>
      </c>
      <c r="P12" s="27">
        <f>SUM(P2:P11)</f>
        <v>12384</v>
      </c>
      <c r="Q12" s="27">
        <f>AVERAGE(Q2:Q11)</f>
        <v>95.261538461538478</v>
      </c>
      <c r="R12" s="27">
        <f>SUM(R2:R11)</f>
        <v>12384</v>
      </c>
      <c r="S12" s="27">
        <f>AVERAGE(S2:S11)</f>
        <v>95.261538461538478</v>
      </c>
      <c r="T12" s="27">
        <f>AVERAGE(T2:T11)</f>
        <v>5.5</v>
      </c>
      <c r="U12" s="27">
        <f>AVERAGE(U2:U11)</f>
        <v>0</v>
      </c>
      <c r="V12" s="5"/>
      <c r="W12" s="38" t="s">
        <v>0</v>
      </c>
      <c r="X12" s="16">
        <v>5</v>
      </c>
      <c r="Y12" s="16">
        <v>8</v>
      </c>
      <c r="Z12" s="45">
        <f t="shared" si="32"/>
        <v>0.38461538461538464</v>
      </c>
      <c r="AA12" s="13">
        <v>1060</v>
      </c>
      <c r="AB12" s="13">
        <f t="shared" si="33"/>
        <v>81.538461538461533</v>
      </c>
      <c r="AC12" s="13">
        <v>1090</v>
      </c>
      <c r="AD12" s="13">
        <f t="shared" si="34"/>
        <v>83.84615384615384</v>
      </c>
      <c r="AE12" s="12">
        <v>12</v>
      </c>
      <c r="AF12" s="13">
        <f t="shared" si="35"/>
        <v>-2.3076923076923066</v>
      </c>
      <c r="AG12" s="5"/>
      <c r="AH12" s="91" t="s">
        <v>19</v>
      </c>
      <c r="AI12" s="92">
        <v>6</v>
      </c>
      <c r="AJ12" s="92">
        <v>7</v>
      </c>
      <c r="AK12" s="93">
        <f t="shared" si="12"/>
        <v>0.46153846153846156</v>
      </c>
      <c r="AL12" s="94">
        <v>1236</v>
      </c>
      <c r="AM12" s="94">
        <f t="shared" si="13"/>
        <v>95.07692307692308</v>
      </c>
      <c r="AN12" s="103">
        <v>1247</v>
      </c>
      <c r="AO12" s="103">
        <f t="shared" si="14"/>
        <v>95.92307692307692</v>
      </c>
      <c r="AP12" s="95">
        <v>1</v>
      </c>
      <c r="AQ12" s="96">
        <f t="shared" si="15"/>
        <v>-0.84615384615383959</v>
      </c>
      <c r="AR12" s="5"/>
      <c r="AS12" s="120" t="s">
        <v>13</v>
      </c>
      <c r="AT12" s="92">
        <v>4</v>
      </c>
      <c r="AU12" s="92">
        <v>8</v>
      </c>
      <c r="AV12" s="93">
        <f>(AT12/(AT12+AU12))</f>
        <v>0.33333333333333331</v>
      </c>
      <c r="AW12" s="94">
        <v>1094</v>
      </c>
      <c r="AX12" s="94">
        <f t="shared" si="17"/>
        <v>91.166666666666671</v>
      </c>
      <c r="AY12" s="103">
        <v>1157</v>
      </c>
      <c r="AZ12" s="103">
        <f t="shared" si="18"/>
        <v>96.416666666666671</v>
      </c>
      <c r="BA12" s="95">
        <v>9</v>
      </c>
      <c r="BB12" s="94">
        <f>AX12-AZ12</f>
        <v>-5.25</v>
      </c>
      <c r="BC12" s="5"/>
      <c r="BD12" s="38" t="s">
        <v>24</v>
      </c>
      <c r="BE12" s="61">
        <v>7</v>
      </c>
      <c r="BF12" s="61">
        <v>5</v>
      </c>
      <c r="BG12" s="70">
        <f t="shared" si="20"/>
        <v>0.58333333333333337</v>
      </c>
      <c r="BH12" s="62">
        <v>1389</v>
      </c>
      <c r="BI12" s="62">
        <f t="shared" si="21"/>
        <v>115.75</v>
      </c>
      <c r="BJ12" s="66">
        <v>1335</v>
      </c>
      <c r="BK12" s="66">
        <f t="shared" si="22"/>
        <v>111.25</v>
      </c>
      <c r="BL12" s="12">
        <v>1</v>
      </c>
      <c r="BM12" s="13">
        <f t="shared" si="23"/>
        <v>4.5</v>
      </c>
      <c r="BN12" s="5"/>
      <c r="BO12" s="38" t="s">
        <v>24</v>
      </c>
      <c r="BP12" s="16">
        <v>5</v>
      </c>
      <c r="BQ12" s="16">
        <v>8</v>
      </c>
      <c r="BR12" s="45">
        <f t="shared" si="24"/>
        <v>0.38461538461538464</v>
      </c>
      <c r="BS12" s="13">
        <v>1505</v>
      </c>
      <c r="BT12" s="13">
        <f t="shared" si="25"/>
        <v>115.76923076923077</v>
      </c>
      <c r="BU12" s="66">
        <v>1609</v>
      </c>
      <c r="BV12" s="66">
        <f t="shared" si="26"/>
        <v>123.76923076923077</v>
      </c>
      <c r="BW12" s="12">
        <v>11</v>
      </c>
      <c r="BX12" s="13">
        <f t="shared" si="27"/>
        <v>-8</v>
      </c>
      <c r="BY12" s="5"/>
      <c r="BZ12" s="38" t="s">
        <v>12</v>
      </c>
      <c r="CA12" s="64">
        <v>2</v>
      </c>
      <c r="CB12" s="73">
        <v>11</v>
      </c>
      <c r="CC12" s="65">
        <f t="shared" si="28"/>
        <v>0.15384615384615385</v>
      </c>
      <c r="CD12" s="13">
        <v>1440</v>
      </c>
      <c r="CE12" s="13">
        <f t="shared" si="29"/>
        <v>110.76923076923077</v>
      </c>
      <c r="CF12" s="13">
        <v>1702</v>
      </c>
      <c r="CG12" s="13">
        <f t="shared" si="30"/>
        <v>130.92307692307693</v>
      </c>
      <c r="CH12" s="12">
        <v>11</v>
      </c>
      <c r="CI12" s="66">
        <f t="shared" si="31"/>
        <v>-20.15384615384616</v>
      </c>
    </row>
    <row r="13" spans="1:88" ht="18.75">
      <c r="A13" s="38"/>
      <c r="B13" s="5"/>
      <c r="C13" s="5"/>
      <c r="D13" s="5"/>
      <c r="E13" s="13">
        <f>AVERAGE(E2:E11)</f>
        <v>1178.2</v>
      </c>
      <c r="F13" s="9"/>
      <c r="G13" s="9"/>
      <c r="H13" s="9"/>
      <c r="I13" s="5"/>
      <c r="J13" s="9"/>
      <c r="K13" s="5"/>
      <c r="L13" s="5"/>
      <c r="M13" s="5"/>
      <c r="N13" s="5"/>
      <c r="O13" s="5"/>
      <c r="P13" s="9">
        <f>AVERAGE(P2:P11)</f>
        <v>1238.4000000000001</v>
      </c>
      <c r="Q13" s="5"/>
      <c r="R13" s="5"/>
      <c r="S13" s="5"/>
      <c r="T13" s="5"/>
      <c r="U13" s="5"/>
      <c r="V13" s="5"/>
      <c r="W13" s="38" t="s">
        <v>24</v>
      </c>
      <c r="X13" s="64">
        <v>0</v>
      </c>
      <c r="Y13" s="64">
        <v>13</v>
      </c>
      <c r="Z13" s="65">
        <f t="shared" si="32"/>
        <v>0</v>
      </c>
      <c r="AA13" s="66">
        <v>877</v>
      </c>
      <c r="AB13" s="66">
        <f t="shared" si="33"/>
        <v>67.461538461538467</v>
      </c>
      <c r="AC13" s="13">
        <v>1255</v>
      </c>
      <c r="AD13" s="13">
        <f t="shared" si="34"/>
        <v>96.538461538461533</v>
      </c>
      <c r="AE13" s="12">
        <v>11</v>
      </c>
      <c r="AF13" s="66">
        <f t="shared" si="35"/>
        <v>-29.076923076923066</v>
      </c>
      <c r="AG13" s="5"/>
      <c r="AH13" s="91" t="s">
        <v>15</v>
      </c>
      <c r="AI13" s="92">
        <v>5</v>
      </c>
      <c r="AJ13" s="92">
        <v>8</v>
      </c>
      <c r="AK13" s="93">
        <f t="shared" si="12"/>
        <v>0.38461538461538464</v>
      </c>
      <c r="AL13" s="94">
        <v>1194</v>
      </c>
      <c r="AM13" s="94">
        <f t="shared" si="13"/>
        <v>91.84615384615384</v>
      </c>
      <c r="AN13" s="94">
        <v>1221</v>
      </c>
      <c r="AO13" s="94">
        <f t="shared" si="14"/>
        <v>93.92307692307692</v>
      </c>
      <c r="AP13" s="95">
        <v>11</v>
      </c>
      <c r="AQ13" s="96">
        <f t="shared" si="15"/>
        <v>-2.0769230769230802</v>
      </c>
      <c r="AR13" s="5"/>
      <c r="AS13" s="120" t="s">
        <v>18</v>
      </c>
      <c r="AT13" s="92">
        <v>4</v>
      </c>
      <c r="AU13" s="92">
        <v>8</v>
      </c>
      <c r="AV13" s="93">
        <f>(AT13/(AT13+AU13))</f>
        <v>0.33333333333333331</v>
      </c>
      <c r="AW13" s="94">
        <v>882</v>
      </c>
      <c r="AX13" s="94">
        <f t="shared" si="17"/>
        <v>73.5</v>
      </c>
      <c r="AY13" s="94">
        <v>1051</v>
      </c>
      <c r="AZ13" s="94">
        <f t="shared" si="18"/>
        <v>87.583333333333329</v>
      </c>
      <c r="BA13" s="95">
        <v>10</v>
      </c>
      <c r="BB13" s="94">
        <f>AX13-AZ13</f>
        <v>-14.083333333333329</v>
      </c>
      <c r="BC13" s="5"/>
      <c r="BD13" s="38" t="s">
        <v>18</v>
      </c>
      <c r="BE13" s="16">
        <v>3</v>
      </c>
      <c r="BF13" s="16">
        <v>9</v>
      </c>
      <c r="BG13" s="45">
        <f t="shared" si="20"/>
        <v>0.25</v>
      </c>
      <c r="BH13" s="13">
        <v>945</v>
      </c>
      <c r="BI13" s="13">
        <f t="shared" si="21"/>
        <v>78.75</v>
      </c>
      <c r="BJ13" s="13">
        <v>1213</v>
      </c>
      <c r="BK13" s="13">
        <f t="shared" si="22"/>
        <v>101.08333333333333</v>
      </c>
      <c r="BL13" s="12">
        <v>12</v>
      </c>
      <c r="BM13" s="13">
        <f t="shared" si="23"/>
        <v>-22.333333333333329</v>
      </c>
      <c r="BN13" s="5"/>
      <c r="BO13" s="38" t="s">
        <v>18</v>
      </c>
      <c r="BP13" s="60">
        <v>8</v>
      </c>
      <c r="BQ13" s="60">
        <v>5</v>
      </c>
      <c r="BR13" s="68">
        <f t="shared" si="24"/>
        <v>0.61538461538461542</v>
      </c>
      <c r="BS13" s="62">
        <v>1737</v>
      </c>
      <c r="BT13" s="62">
        <f t="shared" si="25"/>
        <v>133.61538461538461</v>
      </c>
      <c r="BU13" s="13">
        <v>1538</v>
      </c>
      <c r="BV13" s="13">
        <f t="shared" si="26"/>
        <v>118.30769230769231</v>
      </c>
      <c r="BW13" s="12">
        <v>6</v>
      </c>
      <c r="BX13" s="62">
        <f t="shared" si="27"/>
        <v>15.307692307692307</v>
      </c>
      <c r="BY13" s="5"/>
      <c r="BZ13" s="38" t="s">
        <v>13</v>
      </c>
      <c r="CA13" s="16">
        <v>4</v>
      </c>
      <c r="CB13" s="39">
        <v>9</v>
      </c>
      <c r="CC13" s="45">
        <f t="shared" si="28"/>
        <v>0.30769230769230771</v>
      </c>
      <c r="CD13" s="66">
        <v>1398</v>
      </c>
      <c r="CE13" s="66">
        <f t="shared" si="29"/>
        <v>107.53846153846153</v>
      </c>
      <c r="CF13" s="13">
        <v>1627</v>
      </c>
      <c r="CG13" s="13">
        <f t="shared" si="30"/>
        <v>125.15384615384616</v>
      </c>
      <c r="CH13" s="12">
        <v>12</v>
      </c>
      <c r="CI13" s="13">
        <f t="shared" si="31"/>
        <v>-17.615384615384627</v>
      </c>
    </row>
    <row r="14" spans="1:88" ht="18.75">
      <c r="A14" s="38"/>
      <c r="B14" s="5"/>
      <c r="C14" s="5"/>
      <c r="D14" s="5"/>
      <c r="E14" s="9"/>
      <c r="F14" s="9"/>
      <c r="G14" s="9"/>
      <c r="H14" s="9"/>
      <c r="I14" s="5"/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38">
        <f>SUM(X2:X13)</f>
        <v>78</v>
      </c>
      <c r="Y14" s="38">
        <f>SUM(Y2:Y13)</f>
        <v>78</v>
      </c>
      <c r="Z14" s="44">
        <f>(X14/(X14+Y14))</f>
        <v>0.5</v>
      </c>
      <c r="AA14" s="29">
        <f>SUM(AA2:AA13)</f>
        <v>14064</v>
      </c>
      <c r="AB14" s="29">
        <f>AVERAGE(AB2:AB13)</f>
        <v>90.153846153846175</v>
      </c>
      <c r="AC14" s="29">
        <f>SUM(AC2:AC13)</f>
        <v>14064</v>
      </c>
      <c r="AD14" s="29">
        <f>AVERAGE(AD2:AD13)</f>
        <v>90.153846153846146</v>
      </c>
      <c r="AE14" s="29">
        <f>AVERAGE(AE2:AE13)</f>
        <v>6.833333333333333</v>
      </c>
      <c r="AF14" s="29">
        <f>AVERAGE(AF2:AF13)</f>
        <v>0</v>
      </c>
      <c r="AG14" s="5"/>
      <c r="AH14" s="91" t="s">
        <v>18</v>
      </c>
      <c r="AI14" s="92">
        <v>4</v>
      </c>
      <c r="AJ14" s="92">
        <v>9</v>
      </c>
      <c r="AK14" s="93">
        <f t="shared" si="12"/>
        <v>0.30769230769230771</v>
      </c>
      <c r="AL14" s="94">
        <v>1105</v>
      </c>
      <c r="AM14" s="94">
        <f t="shared" si="13"/>
        <v>85</v>
      </c>
      <c r="AN14" s="94">
        <v>1195</v>
      </c>
      <c r="AO14" s="94">
        <f t="shared" si="14"/>
        <v>91.92307692307692</v>
      </c>
      <c r="AP14" s="95">
        <v>9</v>
      </c>
      <c r="AQ14" s="96">
        <f t="shared" si="15"/>
        <v>-6.9230769230769198</v>
      </c>
      <c r="AR14" s="5"/>
      <c r="AS14" s="120" t="s">
        <v>12</v>
      </c>
      <c r="AT14" s="101">
        <v>1</v>
      </c>
      <c r="AU14" s="101">
        <v>11</v>
      </c>
      <c r="AV14" s="102">
        <f>(AT14/(AT14+AU14))</f>
        <v>8.3333333333333329E-2</v>
      </c>
      <c r="AW14" s="103">
        <v>843</v>
      </c>
      <c r="AX14" s="103">
        <f t="shared" si="17"/>
        <v>70.25</v>
      </c>
      <c r="AY14" s="94">
        <v>1093</v>
      </c>
      <c r="AZ14" s="94">
        <f t="shared" si="18"/>
        <v>91.083333333333329</v>
      </c>
      <c r="BA14" s="95">
        <v>13</v>
      </c>
      <c r="BB14" s="103">
        <f>AX14-AZ14</f>
        <v>-20.833333333333329</v>
      </c>
      <c r="BC14" s="5"/>
      <c r="BD14" s="38" t="s">
        <v>19</v>
      </c>
      <c r="BE14" s="16">
        <v>8</v>
      </c>
      <c r="BF14" s="16">
        <v>4</v>
      </c>
      <c r="BG14" s="45">
        <f t="shared" si="20"/>
        <v>0.66666666666666663</v>
      </c>
      <c r="BH14" s="13">
        <v>1288</v>
      </c>
      <c r="BI14" s="13">
        <f t="shared" si="21"/>
        <v>107.33333333333333</v>
      </c>
      <c r="BJ14" s="13">
        <v>1052</v>
      </c>
      <c r="BK14" s="13">
        <f t="shared" si="22"/>
        <v>87.666666666666671</v>
      </c>
      <c r="BL14" s="12">
        <v>2</v>
      </c>
      <c r="BM14" s="13">
        <f t="shared" si="23"/>
        <v>19.666666666666657</v>
      </c>
      <c r="BN14" s="5"/>
      <c r="BO14" s="38" t="s">
        <v>19</v>
      </c>
      <c r="BP14" s="16">
        <v>7</v>
      </c>
      <c r="BQ14" s="16">
        <v>6</v>
      </c>
      <c r="BR14" s="45">
        <f t="shared" si="24"/>
        <v>0.53846153846153844</v>
      </c>
      <c r="BS14" s="13">
        <v>1633</v>
      </c>
      <c r="BT14" s="13">
        <f t="shared" si="25"/>
        <v>125.61538461538461</v>
      </c>
      <c r="BU14" s="13">
        <v>1462</v>
      </c>
      <c r="BV14" s="13">
        <f t="shared" si="26"/>
        <v>112.46153846153847</v>
      </c>
      <c r="BW14" s="12">
        <v>1</v>
      </c>
      <c r="BX14" s="13">
        <f t="shared" si="27"/>
        <v>13.153846153846146</v>
      </c>
      <c r="BY14" s="5"/>
      <c r="BZ14" s="38"/>
      <c r="CA14" s="38">
        <f>SUM(CA2:CA13)</f>
        <v>78</v>
      </c>
      <c r="CB14" s="38">
        <f>SUM(CB2:CB13)</f>
        <v>78</v>
      </c>
      <c r="CC14" s="44">
        <f>AVERAGE(CC2:CC13)</f>
        <v>0.50000000000000011</v>
      </c>
      <c r="CD14" s="29">
        <f>SUM(CD2:CD13)</f>
        <v>19284</v>
      </c>
      <c r="CE14" s="29">
        <f>AVERAGE(CE2:CE13)</f>
        <v>123.6153846153846</v>
      </c>
      <c r="CF14" s="29">
        <f>SUM(CF2:CF13)</f>
        <v>19284</v>
      </c>
      <c r="CG14" s="29">
        <f>AVERAGE(CG2:CG13)</f>
        <v>123.61538461538463</v>
      </c>
      <c r="CH14" s="32">
        <f>AVERAGE(CH2:CH13)</f>
        <v>6.5</v>
      </c>
      <c r="CI14" s="29">
        <f>AVERAGE(CI2:CI13)</f>
        <v>0</v>
      </c>
    </row>
    <row r="15" spans="1:88" ht="18.75">
      <c r="A15" s="205"/>
      <c r="B15" s="205"/>
      <c r="C15" s="205"/>
      <c r="D15" s="206"/>
      <c r="E15" s="206"/>
      <c r="F15" s="206"/>
      <c r="G15" s="206"/>
      <c r="H15" s="206"/>
      <c r="I15" s="206"/>
      <c r="J15" s="20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9">
        <f>AVERAGE(AA2:AA13)</f>
        <v>1172</v>
      </c>
      <c r="AB15" s="9"/>
      <c r="AC15" s="9"/>
      <c r="AD15" s="9"/>
      <c r="AE15" s="5"/>
      <c r="AF15" s="5"/>
      <c r="AG15" s="5"/>
      <c r="AH15" s="38" t="s">
        <v>24</v>
      </c>
      <c r="AI15" s="64">
        <v>3</v>
      </c>
      <c r="AJ15" s="64">
        <v>10</v>
      </c>
      <c r="AK15" s="65">
        <f t="shared" si="12"/>
        <v>0.23076923076923078</v>
      </c>
      <c r="AL15" s="66">
        <v>974</v>
      </c>
      <c r="AM15" s="66">
        <f t="shared" si="13"/>
        <v>74.92307692307692</v>
      </c>
      <c r="AN15" s="13">
        <v>1234</v>
      </c>
      <c r="AO15" s="13">
        <f t="shared" si="14"/>
        <v>94.92307692307692</v>
      </c>
      <c r="AP15" s="12">
        <v>13</v>
      </c>
      <c r="AQ15" s="66">
        <f t="shared" si="15"/>
        <v>-20</v>
      </c>
      <c r="AR15" s="5"/>
      <c r="AS15" s="38"/>
      <c r="AT15" s="38">
        <f>SUBTOTAL(109,$AT$2:$AT$14)</f>
        <v>78</v>
      </c>
      <c r="AU15" s="38">
        <f>SUBTOTAL(109,$AU$2:$AU$14)</f>
        <v>78</v>
      </c>
      <c r="AV15" s="44">
        <f>SUBTOTAL(101,$AV$2:$AV$14)</f>
        <v>0.49999999999999994</v>
      </c>
      <c r="AW15" s="29">
        <f>SUBTOTAL(109,$AW$2:$AW$14)</f>
        <v>13432</v>
      </c>
      <c r="AX15" s="29">
        <f>SUBTOTAL(101,$AX$2:$AX$14)</f>
        <v>86.102564102564116</v>
      </c>
      <c r="AY15" s="29">
        <f>SUBTOTAL(109,$AY$2:$AY$14)</f>
        <v>13432</v>
      </c>
      <c r="AZ15" s="29">
        <f>SUBTOTAL(101,$AZ$2:$AZ$14)</f>
        <v>86.102564102564102</v>
      </c>
      <c r="BA15" s="32">
        <f>SUBTOTAL(101,$BA$2:$BA$14)</f>
        <v>7</v>
      </c>
      <c r="BB15" s="29">
        <f>SUBTOTAL(101,$BB$2:$BB$14)</f>
        <v>0</v>
      </c>
      <c r="BC15" s="5"/>
      <c r="BD15" s="38"/>
      <c r="BE15" s="38">
        <f>SUM(BE2:BE14)</f>
        <v>78</v>
      </c>
      <c r="BF15" s="38">
        <f>SUM(BF2:BF14)</f>
        <v>78</v>
      </c>
      <c r="BG15" s="44">
        <f>AVERAGE(BG2:BG14)</f>
        <v>0.5</v>
      </c>
      <c r="BH15" s="29">
        <f>SUM(BH2:BH14)</f>
        <v>15168</v>
      </c>
      <c r="BI15" s="29">
        <f>AVERAGE(BI2:BI14)</f>
        <v>97.230769230769226</v>
      </c>
      <c r="BJ15" s="29">
        <f>SUM(BJ2:BJ14)</f>
        <v>15168</v>
      </c>
      <c r="BK15" s="29">
        <f>AVERAGE(BK2:BK14)</f>
        <v>97.230769230769226</v>
      </c>
      <c r="BL15" s="32">
        <f>AVERAGE(BL2:BL14)</f>
        <v>7</v>
      </c>
      <c r="BM15" s="29">
        <f>AVERAGE(BM2:BM14)</f>
        <v>0</v>
      </c>
      <c r="BN15" s="5"/>
      <c r="BO15" s="38" t="s">
        <v>50</v>
      </c>
      <c r="BP15" s="16">
        <v>6</v>
      </c>
      <c r="BQ15" s="16">
        <v>7</v>
      </c>
      <c r="BR15" s="45">
        <f t="shared" si="24"/>
        <v>0.46153846153846156</v>
      </c>
      <c r="BS15" s="16">
        <v>1356</v>
      </c>
      <c r="BT15" s="13">
        <f t="shared" si="25"/>
        <v>104.30769230769231</v>
      </c>
      <c r="BU15" s="16">
        <v>1474</v>
      </c>
      <c r="BV15" s="13">
        <f t="shared" si="26"/>
        <v>113.38461538461539</v>
      </c>
      <c r="BW15" s="16">
        <v>12</v>
      </c>
      <c r="BX15" s="13">
        <f t="shared" si="27"/>
        <v>-9.0769230769230802</v>
      </c>
      <c r="BY15" s="5"/>
      <c r="BZ15" s="5"/>
      <c r="CA15" s="5"/>
      <c r="CB15" s="5"/>
      <c r="CC15" s="5"/>
      <c r="CD15" s="9">
        <f>AVERAGE(CD2:CD13)</f>
        <v>1607</v>
      </c>
      <c r="CE15" s="5"/>
      <c r="CF15" s="5"/>
      <c r="CG15" s="5"/>
      <c r="CH15" s="5"/>
      <c r="CI15" s="5"/>
    </row>
    <row r="16" spans="1:88" ht="18.75">
      <c r="A16" s="29"/>
      <c r="B16" s="16"/>
      <c r="C16" s="16"/>
      <c r="D16" s="45"/>
      <c r="E16" s="13"/>
      <c r="F16" s="13"/>
      <c r="G16" s="13"/>
      <c r="H16" s="13"/>
      <c r="I16" s="16"/>
      <c r="J16" s="1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9"/>
      <c r="AB16" s="9"/>
      <c r="AC16" s="9"/>
      <c r="AD16" s="9"/>
      <c r="AE16" s="5"/>
      <c r="AF16" s="5"/>
      <c r="AG16" s="5"/>
      <c r="AH16" s="78"/>
      <c r="AI16" s="78">
        <f>SUM(AI2:AI15)</f>
        <v>91</v>
      </c>
      <c r="AJ16" s="78">
        <f>SUM(AJ2:AJ15)</f>
        <v>91</v>
      </c>
      <c r="AK16" s="111">
        <f t="shared" si="12"/>
        <v>0.5</v>
      </c>
      <c r="AL16" s="31">
        <f>SUM(AL2:AL15)</f>
        <v>16538</v>
      </c>
      <c r="AM16" s="31">
        <f>AVERAGE(AM2:AM15)</f>
        <v>90.868131868131869</v>
      </c>
      <c r="AN16" s="31">
        <f>SUM(AN2:AN15)</f>
        <v>16538</v>
      </c>
      <c r="AO16" s="31">
        <f>AVERAGE(AO2:AO15)</f>
        <v>90.868131868131869</v>
      </c>
      <c r="AP16" s="112">
        <f>AVERAGE(AP2:AP15)</f>
        <v>7.5</v>
      </c>
      <c r="AQ16" s="31">
        <f>AVERAGE(AQ2:AQ15)</f>
        <v>0</v>
      </c>
      <c r="AR16" s="5"/>
      <c r="AW16" s="7">
        <f>AVERAGE(AW2:AW14)</f>
        <v>1033.2307692307693</v>
      </c>
      <c r="BC16" s="5"/>
      <c r="BD16" s="5"/>
      <c r="BE16" s="16"/>
      <c r="BF16" s="5"/>
      <c r="BG16" s="5"/>
      <c r="BH16" s="9">
        <f>AVERAGE(BH2:BH14)</f>
        <v>1166.7692307692307</v>
      </c>
      <c r="BI16" s="5"/>
      <c r="BJ16" s="5"/>
      <c r="BK16" s="5"/>
      <c r="BL16" s="5"/>
      <c r="BM16" s="5"/>
      <c r="BN16" s="5"/>
      <c r="BO16" s="5"/>
      <c r="BP16" s="38">
        <f>SUM(BP2:BP15)</f>
        <v>91</v>
      </c>
      <c r="BQ16" s="38">
        <f>SUM(BQ2:BQ15)</f>
        <v>91</v>
      </c>
      <c r="BR16" s="44">
        <f>AVERAGE(BR2:BR15)</f>
        <v>0.5</v>
      </c>
      <c r="BS16" s="29">
        <f>SUM(BS2:BS15)</f>
        <v>21254</v>
      </c>
      <c r="BT16" s="29">
        <f>AVERAGE(BT2:BT15)</f>
        <v>116.78021978021977</v>
      </c>
      <c r="BU16" s="29">
        <f>SUM(BU2:BU15)</f>
        <v>21254</v>
      </c>
      <c r="BV16" s="29">
        <f>AVERAGE(BV2:BV15)</f>
        <v>116.78021978021978</v>
      </c>
      <c r="BW16" s="32">
        <f>AVERAGE(BW2:BW15)</f>
        <v>7.5</v>
      </c>
      <c r="BX16" s="29">
        <f>AVERAGE(BX2:BX15)</f>
        <v>-1.0150610510858574E-15</v>
      </c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</row>
    <row r="17" spans="1:71" ht="18.75">
      <c r="A17" s="29"/>
      <c r="B17" s="16"/>
      <c r="C17" s="16"/>
      <c r="D17" s="45"/>
      <c r="E17" s="13"/>
      <c r="F17" s="13"/>
      <c r="G17" s="13"/>
      <c r="H17" s="13"/>
      <c r="I17" s="16"/>
      <c r="J17" s="13"/>
      <c r="AL17" s="7">
        <f>AVERAGE(AL2:AL15)</f>
        <v>1181.2857142857142</v>
      </c>
      <c r="BS17" s="7">
        <f>AVERAGE(BS2:BS15)</f>
        <v>1518.1428571428571</v>
      </c>
    </row>
    <row r="18" spans="1:71" ht="18.75">
      <c r="A18" s="29"/>
      <c r="B18" s="14"/>
      <c r="C18" s="16"/>
      <c r="D18" s="45"/>
      <c r="E18" s="13"/>
      <c r="F18" s="13"/>
      <c r="G18" s="13"/>
      <c r="H18" s="13"/>
      <c r="I18" s="16"/>
      <c r="J18" s="13"/>
    </row>
    <row r="19" spans="1:71" ht="18.75">
      <c r="A19" s="29"/>
      <c r="B19" s="16"/>
      <c r="C19" s="16"/>
      <c r="D19" s="45"/>
      <c r="E19" s="13"/>
      <c r="F19" s="13"/>
      <c r="G19" s="13"/>
      <c r="H19" s="13"/>
      <c r="I19" s="16"/>
      <c r="J19" s="13"/>
    </row>
    <row r="20" spans="1:71" ht="18.75">
      <c r="A20" s="29"/>
      <c r="B20" s="16"/>
      <c r="C20" s="16"/>
      <c r="D20" s="45"/>
      <c r="E20" s="13"/>
      <c r="F20" s="13"/>
      <c r="G20" s="13"/>
      <c r="H20" s="13"/>
      <c r="I20" s="16"/>
      <c r="J20" s="13"/>
    </row>
    <row r="21" spans="1:71" ht="18.75">
      <c r="A21" s="29"/>
      <c r="B21" s="16"/>
      <c r="C21" s="16"/>
      <c r="D21" s="45"/>
      <c r="E21" s="13"/>
      <c r="F21" s="13"/>
      <c r="G21" s="13"/>
      <c r="H21" s="13"/>
      <c r="I21" s="16"/>
      <c r="J21" s="13"/>
    </row>
    <row r="22" spans="1:71" ht="18.75">
      <c r="A22" s="29"/>
      <c r="B22" s="16"/>
      <c r="C22" s="16"/>
      <c r="D22" s="45"/>
      <c r="E22" s="13"/>
      <c r="F22" s="13"/>
      <c r="G22" s="13"/>
      <c r="H22" s="13"/>
      <c r="I22" s="16"/>
      <c r="J22" s="13"/>
    </row>
    <row r="23" spans="1:71" ht="18.75">
      <c r="A23" s="29"/>
      <c r="B23" s="16"/>
      <c r="C23" s="16"/>
      <c r="D23" s="45"/>
      <c r="E23" s="13"/>
      <c r="F23" s="13"/>
      <c r="G23" s="13"/>
      <c r="H23" s="13"/>
      <c r="I23" s="16"/>
      <c r="J23" s="13"/>
    </row>
    <row r="24" spans="1:71" ht="18.75">
      <c r="A24" s="29"/>
      <c r="B24" s="16"/>
      <c r="C24" s="16"/>
      <c r="D24" s="45"/>
      <c r="E24" s="13"/>
      <c r="F24" s="13"/>
      <c r="G24" s="13"/>
      <c r="H24" s="13"/>
      <c r="I24" s="16"/>
      <c r="J24" s="13"/>
    </row>
    <row r="25" spans="1:71" ht="18.75">
      <c r="A25" s="29"/>
      <c r="B25" s="12"/>
      <c r="C25" s="16"/>
      <c r="D25" s="45"/>
      <c r="E25" s="13"/>
      <c r="F25" s="13"/>
      <c r="G25" s="13"/>
      <c r="H25" s="13"/>
      <c r="I25" s="16"/>
      <c r="J25" s="13"/>
    </row>
    <row r="26" spans="1:71" ht="18.75">
      <c r="A26" s="29"/>
      <c r="B26" s="16"/>
      <c r="C26" s="16"/>
      <c r="D26" s="45"/>
      <c r="E26" s="13"/>
      <c r="F26" s="13"/>
      <c r="G26" s="13"/>
      <c r="H26" s="13"/>
      <c r="I26" s="16"/>
      <c r="J26" s="13"/>
    </row>
    <row r="27" spans="1:71" ht="18.75">
      <c r="A27" s="29"/>
      <c r="B27" s="16"/>
      <c r="C27" s="16"/>
      <c r="D27" s="45"/>
      <c r="E27" s="13"/>
      <c r="F27" s="13"/>
      <c r="G27" s="13"/>
      <c r="H27" s="13"/>
      <c r="I27" s="16"/>
      <c r="J27" s="13"/>
    </row>
    <row r="28" spans="1:71" ht="18.75">
      <c r="A28" s="29"/>
      <c r="B28" s="38"/>
      <c r="C28" s="38"/>
      <c r="D28" s="44"/>
      <c r="E28" s="29"/>
      <c r="F28" s="29"/>
      <c r="G28" s="29"/>
      <c r="H28" s="29"/>
      <c r="I28" s="29"/>
      <c r="J28" s="29"/>
    </row>
    <row r="29" spans="1:71">
      <c r="A29" s="9"/>
      <c r="B29" s="9"/>
      <c r="C29" s="9"/>
      <c r="D29" s="9"/>
      <c r="E29" s="9"/>
      <c r="F29" s="9"/>
      <c r="G29" s="9"/>
      <c r="H29" s="9"/>
      <c r="I29" s="9"/>
      <c r="J29" s="9"/>
    </row>
  </sheetData>
  <sortState xmlns:xlrd2="http://schemas.microsoft.com/office/spreadsheetml/2017/richdata2" ref="A2:J11">
    <sortCondition descending="1" ref="B2:B11"/>
  </sortState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5C50-870B-482E-9C18-AF7E81788437}">
  <dimension ref="A1:AK38"/>
  <sheetViews>
    <sheetView zoomScale="90" zoomScaleNormal="90" workbookViewId="0">
      <selection activeCell="G18" sqref="G18"/>
    </sheetView>
  </sheetViews>
  <sheetFormatPr defaultRowHeight="15"/>
  <cols>
    <col min="1" max="1" width="12" bestFit="1" customWidth="1"/>
    <col min="2" max="3" width="12" customWidth="1"/>
    <col min="4" max="4" width="13.140625" bestFit="1" customWidth="1"/>
    <col min="5" max="5" width="13.42578125" bestFit="1" customWidth="1"/>
    <col min="6" max="6" width="10.85546875" customWidth="1"/>
    <col min="7" max="7" width="13.140625" bestFit="1" customWidth="1"/>
    <col min="8" max="10" width="10.85546875" customWidth="1"/>
    <col min="11" max="11" width="11.140625" bestFit="1" customWidth="1"/>
    <col min="12" max="12" width="3.85546875" bestFit="1" customWidth="1"/>
    <col min="13" max="13" width="4" customWidth="1"/>
    <col min="14" max="14" width="10.28515625" bestFit="1" customWidth="1"/>
    <col min="16" max="16" width="13" bestFit="1" customWidth="1"/>
  </cols>
  <sheetData>
    <row r="1" spans="1:37" ht="28.5" customHeight="1">
      <c r="A1" s="1"/>
      <c r="B1" s="1"/>
      <c r="C1" s="1"/>
      <c r="D1" s="1"/>
      <c r="E1" s="1"/>
      <c r="F1" s="1"/>
      <c r="G1" s="4" t="s">
        <v>87</v>
      </c>
      <c r="H1" s="1"/>
      <c r="I1" s="1"/>
      <c r="J1" s="1"/>
      <c r="K1" s="1"/>
      <c r="P1" s="37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8.75">
      <c r="A2" s="24"/>
      <c r="B2" s="25" t="s">
        <v>68</v>
      </c>
      <c r="C2" s="38" t="s">
        <v>69</v>
      </c>
      <c r="D2" s="38" t="s">
        <v>70</v>
      </c>
      <c r="E2" s="23" t="s">
        <v>4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  <c r="K2" s="23" t="s">
        <v>39</v>
      </c>
      <c r="L2" s="75" t="s">
        <v>1</v>
      </c>
      <c r="M2" s="75" t="s">
        <v>2</v>
      </c>
      <c r="N2" s="75" t="s">
        <v>3</v>
      </c>
      <c r="O2" s="38"/>
      <c r="P2" s="38"/>
      <c r="Q2" s="38"/>
      <c r="R2" s="38"/>
      <c r="S2" s="38"/>
      <c r="V2" s="5"/>
      <c r="W2" s="5"/>
      <c r="X2" s="5"/>
      <c r="Y2" s="2"/>
      <c r="Z2" s="2"/>
      <c r="AA2" s="2"/>
      <c r="AB2" s="2"/>
      <c r="AC2" s="1"/>
      <c r="AD2" s="1"/>
      <c r="AE2" s="2"/>
      <c r="AF2" s="2"/>
      <c r="AG2" s="2"/>
      <c r="AH2" s="2"/>
      <c r="AI2" s="2"/>
      <c r="AJ2" s="2"/>
      <c r="AK2" s="2"/>
    </row>
    <row r="3" spans="1:37" ht="18.75">
      <c r="A3" s="11" t="s">
        <v>34</v>
      </c>
      <c r="B3" s="48"/>
      <c r="C3" s="49"/>
      <c r="D3" s="50"/>
      <c r="E3" s="30"/>
      <c r="F3" s="13">
        <f>E3/14</f>
        <v>0</v>
      </c>
      <c r="G3" s="30"/>
      <c r="H3" s="13">
        <f>G3/14</f>
        <v>0</v>
      </c>
      <c r="I3" s="30"/>
      <c r="J3" s="19">
        <f>F3-H3</f>
        <v>0</v>
      </c>
      <c r="K3" s="38" t="s">
        <v>26</v>
      </c>
      <c r="L3" s="10"/>
      <c r="M3" s="10"/>
      <c r="N3" s="44" t="e">
        <f t="shared" ref="N3:N20" si="0">(L3/(L3+M3))</f>
        <v>#DIV/0!</v>
      </c>
      <c r="O3" s="16"/>
      <c r="P3" s="38"/>
      <c r="Q3" s="16"/>
      <c r="R3" s="38"/>
      <c r="S3" s="17"/>
      <c r="V3" s="5"/>
      <c r="W3" s="5"/>
      <c r="X3" s="5"/>
      <c r="Y3" s="2"/>
      <c r="Z3" s="2"/>
      <c r="AA3" s="2"/>
      <c r="AB3" s="2"/>
      <c r="AC3" s="1"/>
      <c r="AD3" s="1"/>
      <c r="AE3" s="2"/>
      <c r="AF3" s="2"/>
      <c r="AG3" s="2"/>
      <c r="AH3" s="2"/>
      <c r="AI3" s="2"/>
      <c r="AJ3" s="2"/>
      <c r="AK3" s="2"/>
    </row>
    <row r="4" spans="1:37" ht="18.75">
      <c r="A4" s="11" t="s">
        <v>29</v>
      </c>
      <c r="B4" s="17"/>
      <c r="C4" s="39"/>
      <c r="D4" s="45"/>
      <c r="E4" s="16"/>
      <c r="F4" s="13">
        <f>E4/13</f>
        <v>0</v>
      </c>
      <c r="G4" s="12"/>
      <c r="H4" s="13">
        <f>G4/13</f>
        <v>0</v>
      </c>
      <c r="I4" s="12"/>
      <c r="J4" s="19">
        <f>F4-H4</f>
        <v>0</v>
      </c>
      <c r="K4" s="38" t="s">
        <v>12</v>
      </c>
      <c r="L4" s="10"/>
      <c r="M4" s="36"/>
      <c r="N4" s="44" t="e">
        <f t="shared" si="0"/>
        <v>#DIV/0!</v>
      </c>
      <c r="O4" s="16"/>
      <c r="P4" s="16"/>
      <c r="Q4" s="16"/>
      <c r="R4" s="16"/>
      <c r="S4" s="17"/>
      <c r="V4" s="34"/>
      <c r="W4" s="5"/>
      <c r="X4" s="5"/>
      <c r="Y4" s="10"/>
      <c r="Z4" s="9"/>
      <c r="AA4" s="9"/>
      <c r="AB4" s="7"/>
      <c r="AC4" s="1"/>
      <c r="AD4" s="1"/>
      <c r="AE4" s="3"/>
      <c r="AF4" s="5"/>
      <c r="AG4" s="9"/>
      <c r="AH4" s="10"/>
      <c r="AI4" s="9"/>
      <c r="AJ4" s="9"/>
      <c r="AK4" s="7"/>
    </row>
    <row r="5" spans="1:37" ht="18.75">
      <c r="A5" s="11" t="s">
        <v>30</v>
      </c>
      <c r="B5" s="17"/>
      <c r="C5" s="16"/>
      <c r="D5" s="45"/>
      <c r="E5" s="18"/>
      <c r="F5" s="13">
        <f>E5/13</f>
        <v>0</v>
      </c>
      <c r="G5" s="20"/>
      <c r="H5" s="13">
        <f>G5/13</f>
        <v>0</v>
      </c>
      <c r="I5" s="20"/>
      <c r="J5" s="19">
        <f>F5-H5</f>
        <v>0</v>
      </c>
      <c r="K5" s="38" t="s">
        <v>25</v>
      </c>
      <c r="L5" s="10"/>
      <c r="M5" s="10"/>
      <c r="N5" s="44" t="e">
        <f t="shared" si="0"/>
        <v>#DIV/0!</v>
      </c>
      <c r="O5" s="16"/>
      <c r="P5" s="17"/>
      <c r="Q5" s="16"/>
      <c r="R5" s="17"/>
      <c r="S5" s="17"/>
      <c r="Y5" s="8"/>
      <c r="Z5" s="7"/>
      <c r="AA5" s="7"/>
      <c r="AB5" s="7"/>
      <c r="AC5" s="1"/>
      <c r="AD5" s="1"/>
      <c r="AE5" s="1"/>
      <c r="AF5" s="6"/>
      <c r="AG5" s="7"/>
      <c r="AH5" s="8"/>
      <c r="AI5" s="7"/>
      <c r="AJ5" s="7"/>
      <c r="AK5" s="7"/>
    </row>
    <row r="6" spans="1:37" ht="18.75">
      <c r="A6" s="15" t="s">
        <v>32</v>
      </c>
      <c r="B6" s="43"/>
      <c r="C6" s="16"/>
      <c r="D6" s="45"/>
      <c r="E6" s="18"/>
      <c r="F6" s="13">
        <f>E6/12</f>
        <v>0</v>
      </c>
      <c r="G6" s="20"/>
      <c r="H6" s="13">
        <f>G6/12</f>
        <v>0</v>
      </c>
      <c r="I6" s="20"/>
      <c r="J6" s="19">
        <f t="shared" ref="J6:J11" si="1">F6-H6</f>
        <v>0</v>
      </c>
      <c r="K6" s="38" t="s">
        <v>42</v>
      </c>
      <c r="L6" s="10"/>
      <c r="M6" s="10"/>
      <c r="N6" s="44" t="e">
        <f t="shared" si="0"/>
        <v>#DIV/0!</v>
      </c>
      <c r="O6" s="16"/>
      <c r="P6" s="17"/>
      <c r="Q6" s="16"/>
      <c r="R6" s="17"/>
      <c r="S6" s="17"/>
      <c r="Y6" s="8"/>
      <c r="Z6" s="7"/>
      <c r="AA6" s="7"/>
      <c r="AB6" s="7"/>
      <c r="AC6" s="1"/>
      <c r="AD6" s="1"/>
      <c r="AE6" s="1"/>
      <c r="AF6" s="6"/>
      <c r="AG6" s="7"/>
      <c r="AH6" s="8"/>
      <c r="AI6" s="7"/>
      <c r="AJ6" s="7"/>
      <c r="AK6" s="7"/>
    </row>
    <row r="7" spans="1:37" ht="18.75">
      <c r="A7" s="11" t="s">
        <v>35</v>
      </c>
      <c r="B7" s="17"/>
      <c r="C7" s="16"/>
      <c r="D7" s="45"/>
      <c r="E7" s="18"/>
      <c r="F7" s="13">
        <f>E7/12</f>
        <v>0</v>
      </c>
      <c r="G7" s="20"/>
      <c r="H7" s="13">
        <f>G7/12</f>
        <v>0</v>
      </c>
      <c r="I7" s="20"/>
      <c r="J7" s="19">
        <f t="shared" si="1"/>
        <v>0</v>
      </c>
      <c r="K7" s="38" t="s">
        <v>27</v>
      </c>
      <c r="L7" s="10"/>
      <c r="M7" s="10"/>
      <c r="N7" s="44" t="e">
        <f t="shared" si="0"/>
        <v>#DIV/0!</v>
      </c>
      <c r="O7" s="16"/>
      <c r="P7" s="17"/>
      <c r="Q7" s="16"/>
      <c r="R7" s="17"/>
      <c r="S7" s="17"/>
      <c r="Y7" s="8"/>
      <c r="Z7" s="7"/>
      <c r="AA7" s="7"/>
      <c r="AB7" s="7"/>
      <c r="AC7" s="1"/>
      <c r="AD7" s="1"/>
      <c r="AE7" s="1"/>
      <c r="AF7" s="6"/>
      <c r="AG7" s="7"/>
      <c r="AH7" s="8"/>
      <c r="AI7" s="7"/>
      <c r="AJ7" s="7"/>
      <c r="AK7" s="7"/>
    </row>
    <row r="8" spans="1:37" ht="18.75">
      <c r="A8" s="11" t="s">
        <v>36</v>
      </c>
      <c r="B8" s="17"/>
      <c r="C8" s="16"/>
      <c r="D8" s="45"/>
      <c r="E8" s="18"/>
      <c r="F8" s="13">
        <f t="shared" ref="F8:F11" si="2">E8/13</f>
        <v>0</v>
      </c>
      <c r="G8" s="20"/>
      <c r="H8" s="13">
        <f t="shared" ref="H8:H11" si="3">G8/13</f>
        <v>0</v>
      </c>
      <c r="I8" s="20"/>
      <c r="J8" s="19">
        <f t="shared" si="1"/>
        <v>0</v>
      </c>
      <c r="K8" s="38" t="s">
        <v>17</v>
      </c>
      <c r="L8" s="10"/>
      <c r="M8" s="10"/>
      <c r="N8" s="44" t="e">
        <f t="shared" si="0"/>
        <v>#DIV/0!</v>
      </c>
      <c r="O8" s="16"/>
      <c r="P8" s="17"/>
      <c r="Q8" s="16"/>
      <c r="R8" s="17"/>
      <c r="S8" s="17"/>
      <c r="Y8" s="8"/>
      <c r="Z8" s="7"/>
      <c r="AA8" s="7"/>
      <c r="AB8" s="7"/>
      <c r="AC8" s="1"/>
      <c r="AD8" s="1"/>
      <c r="AE8" s="1"/>
      <c r="AF8" s="6"/>
      <c r="AG8" s="7"/>
      <c r="AH8" s="8"/>
      <c r="AI8" s="7"/>
      <c r="AJ8" s="7"/>
      <c r="AK8" s="7"/>
    </row>
    <row r="9" spans="1:37" ht="18.75">
      <c r="A9" s="11" t="s">
        <v>37</v>
      </c>
      <c r="B9" s="17"/>
      <c r="C9" s="16"/>
      <c r="D9" s="45"/>
      <c r="E9" s="18"/>
      <c r="F9" s="13">
        <f t="shared" si="2"/>
        <v>0</v>
      </c>
      <c r="G9" s="20"/>
      <c r="H9" s="13">
        <f t="shared" si="3"/>
        <v>0</v>
      </c>
      <c r="I9" s="20"/>
      <c r="J9" s="19">
        <f t="shared" si="1"/>
        <v>0</v>
      </c>
      <c r="K9" s="38" t="s">
        <v>0</v>
      </c>
      <c r="L9" s="10"/>
      <c r="M9" s="10"/>
      <c r="N9" s="44" t="e">
        <f t="shared" si="0"/>
        <v>#DIV/0!</v>
      </c>
      <c r="O9" s="16"/>
      <c r="P9" s="17"/>
      <c r="Q9" s="16"/>
      <c r="R9" s="17"/>
      <c r="S9" s="17"/>
      <c r="Y9" s="8"/>
      <c r="Z9" s="7"/>
      <c r="AA9" s="7"/>
      <c r="AB9" s="7"/>
      <c r="AC9" s="1"/>
      <c r="AD9" s="1"/>
      <c r="AE9" s="1"/>
      <c r="AF9" s="6"/>
      <c r="AG9" s="7"/>
      <c r="AH9" s="8"/>
      <c r="AI9" s="7"/>
      <c r="AJ9" s="7"/>
      <c r="AK9" s="7"/>
    </row>
    <row r="10" spans="1:37" ht="18.75">
      <c r="A10" s="11" t="s">
        <v>38</v>
      </c>
      <c r="B10" s="17"/>
      <c r="C10" s="16"/>
      <c r="D10" s="45"/>
      <c r="E10" s="18"/>
      <c r="F10" s="13">
        <f t="shared" si="2"/>
        <v>0</v>
      </c>
      <c r="G10" s="20"/>
      <c r="H10" s="13">
        <f t="shared" si="3"/>
        <v>0</v>
      </c>
      <c r="I10" s="20"/>
      <c r="J10" s="19">
        <f t="shared" si="1"/>
        <v>0</v>
      </c>
      <c r="K10" s="38" t="s">
        <v>16</v>
      </c>
      <c r="L10" s="10"/>
      <c r="M10" s="10"/>
      <c r="N10" s="44" t="e">
        <f t="shared" si="0"/>
        <v>#DIV/0!</v>
      </c>
      <c r="O10" s="16"/>
      <c r="P10" s="17"/>
      <c r="Q10" s="16"/>
      <c r="R10" s="17"/>
      <c r="S10" s="17"/>
      <c r="Y10" s="8"/>
      <c r="Z10" s="7"/>
      <c r="AA10" s="7"/>
      <c r="AB10" s="7"/>
      <c r="AC10" s="1"/>
      <c r="AD10" s="1"/>
      <c r="AE10" s="1"/>
      <c r="AF10" s="6"/>
      <c r="AG10" s="7"/>
      <c r="AH10" s="8"/>
      <c r="AI10" s="7"/>
      <c r="AJ10" s="7"/>
      <c r="AK10" s="7"/>
    </row>
    <row r="11" spans="1:37" ht="18.75">
      <c r="A11" s="11" t="s">
        <v>40</v>
      </c>
      <c r="B11" s="17"/>
      <c r="C11" s="16"/>
      <c r="D11" s="45"/>
      <c r="E11" s="18"/>
      <c r="F11" s="13">
        <f t="shared" si="2"/>
        <v>0</v>
      </c>
      <c r="G11" s="20"/>
      <c r="H11" s="13">
        <f t="shared" si="3"/>
        <v>0</v>
      </c>
      <c r="I11" s="20"/>
      <c r="J11" s="19">
        <f t="shared" si="1"/>
        <v>0</v>
      </c>
      <c r="K11" s="38" t="s">
        <v>14</v>
      </c>
      <c r="L11" s="10"/>
      <c r="M11" s="10"/>
      <c r="N11" s="44" t="e">
        <f t="shared" si="0"/>
        <v>#DIV/0!</v>
      </c>
      <c r="O11" s="16"/>
      <c r="P11" s="17"/>
      <c r="Q11" s="16"/>
      <c r="R11" s="17"/>
      <c r="S11" s="17"/>
      <c r="Y11" s="8"/>
      <c r="Z11" s="7"/>
      <c r="AA11" s="7"/>
      <c r="AB11" s="7"/>
      <c r="AC11" s="1"/>
      <c r="AD11" s="1"/>
      <c r="AE11" s="1"/>
      <c r="AF11" s="6"/>
      <c r="AG11" s="7"/>
      <c r="AH11" s="8"/>
      <c r="AI11" s="7"/>
      <c r="AJ11" s="7"/>
      <c r="AK11" s="7"/>
    </row>
    <row r="12" spans="1:37" ht="18.75">
      <c r="A12" s="28"/>
      <c r="B12" s="40">
        <f>SUM(B3:B11)</f>
        <v>0</v>
      </c>
      <c r="C12" s="40">
        <f>SUM(C3:C11)</f>
        <v>0</v>
      </c>
      <c r="D12" s="47" t="e">
        <f>(B12/(B12+C12))</f>
        <v>#DIV/0!</v>
      </c>
      <c r="E12" s="26">
        <f>SUM(E4:E11)</f>
        <v>0</v>
      </c>
      <c r="F12" s="27">
        <f>AVERAGE(F3:F11)</f>
        <v>0</v>
      </c>
      <c r="G12" s="26">
        <f>SUM(G4:G11)</f>
        <v>0</v>
      </c>
      <c r="H12" s="27">
        <f>AVERAGE(H3:H11)</f>
        <v>0</v>
      </c>
      <c r="I12" s="27" t="e">
        <f>AVERAGE(I3:I11)</f>
        <v>#DIV/0!</v>
      </c>
      <c r="J12" s="27">
        <f>AVERAGE(J3:J11)</f>
        <v>0</v>
      </c>
      <c r="K12" s="38" t="s">
        <v>13</v>
      </c>
      <c r="L12" s="10"/>
      <c r="M12" s="10"/>
      <c r="N12" s="44" t="e">
        <f>(L12/(L12+M12))</f>
        <v>#DIV/0!</v>
      </c>
      <c r="O12" s="38"/>
      <c r="P12" s="38"/>
      <c r="Q12" s="38"/>
      <c r="R12" s="38"/>
      <c r="S12" s="38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38" t="s">
        <v>19</v>
      </c>
      <c r="L13" s="10"/>
      <c r="M13" s="10"/>
      <c r="N13" s="44" t="e">
        <f t="shared" si="0"/>
        <v>#DIV/0!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8.75">
      <c r="A14" s="1"/>
      <c r="B14" s="1"/>
      <c r="C14" s="1"/>
      <c r="D14" s="8"/>
      <c r="F14" s="1"/>
      <c r="G14" s="1"/>
      <c r="H14" s="1"/>
      <c r="I14" s="1"/>
      <c r="J14" s="1"/>
      <c r="K14" s="38" t="s">
        <v>15</v>
      </c>
      <c r="L14" s="10"/>
      <c r="M14" s="10"/>
      <c r="N14" s="44" t="e">
        <f t="shared" si="0"/>
        <v>#DIV/0!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8.75">
      <c r="A15" s="1"/>
      <c r="B15" s="1"/>
      <c r="C15" s="1"/>
      <c r="D15" s="10"/>
      <c r="E15" s="5"/>
      <c r="F15" s="2"/>
      <c r="G15" s="2"/>
      <c r="H15" s="2"/>
      <c r="I15" s="2"/>
      <c r="J15" s="2"/>
      <c r="K15" s="38" t="s">
        <v>18</v>
      </c>
      <c r="L15" s="10"/>
      <c r="M15" s="10"/>
      <c r="N15" s="44" t="e">
        <f t="shared" si="0"/>
        <v>#DIV/0!</v>
      </c>
      <c r="O15" s="5"/>
      <c r="P15" s="5"/>
      <c r="Q15" s="5"/>
      <c r="R15" s="5"/>
      <c r="S15" s="5"/>
      <c r="V15" s="5"/>
      <c r="W15" s="5"/>
      <c r="X15" s="5"/>
      <c r="Y15" s="2"/>
      <c r="Z15" s="2"/>
      <c r="AA15" s="2"/>
      <c r="AB15" s="2"/>
      <c r="AC15" s="1"/>
      <c r="AD15" s="1"/>
      <c r="AE15" s="2"/>
      <c r="AF15" s="2"/>
      <c r="AG15" s="2"/>
      <c r="AH15" s="2"/>
      <c r="AI15" s="2"/>
      <c r="AJ15" s="2"/>
      <c r="AK15" s="2"/>
    </row>
    <row r="16" spans="1:37" ht="18.75">
      <c r="A16" s="1"/>
      <c r="B16" s="1"/>
      <c r="C16" s="1"/>
      <c r="D16" s="36"/>
      <c r="E16" s="34"/>
      <c r="F16" s="9"/>
      <c r="G16" s="10"/>
      <c r="H16" s="9"/>
      <c r="I16" s="9"/>
      <c r="J16" s="7"/>
      <c r="K16" s="38" t="s">
        <v>24</v>
      </c>
      <c r="L16" s="10"/>
      <c r="M16" s="36"/>
      <c r="N16" s="44" t="e">
        <f t="shared" si="0"/>
        <v>#DIV/0!</v>
      </c>
      <c r="O16" s="5"/>
      <c r="P16" s="5"/>
      <c r="Q16" s="5"/>
      <c r="R16" s="5"/>
      <c r="V16" s="34"/>
      <c r="W16" s="5"/>
      <c r="X16" s="5"/>
      <c r="Y16" s="10"/>
      <c r="Z16" s="9"/>
      <c r="AA16" s="9"/>
      <c r="AB16" s="7"/>
      <c r="AC16" s="1"/>
      <c r="AD16" s="1"/>
      <c r="AE16" s="3"/>
      <c r="AF16" s="5"/>
      <c r="AG16" s="9"/>
      <c r="AH16" s="10"/>
      <c r="AI16" s="9"/>
      <c r="AJ16" s="9"/>
      <c r="AK16" s="7"/>
    </row>
    <row r="17" spans="1:37" ht="18.75">
      <c r="A17" s="1"/>
      <c r="B17" s="1"/>
      <c r="C17" s="1"/>
      <c r="D17" s="8"/>
      <c r="F17" s="7"/>
      <c r="G17" s="8"/>
      <c r="H17" s="7"/>
      <c r="I17" s="7"/>
      <c r="J17" s="7"/>
      <c r="K17" s="38" t="s">
        <v>20</v>
      </c>
      <c r="L17" s="10"/>
      <c r="M17" s="10"/>
      <c r="N17" s="44" t="e">
        <f t="shared" si="0"/>
        <v>#DIV/0!</v>
      </c>
      <c r="Y17" s="8"/>
      <c r="Z17" s="7"/>
      <c r="AA17" s="7"/>
      <c r="AB17" s="7"/>
      <c r="AC17" s="1"/>
      <c r="AD17" s="1"/>
      <c r="AE17" s="1"/>
      <c r="AF17" s="6"/>
      <c r="AG17" s="7"/>
      <c r="AH17" s="8"/>
      <c r="AI17" s="7"/>
      <c r="AJ17" s="7"/>
      <c r="AK17" s="7"/>
    </row>
    <row r="18" spans="1:37" ht="18.75">
      <c r="A18" s="1"/>
      <c r="B18" s="1"/>
      <c r="C18" s="1"/>
      <c r="D18" s="8"/>
      <c r="F18" s="7"/>
      <c r="G18" s="8"/>
      <c r="H18" s="7"/>
      <c r="I18" s="7"/>
      <c r="J18" s="7"/>
      <c r="K18" s="38" t="s">
        <v>21</v>
      </c>
      <c r="L18" s="10"/>
      <c r="M18" s="10"/>
      <c r="N18" s="44" t="e">
        <f t="shared" si="0"/>
        <v>#DIV/0!</v>
      </c>
      <c r="Y18" s="8"/>
      <c r="Z18" s="7"/>
      <c r="AA18" s="7"/>
      <c r="AB18" s="7"/>
      <c r="AC18" s="1"/>
      <c r="AD18" s="1"/>
      <c r="AE18" s="1"/>
      <c r="AF18" s="6"/>
      <c r="AG18" s="7"/>
      <c r="AH18" s="8"/>
      <c r="AI18" s="7"/>
      <c r="AJ18" s="7"/>
      <c r="AK18" s="7"/>
    </row>
    <row r="19" spans="1:37" ht="18.75">
      <c r="A19" s="1"/>
      <c r="B19" s="1"/>
      <c r="C19" s="1"/>
      <c r="D19" s="8"/>
      <c r="F19" s="7"/>
      <c r="G19" s="8"/>
      <c r="H19" s="7"/>
      <c r="I19" s="7"/>
      <c r="J19" s="7"/>
      <c r="K19" s="38" t="s">
        <v>50</v>
      </c>
      <c r="L19" s="10"/>
      <c r="M19" s="10"/>
      <c r="N19" s="44" t="e">
        <f t="shared" si="0"/>
        <v>#DIV/0!</v>
      </c>
      <c r="Y19" s="8"/>
      <c r="Z19" s="7"/>
      <c r="AA19" s="7"/>
      <c r="AB19" s="7"/>
      <c r="AC19" s="1"/>
      <c r="AD19" s="1"/>
      <c r="AE19" s="1"/>
      <c r="AF19" s="6"/>
      <c r="AG19" s="7"/>
      <c r="AH19" s="8"/>
      <c r="AI19" s="7"/>
      <c r="AJ19" s="7"/>
      <c r="AK19" s="7"/>
    </row>
    <row r="20" spans="1:37" ht="18.75">
      <c r="A20" s="1"/>
      <c r="B20" s="1"/>
      <c r="C20" s="1"/>
      <c r="D20" s="8"/>
      <c r="F20" s="7"/>
      <c r="G20" s="8"/>
      <c r="H20" s="7"/>
      <c r="I20" s="7"/>
      <c r="J20" s="7"/>
      <c r="K20" s="75" t="s">
        <v>22</v>
      </c>
      <c r="L20" s="10"/>
      <c r="M20" s="10"/>
      <c r="N20" s="44" t="e">
        <f t="shared" si="0"/>
        <v>#DIV/0!</v>
      </c>
      <c r="Y20" s="8"/>
      <c r="Z20" s="7"/>
      <c r="AA20" s="7"/>
      <c r="AB20" s="7"/>
      <c r="AC20" s="1"/>
      <c r="AD20" s="1"/>
      <c r="AE20" s="1"/>
      <c r="AF20" s="6"/>
      <c r="AG20" s="7"/>
      <c r="AH20" s="8"/>
      <c r="AI20" s="7"/>
      <c r="AJ20" s="7"/>
      <c r="AK20" s="7"/>
    </row>
    <row r="21" spans="1:37">
      <c r="A21" s="1"/>
      <c r="B21" s="1"/>
      <c r="C21" s="1"/>
      <c r="D21" s="8"/>
      <c r="F21" s="7"/>
      <c r="G21" s="8"/>
      <c r="H21" s="7"/>
      <c r="I21" s="7"/>
      <c r="J21" s="7"/>
      <c r="K21" s="2"/>
      <c r="L21" s="168">
        <f>SUM(L3:L20)</f>
        <v>0</v>
      </c>
      <c r="M21" s="168">
        <f>SUM(M3:M20)</f>
        <v>0</v>
      </c>
      <c r="N21" s="175"/>
      <c r="Y21" s="8"/>
      <c r="Z21" s="7"/>
      <c r="AA21" s="7"/>
      <c r="AB21" s="7"/>
      <c r="AC21" s="1"/>
      <c r="AD21" s="1"/>
      <c r="AE21" s="1"/>
      <c r="AF21" s="6"/>
      <c r="AG21" s="7"/>
      <c r="AH21" s="8"/>
      <c r="AI21" s="7"/>
      <c r="AJ21" s="7"/>
      <c r="AK21" s="7"/>
    </row>
    <row r="22" spans="1:37">
      <c r="A22" s="1"/>
      <c r="B22" s="1"/>
      <c r="C22" s="1"/>
      <c r="D22" s="8"/>
      <c r="E22" s="6"/>
      <c r="F22" s="35"/>
      <c r="G22" s="8"/>
      <c r="H22" s="7"/>
      <c r="I22" s="7"/>
      <c r="J22" s="7"/>
      <c r="K22" s="1"/>
      <c r="Y22" s="8"/>
      <c r="Z22" s="7"/>
      <c r="AA22" s="7"/>
      <c r="AB22" s="7"/>
      <c r="AC22" s="1"/>
      <c r="AD22" s="1"/>
      <c r="AE22" s="1"/>
      <c r="AF22" s="6"/>
      <c r="AG22" s="7"/>
      <c r="AH22" s="8"/>
      <c r="AI22" s="7"/>
      <c r="AJ22" s="7"/>
      <c r="AK22" s="7"/>
    </row>
    <row r="23" spans="1:37">
      <c r="A23" s="1"/>
      <c r="B23" s="1"/>
      <c r="C23" s="1"/>
      <c r="D23" s="1"/>
      <c r="E23" s="6"/>
      <c r="F23" s="7"/>
      <c r="G23" s="8"/>
      <c r="H23" s="7"/>
      <c r="I23" s="7"/>
      <c r="J23" s="7"/>
      <c r="K23" s="1"/>
      <c r="Y23" s="8"/>
      <c r="Z23" s="7"/>
      <c r="AA23" s="7"/>
      <c r="AB23" s="7"/>
      <c r="AC23" s="1"/>
      <c r="AD23" s="1"/>
      <c r="AE23" s="1"/>
      <c r="AF23" s="6"/>
      <c r="AG23" s="7"/>
      <c r="AH23" s="8"/>
      <c r="AI23" s="7"/>
      <c r="AJ23" s="7"/>
      <c r="AK23" s="7"/>
    </row>
    <row r="24" spans="1:3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1"/>
      <c r="B26" s="1"/>
      <c r="C26" s="1"/>
      <c r="D26" s="2"/>
      <c r="E26" s="2"/>
      <c r="F26" s="2"/>
      <c r="G26" s="2"/>
      <c r="H26" s="2"/>
      <c r="I26" s="2"/>
      <c r="J26" s="2"/>
      <c r="K26" s="1"/>
      <c r="L26" s="1"/>
      <c r="M26" s="2"/>
      <c r="N26" s="2"/>
      <c r="O26" s="2"/>
      <c r="P26" s="2"/>
      <c r="Q26" s="2"/>
      <c r="R26" s="2"/>
      <c r="S26" s="2"/>
      <c r="T26" s="1"/>
      <c r="U26" s="1"/>
      <c r="V26" s="2"/>
      <c r="W26" s="2"/>
      <c r="X26" s="2"/>
      <c r="Y26" s="2"/>
      <c r="Z26" s="2"/>
      <c r="AA26" s="2"/>
      <c r="AB26" s="2"/>
      <c r="AC26" s="1"/>
      <c r="AD26" s="1"/>
      <c r="AE26" s="2"/>
      <c r="AF26" s="2"/>
      <c r="AG26" s="2"/>
      <c r="AH26" s="2"/>
      <c r="AI26" s="2"/>
      <c r="AJ26" s="2"/>
      <c r="AK26" s="2"/>
    </row>
    <row r="27" spans="1:37">
      <c r="A27" s="1"/>
      <c r="B27" s="1"/>
      <c r="C27" s="1"/>
      <c r="D27" s="3"/>
      <c r="E27" s="5"/>
      <c r="F27" s="9"/>
      <c r="G27" s="10"/>
      <c r="H27" s="9"/>
      <c r="I27" s="9"/>
      <c r="J27" s="7"/>
      <c r="K27" s="1"/>
      <c r="L27" s="1"/>
      <c r="M27" s="3"/>
      <c r="N27" s="5"/>
      <c r="O27" s="9"/>
      <c r="P27" s="10"/>
      <c r="Q27" s="9"/>
      <c r="R27" s="9"/>
      <c r="S27" s="7"/>
      <c r="T27" s="1"/>
      <c r="U27" s="1"/>
      <c r="V27" s="3"/>
      <c r="W27" s="5"/>
      <c r="X27" s="9"/>
      <c r="Y27" s="10"/>
      <c r="Z27" s="9"/>
      <c r="AA27" s="9"/>
      <c r="AB27" s="7"/>
      <c r="AC27" s="1"/>
      <c r="AD27" s="1"/>
      <c r="AE27" s="3"/>
      <c r="AF27" s="5"/>
      <c r="AG27" s="9"/>
      <c r="AH27" s="10"/>
      <c r="AI27" s="9"/>
      <c r="AJ27" s="9"/>
      <c r="AK27" s="7"/>
    </row>
    <row r="28" spans="1:37">
      <c r="A28" s="1"/>
      <c r="B28" s="1"/>
      <c r="C28" s="1"/>
      <c r="D28" s="1"/>
      <c r="E28" s="6"/>
      <c r="F28" s="7"/>
      <c r="G28" s="8"/>
      <c r="H28" s="7"/>
      <c r="I28" s="7"/>
      <c r="J28" s="7"/>
      <c r="K28" s="1"/>
      <c r="L28" s="1"/>
      <c r="M28" s="1"/>
      <c r="N28" s="6"/>
      <c r="O28" s="7"/>
      <c r="P28" s="8"/>
      <c r="Q28" s="7"/>
      <c r="R28" s="7"/>
      <c r="S28" s="7"/>
      <c r="T28" s="1"/>
      <c r="U28" s="1"/>
      <c r="V28" s="1"/>
      <c r="W28" s="6"/>
      <c r="X28" s="7"/>
      <c r="Y28" s="8"/>
      <c r="Z28" s="7"/>
      <c r="AA28" s="7"/>
      <c r="AB28" s="7"/>
      <c r="AC28" s="1"/>
      <c r="AD28" s="1"/>
      <c r="AE28" s="1"/>
      <c r="AF28" s="6"/>
      <c r="AG28" s="7"/>
      <c r="AH28" s="8"/>
      <c r="AI28" s="7"/>
      <c r="AJ28" s="7"/>
      <c r="AK28" s="7"/>
    </row>
    <row r="29" spans="1:37">
      <c r="A29" s="1"/>
      <c r="B29" s="1"/>
      <c r="C29" s="1"/>
      <c r="D29" s="1"/>
      <c r="E29" s="6"/>
      <c r="F29" s="7"/>
      <c r="G29" s="8"/>
      <c r="H29" s="7"/>
      <c r="I29" s="7"/>
      <c r="J29" s="7"/>
      <c r="K29" s="1"/>
      <c r="L29" s="1"/>
      <c r="M29" s="1"/>
      <c r="N29" s="6"/>
      <c r="O29" s="7"/>
      <c r="P29" s="8"/>
      <c r="Q29" s="7"/>
      <c r="R29" s="7"/>
      <c r="S29" s="7"/>
      <c r="T29" s="1"/>
      <c r="U29" s="1"/>
      <c r="V29" s="1"/>
      <c r="W29" s="6"/>
      <c r="X29" s="7"/>
      <c r="Y29" s="8"/>
      <c r="Z29" s="7"/>
      <c r="AA29" s="7"/>
      <c r="AB29" s="7"/>
      <c r="AC29" s="1"/>
      <c r="AD29" s="1"/>
      <c r="AE29" s="1"/>
      <c r="AF29" s="6"/>
      <c r="AG29" s="7"/>
      <c r="AH29" s="8"/>
      <c r="AI29" s="7"/>
      <c r="AJ29" s="7"/>
      <c r="AK29" s="7"/>
    </row>
    <row r="30" spans="1:37">
      <c r="A30" s="1"/>
      <c r="B30" s="1"/>
      <c r="C30" s="1"/>
      <c r="D30" s="1"/>
      <c r="E30" s="6"/>
      <c r="F30" s="7"/>
      <c r="G30" s="8"/>
      <c r="H30" s="7"/>
      <c r="I30" s="7"/>
      <c r="J30" s="7"/>
      <c r="K30" s="1"/>
      <c r="L30" s="1"/>
      <c r="M30" s="1"/>
      <c r="N30" s="6"/>
      <c r="O30" s="7"/>
      <c r="P30" s="8"/>
      <c r="Q30" s="7"/>
      <c r="R30" s="7"/>
      <c r="S30" s="7"/>
      <c r="T30" s="1"/>
      <c r="U30" s="1"/>
      <c r="V30" s="1"/>
      <c r="W30" s="6"/>
      <c r="X30" s="7"/>
      <c r="Y30" s="8"/>
      <c r="Z30" s="7"/>
      <c r="AA30" s="7"/>
      <c r="AB30" s="7"/>
      <c r="AC30" s="1"/>
      <c r="AD30" s="1"/>
      <c r="AE30" s="1"/>
      <c r="AF30" s="6"/>
      <c r="AG30" s="7"/>
      <c r="AH30" s="8"/>
      <c r="AI30" s="7"/>
      <c r="AJ30" s="7"/>
      <c r="AK30" s="7"/>
    </row>
    <row r="31" spans="1:37">
      <c r="A31" s="1"/>
      <c r="B31" s="1"/>
      <c r="C31" s="1"/>
      <c r="D31" s="1"/>
      <c r="E31" s="6"/>
      <c r="F31" s="7"/>
      <c r="G31" s="8"/>
      <c r="H31" s="7"/>
      <c r="I31" s="7"/>
      <c r="J31" s="7"/>
      <c r="K31" s="1"/>
      <c r="L31" s="1"/>
      <c r="M31" s="1"/>
      <c r="N31" s="6"/>
      <c r="O31" s="7"/>
      <c r="P31" s="8"/>
      <c r="Q31" s="7"/>
      <c r="R31" s="7"/>
      <c r="S31" s="7"/>
      <c r="T31" s="1"/>
      <c r="U31" s="1"/>
      <c r="V31" s="1"/>
      <c r="W31" s="6"/>
      <c r="X31" s="7"/>
      <c r="Y31" s="8"/>
      <c r="Z31" s="7"/>
      <c r="AA31" s="7"/>
      <c r="AB31" s="7"/>
      <c r="AC31" s="1"/>
      <c r="AD31" s="1"/>
      <c r="AE31" s="1"/>
      <c r="AF31" s="6"/>
      <c r="AG31" s="7"/>
      <c r="AH31" s="8"/>
      <c r="AI31" s="7"/>
      <c r="AJ31" s="7"/>
      <c r="AK31" s="7"/>
    </row>
    <row r="32" spans="1:37">
      <c r="A32" s="1"/>
      <c r="B32" s="1"/>
      <c r="C32" s="1"/>
      <c r="D32" s="1"/>
      <c r="E32" s="6"/>
      <c r="F32" s="7"/>
      <c r="G32" s="8"/>
      <c r="H32" s="7"/>
      <c r="I32" s="7"/>
      <c r="J32" s="7"/>
      <c r="K32" s="1"/>
      <c r="L32" s="1"/>
      <c r="M32" s="1"/>
      <c r="N32" s="6"/>
      <c r="O32" s="7"/>
      <c r="P32" s="8"/>
      <c r="Q32" s="7"/>
      <c r="R32" s="7"/>
      <c r="S32" s="7"/>
      <c r="T32" s="1"/>
      <c r="U32" s="1"/>
      <c r="V32" s="1"/>
      <c r="W32" s="6"/>
      <c r="X32" s="7"/>
      <c r="Y32" s="8"/>
      <c r="Z32" s="7"/>
      <c r="AA32" s="7"/>
      <c r="AB32" s="7"/>
      <c r="AC32" s="1"/>
      <c r="AD32" s="1"/>
      <c r="AE32" s="1"/>
      <c r="AF32" s="6"/>
      <c r="AG32" s="7"/>
      <c r="AH32" s="8"/>
      <c r="AI32" s="7"/>
      <c r="AJ32" s="7"/>
      <c r="AK32" s="7"/>
    </row>
    <row r="33" spans="1:37">
      <c r="A33" s="1"/>
      <c r="B33" s="1"/>
      <c r="C33" s="1"/>
      <c r="D33" s="1"/>
      <c r="E33" s="6"/>
      <c r="F33" s="7"/>
      <c r="G33" s="8"/>
      <c r="H33" s="7"/>
      <c r="I33" s="7"/>
      <c r="J33" s="7"/>
      <c r="K33" s="1"/>
      <c r="L33" s="1"/>
      <c r="M33" s="1"/>
      <c r="N33" s="6"/>
      <c r="O33" s="7"/>
      <c r="P33" s="8"/>
      <c r="Q33" s="7"/>
      <c r="R33" s="7"/>
      <c r="S33" s="7"/>
      <c r="T33" s="1"/>
      <c r="U33" s="1"/>
      <c r="V33" s="1"/>
      <c r="W33" s="6"/>
      <c r="X33" s="7"/>
      <c r="Y33" s="8"/>
      <c r="Z33" s="7"/>
      <c r="AA33" s="7"/>
      <c r="AB33" s="7"/>
      <c r="AC33" s="1"/>
      <c r="AD33" s="1"/>
      <c r="AE33" s="1"/>
      <c r="AF33" s="6"/>
      <c r="AG33" s="7"/>
      <c r="AH33" s="8"/>
      <c r="AI33" s="7"/>
      <c r="AJ33" s="7"/>
      <c r="AK33" s="7"/>
    </row>
    <row r="34" spans="1:37">
      <c r="A34" s="1"/>
      <c r="B34" s="1"/>
      <c r="C34" s="1"/>
      <c r="D34" s="1"/>
      <c r="E34" s="6"/>
      <c r="F34" s="7"/>
      <c r="G34" s="8"/>
      <c r="H34" s="7"/>
      <c r="I34" s="7"/>
      <c r="J34" s="7"/>
      <c r="K34" s="1"/>
      <c r="L34" s="1"/>
      <c r="M34" s="1"/>
      <c r="N34" s="6"/>
      <c r="O34" s="7"/>
      <c r="P34" s="8"/>
      <c r="Q34" s="7"/>
      <c r="R34" s="7"/>
      <c r="S34" s="7"/>
      <c r="T34" s="1"/>
      <c r="U34" s="1"/>
      <c r="V34" s="1"/>
      <c r="W34" s="6"/>
      <c r="X34" s="7"/>
      <c r="Y34" s="8"/>
      <c r="Z34" s="7"/>
      <c r="AA34" s="7"/>
      <c r="AB34" s="7"/>
      <c r="AC34" s="1"/>
      <c r="AD34" s="1"/>
      <c r="AE34" s="1"/>
      <c r="AF34" s="6"/>
      <c r="AG34" s="7"/>
      <c r="AH34" s="8"/>
      <c r="AI34" s="7"/>
      <c r="AJ34" s="7"/>
      <c r="AK34" s="7"/>
    </row>
    <row r="35" spans="1:3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</sheetData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0E09-6287-45E4-954C-07DB1C89440B}">
  <dimension ref="A1:BU55"/>
  <sheetViews>
    <sheetView workbookViewId="0">
      <selection activeCell="A2" sqref="A2"/>
    </sheetView>
  </sheetViews>
  <sheetFormatPr defaultRowHeight="15"/>
  <cols>
    <col min="1" max="1" width="12.140625" bestFit="1" customWidth="1"/>
    <col min="4" max="4" width="11.140625" bestFit="1" customWidth="1"/>
    <col min="5" max="5" width="10.5703125" bestFit="1" customWidth="1"/>
    <col min="7" max="7" width="10.5703125" bestFit="1" customWidth="1"/>
  </cols>
  <sheetData>
    <row r="1" spans="1:19" ht="18.75">
      <c r="A1" s="225" t="s">
        <v>0</v>
      </c>
      <c r="B1" s="196" t="s">
        <v>1</v>
      </c>
      <c r="C1" s="196" t="s">
        <v>2</v>
      </c>
      <c r="D1" s="46" t="s">
        <v>3</v>
      </c>
      <c r="E1" s="231" t="s">
        <v>4</v>
      </c>
      <c r="F1" s="231" t="s">
        <v>5</v>
      </c>
      <c r="G1" s="231" t="s">
        <v>6</v>
      </c>
      <c r="H1" s="231" t="s">
        <v>7</v>
      </c>
      <c r="I1" s="196" t="s">
        <v>8</v>
      </c>
      <c r="J1" s="231" t="s">
        <v>9</v>
      </c>
      <c r="K1" s="231" t="s">
        <v>10</v>
      </c>
      <c r="L1" s="231" t="s">
        <v>11</v>
      </c>
      <c r="P1" s="38" t="s">
        <v>43</v>
      </c>
      <c r="Q1" s="38" t="s">
        <v>68</v>
      </c>
      <c r="R1" s="42" t="s">
        <v>69</v>
      </c>
      <c r="S1" s="38" t="s">
        <v>70</v>
      </c>
    </row>
    <row r="2" spans="1:19" ht="18.75">
      <c r="A2" s="30"/>
      <c r="B2" s="32"/>
      <c r="C2" s="32"/>
      <c r="D2" s="44"/>
      <c r="E2" s="29"/>
      <c r="F2" s="29"/>
      <c r="G2" s="29"/>
      <c r="H2" s="29"/>
      <c r="I2" s="32"/>
      <c r="J2" s="29"/>
      <c r="K2" s="29"/>
      <c r="L2" s="29"/>
      <c r="P2" s="38"/>
      <c r="Q2" s="38"/>
      <c r="R2" s="38"/>
      <c r="S2" s="38"/>
    </row>
    <row r="3" spans="1:19" ht="18.75">
      <c r="A3" s="30" t="s">
        <v>31</v>
      </c>
      <c r="B3" s="12">
        <v>5</v>
      </c>
      <c r="C3" s="12">
        <v>5</v>
      </c>
      <c r="D3" s="45">
        <f t="shared" ref="D3:D12" si="0">(B3/(B3+C3))</f>
        <v>0.5</v>
      </c>
      <c r="E3" s="13">
        <v>1307.4000000000001</v>
      </c>
      <c r="F3" s="13">
        <f>E3/(B3+C3)</f>
        <v>130.74</v>
      </c>
      <c r="G3" s="13">
        <v>1171</v>
      </c>
      <c r="H3" s="13">
        <f>G3/(B3+C3)</f>
        <v>117.1</v>
      </c>
      <c r="I3" s="12"/>
      <c r="J3" s="13">
        <f>F3-H3</f>
        <v>13.640000000000015</v>
      </c>
      <c r="K3" s="13">
        <f>F3-'League Wide'!$C3</f>
        <v>9.5161904761904879</v>
      </c>
      <c r="L3" s="13">
        <f>H3-'League Wide'!$C3</f>
        <v>-4.1238095238095269</v>
      </c>
      <c r="P3" s="78" t="s">
        <v>26</v>
      </c>
      <c r="Q3" s="80" t="e" cm="1">
        <f t="array" ref="Q3">'Primary H2H'!#REF!</f>
        <v>#REF!</v>
      </c>
      <c r="R3" s="192" t="e" cm="1">
        <f t="array" ref="R3">INDEX('Primary H2H'!$B$8:$S$8,1,ROW()-14)</f>
        <v>#VALUE!</v>
      </c>
      <c r="S3" s="111" t="e">
        <f t="shared" ref="S3:S8" si="1">(Q3/(Q3+R3))</f>
        <v>#REF!</v>
      </c>
    </row>
    <row r="4" spans="1:19" ht="18.75">
      <c r="A4" s="30" t="s">
        <v>33</v>
      </c>
      <c r="B4" s="12">
        <v>7</v>
      </c>
      <c r="C4" s="12">
        <v>7</v>
      </c>
      <c r="D4" s="45">
        <f t="shared" si="0"/>
        <v>0.5</v>
      </c>
      <c r="E4" s="13">
        <v>1795.9</v>
      </c>
      <c r="F4" s="13">
        <f>E4/(B4+C4)</f>
        <v>128.27857142857144</v>
      </c>
      <c r="G4" s="13">
        <v>1844.2</v>
      </c>
      <c r="H4" s="13">
        <f t="shared" ref="H4:H12" si="2">G4/(B4+C4)</f>
        <v>131.72857142857143</v>
      </c>
      <c r="I4" s="12">
        <v>1</v>
      </c>
      <c r="J4" s="13">
        <f>F4-H4</f>
        <v>-3.4499999999999886</v>
      </c>
      <c r="K4" s="13">
        <f>F4-'League Wide'!C4</f>
        <v>1.3785714285714334</v>
      </c>
      <c r="L4" s="13">
        <f>H4-'League Wide'!C4</f>
        <v>4.8285714285714221</v>
      </c>
      <c r="P4" s="38" t="s">
        <v>12</v>
      </c>
      <c r="Q4" s="12"/>
      <c r="R4" s="192" t="e" cm="1">
        <f t="array" ref="R4">INDEX('Primary H2H'!$B$8:$S$8,1,ROW()-14)</f>
        <v>#VALUE!</v>
      </c>
      <c r="S4" s="44" t="e">
        <f t="shared" si="1"/>
        <v>#VALUE!</v>
      </c>
    </row>
    <row r="5" spans="1:19" ht="18.75">
      <c r="A5" s="30" t="s">
        <v>29</v>
      </c>
      <c r="B5" s="12">
        <v>8</v>
      </c>
      <c r="C5" s="192">
        <v>5</v>
      </c>
      <c r="D5" s="45">
        <f t="shared" si="0"/>
        <v>0.61538461538461542</v>
      </c>
      <c r="E5" s="13">
        <v>1666</v>
      </c>
      <c r="F5" s="13">
        <f>E5/(B5+C5)</f>
        <v>128.15384615384616</v>
      </c>
      <c r="G5" s="13">
        <v>1563</v>
      </c>
      <c r="H5" s="13">
        <f t="shared" si="2"/>
        <v>120.23076923076923</v>
      </c>
      <c r="I5" s="12">
        <v>2</v>
      </c>
      <c r="J5" s="13">
        <f>F5-H5</f>
        <v>7.923076923076934</v>
      </c>
      <c r="K5" s="13">
        <f>F5-'League Wide'!C5</f>
        <v>4.5538461538461661</v>
      </c>
      <c r="L5" s="13">
        <f>H5-'League Wide'!C5</f>
        <v>-3.3692307692307679</v>
      </c>
      <c r="P5" s="38" t="s">
        <v>25</v>
      </c>
      <c r="Q5" s="12"/>
      <c r="R5" s="192" t="e" cm="1">
        <f t="array" ref="R5">INDEX('Primary H2H'!$B$8:$S$8,1,ROW()-14)</f>
        <v>#VALUE!</v>
      </c>
      <c r="S5" s="44" t="e">
        <f t="shared" si="1"/>
        <v>#VALUE!</v>
      </c>
    </row>
    <row r="6" spans="1:19" ht="18.75">
      <c r="A6" s="30" t="s">
        <v>30</v>
      </c>
      <c r="B6" s="12">
        <v>7</v>
      </c>
      <c r="C6" s="12">
        <v>6</v>
      </c>
      <c r="D6" s="45">
        <f t="shared" si="0"/>
        <v>0.53846153846153844</v>
      </c>
      <c r="E6" s="13">
        <v>1532</v>
      </c>
      <c r="F6" s="13">
        <f t="shared" ref="F6:F12" si="3">E6/(B6+C6)</f>
        <v>117.84615384615384</v>
      </c>
      <c r="G6" s="13">
        <v>1567</v>
      </c>
      <c r="H6" s="13">
        <f t="shared" si="2"/>
        <v>120.53846153846153</v>
      </c>
      <c r="I6" s="12">
        <v>5</v>
      </c>
      <c r="J6" s="13">
        <f>F6-H6</f>
        <v>-2.6923076923076934</v>
      </c>
      <c r="K6" s="13">
        <f>F6-'League Wide'!C6</f>
        <v>1.0461538461538424</v>
      </c>
      <c r="L6" s="13">
        <f>H6-'League Wide'!C6</f>
        <v>3.7384615384615358</v>
      </c>
      <c r="P6" s="38" t="s">
        <v>42</v>
      </c>
      <c r="Q6" s="12"/>
      <c r="R6" s="192" t="e" cm="1">
        <f t="array" ref="R6">INDEX('Primary H2H'!$B$8:$S$8,1,ROW()-14)</f>
        <v>#VALUE!</v>
      </c>
      <c r="S6" s="44" t="e">
        <f t="shared" si="1"/>
        <v>#VALUE!</v>
      </c>
    </row>
    <row r="7" spans="1:19" ht="18.75">
      <c r="A7" s="38" t="s">
        <v>32</v>
      </c>
      <c r="B7" s="12">
        <v>7</v>
      </c>
      <c r="C7" s="12">
        <v>5</v>
      </c>
      <c r="D7" s="45">
        <f t="shared" si="0"/>
        <v>0.58333333333333337</v>
      </c>
      <c r="E7" s="13">
        <v>1194</v>
      </c>
      <c r="F7" s="13">
        <f t="shared" si="3"/>
        <v>99.5</v>
      </c>
      <c r="G7" s="13">
        <v>1134</v>
      </c>
      <c r="H7" s="13">
        <f t="shared" si="2"/>
        <v>94.5</v>
      </c>
      <c r="I7" s="12">
        <v>3</v>
      </c>
      <c r="J7" s="13">
        <f t="shared" ref="J7:J12" si="4">F7-H7</f>
        <v>5</v>
      </c>
      <c r="K7" s="13">
        <f>F7-'League Wide'!C7</f>
        <v>2.2999999999999972</v>
      </c>
      <c r="L7" s="13">
        <f>H7-'League Wide'!C7</f>
        <v>-2.7000000000000028</v>
      </c>
      <c r="P7" s="38" t="s">
        <v>27</v>
      </c>
      <c r="Q7" s="12"/>
      <c r="R7" s="192" t="e" cm="1">
        <f t="array" ref="R7">INDEX('Primary H2H'!$B$8:$S$8,1,ROW()-14)</f>
        <v>#VALUE!</v>
      </c>
      <c r="S7" s="44" t="e">
        <f t="shared" si="1"/>
        <v>#VALUE!</v>
      </c>
    </row>
    <row r="8" spans="1:19" ht="18.75">
      <c r="A8" s="30" t="s">
        <v>35</v>
      </c>
      <c r="B8" s="12">
        <v>8</v>
      </c>
      <c r="C8" s="12">
        <v>4</v>
      </c>
      <c r="D8" s="45">
        <f t="shared" si="0"/>
        <v>0.66666666666666663</v>
      </c>
      <c r="E8" s="13">
        <v>1091</v>
      </c>
      <c r="F8" s="13">
        <f t="shared" si="3"/>
        <v>90.916666666666671</v>
      </c>
      <c r="G8" s="13">
        <v>1005</v>
      </c>
      <c r="H8" s="13">
        <f t="shared" si="2"/>
        <v>83.75</v>
      </c>
      <c r="I8" s="12">
        <v>5</v>
      </c>
      <c r="J8" s="13">
        <f t="shared" si="4"/>
        <v>7.1666666666666714</v>
      </c>
      <c r="K8" s="13">
        <f>F8-'League Wide'!C8</f>
        <v>4.8166666666666771</v>
      </c>
      <c r="L8" s="13">
        <f>H8-'League Wide'!C8</f>
        <v>-2.3499999999999943</v>
      </c>
      <c r="P8" s="38" t="s">
        <v>17</v>
      </c>
      <c r="Q8" s="12"/>
      <c r="R8" s="192" t="e" cm="1">
        <f t="array" ref="R8">INDEX('Primary H2H'!$B$8:$S$8,1,ROW()-14)</f>
        <v>#VALUE!</v>
      </c>
      <c r="S8" s="44" t="e">
        <f t="shared" si="1"/>
        <v>#VALUE!</v>
      </c>
    </row>
    <row r="9" spans="1:19" ht="18.75">
      <c r="A9" s="30" t="s">
        <v>36</v>
      </c>
      <c r="B9" s="12">
        <v>7</v>
      </c>
      <c r="C9" s="12">
        <v>6</v>
      </c>
      <c r="D9" s="45">
        <f t="shared" si="0"/>
        <v>0.53846153846153844</v>
      </c>
      <c r="E9" s="13">
        <v>1140</v>
      </c>
      <c r="F9" s="13">
        <f t="shared" si="3"/>
        <v>87.692307692307693</v>
      </c>
      <c r="G9" s="13">
        <v>1109</v>
      </c>
      <c r="H9" s="13">
        <f t="shared" si="2"/>
        <v>85.307692307692307</v>
      </c>
      <c r="I9" s="12">
        <v>4</v>
      </c>
      <c r="J9" s="13">
        <f t="shared" si="4"/>
        <v>2.3846153846153868</v>
      </c>
      <c r="K9" s="13">
        <f>F9-'League Wide'!C9</f>
        <v>-3.2076923076923123</v>
      </c>
      <c r="L9" s="13">
        <f>H9-'League Wide'!C9</f>
        <v>-5.5923076923076991</v>
      </c>
      <c r="P9" s="234" t="s">
        <v>0</v>
      </c>
      <c r="Q9" s="235"/>
      <c r="R9" s="192" t="e" cm="1">
        <f t="array" ref="R9">INDEX('Primary H2H'!$B$8:$S$8,1,ROW()-14)</f>
        <v>#VALUE!</v>
      </c>
      <c r="S9" s="236"/>
    </row>
    <row r="10" spans="1:19" ht="18.75">
      <c r="A10" s="30" t="s">
        <v>37</v>
      </c>
      <c r="B10" s="12">
        <v>5</v>
      </c>
      <c r="C10" s="12">
        <v>8</v>
      </c>
      <c r="D10" s="45">
        <f t="shared" si="0"/>
        <v>0.38461538461538464</v>
      </c>
      <c r="E10" s="13">
        <v>1060</v>
      </c>
      <c r="F10" s="13">
        <f t="shared" si="3"/>
        <v>81.538461538461533</v>
      </c>
      <c r="G10" s="13">
        <v>1090</v>
      </c>
      <c r="H10" s="13">
        <f t="shared" si="2"/>
        <v>83.84615384615384</v>
      </c>
      <c r="I10" s="12">
        <v>11</v>
      </c>
      <c r="J10" s="13">
        <f t="shared" si="4"/>
        <v>-2.3076923076923066</v>
      </c>
      <c r="K10" s="13">
        <f>F10-'League Wide'!C10</f>
        <v>-8.6615384615384698</v>
      </c>
      <c r="L10" s="13">
        <f>H10-'League Wide'!C10</f>
        <v>-6.3538461538461632</v>
      </c>
      <c r="P10" s="38" t="s">
        <v>16</v>
      </c>
      <c r="Q10" s="12"/>
      <c r="R10" s="192" t="e" cm="1">
        <f t="array" ref="R10">INDEX('Primary H2H'!$B$8:$S$8,1,ROW()-14)</f>
        <v>#VALUE!</v>
      </c>
      <c r="S10" s="44" t="e">
        <f t="shared" ref="S10:S11" si="5">(Q10/(Q10+R10))</f>
        <v>#VALUE!</v>
      </c>
    </row>
    <row r="11" spans="1:19" ht="18.75">
      <c r="A11" s="30" t="s">
        <v>38</v>
      </c>
      <c r="B11" s="12">
        <v>6</v>
      </c>
      <c r="C11" s="12">
        <v>7</v>
      </c>
      <c r="D11" s="45">
        <f t="shared" si="0"/>
        <v>0.46153846153846156</v>
      </c>
      <c r="E11" s="13">
        <v>1212</v>
      </c>
      <c r="F11" s="13">
        <f t="shared" si="3"/>
        <v>93.230769230769226</v>
      </c>
      <c r="G11" s="66">
        <v>1352</v>
      </c>
      <c r="H11" s="233">
        <f t="shared" si="2"/>
        <v>104</v>
      </c>
      <c r="I11" s="12">
        <v>7</v>
      </c>
      <c r="J11" s="13">
        <f t="shared" si="4"/>
        <v>-10.769230769230774</v>
      </c>
      <c r="K11" s="13">
        <f>F11-'League Wide'!C11</f>
        <v>-2.0692307692307708</v>
      </c>
      <c r="L11" s="13">
        <f>H11-'League Wide'!C11</f>
        <v>8.7000000000000028</v>
      </c>
      <c r="P11" s="38" t="s">
        <v>14</v>
      </c>
      <c r="Q11" s="12"/>
      <c r="R11" s="192" t="e" cm="1">
        <f t="array" ref="R11">INDEX('Primary H2H'!$B$8:$S$8,1,ROW()-14)</f>
        <v>#VALUE!</v>
      </c>
      <c r="S11" s="44" t="e">
        <f t="shared" si="5"/>
        <v>#VALUE!</v>
      </c>
    </row>
    <row r="12" spans="1:19" ht="18.75">
      <c r="A12" s="23" t="s">
        <v>40</v>
      </c>
      <c r="B12" s="12">
        <v>7</v>
      </c>
      <c r="C12" s="12">
        <v>6</v>
      </c>
      <c r="D12" s="51">
        <f t="shared" si="0"/>
        <v>0.53846153846153844</v>
      </c>
      <c r="E12" s="13">
        <v>1227</v>
      </c>
      <c r="F12" s="13">
        <f t="shared" si="3"/>
        <v>94.384615384615387</v>
      </c>
      <c r="G12" s="13">
        <v>1166</v>
      </c>
      <c r="H12" s="13">
        <f t="shared" si="2"/>
        <v>89.692307692307693</v>
      </c>
      <c r="I12" s="12">
        <v>6</v>
      </c>
      <c r="J12" s="13">
        <f t="shared" si="4"/>
        <v>4.6923076923076934</v>
      </c>
      <c r="K12" s="13">
        <f>F12-'League Wide'!C12</f>
        <v>3.7846153846153925</v>
      </c>
      <c r="L12" s="13">
        <f>H12-'League Wide'!C12</f>
        <v>-0.90769230769230091</v>
      </c>
      <c r="P12" s="38" t="s">
        <v>13</v>
      </c>
      <c r="Q12" s="12"/>
      <c r="R12" s="192" t="e" cm="1">
        <f t="array" ref="R12">INDEX('Primary H2H'!$B$8:$S$8,1,ROW()-14)</f>
        <v>#VALUE!</v>
      </c>
      <c r="S12" s="44" t="e">
        <f>(Q12/(Q12+R12))</f>
        <v>#VALUE!</v>
      </c>
    </row>
    <row r="13" spans="1:19" ht="18.75">
      <c r="A13" s="14"/>
      <c r="B13" s="26">
        <f ca="1">SUM(INDIRECT("B2"):B12)</f>
        <v>67</v>
      </c>
      <c r="C13" s="26">
        <f ca="1">SUM(INDIRECT("C2"):C12)</f>
        <v>59</v>
      </c>
      <c r="D13" s="47">
        <f ca="1">AVERAGE(INDIRECT("D2"):D12)</f>
        <v>0.53269230769230769</v>
      </c>
      <c r="E13" s="27">
        <f ca="1">AVERAGE(INDIRECT("E2"):E12)</f>
        <v>1322.53</v>
      </c>
      <c r="F13" s="27">
        <f ca="1">AVERAGE(INDIRECT("F2"):F12)</f>
        <v>105.2281391941392</v>
      </c>
      <c r="G13" s="27">
        <f ca="1">AVERAGE(INDIRECT("G2"):G12)</f>
        <v>1300.1200000000001</v>
      </c>
      <c r="H13" s="27">
        <f ca="1">AVERAGE(INDIRECT("H2"):H12)</f>
        <v>103.0693956043956</v>
      </c>
      <c r="I13" s="27">
        <f ca="1">AVERAGE(INDIRECT("I2"):I12)</f>
        <v>4.8888888888888893</v>
      </c>
      <c r="J13" s="27">
        <f ca="1">AVERAGE(INDIRECT("J2"):J12)</f>
        <v>2.1587435897435938</v>
      </c>
      <c r="K13" s="27">
        <f ca="1">AVERAGE(INDIRECT("K2"):K12)</f>
        <v>1.3457582417582443</v>
      </c>
      <c r="L13" s="27">
        <f ca="1">AVERAGE(INDIRECT("L2"):L12)</f>
        <v>-0.81298534798534949</v>
      </c>
      <c r="P13" s="38" t="s">
        <v>19</v>
      </c>
      <c r="Q13" s="12"/>
      <c r="R13" s="192" t="e" cm="1">
        <f t="array" ref="R13">INDEX('Primary H2H'!$B$8:$S$8,1,ROW()-14)</f>
        <v>#VALUE!</v>
      </c>
      <c r="S13" s="44" t="e">
        <f t="shared" ref="S13:S20" si="6">(Q13/(Q13+R13))</f>
        <v>#VALUE!</v>
      </c>
    </row>
    <row r="14" spans="1:19" ht="18.75">
      <c r="A14" s="5"/>
      <c r="B14" s="10"/>
      <c r="C14" s="10"/>
      <c r="D14" s="189"/>
      <c r="E14" s="27">
        <f ca="1">SUM(INDIRECT("E2"):E12)</f>
        <v>13225.3</v>
      </c>
      <c r="F14" s="29"/>
      <c r="G14" s="27">
        <f ca="1">SUM(INDIRECT("G2"):G12)</f>
        <v>13001.2</v>
      </c>
      <c r="H14" s="9"/>
      <c r="I14" s="10"/>
      <c r="J14" s="9"/>
      <c r="K14" s="9"/>
      <c r="L14" s="9"/>
      <c r="P14" s="38" t="s">
        <v>15</v>
      </c>
      <c r="Q14" s="12"/>
      <c r="R14" s="192" t="e" cm="1" vm="1">
        <f t="array" aca="1" ref="R14" ca="1">INDEX('Primary H2H'!$B$8:$S$8,1,ROW()-14)</f>
        <v>#VALUE!</v>
      </c>
      <c r="S14" s="44" t="e" vm="2">
        <f t="shared" ca="1" si="6"/>
        <v>#VALUE!</v>
      </c>
    </row>
    <row r="15" spans="1:19" ht="18.75">
      <c r="A15" s="30"/>
      <c r="B15" s="12"/>
      <c r="C15" s="12"/>
      <c r="D15" s="45"/>
      <c r="E15" s="13"/>
      <c r="F15" s="13"/>
      <c r="G15" s="13"/>
      <c r="H15" s="13"/>
      <c r="I15" s="12"/>
      <c r="J15" s="13"/>
      <c r="K15" s="13"/>
      <c r="L15" s="13"/>
      <c r="P15" s="38" t="s">
        <v>18</v>
      </c>
      <c r="Q15" s="12"/>
      <c r="R15" s="192" cm="1">
        <f t="array" ref="R15">INDEX('Primary H2H'!$B$8:$S$8,1,ROW()-14)</f>
        <v>3</v>
      </c>
      <c r="S15" s="44">
        <f t="shared" si="6"/>
        <v>0</v>
      </c>
    </row>
    <row r="16" spans="1:19" ht="18.75">
      <c r="A16" s="30"/>
      <c r="B16" s="12"/>
      <c r="C16" s="12"/>
      <c r="D16" s="45"/>
      <c r="E16" s="13"/>
      <c r="F16" s="13"/>
      <c r="G16" s="13"/>
      <c r="H16" s="13"/>
      <c r="I16" s="12"/>
      <c r="J16" s="13"/>
      <c r="K16" s="13"/>
      <c r="L16" s="13"/>
      <c r="P16" s="38" t="s">
        <v>24</v>
      </c>
      <c r="Q16" s="12"/>
      <c r="R16" s="192" cm="1">
        <f t="array" ref="R16">INDEX('Primary H2H'!$B$8:$S$8,1,ROW()-14)</f>
        <v>10</v>
      </c>
      <c r="S16" s="44">
        <f t="shared" si="6"/>
        <v>0</v>
      </c>
    </row>
    <row r="17" spans="1:73" ht="18.75">
      <c r="A17" s="30"/>
      <c r="B17" s="12"/>
      <c r="C17" s="12"/>
      <c r="D17" s="45"/>
      <c r="E17" s="13"/>
      <c r="F17" s="13"/>
      <c r="G17" s="66"/>
      <c r="H17" s="233"/>
      <c r="I17" s="12"/>
      <c r="J17" s="13"/>
      <c r="K17" s="13"/>
      <c r="L17" s="13"/>
      <c r="P17" s="38" t="s">
        <v>20</v>
      </c>
      <c r="Q17" s="12"/>
      <c r="R17" s="192" cm="1">
        <f t="array" ref="R17">INDEX('Primary H2H'!$B$8:$S$8,1,ROW()-14)</f>
        <v>6</v>
      </c>
      <c r="S17" s="44">
        <f t="shared" si="6"/>
        <v>0</v>
      </c>
    </row>
    <row r="18" spans="1:73" ht="18.75">
      <c r="A18" s="23"/>
      <c r="B18" s="12"/>
      <c r="C18" s="12"/>
      <c r="D18" s="51"/>
      <c r="E18" s="13"/>
      <c r="F18" s="13"/>
      <c r="G18" s="13"/>
      <c r="H18" s="13"/>
      <c r="I18" s="12"/>
      <c r="J18" s="13"/>
      <c r="K18" s="13"/>
      <c r="L18" s="13"/>
      <c r="P18" s="38" t="s">
        <v>21</v>
      </c>
      <c r="Q18" s="12"/>
      <c r="R18" s="192" cm="1">
        <f t="array" ref="R18">INDEX('Primary H2H'!$B$8:$S$8,1,ROW()-14)</f>
        <v>0</v>
      </c>
      <c r="S18" s="44" t="e">
        <f t="shared" si="6"/>
        <v>#DIV/0!</v>
      </c>
    </row>
    <row r="19" spans="1:73" ht="18.75">
      <c r="A19" s="30"/>
      <c r="B19" s="12"/>
      <c r="C19" s="12"/>
      <c r="D19" s="45"/>
      <c r="E19" s="13"/>
      <c r="F19" s="13"/>
      <c r="G19" s="13"/>
      <c r="H19" s="13"/>
      <c r="I19" s="12"/>
      <c r="J19" s="13"/>
      <c r="K19" s="13"/>
      <c r="L19" s="13"/>
      <c r="P19" s="38" t="s">
        <v>50</v>
      </c>
      <c r="Q19" s="12"/>
      <c r="R19" s="192" cm="1">
        <f t="array" ref="R19">INDEX('Primary H2H'!$B$8:$S$8,1,ROW()-14)</f>
        <v>3</v>
      </c>
      <c r="S19" s="44">
        <f t="shared" si="6"/>
        <v>0</v>
      </c>
    </row>
    <row r="20" spans="1:73" ht="18.75">
      <c r="A20" s="14"/>
      <c r="B20" s="26"/>
      <c r="C20" s="26"/>
      <c r="D20" s="47"/>
      <c r="E20" s="27"/>
      <c r="F20" s="27"/>
      <c r="G20" s="27"/>
      <c r="H20" s="27"/>
      <c r="I20" s="27"/>
      <c r="J20" s="27"/>
      <c r="K20" s="27"/>
      <c r="L20" s="27"/>
      <c r="P20" s="38" t="s">
        <v>22</v>
      </c>
      <c r="Q20" s="12"/>
      <c r="R20" s="192" cm="1">
        <f t="array" ref="R20">INDEX('Primary H2H'!$B$8:$S$8,1,ROW()-14)</f>
        <v>5</v>
      </c>
      <c r="S20" s="44">
        <f t="shared" si="6"/>
        <v>0</v>
      </c>
    </row>
    <row r="21" spans="1:73" ht="18.75">
      <c r="A21" s="5"/>
      <c r="B21" s="10"/>
      <c r="C21" s="10"/>
      <c r="D21" s="189"/>
      <c r="E21" s="29"/>
      <c r="F21" s="29"/>
      <c r="G21" s="29"/>
      <c r="H21" s="9"/>
      <c r="I21" s="10"/>
      <c r="J21" s="9"/>
      <c r="K21" s="9"/>
      <c r="L21" s="9"/>
      <c r="P21" s="175"/>
      <c r="Q21" s="80" t="e">
        <f>SUM(Q3:Q20)</f>
        <v>#REF!</v>
      </c>
      <c r="R21" s="80" t="e">
        <f>SUM(R3:R20)</f>
        <v>#VALUE!</v>
      </c>
      <c r="S21" s="175"/>
    </row>
    <row r="22" spans="1:73" ht="18.75">
      <c r="W22" s="23"/>
      <c r="X22" s="42"/>
      <c r="Y22" s="42"/>
      <c r="Z22" s="42"/>
      <c r="AA22" s="53"/>
      <c r="AB22" s="53"/>
      <c r="AC22" s="53"/>
      <c r="AD22" s="53"/>
      <c r="AE22" s="23"/>
      <c r="AF22" s="53"/>
      <c r="AG22" s="53"/>
      <c r="AH22" s="53"/>
      <c r="AI22" s="5"/>
      <c r="AJ22" s="23"/>
      <c r="AK22" s="42"/>
      <c r="AL22" s="42"/>
      <c r="AM22" s="42"/>
      <c r="AN22" s="53"/>
      <c r="AO22" s="53"/>
      <c r="AP22" s="53"/>
      <c r="AQ22" s="53"/>
      <c r="AR22" s="23"/>
      <c r="AS22" s="53"/>
      <c r="AT22" s="53"/>
      <c r="AU22" s="53"/>
      <c r="AV22" s="5"/>
      <c r="AW22" s="53"/>
      <c r="AX22" s="42"/>
      <c r="AY22" s="42"/>
      <c r="AZ22" s="42"/>
      <c r="BA22" s="53"/>
      <c r="BB22" s="53"/>
      <c r="BC22" s="53"/>
      <c r="BD22" s="53"/>
      <c r="BE22" s="23"/>
      <c r="BF22" s="53"/>
      <c r="BG22" s="53"/>
      <c r="BH22" s="53"/>
      <c r="BI22" s="5"/>
      <c r="BJ22" s="23"/>
      <c r="BK22" s="23"/>
      <c r="BL22" s="23"/>
      <c r="BM22" s="23"/>
      <c r="BN22" s="53"/>
      <c r="BO22" s="53"/>
      <c r="BP22" s="53"/>
      <c r="BQ22" s="53"/>
      <c r="BR22" s="23"/>
      <c r="BS22" s="23"/>
      <c r="BT22" s="53"/>
      <c r="BU22" s="53"/>
    </row>
    <row r="23" spans="1:73" ht="18.75">
      <c r="W23" s="30"/>
      <c r="X23" s="61"/>
      <c r="Y23" s="72"/>
      <c r="Z23" s="45"/>
      <c r="AA23" s="13"/>
      <c r="AB23" s="13"/>
      <c r="AC23" s="66"/>
      <c r="AD23" s="66"/>
      <c r="AE23" s="12"/>
      <c r="AF23" s="13"/>
      <c r="AG23" s="13"/>
      <c r="AH23" s="13"/>
      <c r="AI23" s="5"/>
      <c r="AJ23" s="30"/>
      <c r="AK23" s="16"/>
      <c r="AL23" s="16"/>
      <c r="AM23" s="45"/>
      <c r="AN23" s="13"/>
      <c r="AO23" s="13"/>
      <c r="AP23" s="13"/>
      <c r="AQ23" s="13"/>
      <c r="AR23" s="12"/>
      <c r="AS23" s="13"/>
      <c r="AT23" s="13"/>
      <c r="AU23" s="13"/>
      <c r="AV23" s="5"/>
      <c r="AW23" s="29"/>
      <c r="AX23" s="16"/>
      <c r="AY23" s="16"/>
      <c r="AZ23" s="45"/>
      <c r="BA23" s="13"/>
      <c r="BB23" s="13"/>
      <c r="BC23" s="13"/>
      <c r="BD23" s="13"/>
      <c r="BE23" s="12"/>
      <c r="BF23" s="13"/>
      <c r="BG23" s="13"/>
      <c r="BH23" s="13"/>
      <c r="BI23" s="5"/>
      <c r="BJ23" s="30"/>
      <c r="BK23" s="12"/>
      <c r="BL23" s="12"/>
      <c r="BM23" s="57"/>
      <c r="BN23" s="13"/>
      <c r="BO23" s="13"/>
      <c r="BP23" s="13"/>
      <c r="BQ23" s="13"/>
      <c r="BR23" s="12"/>
      <c r="BS23" s="13"/>
      <c r="BT23" s="13"/>
      <c r="BU23" s="13"/>
    </row>
    <row r="24" spans="1:73" ht="18.75">
      <c r="W24" s="30"/>
      <c r="X24" s="16"/>
      <c r="Y24" s="16"/>
      <c r="Z24" s="45"/>
      <c r="AA24" s="13"/>
      <c r="AB24" s="13"/>
      <c r="AC24" s="66"/>
      <c r="AD24" s="66"/>
      <c r="AE24" s="12"/>
      <c r="AF24" s="13"/>
      <c r="AG24" s="13"/>
      <c r="AH24" s="13"/>
      <c r="AI24" s="5"/>
      <c r="AJ24" s="38"/>
      <c r="AK24" s="60"/>
      <c r="AL24" s="60"/>
      <c r="AM24" s="68"/>
      <c r="AN24" s="13"/>
      <c r="AO24" s="13"/>
      <c r="AP24" s="62"/>
      <c r="AQ24" s="62"/>
      <c r="AR24" s="12"/>
      <c r="AS24" s="62"/>
      <c r="AT24" s="13"/>
      <c r="AU24" s="13"/>
      <c r="AV24" s="5"/>
      <c r="AW24" s="29"/>
      <c r="AX24" s="16"/>
      <c r="AY24" s="16"/>
      <c r="AZ24" s="45"/>
      <c r="BA24" s="13"/>
      <c r="BB24" s="13"/>
      <c r="BC24" s="13"/>
      <c r="BD24" s="13"/>
      <c r="BE24" s="12"/>
      <c r="BF24" s="13"/>
      <c r="BG24" s="13"/>
      <c r="BH24" s="13"/>
      <c r="BI24" s="5"/>
      <c r="BJ24" s="38"/>
      <c r="BK24" s="12"/>
      <c r="BL24" s="12"/>
      <c r="BM24" s="57"/>
      <c r="BN24" s="13"/>
      <c r="BO24" s="13"/>
      <c r="BP24" s="13"/>
      <c r="BQ24" s="13"/>
      <c r="BR24" s="12"/>
      <c r="BS24" s="13"/>
      <c r="BT24" s="13"/>
      <c r="BU24" s="13"/>
    </row>
    <row r="25" spans="1:73" ht="18.75">
      <c r="W25" s="38"/>
      <c r="X25" s="61"/>
      <c r="Y25" s="61"/>
      <c r="Z25" s="70"/>
      <c r="AA25" s="62"/>
      <c r="AB25" s="62"/>
      <c r="AC25" s="66"/>
      <c r="AD25" s="66"/>
      <c r="AE25" s="12"/>
      <c r="AF25" s="13"/>
      <c r="AG25" s="13"/>
      <c r="AH25" s="13"/>
      <c r="AI25" s="5"/>
      <c r="AJ25" s="30"/>
      <c r="AK25" s="60"/>
      <c r="AL25" s="60"/>
      <c r="AM25" s="68"/>
      <c r="AN25" s="62"/>
      <c r="AO25" s="62"/>
      <c r="AP25" s="13"/>
      <c r="AQ25" s="13"/>
      <c r="AR25" s="12"/>
      <c r="AS25" s="62"/>
      <c r="AT25" s="13"/>
      <c r="AU25" s="13"/>
      <c r="AV25" s="5"/>
      <c r="AW25" s="29"/>
      <c r="AX25" s="16"/>
      <c r="AY25" s="16"/>
      <c r="AZ25" s="45"/>
      <c r="BA25" s="13"/>
      <c r="BB25" s="13"/>
      <c r="BC25" s="13"/>
      <c r="BD25" s="13"/>
      <c r="BE25" s="12"/>
      <c r="BF25" s="13"/>
      <c r="BG25" s="13"/>
      <c r="BH25" s="13"/>
      <c r="BI25" s="5"/>
      <c r="BJ25" s="30"/>
      <c r="BK25" s="12"/>
      <c r="BL25" s="12"/>
      <c r="BM25" s="57"/>
      <c r="BN25" s="13"/>
      <c r="BO25" s="13"/>
      <c r="BP25" s="13"/>
      <c r="BQ25" s="13"/>
      <c r="BR25" s="12"/>
      <c r="BS25" s="13"/>
      <c r="BT25" s="13"/>
      <c r="BU25" s="13"/>
    </row>
    <row r="26" spans="1:73" ht="18.75">
      <c r="W26" s="30"/>
      <c r="X26" s="16"/>
      <c r="Y26" s="16"/>
      <c r="Z26" s="45"/>
      <c r="AA26" s="13"/>
      <c r="AB26" s="13"/>
      <c r="AC26" s="13"/>
      <c r="AD26" s="13"/>
      <c r="AE26" s="12"/>
      <c r="AF26" s="13"/>
      <c r="AG26" s="13"/>
      <c r="AH26" s="13"/>
      <c r="AI26" s="5"/>
      <c r="AJ26" s="30"/>
      <c r="AK26" s="16"/>
      <c r="AL26" s="16"/>
      <c r="AM26" s="45"/>
      <c r="AN26" s="13"/>
      <c r="AO26" s="13"/>
      <c r="AP26" s="13"/>
      <c r="AQ26" s="13"/>
      <c r="AR26" s="12"/>
      <c r="AS26" s="13"/>
      <c r="AT26" s="13"/>
      <c r="AU26" s="13"/>
      <c r="AV26" s="5"/>
      <c r="AW26" s="29"/>
      <c r="AX26" s="60"/>
      <c r="AY26" s="60"/>
      <c r="AZ26" s="68"/>
      <c r="BA26" s="62"/>
      <c r="BB26" s="62"/>
      <c r="BC26" s="62"/>
      <c r="BD26" s="62"/>
      <c r="BE26" s="12"/>
      <c r="BF26" s="62"/>
      <c r="BG26" s="13"/>
      <c r="BH26" s="13"/>
      <c r="BI26" s="5"/>
      <c r="BJ26" s="30"/>
      <c r="BK26" s="12"/>
      <c r="BL26" s="12"/>
      <c r="BM26" s="57"/>
      <c r="BN26" s="13"/>
      <c r="BO26" s="13"/>
      <c r="BP26" s="13"/>
      <c r="BQ26" s="13"/>
      <c r="BR26" s="12"/>
      <c r="BS26" s="13"/>
      <c r="BT26" s="13"/>
      <c r="BU26" s="13"/>
    </row>
    <row r="27" spans="1:73" ht="18.75">
      <c r="W27" s="30"/>
      <c r="X27" s="64"/>
      <c r="Y27" s="64"/>
      <c r="Z27" s="65"/>
      <c r="AA27" s="66"/>
      <c r="AB27" s="66"/>
      <c r="AC27" s="13"/>
      <c r="AD27" s="13"/>
      <c r="AE27" s="12"/>
      <c r="AF27" s="66"/>
      <c r="AG27" s="13"/>
      <c r="AH27" s="13"/>
      <c r="AI27" s="5"/>
      <c r="AJ27" s="30"/>
      <c r="AK27" s="16"/>
      <c r="AL27" s="16"/>
      <c r="AM27" s="45"/>
      <c r="AN27" s="13"/>
      <c r="AO27" s="13"/>
      <c r="AP27" s="13"/>
      <c r="AQ27" s="13"/>
      <c r="AR27" s="12"/>
      <c r="AS27" s="13"/>
      <c r="AT27" s="13"/>
      <c r="AU27" s="13"/>
      <c r="AV27" s="5"/>
      <c r="AW27" s="29"/>
      <c r="AX27" s="16"/>
      <c r="AY27" s="16"/>
      <c r="AZ27" s="45"/>
      <c r="BA27" s="13"/>
      <c r="BB27" s="13"/>
      <c r="BC27" s="13"/>
      <c r="BD27" s="13"/>
      <c r="BE27" s="12"/>
      <c r="BF27" s="13"/>
      <c r="BG27" s="13"/>
      <c r="BH27" s="13"/>
      <c r="BI27" s="5"/>
      <c r="BJ27" s="30"/>
      <c r="BK27" s="58"/>
      <c r="BL27" s="58"/>
      <c r="BM27" s="59"/>
      <c r="BN27" s="62"/>
      <c r="BO27" s="62"/>
      <c r="BP27" s="66"/>
      <c r="BQ27" s="66"/>
      <c r="BR27" s="12"/>
      <c r="BS27" s="13"/>
      <c r="BT27" s="13"/>
      <c r="BU27" s="13"/>
    </row>
    <row r="28" spans="1:73" ht="18.75">
      <c r="W28" s="30"/>
      <c r="X28" s="64"/>
      <c r="Y28" s="64"/>
      <c r="Z28" s="65"/>
      <c r="AA28" s="66"/>
      <c r="AB28" s="66"/>
      <c r="AC28" s="13"/>
      <c r="AD28" s="13"/>
      <c r="AE28" s="12"/>
      <c r="AF28" s="66"/>
      <c r="AG28" s="13"/>
      <c r="AH28" s="13"/>
      <c r="AI28" s="5"/>
      <c r="AJ28" s="30"/>
      <c r="AK28" s="60"/>
      <c r="AL28" s="60"/>
      <c r="AM28" s="68"/>
      <c r="AN28" s="62"/>
      <c r="AO28" s="62"/>
      <c r="AP28" s="13"/>
      <c r="AQ28" s="13"/>
      <c r="AR28" s="12"/>
      <c r="AS28" s="62"/>
      <c r="AT28" s="13"/>
      <c r="AU28" s="13"/>
      <c r="AV28" s="5"/>
      <c r="AW28" s="29"/>
      <c r="AX28" s="16"/>
      <c r="AY28" s="16"/>
      <c r="AZ28" s="45"/>
      <c r="BA28" s="13"/>
      <c r="BB28" s="13"/>
      <c r="BC28" s="13"/>
      <c r="BD28" s="13"/>
      <c r="BE28" s="12"/>
      <c r="BF28" s="13"/>
      <c r="BG28" s="13"/>
      <c r="BH28" s="13"/>
      <c r="BI28" s="5"/>
      <c r="BJ28" s="33"/>
      <c r="BK28" s="32"/>
      <c r="BL28" s="32"/>
      <c r="BM28" s="47"/>
      <c r="BN28" s="27"/>
      <c r="BO28" s="27"/>
      <c r="BP28" s="27"/>
      <c r="BQ28" s="27"/>
      <c r="BR28" s="27"/>
      <c r="BS28" s="27"/>
      <c r="BT28" s="27"/>
      <c r="BU28" s="27"/>
    </row>
    <row r="29" spans="1:73" ht="18.75">
      <c r="W29" s="30"/>
      <c r="X29" s="16"/>
      <c r="Y29" s="16"/>
      <c r="Z29" s="51"/>
      <c r="AA29" s="13"/>
      <c r="AB29" s="13"/>
      <c r="AC29" s="13"/>
      <c r="AD29" s="13"/>
      <c r="AE29" s="12"/>
      <c r="AF29" s="13"/>
      <c r="AG29" s="13"/>
      <c r="AH29" s="13"/>
      <c r="AI29" s="5"/>
      <c r="AJ29" s="30"/>
      <c r="AK29" s="64"/>
      <c r="AL29" s="64"/>
      <c r="AM29" s="67"/>
      <c r="AN29" s="13"/>
      <c r="AO29" s="13"/>
      <c r="AP29" s="66"/>
      <c r="AQ29" s="66"/>
      <c r="AR29" s="12"/>
      <c r="AS29" s="13"/>
      <c r="AT29" s="13"/>
      <c r="AU29" s="13"/>
      <c r="AV29" s="5"/>
      <c r="AW29" s="29"/>
      <c r="AX29" s="60"/>
      <c r="AY29" s="60"/>
      <c r="AZ29" s="63"/>
      <c r="BA29" s="62"/>
      <c r="BB29" s="62"/>
      <c r="BC29" s="62"/>
      <c r="BD29" s="62"/>
      <c r="BE29" s="12"/>
      <c r="BF29" s="62"/>
      <c r="BG29" s="13"/>
      <c r="BH29" s="13"/>
      <c r="BI29" s="5"/>
      <c r="BJ29" s="5"/>
      <c r="BK29" s="5"/>
      <c r="BL29" s="5"/>
      <c r="BM29" s="5"/>
      <c r="BN29" s="29"/>
      <c r="BO29" s="29"/>
      <c r="BP29" s="29"/>
      <c r="BQ29" s="9"/>
      <c r="BR29" s="5"/>
      <c r="BS29" s="5"/>
      <c r="BT29" s="5"/>
      <c r="BU29" s="5"/>
    </row>
    <row r="30" spans="1:73" ht="18.75">
      <c r="W30" s="33"/>
      <c r="X30" s="41"/>
      <c r="Y30" s="41"/>
      <c r="Z30" s="44"/>
      <c r="AA30" s="31"/>
      <c r="AB30" s="31"/>
      <c r="AC30" s="31"/>
      <c r="AD30" s="31"/>
      <c r="AE30" s="31"/>
      <c r="AF30" s="31"/>
      <c r="AG30" s="31"/>
      <c r="AH30" s="31"/>
      <c r="AI30" s="5"/>
      <c r="AJ30" s="33"/>
      <c r="AK30" s="41"/>
      <c r="AL30" s="41"/>
      <c r="AM30" s="47"/>
      <c r="AN30" s="27"/>
      <c r="AO30" s="27"/>
      <c r="AP30" s="27"/>
      <c r="AQ30" s="27"/>
      <c r="AR30" s="27"/>
      <c r="AS30" s="27"/>
      <c r="AT30" s="27"/>
      <c r="AU30" s="27"/>
      <c r="AV30" s="5"/>
      <c r="AW30" s="55"/>
      <c r="AX30" s="41"/>
      <c r="AY30" s="41"/>
      <c r="AZ30" s="44"/>
      <c r="BA30" s="27"/>
      <c r="BB30" s="27"/>
      <c r="BC30" s="27"/>
      <c r="BD30" s="27"/>
      <c r="BE30" s="27"/>
      <c r="BF30" s="27"/>
      <c r="BG30" s="27"/>
      <c r="BH30" s="27"/>
      <c r="BI30" s="5"/>
      <c r="BJ30" s="57"/>
      <c r="BK30" s="13"/>
      <c r="BL30" s="13"/>
      <c r="BM30" s="13"/>
      <c r="BN30" s="13"/>
      <c r="BO30" s="12"/>
      <c r="BP30" s="13"/>
      <c r="BQ30" s="5"/>
      <c r="BR30" s="5"/>
      <c r="BS30" s="5"/>
      <c r="BT30" s="5"/>
      <c r="BU30" s="5"/>
    </row>
    <row r="31" spans="1:73" ht="18.75">
      <c r="W31" s="14"/>
      <c r="X31" s="14"/>
      <c r="Y31" s="14"/>
      <c r="Z31" s="14"/>
      <c r="AA31" s="29"/>
      <c r="AB31" s="29"/>
      <c r="AC31" s="29"/>
      <c r="AD31" s="29"/>
      <c r="AE31" s="29"/>
      <c r="AF31" s="29"/>
      <c r="AG31" s="29"/>
      <c r="AH31" s="29"/>
      <c r="AI31" s="5"/>
      <c r="AJ31" s="5"/>
      <c r="AK31" s="5"/>
      <c r="AL31" s="5"/>
      <c r="AM31" s="5"/>
      <c r="AN31" s="29"/>
      <c r="AO31" s="29"/>
      <c r="AP31" s="29"/>
      <c r="AQ31" s="9"/>
      <c r="AR31" s="5"/>
      <c r="AS31" s="9"/>
      <c r="AT31" s="9"/>
      <c r="AU31" s="9"/>
      <c r="AV31" s="5"/>
      <c r="AW31" s="5"/>
      <c r="AX31" s="5"/>
      <c r="AY31" s="5"/>
      <c r="AZ31" s="5"/>
      <c r="BA31" s="29"/>
      <c r="BB31" s="29"/>
      <c r="BC31" s="29"/>
      <c r="BD31" s="9"/>
      <c r="BE31" s="9"/>
      <c r="BF31" s="5"/>
      <c r="BG31" s="5"/>
      <c r="BH31" s="5"/>
      <c r="BI31" s="5"/>
      <c r="BJ31" s="23"/>
      <c r="BK31" s="75"/>
      <c r="BL31" s="75"/>
      <c r="BM31" s="75"/>
      <c r="BN31" s="13"/>
      <c r="BO31" s="12"/>
      <c r="BP31" s="13"/>
      <c r="BQ31" s="5"/>
      <c r="BR31" s="5"/>
      <c r="BS31" s="5"/>
      <c r="BT31" s="5"/>
      <c r="BU31" s="5"/>
    </row>
    <row r="32" spans="1:73" ht="18.75">
      <c r="W32" s="45"/>
      <c r="X32" s="13"/>
      <c r="Y32" s="13"/>
      <c r="Z32" s="13"/>
      <c r="AA32" s="13"/>
      <c r="AB32" s="12"/>
      <c r="AC32" s="13"/>
      <c r="AD32" s="29"/>
      <c r="AE32" s="5"/>
      <c r="AF32" s="5"/>
      <c r="AG32" s="5"/>
      <c r="AH32" s="5"/>
      <c r="AI32" s="5"/>
      <c r="AJ32" s="5"/>
      <c r="AK32" s="5"/>
      <c r="AL32" s="5"/>
      <c r="AM32" s="5"/>
      <c r="AN32" s="9"/>
      <c r="AO32" s="9"/>
      <c r="AP32" s="9"/>
      <c r="AQ32" s="9"/>
      <c r="AR32" s="5"/>
      <c r="AS32" s="9"/>
      <c r="AT32" s="30"/>
      <c r="AU32" s="38"/>
      <c r="AV32" s="5"/>
      <c r="AW32" s="23"/>
      <c r="AX32" s="75"/>
      <c r="AY32" s="75"/>
      <c r="AZ32" s="75"/>
      <c r="BA32" s="13"/>
      <c r="BB32" s="13"/>
      <c r="BC32" s="13"/>
      <c r="BD32" s="13"/>
      <c r="BE32" s="16"/>
      <c r="BF32" s="5"/>
      <c r="BG32" s="5"/>
      <c r="BH32" s="5"/>
      <c r="BI32" s="5"/>
      <c r="BJ32" s="38"/>
      <c r="BK32" s="39"/>
      <c r="BL32" s="12"/>
      <c r="BM32" s="44"/>
      <c r="BN32" s="13"/>
      <c r="BO32" s="12"/>
      <c r="BP32" s="13"/>
      <c r="BQ32" s="5"/>
      <c r="BR32" s="5"/>
      <c r="BS32" s="5"/>
      <c r="BT32" s="5"/>
      <c r="BU32" s="5"/>
    </row>
    <row r="33" spans="14:73" ht="18.75">
      <c r="W33" s="23"/>
      <c r="X33" s="75"/>
      <c r="Y33" s="75"/>
      <c r="Z33" s="75"/>
      <c r="AA33" s="13"/>
      <c r="AB33" s="12"/>
      <c r="AC33" s="13"/>
      <c r="AD33" s="5"/>
      <c r="AE33" s="5"/>
      <c r="AF33" s="5"/>
      <c r="AG33" s="5"/>
      <c r="AH33" s="5"/>
      <c r="AI33" s="5"/>
      <c r="AJ33" s="23"/>
      <c r="AK33" s="75"/>
      <c r="AL33" s="75"/>
      <c r="AM33" s="75"/>
      <c r="AN33" s="9"/>
      <c r="AO33" s="9"/>
      <c r="AP33" s="9"/>
      <c r="AQ33" s="9"/>
      <c r="AR33" s="5"/>
      <c r="AS33" s="9"/>
      <c r="AT33" s="30"/>
      <c r="AU33" s="16"/>
      <c r="AV33" s="5"/>
      <c r="AW33" s="167"/>
      <c r="AX33" s="210"/>
      <c r="AY33" s="210"/>
      <c r="AZ33" s="166"/>
      <c r="BA33" s="29"/>
      <c r="BB33" s="29"/>
      <c r="BC33" s="30"/>
      <c r="BD33" s="29"/>
      <c r="BE33" s="5"/>
      <c r="BF33" s="5"/>
      <c r="BG33" s="5"/>
      <c r="BH33" s="5"/>
      <c r="BI33" s="5"/>
      <c r="BJ33" s="38"/>
      <c r="BK33" s="12"/>
      <c r="BL33" s="12"/>
      <c r="BM33" s="44"/>
      <c r="BN33" s="29"/>
      <c r="BO33" s="29"/>
      <c r="BP33" s="29"/>
      <c r="BQ33" s="5"/>
      <c r="BR33" s="5"/>
      <c r="BS33" s="5"/>
      <c r="BT33" s="5"/>
      <c r="BU33" s="5"/>
    </row>
    <row r="34" spans="14:73" ht="18.75">
      <c r="W34" s="38"/>
      <c r="X34" s="12"/>
      <c r="Y34" s="12"/>
      <c r="Z34" s="44"/>
      <c r="AA34" s="13"/>
      <c r="AB34" s="12"/>
      <c r="AC34" s="13"/>
      <c r="AD34" s="5"/>
      <c r="AE34" s="5"/>
      <c r="AF34" s="5"/>
      <c r="AG34" s="5"/>
      <c r="AH34" s="5"/>
      <c r="AI34" s="5"/>
      <c r="AJ34" s="38"/>
      <c r="AK34" s="12"/>
      <c r="AL34" s="12"/>
      <c r="AM34" s="44"/>
      <c r="AN34" s="9"/>
      <c r="AO34" s="9"/>
      <c r="AP34" s="9"/>
      <c r="AQ34" s="9"/>
      <c r="AR34" s="5"/>
      <c r="AS34" s="9"/>
      <c r="AT34" s="30"/>
      <c r="AU34" s="16"/>
      <c r="AV34" s="5"/>
      <c r="AW34" s="38"/>
      <c r="AX34" s="12"/>
      <c r="AY34" s="12"/>
      <c r="AZ34" s="44"/>
      <c r="BA34" s="176"/>
      <c r="BB34" s="178"/>
      <c r="BC34" s="176"/>
      <c r="BD34" s="13"/>
      <c r="BE34" s="5"/>
      <c r="BF34" s="5"/>
      <c r="BG34" s="5"/>
      <c r="BH34" s="5"/>
      <c r="BI34" s="5"/>
      <c r="BJ34" s="38"/>
      <c r="BK34" s="12"/>
      <c r="BL34" s="12"/>
      <c r="BM34" s="44"/>
      <c r="BN34" s="9"/>
      <c r="BO34" s="5"/>
      <c r="BP34" s="5"/>
      <c r="BQ34" s="5"/>
      <c r="BR34" s="5"/>
      <c r="BS34" s="5"/>
      <c r="BT34" s="5"/>
      <c r="BU34" s="5"/>
    </row>
    <row r="35" spans="14:73" ht="18.75">
      <c r="W35" s="38"/>
      <c r="X35" s="12"/>
      <c r="Y35" s="12"/>
      <c r="Z35" s="44"/>
      <c r="AA35" s="13"/>
      <c r="AB35" s="12"/>
      <c r="AC35" s="13"/>
      <c r="AD35" s="5"/>
      <c r="AE35" s="5"/>
      <c r="AF35" s="5"/>
      <c r="AG35" s="5"/>
      <c r="AH35" s="5"/>
      <c r="AI35" s="5"/>
      <c r="AJ35" s="38"/>
      <c r="AK35" s="12"/>
      <c r="AL35" s="12"/>
      <c r="AM35" s="44"/>
      <c r="AN35" s="9"/>
      <c r="AO35" s="9"/>
      <c r="AP35" s="9"/>
      <c r="AQ35" s="9"/>
      <c r="AR35" s="5"/>
      <c r="AS35" s="9"/>
      <c r="AT35" s="30"/>
      <c r="AU35" s="16"/>
      <c r="AV35" s="5"/>
      <c r="AW35" s="38"/>
      <c r="AX35" s="12"/>
      <c r="AY35" s="12"/>
      <c r="AZ35" s="44"/>
      <c r="BA35" s="180"/>
      <c r="BB35" s="181"/>
      <c r="BC35" s="180"/>
      <c r="BD35" s="13"/>
      <c r="BE35" s="5"/>
      <c r="BF35" s="5"/>
      <c r="BG35" s="5"/>
      <c r="BH35" s="5"/>
      <c r="BI35" s="5"/>
      <c r="BJ35" s="38"/>
      <c r="BK35" s="12"/>
      <c r="BL35" s="12"/>
      <c r="BM35" s="44"/>
      <c r="BN35" s="9"/>
      <c r="BO35" s="5"/>
      <c r="BP35" s="5"/>
      <c r="BQ35" s="5"/>
      <c r="BR35" s="5"/>
      <c r="BS35" s="5"/>
      <c r="BT35" s="5"/>
      <c r="BU35" s="5"/>
    </row>
    <row r="36" spans="14:73" ht="18.75">
      <c r="N36" s="12"/>
      <c r="W36" s="38"/>
      <c r="X36" s="12"/>
      <c r="Y36" s="12"/>
      <c r="Z36" s="44"/>
      <c r="AA36" s="13"/>
      <c r="AB36" s="12"/>
      <c r="AC36" s="13"/>
      <c r="AD36" s="5"/>
      <c r="AE36" s="5"/>
      <c r="AF36" s="5"/>
      <c r="AG36" s="5"/>
      <c r="AH36" s="5"/>
      <c r="AI36" s="5"/>
      <c r="AJ36" s="167"/>
      <c r="AK36" s="210"/>
      <c r="AL36" s="210"/>
      <c r="AM36" s="166"/>
      <c r="AN36" s="9"/>
      <c r="AO36" s="9"/>
      <c r="AP36" s="9"/>
      <c r="AQ36" s="9"/>
      <c r="AR36" s="5"/>
      <c r="AS36" s="9"/>
      <c r="AT36" s="38"/>
      <c r="AU36" s="16"/>
      <c r="AV36" s="5"/>
      <c r="AW36" s="38"/>
      <c r="AX36" s="12"/>
      <c r="AY36" s="12"/>
      <c r="AZ36" s="44"/>
      <c r="BA36" s="180"/>
      <c r="BB36" s="181"/>
      <c r="BC36" s="180"/>
      <c r="BD36" s="13"/>
      <c r="BE36" s="5"/>
      <c r="BF36" s="5"/>
      <c r="BG36" s="5"/>
      <c r="BH36" s="5"/>
      <c r="BI36" s="5"/>
      <c r="BJ36" s="167"/>
      <c r="BK36" s="210"/>
      <c r="BL36" s="210"/>
      <c r="BM36" s="166"/>
      <c r="BN36" s="9"/>
      <c r="BO36" s="5"/>
      <c r="BP36" s="5"/>
      <c r="BQ36" s="5"/>
      <c r="BR36" s="5"/>
      <c r="BS36" s="5"/>
      <c r="BT36" s="5"/>
      <c r="BU36" s="5"/>
    </row>
    <row r="37" spans="14:73" ht="18.75">
      <c r="W37" s="38"/>
      <c r="X37" s="12"/>
      <c r="Y37" s="12"/>
      <c r="Z37" s="44"/>
      <c r="AA37" s="13"/>
      <c r="AB37" s="12"/>
      <c r="AC37" s="13"/>
      <c r="AD37" s="5"/>
      <c r="AE37" s="5"/>
      <c r="AF37" s="5"/>
      <c r="AG37" s="5"/>
      <c r="AH37" s="5"/>
      <c r="AI37" s="5"/>
      <c r="AJ37" s="38"/>
      <c r="AK37" s="12"/>
      <c r="AL37" s="12"/>
      <c r="AM37" s="44"/>
      <c r="AN37" s="9"/>
      <c r="AO37" s="9"/>
      <c r="AP37" s="9"/>
      <c r="AQ37" s="9"/>
      <c r="AR37" s="5"/>
      <c r="AS37" s="9"/>
      <c r="AT37" s="30"/>
      <c r="AU37" s="16"/>
      <c r="AV37" s="5"/>
      <c r="AW37" s="38"/>
      <c r="AX37" s="12"/>
      <c r="AY37" s="12"/>
      <c r="AZ37" s="44"/>
      <c r="BA37" s="180"/>
      <c r="BB37" s="181"/>
      <c r="BC37" s="180"/>
      <c r="BD37" s="13"/>
      <c r="BE37" s="5"/>
      <c r="BF37" s="5"/>
      <c r="BG37" s="5"/>
      <c r="BH37" s="5"/>
      <c r="BI37" s="5"/>
      <c r="BJ37" s="38"/>
      <c r="BK37" s="12"/>
      <c r="BL37" s="12"/>
      <c r="BM37" s="44"/>
      <c r="BN37" s="9"/>
      <c r="BO37" s="5"/>
      <c r="BP37" s="5"/>
      <c r="BQ37" s="5"/>
      <c r="BR37" s="5"/>
      <c r="BS37" s="5"/>
      <c r="BT37" s="5"/>
      <c r="BU37" s="5"/>
    </row>
    <row r="38" spans="14:73" ht="18.75">
      <c r="W38" s="38"/>
      <c r="X38" s="12"/>
      <c r="Y38" s="12"/>
      <c r="Z38" s="44"/>
      <c r="AA38" s="13"/>
      <c r="AB38" s="12"/>
      <c r="AC38" s="13"/>
      <c r="AD38" s="5"/>
      <c r="AE38" s="5"/>
      <c r="AF38" s="5"/>
      <c r="AG38" s="5"/>
      <c r="AH38" s="5"/>
      <c r="AI38" s="5"/>
      <c r="AJ38" s="38"/>
      <c r="AK38" s="12"/>
      <c r="AL38" s="12"/>
      <c r="AM38" s="44"/>
      <c r="AN38" s="9"/>
      <c r="AO38" s="9"/>
      <c r="AP38" s="9"/>
      <c r="AQ38" s="9"/>
      <c r="AR38" s="5"/>
      <c r="AS38" s="9"/>
      <c r="AT38" s="30"/>
      <c r="AU38" s="16"/>
      <c r="AV38" s="5"/>
      <c r="AW38" s="38"/>
      <c r="AX38" s="12"/>
      <c r="AY38" s="12"/>
      <c r="AZ38" s="44"/>
      <c r="BA38" s="180"/>
      <c r="BB38" s="181"/>
      <c r="BC38" s="180"/>
      <c r="BD38" s="13"/>
      <c r="BE38" s="5"/>
      <c r="BF38" s="5"/>
      <c r="BG38" s="5"/>
      <c r="BH38" s="5"/>
      <c r="BI38" s="5"/>
      <c r="BJ38" s="38"/>
      <c r="BK38" s="12"/>
      <c r="BL38" s="12"/>
      <c r="BM38" s="44"/>
      <c r="BN38" s="9"/>
      <c r="BO38" s="5"/>
      <c r="BP38" s="5"/>
      <c r="BQ38" s="5"/>
      <c r="BR38" s="5"/>
      <c r="BS38" s="5"/>
      <c r="BT38" s="5"/>
      <c r="BU38" s="5"/>
    </row>
    <row r="39" spans="14:73" ht="18.75">
      <c r="W39" s="38"/>
      <c r="X39" s="12"/>
      <c r="Y39" s="12"/>
      <c r="Z39" s="44"/>
      <c r="AA39" s="29"/>
      <c r="AB39" s="29"/>
      <c r="AC39" s="29"/>
      <c r="AD39" s="5"/>
      <c r="AE39" s="5"/>
      <c r="AF39" s="5"/>
      <c r="AG39" s="5"/>
      <c r="AH39" s="5"/>
      <c r="AI39" s="5"/>
      <c r="AJ39" s="38"/>
      <c r="AK39" s="12"/>
      <c r="AL39" s="12"/>
      <c r="AM39" s="44"/>
      <c r="AN39" s="9"/>
      <c r="AO39" s="9"/>
      <c r="AP39" s="9"/>
      <c r="AQ39" s="9"/>
      <c r="AR39" s="5"/>
      <c r="AS39" s="9"/>
      <c r="AT39" s="30"/>
      <c r="AU39" s="16"/>
      <c r="AV39" s="5"/>
      <c r="AW39" s="38"/>
      <c r="AX39" s="12"/>
      <c r="AY39" s="12"/>
      <c r="AZ39" s="44"/>
      <c r="BA39" s="180"/>
      <c r="BB39" s="181"/>
      <c r="BC39" s="180"/>
      <c r="BD39" s="13"/>
      <c r="BE39" s="5"/>
      <c r="BF39" s="5"/>
      <c r="BG39" s="5"/>
      <c r="BH39" s="5"/>
      <c r="BI39" s="5"/>
      <c r="BJ39" s="38"/>
      <c r="BK39" s="12"/>
      <c r="BL39" s="12"/>
      <c r="BM39" s="44"/>
      <c r="BN39" s="9"/>
      <c r="BO39" s="5"/>
      <c r="BP39" s="5"/>
      <c r="BQ39" s="5"/>
      <c r="BR39" s="5"/>
      <c r="BS39" s="5"/>
      <c r="BT39" s="5"/>
      <c r="BU39" s="5"/>
    </row>
    <row r="40" spans="14:73" ht="18.75">
      <c r="W40" s="38"/>
      <c r="X40" s="12"/>
      <c r="Y40" s="12"/>
      <c r="Z40" s="44"/>
      <c r="AA40" s="29"/>
      <c r="AB40" s="29"/>
      <c r="AC40" s="29"/>
      <c r="AD40" s="5"/>
      <c r="AE40" s="5"/>
      <c r="AF40" s="5"/>
      <c r="AG40" s="5"/>
      <c r="AH40" s="5"/>
      <c r="AI40" s="5"/>
      <c r="AJ40" s="38"/>
      <c r="AK40" s="12"/>
      <c r="AL40" s="12"/>
      <c r="AM40" s="44"/>
      <c r="AN40" s="9"/>
      <c r="AO40" s="9"/>
      <c r="AP40" s="9"/>
      <c r="AQ40" s="9"/>
      <c r="AR40" s="5"/>
      <c r="AS40" s="9"/>
      <c r="AT40" s="14"/>
      <c r="AU40" s="38"/>
      <c r="AV40" s="5"/>
      <c r="AW40" s="38"/>
      <c r="AX40" s="12"/>
      <c r="AY40" s="12"/>
      <c r="AZ40" s="44"/>
      <c r="BA40" s="180"/>
      <c r="BB40" s="181"/>
      <c r="BC40" s="180"/>
      <c r="BD40" s="13"/>
      <c r="BE40" s="5"/>
      <c r="BF40" s="5"/>
      <c r="BG40" s="5"/>
      <c r="BH40" s="5"/>
      <c r="BI40" s="5"/>
      <c r="BJ40" s="38"/>
      <c r="BK40" s="12"/>
      <c r="BL40" s="12"/>
      <c r="BM40" s="44"/>
      <c r="BN40" s="9"/>
      <c r="BO40" s="5"/>
      <c r="BP40" s="5"/>
      <c r="BQ40" s="5"/>
      <c r="BR40" s="5"/>
      <c r="BS40" s="5"/>
      <c r="BT40" s="5"/>
      <c r="BU40" s="5"/>
    </row>
    <row r="41" spans="14:73" ht="18.75">
      <c r="W41" s="38"/>
      <c r="X41" s="12"/>
      <c r="Y41" s="12"/>
      <c r="Z41" s="44"/>
      <c r="AA41" s="13"/>
      <c r="AB41" s="12"/>
      <c r="AC41" s="13"/>
      <c r="AD41" s="5"/>
      <c r="AE41" s="5"/>
      <c r="AF41" s="5"/>
      <c r="AG41" s="5"/>
      <c r="AH41" s="5"/>
      <c r="AI41" s="5"/>
      <c r="AJ41" s="38"/>
      <c r="AK41" s="12"/>
      <c r="AL41" s="12"/>
      <c r="AM41" s="44"/>
      <c r="AN41" s="9"/>
      <c r="AO41" s="9"/>
      <c r="AP41" s="9"/>
      <c r="AQ41" s="9"/>
      <c r="AR41" s="5"/>
      <c r="AS41" s="9"/>
      <c r="AT41" s="5"/>
      <c r="AU41" s="5"/>
      <c r="AV41" s="5"/>
      <c r="AW41" s="38"/>
      <c r="AX41" s="12"/>
      <c r="AY41" s="12"/>
      <c r="AZ41" s="44"/>
      <c r="BA41" s="180"/>
      <c r="BB41" s="181"/>
      <c r="BC41" s="180"/>
      <c r="BD41" s="29"/>
      <c r="BE41" s="5"/>
      <c r="BF41" s="5"/>
      <c r="BG41" s="5"/>
      <c r="BH41" s="5"/>
      <c r="BI41" s="5"/>
      <c r="BJ41" s="38"/>
      <c r="BK41" s="12"/>
      <c r="BL41" s="12"/>
      <c r="BM41" s="44"/>
      <c r="BN41" s="9"/>
      <c r="BO41" s="5"/>
      <c r="BP41" s="5"/>
      <c r="BQ41" s="5"/>
      <c r="BR41" s="5"/>
      <c r="BS41" s="5"/>
      <c r="BT41" s="5"/>
      <c r="BU41" s="5"/>
    </row>
    <row r="42" spans="14:73" ht="18.75">
      <c r="W42" s="38"/>
      <c r="X42" s="12"/>
      <c r="Y42" s="12"/>
      <c r="Z42" s="44"/>
      <c r="AA42" s="29"/>
      <c r="AB42" s="29"/>
      <c r="AC42" s="29"/>
      <c r="AD42" s="5"/>
      <c r="AE42" s="5"/>
      <c r="AF42" s="5"/>
      <c r="AG42" s="5"/>
      <c r="AH42" s="5"/>
      <c r="AI42" s="5"/>
      <c r="AJ42" s="38"/>
      <c r="AK42" s="12"/>
      <c r="AL42" s="12"/>
      <c r="AM42" s="44"/>
      <c r="AN42" s="9"/>
      <c r="AO42" s="9"/>
      <c r="AP42" s="9"/>
      <c r="AQ42" s="9"/>
      <c r="AR42" s="5"/>
      <c r="AS42" s="9"/>
      <c r="AT42" s="5"/>
      <c r="AU42" s="5"/>
      <c r="AV42" s="5"/>
      <c r="AW42" s="38"/>
      <c r="AX42" s="12"/>
      <c r="AY42" s="12"/>
      <c r="AZ42" s="44"/>
      <c r="BA42" s="176"/>
      <c r="BB42" s="176"/>
      <c r="BC42" s="176"/>
      <c r="BD42" s="9"/>
      <c r="BE42" s="5"/>
      <c r="BF42" s="5"/>
      <c r="BG42" s="5"/>
      <c r="BH42" s="5"/>
      <c r="BI42" s="5"/>
      <c r="BJ42" s="38"/>
      <c r="BK42" s="12"/>
      <c r="BL42" s="12"/>
      <c r="BM42" s="44"/>
      <c r="BN42" s="9"/>
      <c r="BO42" s="5"/>
      <c r="BP42" s="5"/>
      <c r="BQ42" s="5"/>
      <c r="BR42" s="5"/>
      <c r="BS42" s="5"/>
      <c r="BT42" s="5"/>
      <c r="BU42" s="5"/>
    </row>
    <row r="43" spans="14:73" ht="18.75">
      <c r="W43" s="38"/>
      <c r="X43" s="12"/>
      <c r="Y43" s="12"/>
      <c r="Z43" s="44"/>
      <c r="AA43" s="9"/>
      <c r="AB43" s="5"/>
      <c r="AC43" s="9"/>
      <c r="AD43" s="5"/>
      <c r="AE43" s="5"/>
      <c r="AF43" s="5"/>
      <c r="AG43" s="5"/>
      <c r="AH43" s="5"/>
      <c r="AI43" s="5"/>
      <c r="AJ43" s="38"/>
      <c r="AK43" s="12"/>
      <c r="AL43" s="12"/>
      <c r="AM43" s="44"/>
      <c r="AN43" s="9"/>
      <c r="AO43" s="9"/>
      <c r="AP43" s="9"/>
      <c r="AQ43" s="9"/>
      <c r="AR43" s="5"/>
      <c r="AS43" s="9"/>
      <c r="AT43" s="5"/>
      <c r="AU43" s="5"/>
      <c r="AV43" s="5"/>
      <c r="AW43" s="38"/>
      <c r="AX43" s="12"/>
      <c r="AY43" s="12"/>
      <c r="AZ43" s="44"/>
      <c r="BA43" s="203"/>
      <c r="BB43" s="203"/>
      <c r="BC43" s="202"/>
      <c r="BD43" s="9"/>
      <c r="BE43" s="5"/>
      <c r="BF43" s="5"/>
      <c r="BG43" s="5"/>
      <c r="BH43" s="5"/>
      <c r="BI43" s="5"/>
      <c r="BJ43" s="38"/>
      <c r="BK43" s="12"/>
      <c r="BL43" s="12"/>
      <c r="BM43" s="44"/>
      <c r="BN43" s="9"/>
      <c r="BO43" s="5"/>
      <c r="BP43" s="5"/>
      <c r="BQ43" s="5"/>
      <c r="BR43" s="5"/>
      <c r="BS43" s="5"/>
      <c r="BT43" s="5"/>
      <c r="BU43" s="5"/>
    </row>
    <row r="44" spans="14:73" ht="18.75">
      <c r="W44" s="38"/>
      <c r="X44" s="12"/>
      <c r="Y44" s="12"/>
      <c r="Z44" s="44"/>
      <c r="AA44" s="9"/>
      <c r="AB44" s="5"/>
      <c r="AC44" s="9"/>
      <c r="AD44" s="5"/>
      <c r="AE44" s="5"/>
      <c r="AF44" s="5"/>
      <c r="AG44" s="5"/>
      <c r="AH44" s="5"/>
      <c r="AI44" s="5"/>
      <c r="AJ44" s="38"/>
      <c r="AK44" s="12"/>
      <c r="AL44" s="12"/>
      <c r="AM44" s="44"/>
      <c r="AN44" s="9"/>
      <c r="AO44" s="9"/>
      <c r="AP44" s="9"/>
      <c r="AQ44" s="9"/>
      <c r="AR44" s="5"/>
      <c r="AS44" s="9"/>
      <c r="AT44" s="5"/>
      <c r="AU44" s="5"/>
      <c r="AV44" s="5"/>
      <c r="AW44" s="38"/>
      <c r="AX44" s="12"/>
      <c r="AY44" s="12"/>
      <c r="AZ44" s="44"/>
      <c r="BA44" s="9"/>
      <c r="BB44" s="9"/>
      <c r="BC44" s="5"/>
      <c r="BD44" s="9"/>
      <c r="BE44" s="5"/>
      <c r="BF44" s="5"/>
      <c r="BG44" s="5"/>
      <c r="BH44" s="5"/>
      <c r="BI44" s="5"/>
      <c r="BJ44" s="38"/>
      <c r="BK44" s="12"/>
      <c r="BL44" s="12"/>
      <c r="BM44" s="44"/>
      <c r="BN44" s="9"/>
      <c r="BO44" s="5"/>
      <c r="BP44" s="5"/>
      <c r="BQ44" s="5"/>
      <c r="BR44" s="5"/>
      <c r="BS44" s="5"/>
      <c r="BT44" s="5"/>
      <c r="BU44" s="5"/>
    </row>
    <row r="45" spans="14:73" ht="18.75">
      <c r="W45" s="38"/>
      <c r="X45" s="12"/>
      <c r="Y45" s="12"/>
      <c r="Z45" s="44"/>
      <c r="AA45" s="9"/>
      <c r="AB45" s="5"/>
      <c r="AC45" s="9"/>
      <c r="AD45" s="5"/>
      <c r="AE45" s="5"/>
      <c r="AF45" s="5"/>
      <c r="AG45" s="5"/>
      <c r="AH45" s="5"/>
      <c r="AI45" s="5"/>
      <c r="AJ45" s="38"/>
      <c r="AK45" s="12"/>
      <c r="AL45" s="12"/>
      <c r="AM45" s="44"/>
      <c r="AN45" s="9"/>
      <c r="AO45" s="9"/>
      <c r="AP45" s="9"/>
      <c r="AQ45" s="9"/>
      <c r="AR45" s="5"/>
      <c r="AS45" s="9"/>
      <c r="AT45" s="5"/>
      <c r="AU45" s="5"/>
      <c r="AV45" s="5"/>
      <c r="AW45" s="38"/>
      <c r="AX45" s="12"/>
      <c r="AY45" s="12"/>
      <c r="AZ45" s="44"/>
      <c r="BA45" s="9"/>
      <c r="BB45" s="9"/>
      <c r="BC45" s="5"/>
      <c r="BD45" s="9"/>
      <c r="BE45" s="5"/>
      <c r="BF45" s="5"/>
      <c r="BG45" s="5"/>
      <c r="BH45" s="5"/>
      <c r="BI45" s="5"/>
      <c r="BJ45" s="38"/>
      <c r="BK45" s="12"/>
      <c r="BL45" s="12"/>
      <c r="BM45" s="44"/>
      <c r="BN45" s="9"/>
      <c r="BO45" s="5"/>
      <c r="BP45" s="5"/>
      <c r="BQ45" s="5"/>
      <c r="BR45" s="5"/>
      <c r="BS45" s="5"/>
      <c r="BT45" s="5"/>
      <c r="BU45" s="5"/>
    </row>
    <row r="46" spans="14:73" ht="18.75">
      <c r="W46" s="38"/>
      <c r="X46" s="12"/>
      <c r="Y46" s="12"/>
      <c r="Z46" s="44"/>
      <c r="AA46" s="9"/>
      <c r="AB46" s="5"/>
      <c r="AC46" s="9"/>
      <c r="AD46" s="5"/>
      <c r="AE46" s="5"/>
      <c r="AF46" s="5"/>
      <c r="AG46" s="5"/>
      <c r="AH46" s="5"/>
      <c r="AI46" s="5"/>
      <c r="AJ46" s="38"/>
      <c r="AK46" s="12"/>
      <c r="AL46" s="12"/>
      <c r="AM46" s="44"/>
      <c r="AN46" s="9"/>
      <c r="AO46" s="9"/>
      <c r="AP46" s="9"/>
      <c r="AQ46" s="9"/>
      <c r="AR46" s="5"/>
      <c r="AS46" s="9"/>
      <c r="AT46" s="5"/>
      <c r="AU46" s="5"/>
      <c r="AV46" s="5"/>
      <c r="AW46" s="38"/>
      <c r="AX46" s="12"/>
      <c r="AY46" s="12"/>
      <c r="AZ46" s="44"/>
      <c r="BA46" s="9"/>
      <c r="BB46" s="9"/>
      <c r="BC46" s="5"/>
      <c r="BD46" s="9"/>
      <c r="BE46" s="5"/>
      <c r="BF46" s="5"/>
      <c r="BG46" s="5"/>
      <c r="BH46" s="5"/>
      <c r="BI46" s="5"/>
      <c r="BJ46" s="38"/>
      <c r="BK46" s="12"/>
      <c r="BL46" s="12"/>
      <c r="BM46" s="44"/>
      <c r="BN46" s="9"/>
      <c r="BO46" s="5"/>
      <c r="BP46" s="5"/>
      <c r="BQ46" s="5"/>
      <c r="BR46" s="5"/>
      <c r="BS46" s="5"/>
      <c r="BT46" s="5"/>
      <c r="BU46" s="5"/>
    </row>
    <row r="47" spans="14:73" ht="18.75">
      <c r="W47" s="167"/>
      <c r="X47" s="210"/>
      <c r="Y47" s="210"/>
      <c r="Z47" s="166"/>
      <c r="AA47" s="9"/>
      <c r="AB47" s="5"/>
      <c r="AC47" s="9"/>
      <c r="AD47" s="5"/>
      <c r="AE47" s="5"/>
      <c r="AF47" s="5"/>
      <c r="AG47" s="5"/>
      <c r="AH47" s="5"/>
      <c r="AI47" s="5"/>
      <c r="AJ47" s="38"/>
      <c r="AK47" s="12"/>
      <c r="AL47" s="12"/>
      <c r="AM47" s="44"/>
      <c r="AN47" s="9"/>
      <c r="AO47" s="9"/>
      <c r="AP47" s="9"/>
      <c r="AQ47" s="9"/>
      <c r="AR47" s="5"/>
      <c r="AS47" s="9"/>
      <c r="AT47" s="5"/>
      <c r="AU47" s="5"/>
      <c r="AV47" s="5"/>
      <c r="AW47" s="38"/>
      <c r="AX47" s="12"/>
      <c r="AY47" s="12"/>
      <c r="AZ47" s="44"/>
      <c r="BA47" s="9"/>
      <c r="BB47" s="9"/>
      <c r="BC47" s="5"/>
      <c r="BD47" s="9"/>
      <c r="BE47" s="5"/>
      <c r="BF47" s="5"/>
      <c r="BG47" s="5"/>
      <c r="BH47" s="5"/>
      <c r="BI47" s="5"/>
      <c r="BJ47" s="38"/>
      <c r="BK47" s="12"/>
      <c r="BL47" s="12"/>
      <c r="BM47" s="44"/>
      <c r="BN47" s="9"/>
      <c r="BO47" s="5"/>
      <c r="BP47" s="5"/>
      <c r="BQ47" s="5"/>
      <c r="BR47" s="5"/>
      <c r="BS47" s="5"/>
      <c r="BT47" s="5"/>
      <c r="BU47" s="5"/>
    </row>
    <row r="48" spans="14:73" ht="18.75">
      <c r="W48" s="38" t="s">
        <v>20</v>
      </c>
      <c r="X48" s="12"/>
      <c r="Y48" s="12" t="e" cm="1">
        <f t="array" ref="Y48">INDEX('Primary H2H'!$B$15:$S$15,1,ROW()-12)</f>
        <v>#REF!</v>
      </c>
      <c r="Z48" s="44" t="e">
        <f t="shared" ref="Z48:Z51" si="7">(X48/(X48+Y48))</f>
        <v>#REF!</v>
      </c>
      <c r="AA48" s="9"/>
      <c r="AB48" s="5"/>
      <c r="AC48" s="9"/>
      <c r="AD48" s="5"/>
      <c r="AE48" s="5"/>
      <c r="AF48" s="5"/>
      <c r="AG48" s="5"/>
      <c r="AH48" s="5"/>
      <c r="AI48" s="5"/>
      <c r="AJ48" s="38" t="s">
        <v>20</v>
      </c>
      <c r="AK48" s="12"/>
      <c r="AL48" s="12" t="e" cm="1">
        <f t="array" ref="AL48">INDEX('Primary H2H'!$B$4:$S$4,1,ROW()-12)</f>
        <v>#REF!</v>
      </c>
      <c r="AM48" s="44" t="e">
        <f t="shared" ref="AM48:AM51" si="8">(AK48/(AK48+AL48))</f>
        <v>#REF!</v>
      </c>
      <c r="AN48" s="9"/>
      <c r="AO48" s="9"/>
      <c r="AP48" s="9"/>
      <c r="AQ48" s="9"/>
      <c r="AR48" s="5"/>
      <c r="AS48" s="9"/>
      <c r="AT48" s="5"/>
      <c r="AU48" s="5"/>
      <c r="AV48" s="5"/>
      <c r="AW48" s="38" t="s">
        <v>21</v>
      </c>
      <c r="AX48" s="12"/>
      <c r="AY48" s="12" t="e" cm="1">
        <f t="array" ref="AY48">INDEX('Primary H2H'!$B$2:$S$2,1,ROW()-11)</f>
        <v>#REF!</v>
      </c>
      <c r="AZ48" s="44" t="e">
        <f t="shared" ref="AZ48:AZ50" si="9">(AX48/(AX48+AY48))</f>
        <v>#REF!</v>
      </c>
      <c r="BA48" s="9"/>
      <c r="BB48" s="9"/>
      <c r="BC48" s="5"/>
      <c r="BD48" s="9"/>
      <c r="BE48" s="5"/>
      <c r="BF48" s="5"/>
      <c r="BG48" s="5"/>
      <c r="BH48" s="5"/>
      <c r="BI48" s="5"/>
      <c r="BJ48" s="38" t="s">
        <v>50</v>
      </c>
      <c r="BK48" s="12"/>
      <c r="BL48" s="12" t="e" cm="1">
        <f t="array" ref="BL48">INDEX('Primary H2H'!$B$6:$S$6,1,ROW()-10)</f>
        <v>#REF!</v>
      </c>
      <c r="BM48" s="44" t="e">
        <f t="shared" ref="BM48:BM49" si="10">(BK48/(BK48+BL48))</f>
        <v>#REF!</v>
      </c>
      <c r="BN48" s="9"/>
      <c r="BO48" s="5"/>
      <c r="BP48" s="5"/>
      <c r="BQ48" s="5"/>
      <c r="BR48" s="5"/>
      <c r="BS48" s="5"/>
      <c r="BT48" s="5"/>
      <c r="BU48" s="5"/>
    </row>
    <row r="49" spans="23:73" ht="18.75">
      <c r="W49" s="38" t="s">
        <v>21</v>
      </c>
      <c r="X49" s="12"/>
      <c r="Y49" s="12" t="e" cm="1">
        <f t="array" ref="Y49">INDEX('Primary H2H'!$B$15:$S$15,1,ROW()-12)</f>
        <v>#REF!</v>
      </c>
      <c r="Z49" s="44" t="e">
        <f t="shared" si="7"/>
        <v>#REF!</v>
      </c>
      <c r="AA49" s="9"/>
      <c r="AB49" s="5"/>
      <c r="AC49" s="9"/>
      <c r="AD49" s="5"/>
      <c r="AE49" s="5"/>
      <c r="AF49" s="5"/>
      <c r="AG49" s="5"/>
      <c r="AH49" s="5"/>
      <c r="AI49" s="5"/>
      <c r="AJ49" s="38" t="s">
        <v>21</v>
      </c>
      <c r="AK49" s="12"/>
      <c r="AL49" s="12" t="e" cm="1">
        <f t="array" ref="AL49">INDEX('Primary H2H'!$B$4:$S$4,1,ROW()-12)</f>
        <v>#REF!</v>
      </c>
      <c r="AM49" s="44" t="e">
        <f t="shared" si="8"/>
        <v>#REF!</v>
      </c>
      <c r="AN49" s="9"/>
      <c r="AO49" s="9"/>
      <c r="AP49" s="9"/>
      <c r="AQ49" s="9"/>
      <c r="AR49" s="5"/>
      <c r="AS49" s="9"/>
      <c r="AT49" s="5"/>
      <c r="AU49" s="5"/>
      <c r="AV49" s="5"/>
      <c r="AW49" s="38" t="s">
        <v>50</v>
      </c>
      <c r="AX49" s="12"/>
      <c r="AY49" s="12" t="e" cm="1">
        <f t="array" ref="AY49">INDEX('Primary H2H'!$B$2:$S$2,1,ROW()-11)</f>
        <v>#REF!</v>
      </c>
      <c r="AZ49" s="44" t="e">
        <f t="shared" si="9"/>
        <v>#REF!</v>
      </c>
      <c r="BA49" s="9"/>
      <c r="BB49" s="9"/>
      <c r="BC49" s="5"/>
      <c r="BD49" s="9"/>
      <c r="BE49" s="5"/>
      <c r="BF49" s="5"/>
      <c r="BG49" s="5"/>
      <c r="BH49" s="5"/>
      <c r="BI49" s="5"/>
      <c r="BJ49" s="75" t="s">
        <v>22</v>
      </c>
      <c r="BK49" s="12"/>
      <c r="BL49" s="12" t="e" cm="1">
        <f t="array" ref="BL49">INDEX('Primary H2H'!$B$6:$S$6,1,ROW()-10)</f>
        <v>#REF!</v>
      </c>
      <c r="BM49" s="44" t="e">
        <f t="shared" si="10"/>
        <v>#REF!</v>
      </c>
      <c r="BN49" s="9"/>
      <c r="BO49" s="5"/>
      <c r="BP49" s="5"/>
      <c r="BQ49" s="5"/>
      <c r="BR49" s="5"/>
      <c r="BS49" s="5"/>
      <c r="BT49" s="5"/>
      <c r="BU49" s="5"/>
    </row>
    <row r="50" spans="23:73" ht="18.75">
      <c r="W50" s="38" t="s">
        <v>50</v>
      </c>
      <c r="X50" s="12"/>
      <c r="Y50" s="12" t="e" cm="1">
        <f t="array" ref="Y50">INDEX('Primary H2H'!$B$15:$S$15,1,ROW()-12)</f>
        <v>#REF!</v>
      </c>
      <c r="Z50" s="44" t="e">
        <f t="shared" si="7"/>
        <v>#REF!</v>
      </c>
      <c r="AA50" s="9"/>
      <c r="AB50" s="5"/>
      <c r="AC50" s="9"/>
      <c r="AD50" s="5"/>
      <c r="AE50" s="5"/>
      <c r="AF50" s="5"/>
      <c r="AG50" s="5"/>
      <c r="AH50" s="5"/>
      <c r="AI50" s="5"/>
      <c r="AJ50" s="38" t="s">
        <v>50</v>
      </c>
      <c r="AK50" s="12"/>
      <c r="AL50" s="12" t="e" cm="1">
        <f t="array" ref="AL50">INDEX('Primary H2H'!$B$4:$S$4,1,ROW()-12)</f>
        <v>#REF!</v>
      </c>
      <c r="AM50" s="44" t="e">
        <f t="shared" si="8"/>
        <v>#REF!</v>
      </c>
      <c r="AN50" s="9"/>
      <c r="AO50" s="9"/>
      <c r="AP50" s="9"/>
      <c r="AQ50" s="9"/>
      <c r="AR50" s="5"/>
      <c r="AS50" s="9"/>
      <c r="AT50" s="5"/>
      <c r="AU50" s="5"/>
      <c r="AV50" s="5"/>
      <c r="AW50" s="75" t="s">
        <v>22</v>
      </c>
      <c r="AX50" s="12"/>
      <c r="AY50" s="12" t="e" cm="1">
        <f t="array" ref="AY50">INDEX('Primary H2H'!$B$2:$S$2,1,ROW()-11)</f>
        <v>#REF!</v>
      </c>
      <c r="AZ50" s="44" t="e">
        <f t="shared" si="9"/>
        <v>#REF!</v>
      </c>
      <c r="BA50" s="9"/>
      <c r="BB50" s="9"/>
      <c r="BC50" s="5"/>
      <c r="BD50" s="9"/>
      <c r="BE50" s="5"/>
      <c r="BF50" s="5"/>
      <c r="BG50" s="5"/>
      <c r="BH50" s="5"/>
      <c r="BI50" s="5"/>
      <c r="BJ50" s="14"/>
      <c r="BK50" s="80">
        <f>SUM(BK32:BK49)</f>
        <v>0</v>
      </c>
      <c r="BL50" s="80" t="e">
        <f>SUM(BL32:BL49)</f>
        <v>#REF!</v>
      </c>
      <c r="BM50" s="150"/>
      <c r="BN50" s="9"/>
      <c r="BO50" s="5"/>
      <c r="BP50" s="5"/>
      <c r="BQ50" s="5"/>
      <c r="BR50" s="5"/>
      <c r="BS50" s="5"/>
      <c r="BT50" s="5"/>
      <c r="BU50" s="5"/>
    </row>
    <row r="51" spans="23:73" ht="18.75">
      <c r="W51" s="75" t="s">
        <v>22</v>
      </c>
      <c r="X51" s="12"/>
      <c r="Y51" s="12" t="e" cm="1">
        <f t="array" ref="Y51">INDEX('Primary H2H'!$B$15:$S$15,1,ROW()-12)</f>
        <v>#REF!</v>
      </c>
      <c r="Z51" s="44" t="e">
        <f t="shared" si="7"/>
        <v>#REF!</v>
      </c>
      <c r="AA51" s="9"/>
      <c r="AB51" s="5"/>
      <c r="AC51" s="9"/>
      <c r="AD51" s="5"/>
      <c r="AE51" s="5"/>
      <c r="AF51" s="5"/>
      <c r="AG51" s="5"/>
      <c r="AH51" s="5"/>
      <c r="AI51" s="5"/>
      <c r="AJ51" s="75" t="s">
        <v>22</v>
      </c>
      <c r="AK51" s="12"/>
      <c r="AL51" s="12" t="e" cm="1">
        <f t="array" ref="AL51">INDEX('Primary H2H'!$B$4:$S$4,1,ROW()-12)</f>
        <v>#REF!</v>
      </c>
      <c r="AM51" s="44" t="e">
        <f t="shared" si="8"/>
        <v>#REF!</v>
      </c>
      <c r="AN51" s="9"/>
      <c r="AO51" s="9"/>
      <c r="AP51" s="9"/>
      <c r="AQ51" s="9"/>
      <c r="AR51" s="5"/>
      <c r="AS51" s="9"/>
      <c r="AT51" s="5"/>
      <c r="AU51" s="5"/>
      <c r="AV51" s="5"/>
      <c r="AW51" s="14"/>
      <c r="AX51" s="80">
        <f>SUM(AX33:AX50)</f>
        <v>0</v>
      </c>
      <c r="AY51" s="80" t="e">
        <f>SUM(AY33:AY50)</f>
        <v>#REF!</v>
      </c>
      <c r="AZ51" s="150"/>
      <c r="BA51" s="9"/>
      <c r="BB51" s="9"/>
      <c r="BC51" s="5"/>
      <c r="BD51" s="9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</row>
    <row r="52" spans="23:73" ht="18.75">
      <c r="W52" s="14"/>
      <c r="X52" s="80">
        <f>SUM(X34:X51)</f>
        <v>0</v>
      </c>
      <c r="Y52" s="80" t="e">
        <f>SUM(Y34:Y51)</f>
        <v>#REF!</v>
      </c>
      <c r="Z52" s="150"/>
      <c r="AA52" s="9"/>
      <c r="AB52" s="5"/>
      <c r="AC52" s="9"/>
      <c r="AD52" s="5"/>
      <c r="AE52" s="5"/>
      <c r="AF52" s="5"/>
      <c r="AG52" s="5"/>
      <c r="AH52" s="5"/>
      <c r="AI52" s="5"/>
      <c r="AJ52" s="14"/>
      <c r="AK52" s="80">
        <f>SUM(AK34:AK51)</f>
        <v>0</v>
      </c>
      <c r="AL52" s="80" t="e">
        <f>SUM(AL34:AL51)</f>
        <v>#REF!</v>
      </c>
      <c r="AM52" s="150"/>
      <c r="AN52" s="9"/>
      <c r="AO52" s="9"/>
      <c r="AP52" s="9"/>
      <c r="AQ52" s="9"/>
      <c r="AR52" s="5"/>
      <c r="AS52" s="9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</row>
    <row r="53" spans="23:73"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</row>
    <row r="54" spans="23:73"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</row>
    <row r="55" spans="23:73"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Worm</dc:creator>
  <cp:keywords/>
  <dc:description/>
  <cp:lastModifiedBy>Nathan Worm</cp:lastModifiedBy>
  <cp:revision/>
  <dcterms:created xsi:type="dcterms:W3CDTF">2021-08-28T18:46:13Z</dcterms:created>
  <dcterms:modified xsi:type="dcterms:W3CDTF">2024-05-10T02:46:51Z</dcterms:modified>
  <cp:category/>
  <cp:contentStatus/>
</cp:coreProperties>
</file>