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TG삼보업무망\Desktop\★진행중★\차량하부검색시스템 설치조건부 구매\"/>
    </mc:Choice>
  </mc:AlternateContent>
  <bookViews>
    <workbookView xWindow="1680" yWindow="2970" windowWidth="21015" windowHeight="10710" tabRatio="934" firstSheet="4" activeTab="10"/>
  </bookViews>
  <sheets>
    <sheet name="표지" sheetId="4" r:id="rId1"/>
    <sheet name="공사계획서" sheetId="19" r:id="rId2"/>
    <sheet name="1. 공사설명서" sheetId="40" r:id="rId3"/>
    <sheet name="2.공사비예산서" sheetId="37" r:id="rId4"/>
    <sheet name="3.예산세부산출내역" sheetId="6" r:id="rId5"/>
    <sheet name="4.자재 산출내역서" sheetId="35" r:id="rId6"/>
    <sheet name="5.자재비 산출내역서" sheetId="36" r:id="rId7"/>
    <sheet name="6.품셈표" sheetId="39" r:id="rId8"/>
    <sheet name="7.17년 상반기 노임단가" sheetId="38" r:id="rId9"/>
    <sheet name="8.SW개발비 산정" sheetId="31" r:id="rId10"/>
    <sheet name="9.SW기술자 평균임금" sheetId="32" r:id="rId11"/>
  </sheets>
  <definedNames>
    <definedName name="__IntlFixup">TRUE</definedName>
    <definedName name="_Order1">255</definedName>
    <definedName name="_Order2">255</definedName>
    <definedName name="_Regression_Int">1</definedName>
    <definedName name="Access_Button">"KT과금거리_지역좌표_970827_거리계산표_List"</definedName>
    <definedName name="AccessDatabase">"E:\내 문서\요금\KT과금거리 지역좌표_970827.mdb"</definedName>
    <definedName name="anscount">1</definedName>
    <definedName name="B">#NAME?</definedName>
    <definedName name="Chart_1">"Chart 1"</definedName>
    <definedName name="HTML_CodePage">949</definedName>
    <definedName name="HTML_Description">""</definedName>
    <definedName name="HTML_Email">""</definedName>
    <definedName name="HTML_Header">"여수 청설 아파트&amp;상가 견적서"</definedName>
    <definedName name="HTML_LastUpdate">"99-12-04"</definedName>
    <definedName name="HTML_LineAfter">FALSE</definedName>
    <definedName name="HTML_LineBefore">FALSE</definedName>
    <definedName name="HTML_Name">"GOLD"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"견적서"</definedName>
    <definedName name="HTML1_10">"Marihan@hitel.kol.co.kr"</definedName>
    <definedName name="HTML1_11">1</definedName>
    <definedName name="HTML1_2">1</definedName>
    <definedName name="HTML1_3">"엑셀 프로젝트"</definedName>
    <definedName name="HTML1_4">"인터넷 어시스턴트"</definedName>
    <definedName name="HTML1_6">1</definedName>
    <definedName name="HTML1_7">1</definedName>
    <definedName name="HTML1_8">"97-10-09"</definedName>
    <definedName name="HTML1_9">"김종완/어린왕자"</definedName>
    <definedName name="HTMLCount">1</definedName>
    <definedName name="Macro10">[0]!Macro10</definedName>
    <definedName name="Macro12">[0]!Macro12</definedName>
    <definedName name="Macro14">[0]!Macro14</definedName>
    <definedName name="Macro2">[0]!Macro2</definedName>
    <definedName name="Macro5">[0]!Macro5</definedName>
    <definedName name="Macro6">[0]!Macro6</definedName>
    <definedName name="Macro8">[0]!Macro8</definedName>
    <definedName name="PQ점수">"Dialog Frame 1"</definedName>
    <definedName name="_xlnm.Print_Area" localSheetId="4">'3.예산세부산출내역'!$A$1:$G$36</definedName>
    <definedName name="_xlnm.Print_Area" localSheetId="7">'6.품셈표'!$A$1:$N$30</definedName>
    <definedName name="_xlnm.Print_Area" localSheetId="9">'8.SW개발비 산정'!$A$1:$F$31</definedName>
    <definedName name="_xlnm.Print_Area" localSheetId="0">표지!$A$1:$I$32</definedName>
    <definedName name="qqqq_3">#NAME?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가로등부표1">#NAME?</definedName>
    <definedName name="상면고">8</definedName>
    <definedName name="정문찬">"이름"</definedName>
    <definedName name="조경">54828</definedName>
    <definedName name="주차장">BlankMacro1</definedName>
    <definedName name="주차장1">BlankMacro1</definedName>
    <definedName name="청">#NAME?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평택냉동2안">BlankMacro1</definedName>
    <definedName name="ㅣㅣ">#NAME?</definedName>
  </definedNames>
  <calcPr calcId="152511"/>
</workbook>
</file>

<file path=xl/calcChain.xml><?xml version="1.0" encoding="utf-8"?>
<calcChain xmlns="http://schemas.openxmlformats.org/spreadsheetml/2006/main">
  <c r="K8" i="36" l="1"/>
  <c r="K28" i="39"/>
  <c r="K8" i="39"/>
  <c r="K9" i="39"/>
  <c r="K7" i="39"/>
  <c r="K6" i="39"/>
  <c r="A8" i="36"/>
  <c r="B8" i="36"/>
  <c r="C8" i="36"/>
  <c r="D8" i="36"/>
  <c r="F8" i="6"/>
  <c r="K7" i="36"/>
  <c r="K9" i="36"/>
  <c r="K6" i="36"/>
  <c r="K5" i="36"/>
  <c r="F5" i="6" l="1"/>
  <c r="L25" i="39" l="1"/>
  <c r="K25" i="39"/>
  <c r="L15" i="39"/>
  <c r="L16" i="39"/>
  <c r="L17" i="39"/>
  <c r="L18" i="39"/>
  <c r="K15" i="39"/>
  <c r="M15" i="39" s="1"/>
  <c r="K16" i="39"/>
  <c r="K17" i="39"/>
  <c r="M17" i="39" s="1"/>
  <c r="K18" i="39"/>
  <c r="M18" i="39" s="1"/>
  <c r="L21" i="39"/>
  <c r="L22" i="39"/>
  <c r="K22" i="39"/>
  <c r="K21" i="39"/>
  <c r="L24" i="39"/>
  <c r="L23" i="39"/>
  <c r="K23" i="39"/>
  <c r="K24" i="39"/>
  <c r="L10" i="39"/>
  <c r="L11" i="39"/>
  <c r="L12" i="39"/>
  <c r="L13" i="39"/>
  <c r="L14" i="39"/>
  <c r="L19" i="39"/>
  <c r="L20" i="39"/>
  <c r="K10" i="39"/>
  <c r="K11" i="39"/>
  <c r="K12" i="39"/>
  <c r="K13" i="39"/>
  <c r="K14" i="39"/>
  <c r="K19" i="39"/>
  <c r="K20" i="39"/>
  <c r="L29" i="39"/>
  <c r="L28" i="39"/>
  <c r="K29" i="39"/>
  <c r="D7" i="36"/>
  <c r="D9" i="36"/>
  <c r="C7" i="36"/>
  <c r="C9" i="36"/>
  <c r="D5" i="36"/>
  <c r="C5" i="36"/>
  <c r="B6" i="36"/>
  <c r="B7" i="36"/>
  <c r="B9" i="36"/>
  <c r="B5" i="36"/>
  <c r="A6" i="36"/>
  <c r="A7" i="36"/>
  <c r="A9" i="36"/>
  <c r="A5" i="36"/>
  <c r="F14" i="6"/>
  <c r="F15" i="6"/>
  <c r="F13" i="6"/>
  <c r="F7" i="6"/>
  <c r="F16" i="6" l="1"/>
  <c r="C38" i="37" s="1"/>
  <c r="M25" i="39"/>
  <c r="M23" i="39"/>
  <c r="M22" i="39"/>
  <c r="M24" i="39"/>
  <c r="M16" i="39"/>
  <c r="M19" i="39"/>
  <c r="M21" i="39"/>
  <c r="M28" i="39"/>
  <c r="M13" i="39"/>
  <c r="M10" i="39"/>
  <c r="M11" i="39"/>
  <c r="M14" i="39"/>
  <c r="M20" i="39"/>
  <c r="M12" i="39"/>
  <c r="M29" i="39"/>
  <c r="M5" i="39" l="1"/>
  <c r="F17" i="6"/>
  <c r="F27" i="6"/>
  <c r="F27" i="37" s="1"/>
  <c r="M27" i="39"/>
  <c r="F18" i="6" l="1"/>
  <c r="F23" i="6" s="1"/>
  <c r="C40" i="37"/>
  <c r="C36" i="37" s="1"/>
  <c r="F22" i="6" l="1"/>
  <c r="F24" i="37" s="1"/>
  <c r="F21" i="6"/>
  <c r="F6" i="6"/>
  <c r="F9" i="6" s="1"/>
  <c r="F29" i="6" l="1"/>
  <c r="F31" i="37"/>
  <c r="F31" i="6" l="1"/>
  <c r="F38" i="37" s="1"/>
  <c r="F11" i="37"/>
  <c r="F14" i="37"/>
  <c r="C17" i="37"/>
  <c r="C28" i="37"/>
  <c r="F32" i="6" l="1"/>
  <c r="C24" i="37"/>
  <c r="C12" i="37"/>
  <c r="F5" i="19" s="1"/>
  <c r="F40" i="37" l="1"/>
  <c r="F6" i="19" s="1"/>
  <c r="F34" i="6"/>
  <c r="F36" i="6" s="1"/>
  <c r="C10" i="37" l="1"/>
  <c r="C15" i="37" s="1"/>
</calcChain>
</file>

<file path=xl/sharedStrings.xml><?xml version="1.0" encoding="utf-8"?>
<sst xmlns="http://schemas.openxmlformats.org/spreadsheetml/2006/main" count="456" uniqueCount="312">
  <si>
    <t>공  사  설  계  서</t>
    <phoneticPr fontId="2" type="noConversion"/>
  </si>
  <si>
    <t xml:space="preserve"> </t>
    <phoneticPr fontId="1" type="noConversion"/>
  </si>
  <si>
    <t xml:space="preserve"> </t>
  </si>
  <si>
    <t>(단위 : 원)</t>
    <phoneticPr fontId="2" type="noConversion"/>
  </si>
  <si>
    <t>단위</t>
  </si>
  <si>
    <t>수  량</t>
  </si>
  <si>
    <t>금   액</t>
  </si>
  <si>
    <t>총 공 사 비</t>
    <phoneticPr fontId="12" type="noConversion"/>
  </si>
  <si>
    <t>\</t>
    <phoneticPr fontId="13" type="noConversion"/>
  </si>
  <si>
    <t>○</t>
  </si>
  <si>
    <t>도 급 분 :</t>
    <phoneticPr fontId="13" type="noConversion"/>
  </si>
  <si>
    <t xml:space="preserve">원 </t>
    <phoneticPr fontId="12" type="noConversion"/>
  </si>
  <si>
    <t>공 사 기 간</t>
    <phoneticPr fontId="12" type="noConversion"/>
  </si>
  <si>
    <t>준 공 일 :</t>
    <phoneticPr fontId="13" type="noConversion"/>
  </si>
  <si>
    <t>공 사 방 법</t>
    <phoneticPr fontId="12" type="noConversion"/>
  </si>
  <si>
    <t>사업소 도급</t>
    <phoneticPr fontId="12" type="noConversion"/>
  </si>
  <si>
    <t>감 독 자</t>
    <phoneticPr fontId="12" type="noConversion"/>
  </si>
  <si>
    <t>준 공 검 사 자</t>
    <phoneticPr fontId="12" type="noConversion"/>
  </si>
  <si>
    <t>준 공 인 수 자</t>
    <phoneticPr fontId="12" type="noConversion"/>
  </si>
  <si>
    <t>첨  부  서  류</t>
    <phoneticPr fontId="12" type="noConversion"/>
  </si>
  <si>
    <t>비고참조</t>
    <phoneticPr fontId="12" type="noConversion"/>
  </si>
  <si>
    <t>내        용</t>
    <phoneticPr fontId="12" type="noConversion"/>
  </si>
  <si>
    <t>회 사 분 :</t>
    <phoneticPr fontId="13" type="noConversion"/>
  </si>
  <si>
    <t>원</t>
    <phoneticPr fontId="12" type="noConversion"/>
  </si>
  <si>
    <t>계 정 과 목</t>
    <phoneticPr fontId="12" type="noConversion"/>
  </si>
  <si>
    <t>책 임 자</t>
    <phoneticPr fontId="12" type="noConversion"/>
  </si>
  <si>
    <t xml:space="preserve">  비            고</t>
    <phoneticPr fontId="12" type="noConversion"/>
  </si>
  <si>
    <t>공   사   명</t>
    <phoneticPr fontId="12" type="noConversion"/>
  </si>
  <si>
    <t>\</t>
    <phoneticPr fontId="13" type="noConversion"/>
  </si>
  <si>
    <t>○</t>
    <phoneticPr fontId="1" type="noConversion"/>
  </si>
  <si>
    <t>원(VAT별도)</t>
    <phoneticPr fontId="1" type="noConversion"/>
  </si>
  <si>
    <t>견적가</t>
    <phoneticPr fontId="1" type="noConversion"/>
  </si>
  <si>
    <t>○ 평균임금(일 기준)</t>
  </si>
  <si>
    <t>평균임금</t>
  </si>
  <si>
    <t>2014년도</t>
  </si>
  <si>
    <t>2015년도</t>
  </si>
  <si>
    <t>○</t>
    <phoneticPr fontId="1" type="noConversion"/>
  </si>
  <si>
    <t>자동볼라드</t>
    <phoneticPr fontId="1" type="noConversion"/>
  </si>
  <si>
    <t>검색관리서버, 고해상도 하부카메라(폐쇄형), 조명시스템</t>
    <phoneticPr fontId="1" type="noConversion"/>
  </si>
  <si>
    <t>식</t>
    <phoneticPr fontId="1" type="noConversion"/>
  </si>
  <si>
    <t>&lt; 예산세부산출내역 &gt;</t>
    <phoneticPr fontId="2" type="noConversion"/>
  </si>
  <si>
    <t>차량하부검색시스템</t>
    <phoneticPr fontId="1" type="noConversion"/>
  </si>
  <si>
    <t>Master/Slave Control Unit, Steel Pit, 수동콘솔박스</t>
    <phoneticPr fontId="1" type="noConversion"/>
  </si>
  <si>
    <t>차번인식기(LPR) I/F</t>
    <phoneticPr fontId="1" type="noConversion"/>
  </si>
  <si>
    <t>차량번호인식기 및 검색시스템 연동(개발)</t>
    <phoneticPr fontId="1" type="noConversion"/>
  </si>
  <si>
    <t>자동볼라드 설치</t>
    <phoneticPr fontId="1" type="noConversion"/>
  </si>
  <si>
    <t>기타경비</t>
    <phoneticPr fontId="1" type="noConversion"/>
  </si>
  <si>
    <t>산재보험료</t>
    <phoneticPr fontId="1" type="noConversion"/>
  </si>
  <si>
    <t>고용보험료</t>
    <phoneticPr fontId="1" type="noConversion"/>
  </si>
  <si>
    <t>경비 계</t>
    <phoneticPr fontId="1" type="noConversion"/>
  </si>
  <si>
    <t>(노무비) * 3.8%</t>
    <phoneticPr fontId="1" type="noConversion"/>
  </si>
  <si>
    <t>노인장기요양보험료</t>
    <phoneticPr fontId="1" type="noConversion"/>
  </si>
  <si>
    <t xml:space="preserve"> 1. 사 급 재 료 비</t>
    <phoneticPr fontId="2" type="noConversion"/>
  </si>
  <si>
    <t xml:space="preserve">  가. 직접노무비</t>
    <phoneticPr fontId="1" type="noConversion"/>
  </si>
  <si>
    <t xml:space="preserve">  나. 간접노무비</t>
    <phoneticPr fontId="1" type="noConversion"/>
  </si>
  <si>
    <t>(직접노무비) * 10.8%</t>
    <phoneticPr fontId="1" type="noConversion"/>
  </si>
  <si>
    <t>노무비 계</t>
    <phoneticPr fontId="1" type="noConversion"/>
  </si>
  <si>
    <t>터파기</t>
  </si>
  <si>
    <t>터파기</t>
    <phoneticPr fontId="1" type="noConversion"/>
  </si>
  <si>
    <t>식</t>
    <phoneticPr fontId="1" type="noConversion"/>
  </si>
  <si>
    <t>직접노무비 계</t>
    <phoneticPr fontId="1" type="noConversion"/>
  </si>
  <si>
    <t>국민건강보험료</t>
    <phoneticPr fontId="1" type="noConversion"/>
  </si>
  <si>
    <t>국민연금보험료</t>
    <phoneticPr fontId="1" type="noConversion"/>
  </si>
  <si>
    <t>기계경비</t>
    <phoneticPr fontId="1" type="noConversion"/>
  </si>
  <si>
    <t>(노무비) * 4.572%</t>
    <phoneticPr fontId="1" type="noConversion"/>
  </si>
  <si>
    <t>(노무비) * 0.87%</t>
    <phoneticPr fontId="1" type="noConversion"/>
  </si>
  <si>
    <t>(직접노무비) * 1.70%</t>
    <phoneticPr fontId="1" type="noConversion"/>
  </si>
  <si>
    <t>(직접노무비) * 2.49%</t>
    <phoneticPr fontId="1" type="noConversion"/>
  </si>
  <si>
    <t>(건강보험료)* 6.55%</t>
    <phoneticPr fontId="1" type="noConversion"/>
  </si>
  <si>
    <t>(직접노무비) * 1.85% * 120%</t>
    <phoneticPr fontId="1" type="noConversion"/>
  </si>
  <si>
    <t>절단기, 콤팩터, 굴삭기</t>
    <phoneticPr fontId="1" type="noConversion"/>
  </si>
  <si>
    <t xml:space="preserve"> 2. 노 무 비</t>
    <phoneticPr fontId="2" type="noConversion"/>
  </si>
  <si>
    <t xml:space="preserve"> 3. 경    비</t>
    <phoneticPr fontId="2" type="noConversion"/>
  </si>
  <si>
    <t>사급재료비 계</t>
    <phoneticPr fontId="1" type="noConversion"/>
  </si>
  <si>
    <t>4. 일반관리비</t>
    <phoneticPr fontId="1" type="noConversion"/>
  </si>
  <si>
    <t>5. 이      윤</t>
    <phoneticPr fontId="1" type="noConversion"/>
  </si>
  <si>
    <t>[ 총 공 사 비 ]</t>
    <phoneticPr fontId="1" type="noConversion"/>
  </si>
  <si>
    <t>[ 도 급 분 계 ]</t>
    <phoneticPr fontId="1" type="noConversion"/>
  </si>
  <si>
    <t>단수정리</t>
    <phoneticPr fontId="1" type="noConversion"/>
  </si>
  <si>
    <t>(노무비 + 경비 + 일반관리비) * 15%</t>
    <phoneticPr fontId="1" type="noConversion"/>
  </si>
  <si>
    <t>수량</t>
  </si>
  <si>
    <t>견적가</t>
  </si>
  <si>
    <t>금액</t>
  </si>
  <si>
    <t>비고</t>
  </si>
  <si>
    <t>단가</t>
  </si>
  <si>
    <t>견적</t>
    <phoneticPr fontId="1" type="noConversion"/>
  </si>
  <si>
    <t>백단위 절사</t>
    <phoneticPr fontId="1" type="noConversion"/>
  </si>
  <si>
    <t>차량하부검색시스템 설치</t>
    <phoneticPr fontId="1" type="noConversion"/>
  </si>
  <si>
    <t>품   명</t>
  </si>
  <si>
    <t>규   격</t>
  </si>
  <si>
    <t>총계</t>
  </si>
  <si>
    <t>비 고</t>
  </si>
  <si>
    <t>아스콘, 모래, 잡석 처리, 경고테이프, 컷팅기, 콤팩트 포함
(길이3M, 폭1000mm, 깊이, 700mm)</t>
    <phoneticPr fontId="1" type="noConversion"/>
  </si>
  <si>
    <t>(단위:원)</t>
  </si>
  <si>
    <t>실례가</t>
  </si>
  <si>
    <t>적용 단가</t>
  </si>
  <si>
    <t>PAGE</t>
  </si>
  <si>
    <t>견적가1</t>
  </si>
  <si>
    <t>견적가2</t>
  </si>
  <si>
    <t>견적가3</t>
  </si>
  <si>
    <t>총 공 사 비</t>
  </si>
  <si>
    <t>\</t>
  </si>
  <si>
    <t>다) 경      비</t>
  </si>
  <si>
    <t>회사취급비</t>
  </si>
  <si>
    <t>도급공사비</t>
  </si>
  <si>
    <t xml:space="preserve">    회  사  분</t>
  </si>
  <si>
    <t xml:space="preserve">    도  급  분</t>
  </si>
  <si>
    <t>(1) 설계공사비</t>
  </si>
  <si>
    <t xml:space="preserve">     1. 전 력 비   :</t>
  </si>
  <si>
    <t>가) 재 료 비</t>
  </si>
  <si>
    <t xml:space="preserve">     2. 운 반 비   :</t>
  </si>
  <si>
    <t xml:space="preserve">     3. 공구손료   :</t>
  </si>
  <si>
    <t xml:space="preserve">    1.출고재료비</t>
  </si>
  <si>
    <t xml:space="preserve">     4. 특허권사용료:</t>
  </si>
  <si>
    <t xml:space="preserve">     5. 기  술  료 :</t>
  </si>
  <si>
    <t xml:space="preserve">       본 사 분</t>
  </si>
  <si>
    <t xml:space="preserve">     6. 품질관리비 :</t>
  </si>
  <si>
    <t xml:space="preserve">       사업소분</t>
  </si>
  <si>
    <t xml:space="preserve">     7. 가  설  비 :</t>
  </si>
  <si>
    <t xml:space="preserve">     8. 지급임차료 :</t>
  </si>
  <si>
    <t xml:space="preserve">    2.구입재료비</t>
  </si>
  <si>
    <t xml:space="preserve">     9. 보  험  료 :</t>
  </si>
  <si>
    <t xml:space="preserve">    10. 회사분경비 :</t>
  </si>
  <si>
    <t xml:space="preserve">    CP 외자</t>
  </si>
  <si>
    <t xml:space="preserve">    11. 피해보상비 :</t>
  </si>
  <si>
    <t xml:space="preserve">    CP 내자</t>
  </si>
  <si>
    <t xml:space="preserve">    12. 안전관리비 :</t>
  </si>
  <si>
    <t xml:space="preserve">    LP 내자</t>
  </si>
  <si>
    <t xml:space="preserve">    13. 수도광열비 :</t>
  </si>
  <si>
    <t xml:space="preserve">    14. 연구개발비 :</t>
  </si>
  <si>
    <t xml:space="preserve">    3. 회사운반비</t>
  </si>
  <si>
    <t xml:space="preserve">    15. 복리후생비 :</t>
  </si>
  <si>
    <t xml:space="preserve">    4. 외자조작비</t>
  </si>
  <si>
    <r>
      <t xml:space="preserve">    16. 기타</t>
    </r>
    <r>
      <rPr>
        <sz val="11"/>
        <rFont val="나눔고딕"/>
        <family val="3"/>
        <charset val="129"/>
      </rPr>
      <t xml:space="preserve"> 경비  :  </t>
    </r>
  </si>
  <si>
    <t xml:space="preserve">    5. 지입재료비</t>
  </si>
  <si>
    <t xml:space="preserve">    17. 여비교통비 :</t>
  </si>
  <si>
    <t xml:space="preserve">    6. 잡재료비</t>
  </si>
  <si>
    <t xml:space="preserve">    18. 세금과공과 :</t>
  </si>
  <si>
    <t xml:space="preserve">    7. 작업부산물</t>
  </si>
  <si>
    <t xml:space="preserve">    19. 페기처리비 :</t>
  </si>
  <si>
    <t xml:space="preserve">    20. 도서인쇄비 :</t>
  </si>
  <si>
    <t>나) 노 무 비</t>
  </si>
  <si>
    <t xml:space="preserve">    21. 지급수수료 :</t>
  </si>
  <si>
    <t xml:space="preserve">    1.직접노무비</t>
  </si>
  <si>
    <t>라) 일반관리비 :</t>
  </si>
  <si>
    <t xml:space="preserve">    2.간접노무비</t>
  </si>
  <si>
    <t>마) 이      윤 :</t>
  </si>
  <si>
    <t>&lt; 공사비예산서 &gt;</t>
    <phoneticPr fontId="1" type="noConversion"/>
  </si>
  <si>
    <t>&lt; 자 재 산 출 내 역 &gt;</t>
    <phoneticPr fontId="1" type="noConversion"/>
  </si>
  <si>
    <t>&lt; 자재비 산출내역 &gt;</t>
    <phoneticPr fontId="1" type="noConversion"/>
  </si>
  <si>
    <t>번호</t>
  </si>
  <si>
    <t>직  종  명</t>
  </si>
  <si>
    <t>적용금액</t>
  </si>
  <si>
    <t>설계조정률</t>
  </si>
  <si>
    <t>보통인부</t>
  </si>
  <si>
    <t>특별인부</t>
  </si>
  <si>
    <t>통신내선공</t>
  </si>
  <si>
    <t>통신설비공</t>
  </si>
  <si>
    <t>통신외선공</t>
  </si>
  <si>
    <t>통신케이블공</t>
  </si>
  <si>
    <t>통신관련기사</t>
  </si>
  <si>
    <t>통신관련산업기사</t>
  </si>
  <si>
    <t>통신관련기능사</t>
  </si>
  <si>
    <t>시중노임 
2016하반기</t>
    <phoneticPr fontId="1" type="noConversion"/>
  </si>
  <si>
    <t>(단위 : 원)</t>
    <phoneticPr fontId="1" type="noConversion"/>
  </si>
  <si>
    <t>품번</t>
  </si>
  <si>
    <t>공    종</t>
  </si>
  <si>
    <t>직   종</t>
  </si>
  <si>
    <t>공   량</t>
  </si>
  <si>
    <t>설  계</t>
  </si>
  <si>
    <t>공량</t>
  </si>
  <si>
    <t>단 가</t>
  </si>
  <si>
    <t>금  액</t>
  </si>
  <si>
    <t>비   고</t>
  </si>
  <si>
    <t>기 본</t>
  </si>
  <si>
    <t>할증계</t>
  </si>
  <si>
    <t>할증1</t>
  </si>
  <si>
    <t>할증2</t>
  </si>
  <si>
    <t>할증3</t>
  </si>
  <si>
    <t>조정율</t>
  </si>
  <si>
    <t>Total</t>
  </si>
  <si>
    <t>품 1</t>
  </si>
  <si>
    <t>SET</t>
  </si>
  <si>
    <t>MD</t>
  </si>
  <si>
    <t>품 2</t>
  </si>
  <si>
    <t>전자식 주차관제설비 신설</t>
    <phoneticPr fontId="1" type="noConversion"/>
  </si>
  <si>
    <t>H/W시험사</t>
    <phoneticPr fontId="1" type="noConversion"/>
  </si>
  <si>
    <t>통신외선공</t>
    <phoneticPr fontId="1" type="noConversion"/>
  </si>
  <si>
    <t>보통인부</t>
    <phoneticPr fontId="1" type="noConversion"/>
  </si>
  <si>
    <t>통품 3-2-12</t>
    <phoneticPr fontId="1" type="noConversion"/>
  </si>
  <si>
    <t>해설13</t>
    <phoneticPr fontId="1" type="noConversion"/>
  </si>
  <si>
    <t>콘크리트주 설치</t>
    <phoneticPr fontId="1" type="noConversion"/>
  </si>
  <si>
    <t>MD</t>
    <phoneticPr fontId="1" type="noConversion"/>
  </si>
  <si>
    <t>영상분석처리</t>
    <phoneticPr fontId="1" type="noConversion"/>
  </si>
  <si>
    <t>기본 자료 수집</t>
    <phoneticPr fontId="1" type="noConversion"/>
  </si>
  <si>
    <t>통신관련산업기사</t>
    <phoneticPr fontId="1" type="noConversion"/>
  </si>
  <si>
    <t>통신설비공</t>
    <phoneticPr fontId="1" type="noConversion"/>
  </si>
  <si>
    <t>보통인부</t>
    <phoneticPr fontId="1" type="noConversion"/>
  </si>
  <si>
    <t>S/W시험사</t>
    <phoneticPr fontId="1" type="noConversion"/>
  </si>
  <si>
    <t>통품 7-1-2-1</t>
    <phoneticPr fontId="1" type="noConversion"/>
  </si>
  <si>
    <t>카메라 설치</t>
    <phoneticPr fontId="1" type="noConversion"/>
  </si>
  <si>
    <t>통신설비공</t>
    <phoneticPr fontId="1" type="noConversion"/>
  </si>
  <si>
    <t>보통인부</t>
    <phoneticPr fontId="1" type="noConversion"/>
  </si>
  <si>
    <t>감지기 점검 및 시험</t>
    <phoneticPr fontId="1" type="noConversion"/>
  </si>
  <si>
    <t>SET</t>
    <phoneticPr fontId="1" type="noConversion"/>
  </si>
  <si>
    <t>종합시험(시스템)</t>
    <phoneticPr fontId="1" type="noConversion"/>
  </si>
  <si>
    <t>전원선 포설 및 연결</t>
    <phoneticPr fontId="1" type="noConversion"/>
  </si>
  <si>
    <t>제어선 포설 및 연결</t>
    <phoneticPr fontId="1" type="noConversion"/>
  </si>
  <si>
    <t>MD</t>
    <phoneticPr fontId="1" type="noConversion"/>
  </si>
  <si>
    <t>MD</t>
    <phoneticPr fontId="1" type="noConversion"/>
  </si>
  <si>
    <t>통신케이블공</t>
    <phoneticPr fontId="1" type="noConversion"/>
  </si>
  <si>
    <t>통신케이블공</t>
    <phoneticPr fontId="1" type="noConversion"/>
  </si>
  <si>
    <t>인력건주공사</t>
    <phoneticPr fontId="1" type="noConversion"/>
  </si>
  <si>
    <t>공사명 : 본부 차량하부검색시스템 설치조건부 구매</t>
    <phoneticPr fontId="1" type="noConversion"/>
  </si>
  <si>
    <t>비 고</t>
    <phoneticPr fontId="2" type="noConversion"/>
  </si>
  <si>
    <t xml:space="preserve">종   류  및  규  격 </t>
    <phoneticPr fontId="1" type="noConversion"/>
  </si>
  <si>
    <t>단  위</t>
    <phoneticPr fontId="1" type="noConversion"/>
  </si>
  <si>
    <t>단  가</t>
    <phoneticPr fontId="1" type="noConversion"/>
  </si>
  <si>
    <t>구    분</t>
    <phoneticPr fontId="1" type="noConversion"/>
  </si>
  <si>
    <t>ㅇ 공사명 : 본부 차량하부검색시스템 설치조건부 구매</t>
    <phoneticPr fontId="1" type="noConversion"/>
  </si>
  <si>
    <t>본부 차량하부검색시스템 설치조건부 구매</t>
    <phoneticPr fontId="2" type="noConversion"/>
  </si>
  <si>
    <t>본부 차량하부검색시스템 설치조건부 구매</t>
    <phoneticPr fontId="3" type="noConversion"/>
  </si>
  <si>
    <t>1개월 미만</t>
    <phoneticPr fontId="1" type="noConversion"/>
  </si>
  <si>
    <t xml:space="preserve">계약 후 29일 이내 </t>
    <phoneticPr fontId="12" type="noConversion"/>
  </si>
  <si>
    <t>(노무비 + 경비 ) * 6%</t>
    <phoneticPr fontId="1" type="noConversion"/>
  </si>
  <si>
    <t>&lt; 품     셈     표 &gt;</t>
    <phoneticPr fontId="1" type="noConversion"/>
  </si>
  <si>
    <t>기타경비:</t>
  </si>
  <si>
    <t>복리후생비(2.005)+소모품비(1.387)+교통여비(0.581)+세금과긍과(0.264)/4.633=</t>
  </si>
  <si>
    <t>품1호</t>
    <phoneticPr fontId="1" type="noConversion"/>
  </si>
  <si>
    <t>품2호</t>
  </si>
  <si>
    <t>정보보안팀</t>
    <phoneticPr fontId="1" type="noConversion"/>
  </si>
  <si>
    <t>여 수 발 전 본 부</t>
    <phoneticPr fontId="1" type="noConversion"/>
  </si>
  <si>
    <t>○ 자본예산/차량하부검색시스템 구축(4542100-4821-0001)</t>
    <phoneticPr fontId="3" type="noConversion"/>
  </si>
  <si>
    <t>여수발전본부장</t>
    <phoneticPr fontId="12" type="noConversion"/>
  </si>
  <si>
    <t>여수발전본부 정보보안팀 이준섭</t>
    <phoneticPr fontId="12" type="noConversion"/>
  </si>
  <si>
    <t>여수발전본부장이 임명한 자</t>
    <phoneticPr fontId="12" type="noConversion"/>
  </si>
  <si>
    <t>2. 공사비예산서</t>
  </si>
  <si>
    <t>1. 공사설명서</t>
  </si>
  <si>
    <t>3. 예산세부산출내역</t>
  </si>
  <si>
    <t>5. 자재비 산출내역서</t>
  </si>
  <si>
    <t>6. 품셈표</t>
  </si>
  <si>
    <t>4. 자재산출내역서</t>
  </si>
  <si>
    <t>7. 노임단가</t>
  </si>
  <si>
    <t>2017.  04.  19</t>
    <phoneticPr fontId="1" type="noConversion"/>
  </si>
  <si>
    <t xml:space="preserve">      작 성 자 :  직원   이  준  섭   (인)</t>
    <phoneticPr fontId="1" type="noConversion"/>
  </si>
  <si>
    <t xml:space="preserve">      검 토 자 :  팀장   강  병  준   (인)</t>
    <phoneticPr fontId="1" type="noConversion"/>
  </si>
  <si>
    <t>2. 공사개요</t>
  </si>
  <si>
    <t xml:space="preserve">  󰏅 현재 정문 진입 시 차량번호 인식기로 차량의 등록 유무 상태만 확인 가능</t>
  </si>
  <si>
    <t xml:space="preserve">  󰏅 차량하부검색시스템 도입으로 보안강화 및 불법행위차량 색출로 안정적 전력생산 지원</t>
  </si>
  <si>
    <t>3. 공사범위</t>
  </si>
  <si>
    <t xml:space="preserve">   가. 정문 방문차량을 대상 차량하부검색시스템 설치</t>
  </si>
  <si>
    <t xml:space="preserve">   나. 전선관, 케이블 등 기타 자재 설치</t>
  </si>
  <si>
    <t xml:space="preserve">   다. 기존 차번인식시스템과 연동 시험</t>
  </si>
  <si>
    <t>4. 소요예산</t>
  </si>
  <si>
    <t xml:space="preserve">   가. 총 공사금액 :</t>
  </si>
  <si>
    <t>(원)</t>
  </si>
  <si>
    <t xml:space="preserve">                      - WBS : 4532130-4820-0009</t>
  </si>
  <si>
    <t>5. 공사기간 : 계약 후 29일간</t>
  </si>
  <si>
    <t>6. 설계기준</t>
  </si>
  <si>
    <t xml:space="preserve">   가. 공량산출 : 통신표준품셈 적용</t>
  </si>
  <si>
    <t xml:space="preserve">   나. 자재단가 : 견적가 적용</t>
  </si>
  <si>
    <t xml:space="preserve">   다. 노임단가 : ‘17년 상반기 시중 노임단가(설계 조정율 적용)</t>
  </si>
  <si>
    <t>7. 하자기간 : 준공 후 2년. 끝.</t>
  </si>
  <si>
    <t>1. 공 사 명 : 여수 차량하부검색시스템 설치조건부 구매</t>
    <phoneticPr fontId="1" type="noConversion"/>
  </si>
  <si>
    <t xml:space="preserve">   나. 예 산 과 목 : 자본예산/차량하부검색시스템 구축</t>
    <phoneticPr fontId="1" type="noConversion"/>
  </si>
  <si>
    <t>공  사  계  획  서</t>
    <phoneticPr fontId="1" type="noConversion"/>
  </si>
  <si>
    <t>1. 공사 설명서</t>
    <phoneticPr fontId="1" type="noConversion"/>
  </si>
  <si>
    <t>NTP서버</t>
    <phoneticPr fontId="1" type="noConversion"/>
  </si>
  <si>
    <t>Time Source : GPS</t>
    <phoneticPr fontId="1" type="noConversion"/>
  </si>
  <si>
    <t>식</t>
    <phoneticPr fontId="1" type="noConversion"/>
  </si>
  <si>
    <t>아스콘, 모래, 잡석처리, 경고테이프 포함</t>
    <phoneticPr fontId="1" type="noConversion"/>
  </si>
  <si>
    <t>견적가</t>
    <phoneticPr fontId="1" type="noConversion"/>
  </si>
  <si>
    <t>現후문 입구</t>
    <phoneticPr fontId="1" type="noConversion"/>
  </si>
  <si>
    <t>現정문 입구</t>
    <phoneticPr fontId="1" type="noConversion"/>
  </si>
  <si>
    <t xml:space="preserve"> 4각,8각(루프코일)</t>
  </si>
  <si>
    <t>&lt; 2017년 상반기 정부 노임단가표 &gt;</t>
    <phoneticPr fontId="1" type="noConversion"/>
  </si>
  <si>
    <t>H/W시험사</t>
  </si>
  <si>
    <t>S/W시험사</t>
  </si>
  <si>
    <t>시중노임 
2017상반기</t>
    <phoneticPr fontId="1" type="noConversion"/>
  </si>
  <si>
    <t>평균임금
(2016년 기준)</t>
  </si>
  <si>
    <t xml:space="preserve">(소프트웨어사업 대가산정 가이드, 2016. KOSA) </t>
  </si>
  <si>
    <t>투입공수
(MD)</t>
  </si>
  <si>
    <t>&lt; SW 개발비 산정(투입공수에 의한 방식) &gt;</t>
  </si>
  <si>
    <t>(단위 : 원)</t>
  </si>
  <si>
    <t>○ 1호 : 차량하부검색시스템과 차량번호 인식기 연동 개발</t>
  </si>
  <si>
    <t>구분</t>
  </si>
  <si>
    <t>기술사</t>
  </si>
  <si>
    <t>특급기술자</t>
  </si>
  <si>
    <t>고급기술자</t>
  </si>
  <si>
    <t>중급기술자</t>
  </si>
  <si>
    <t>초급기술자</t>
  </si>
  <si>
    <t>직접인건비 합계</t>
  </si>
  <si>
    <t>제경비(직접인건비의 110 ~ 120%)</t>
  </si>
  <si>
    <t>기술료([직접인건비 + 제경비]의 20 ~ 40%)</t>
  </si>
  <si>
    <t>직접경비 (직접인건비의 10%)</t>
  </si>
  <si>
    <t>합  계  (부가세  별도, 십만단위 절사)</t>
  </si>
  <si>
    <t>십만단위 절사</t>
  </si>
  <si>
    <t>총 개발비용</t>
  </si>
  <si>
    <t>○ 2호 : 차량하부검색 시스템과 차량번호 인식기 연동 테스트</t>
  </si>
  <si>
    <t>고급기능사</t>
  </si>
  <si>
    <t>&lt; SW기술자 평균임금 &gt;</t>
  </si>
  <si>
    <t>전년대비 증가액</t>
  </si>
  <si>
    <t>2016년도</t>
  </si>
  <si>
    <t>* 2017년 3월 기준 (2016년 SW기술자 평균임금은 2015년 대비 평균 3.5% 증가)</t>
  </si>
  <si>
    <t>* 2015년 월평균 근무일수는 21.0일로 조사됨</t>
  </si>
  <si>
    <t xml:space="preserve">* SW기술자 평균임금 출처: </t>
  </si>
  <si>
    <t>https://www.sw.or.kr/biz/b_nos_list.jsp</t>
  </si>
  <si>
    <t>8. SW개발비 산정</t>
    <phoneticPr fontId="1" type="noConversion"/>
  </si>
  <si>
    <t>9. SW기술자 평균임금</t>
    <phoneticPr fontId="1" type="noConversion"/>
  </si>
  <si>
    <t>10.견적서</t>
    <phoneticPr fontId="1" type="noConversion"/>
  </si>
  <si>
    <t>물가정보(17년4월)</t>
    <phoneticPr fontId="1" type="noConversion"/>
  </si>
  <si>
    <t>산업안전보건관리비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</si>
</sst>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&quot;₩&quot;#,##0;[Red]&quot;₩&quot;\-#,##0"/>
    <numFmt numFmtId="178" formatCode="#,##0_);[Red]\(#,##0\)"/>
    <numFmt numFmtId="179" formatCode="#,##0.0_);[Red]\(#,##0.0\)"/>
    <numFmt numFmtId="180" formatCode="#,##0.00_);[Red]\(#,##0.00\)"/>
    <numFmt numFmtId="181" formatCode="#,##0_);\(#,##0\)"/>
    <numFmt numFmtId="182" formatCode="#,##0.0000;\-#,##0.0000"/>
    <numFmt numFmtId="183" formatCode="_-* #,##0_-;\-* #,##0_-;_-* &quot;-&quot;??_-;_-@_-"/>
    <numFmt numFmtId="184" formatCode="0.0000_ "/>
    <numFmt numFmtId="185" formatCode="0.0000"/>
  </numFmts>
  <fonts count="71"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2"/>
      <name val="돋움체"/>
      <family val="3"/>
      <charset val="129"/>
    </font>
    <font>
      <sz val="12"/>
      <name val="나눔고딕"/>
      <family val="3"/>
      <charset val="129"/>
    </font>
    <font>
      <b/>
      <sz val="12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11"/>
      <name val="나눔고딕"/>
      <family val="3"/>
      <charset val="129"/>
    </font>
    <font>
      <sz val="22"/>
      <name val="돋움체"/>
      <family val="3"/>
      <charset val="129"/>
    </font>
    <font>
      <sz val="14"/>
      <name val="돋움체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돋움체"/>
      <family val="3"/>
      <charset val="129"/>
    </font>
    <font>
      <b/>
      <sz val="24"/>
      <name val="돋움"/>
      <family val="3"/>
      <charset val="129"/>
    </font>
    <font>
      <b/>
      <sz val="26"/>
      <name val="돋움"/>
      <family val="3"/>
      <charset val="129"/>
    </font>
    <font>
      <b/>
      <sz val="36"/>
      <name val="돋움"/>
      <family val="3"/>
      <charset val="129"/>
    </font>
    <font>
      <sz val="12"/>
      <name val="돋움"/>
      <family val="3"/>
      <charset val="129"/>
    </font>
    <font>
      <sz val="14"/>
      <name val="돋움"/>
      <family val="3"/>
      <charset val="129"/>
    </font>
    <font>
      <b/>
      <sz val="24"/>
      <name val="돋움체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b/>
      <sz val="11"/>
      <color theme="1"/>
      <name val="굴림체"/>
      <family val="3"/>
      <charset val="129"/>
    </font>
    <font>
      <sz val="8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u/>
      <sz val="11"/>
      <color theme="10"/>
      <name val="굴림체"/>
      <family val="3"/>
      <charset val="129"/>
    </font>
    <font>
      <u/>
      <sz val="11"/>
      <color theme="10"/>
      <name val="맑은 고딕"/>
      <family val="3"/>
      <charset val="129"/>
      <scheme val="major"/>
    </font>
    <font>
      <b/>
      <sz val="18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2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24"/>
      <name val="나눔고딕"/>
      <family val="3"/>
      <charset val="129"/>
    </font>
    <font>
      <sz val="22"/>
      <name val="나눔고딕"/>
      <family val="3"/>
      <charset val="129"/>
    </font>
    <font>
      <u/>
      <sz val="12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name val="돋움"/>
      <family val="3"/>
      <charset val="129"/>
    </font>
    <font>
      <b/>
      <sz val="36"/>
      <name val="돋움체"/>
      <family val="3"/>
      <charset val="129"/>
    </font>
    <font>
      <b/>
      <sz val="10"/>
      <name val="돋움체"/>
      <family val="3"/>
      <charset val="129"/>
    </font>
    <font>
      <sz val="11"/>
      <name val="돋움체"/>
      <family val="3"/>
      <charset val="129"/>
    </font>
    <font>
      <b/>
      <sz val="11"/>
      <name val="돋움체"/>
      <family val="3"/>
      <charset val="129"/>
    </font>
    <font>
      <b/>
      <sz val="10"/>
      <name val="돋움"/>
      <family val="3"/>
      <charset val="129"/>
    </font>
    <font>
      <b/>
      <sz val="12"/>
      <name val="돋움"/>
      <family val="3"/>
      <charset val="129"/>
    </font>
    <font>
      <b/>
      <sz val="20"/>
      <name val="돋움"/>
      <family val="3"/>
      <charset val="129"/>
    </font>
    <font>
      <sz val="10"/>
      <color theme="1"/>
      <name val="돋움체"/>
      <family val="3"/>
      <charset val="129"/>
    </font>
    <font>
      <b/>
      <sz val="10"/>
      <name val="나눔고딕"/>
      <family val="3"/>
      <charset val="129"/>
    </font>
    <font>
      <b/>
      <u/>
      <sz val="20"/>
      <name val="나눔고딕"/>
      <family val="3"/>
      <charset val="129"/>
    </font>
    <font>
      <sz val="9"/>
      <name val="나눔고딕"/>
      <family val="3"/>
      <charset val="129"/>
    </font>
    <font>
      <b/>
      <sz val="16"/>
      <name val="나눔고딕"/>
      <family val="3"/>
      <charset val="129"/>
    </font>
    <font>
      <b/>
      <sz val="22"/>
      <name val="돋움"/>
      <family val="3"/>
      <charset val="129"/>
    </font>
    <font>
      <b/>
      <sz val="18"/>
      <name val="돋움체"/>
      <family val="3"/>
      <charset val="129"/>
    </font>
    <font>
      <b/>
      <sz val="28"/>
      <name val="돋움"/>
      <family val="3"/>
      <charset val="129"/>
    </font>
    <font>
      <b/>
      <sz val="14"/>
      <name val="나눔고딕"/>
      <family val="3"/>
      <charset val="129"/>
    </font>
    <font>
      <b/>
      <sz val="26"/>
      <name val="나눔고딕"/>
      <family val="3"/>
      <charset val="129"/>
    </font>
    <font>
      <sz val="11"/>
      <name val="굴림체"/>
      <family val="3"/>
      <charset val="129"/>
    </font>
    <font>
      <b/>
      <sz val="28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6"/>
      <color theme="1"/>
      <name val="굴림체"/>
      <family val="3"/>
      <charset val="129"/>
    </font>
    <font>
      <sz val="16"/>
      <name val="돋움"/>
      <family val="3"/>
      <charset val="129"/>
    </font>
    <font>
      <sz val="16"/>
      <color theme="1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4">
    <xf numFmtId="0" fontId="0" fillId="0" borderId="0">
      <alignment vertical="center"/>
    </xf>
    <xf numFmtId="0" fontId="21" fillId="0" borderId="0"/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64" fillId="0" borderId="0">
      <alignment vertical="center"/>
    </xf>
    <xf numFmtId="0" fontId="22" fillId="0" borderId="0">
      <alignment vertical="center"/>
    </xf>
  </cellStyleXfs>
  <cellXfs count="348">
    <xf numFmtId="0" fontId="0" fillId="0" borderId="0" xfId="0">
      <alignment vertical="center"/>
    </xf>
    <xf numFmtId="0" fontId="5" fillId="0" borderId="0" xfId="0" applyFont="1" applyAlignment="1"/>
    <xf numFmtId="0" fontId="5" fillId="2" borderId="0" xfId="0" applyNumberFormat="1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1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8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1" fontId="7" fillId="0" borderId="0" xfId="0" applyNumberFormat="1" applyFont="1" applyAlignment="1"/>
    <xf numFmtId="3" fontId="7" fillId="0" borderId="0" xfId="0" applyNumberFormat="1" applyFont="1" applyAlignme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11" fillId="0" borderId="12" xfId="0" applyFont="1" applyBorder="1" applyAlignment="1">
      <alignment horizontal="right" vertical="center"/>
    </xf>
    <xf numFmtId="0" fontId="11" fillId="0" borderId="18" xfId="0" applyFont="1" applyBorder="1" applyAlignment="1">
      <alignment horizontal="left" vertical="center"/>
    </xf>
    <xf numFmtId="0" fontId="5" fillId="2" borderId="0" xfId="0" applyNumberFormat="1" applyFont="1" applyFill="1" applyAlignment="1"/>
    <xf numFmtId="0" fontId="5" fillId="0" borderId="0" xfId="0" applyNumberFormat="1" applyFont="1" applyAlignment="1"/>
    <xf numFmtId="0" fontId="11" fillId="2" borderId="0" xfId="0" applyNumberFormat="1" applyFont="1" applyFill="1" applyAlignment="1"/>
    <xf numFmtId="0" fontId="14" fillId="2" borderId="0" xfId="0" applyNumberFormat="1" applyFont="1" applyFill="1" applyAlignment="1">
      <alignment horizontal="centerContinuous"/>
    </xf>
    <xf numFmtId="0" fontId="11" fillId="2" borderId="0" xfId="0" applyNumberFormat="1" applyFont="1" applyFill="1" applyAlignment="1">
      <alignment horizontal="centerContinuous"/>
    </xf>
    <xf numFmtId="0" fontId="5" fillId="2" borderId="0" xfId="0" applyNumberFormat="1" applyFont="1" applyFill="1" applyAlignment="1">
      <alignment horizontal="centerContinuous"/>
    </xf>
    <xf numFmtId="0" fontId="5" fillId="2" borderId="0" xfId="0" applyNumberFormat="1" applyFont="1" applyFill="1" applyBorder="1" applyAlignment="1">
      <alignment horizontal="center"/>
    </xf>
    <xf numFmtId="0" fontId="5" fillId="2" borderId="0" xfId="0" applyNumberFormat="1" applyFont="1" applyFill="1" applyAlignment="1">
      <alignment horizontal="right"/>
    </xf>
    <xf numFmtId="0" fontId="20" fillId="2" borderId="0" xfId="0" applyNumberFormat="1" applyFont="1" applyFill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1" fillId="0" borderId="29" xfId="0" applyNumberFormat="1" applyFont="1" applyBorder="1" applyAlignment="1">
      <alignment vertical="center"/>
    </xf>
    <xf numFmtId="0" fontId="11" fillId="0" borderId="12" xfId="0" applyFont="1" applyBorder="1">
      <alignment vertical="center"/>
    </xf>
    <xf numFmtId="0" fontId="11" fillId="0" borderId="2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41" fontId="11" fillId="0" borderId="12" xfId="0" applyNumberFormat="1" applyFont="1" applyBorder="1">
      <alignment vertical="center"/>
    </xf>
    <xf numFmtId="41" fontId="11" fillId="0" borderId="12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41" fontId="7" fillId="3" borderId="15" xfId="0" applyNumberFormat="1" applyFont="1" applyFill="1" applyBorder="1" applyAlignment="1">
      <alignment vertical="center"/>
    </xf>
    <xf numFmtId="3" fontId="7" fillId="3" borderId="15" xfId="0" applyNumberFormat="1" applyFont="1" applyFill="1" applyBorder="1" applyAlignment="1">
      <alignment vertical="center"/>
    </xf>
    <xf numFmtId="41" fontId="7" fillId="0" borderId="15" xfId="0" applyNumberFormat="1" applyFont="1" applyFill="1" applyBorder="1" applyAlignment="1">
      <alignment horizontal="left" vertical="center"/>
    </xf>
    <xf numFmtId="41" fontId="7" fillId="0" borderId="15" xfId="0" applyNumberFormat="1" applyFont="1" applyFill="1" applyBorder="1" applyAlignment="1">
      <alignment horizontal="center" vertical="center"/>
    </xf>
    <xf numFmtId="41" fontId="7" fillId="0" borderId="15" xfId="0" applyNumberFormat="1" applyFont="1" applyFill="1" applyBorder="1" applyAlignment="1">
      <alignment vertical="center"/>
    </xf>
    <xf numFmtId="3" fontId="7" fillId="3" borderId="15" xfId="0" applyNumberFormat="1" applyFont="1" applyFill="1" applyBorder="1" applyAlignment="1">
      <alignment horizontal="right" vertical="center"/>
    </xf>
    <xf numFmtId="0" fontId="9" fillId="3" borderId="15" xfId="0" applyFont="1" applyFill="1" applyBorder="1" applyAlignment="1">
      <alignment horizontal="center" vertical="center"/>
    </xf>
    <xf numFmtId="41" fontId="9" fillId="0" borderId="15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41" fontId="7" fillId="0" borderId="15" xfId="0" applyNumberFormat="1" applyFont="1" applyFill="1" applyBorder="1" applyAlignment="1">
      <alignment horizontal="left" vertical="center" wrapText="1"/>
    </xf>
    <xf numFmtId="3" fontId="7" fillId="3" borderId="15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0" fillId="0" borderId="0" xfId="0">
      <alignment vertical="center"/>
    </xf>
    <xf numFmtId="0" fontId="8" fillId="0" borderId="15" xfId="0" applyFont="1" applyBorder="1" applyAlignment="1">
      <alignment horizontal="center" vertical="center"/>
    </xf>
    <xf numFmtId="41" fontId="8" fillId="0" borderId="15" xfId="0" applyNumberFormat="1" applyFont="1" applyFill="1" applyBorder="1" applyAlignment="1">
      <alignment horizontal="left" vertical="center"/>
    </xf>
    <xf numFmtId="0" fontId="46" fillId="3" borderId="15" xfId="0" applyNumberFormat="1" applyFont="1" applyFill="1" applyBorder="1" applyAlignment="1">
      <alignment horizontal="left" vertical="center"/>
    </xf>
    <xf numFmtId="0" fontId="46" fillId="3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46" fillId="3" borderId="43" xfId="0" applyNumberFormat="1" applyFont="1" applyFill="1" applyBorder="1" applyAlignment="1">
      <alignment horizontal="center" vertical="center"/>
    </xf>
    <xf numFmtId="0" fontId="51" fillId="3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8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right" vertical="center" wrapText="1"/>
    </xf>
    <xf numFmtId="0" fontId="49" fillId="0" borderId="0" xfId="0" applyFont="1" applyAlignment="1">
      <alignment horizontal="right" vertical="center" wrapText="1"/>
    </xf>
    <xf numFmtId="178" fontId="48" fillId="0" borderId="15" xfId="0" applyNumberFormat="1" applyFont="1" applyFill="1" applyBorder="1" applyAlignment="1">
      <alignment horizontal="center" vertical="center" wrapText="1"/>
    </xf>
    <xf numFmtId="178" fontId="50" fillId="0" borderId="15" xfId="0" applyNumberFormat="1" applyFont="1" applyFill="1" applyBorder="1" applyAlignment="1">
      <alignment horizontal="center" vertical="center" wrapText="1"/>
    </xf>
    <xf numFmtId="178" fontId="50" fillId="0" borderId="43" xfId="0" applyNumberFormat="1" applyFont="1" applyFill="1" applyBorder="1" applyAlignment="1">
      <alignment horizontal="center" vertical="center" wrapText="1"/>
    </xf>
    <xf numFmtId="0" fontId="54" fillId="0" borderId="15" xfId="0" applyFont="1" applyFill="1" applyBorder="1" applyAlignment="1">
      <alignment horizontal="left" vertical="center"/>
    </xf>
    <xf numFmtId="0" fontId="54" fillId="0" borderId="15" xfId="0" applyFont="1" applyFill="1" applyBorder="1" applyAlignment="1">
      <alignment horizontal="center" vertical="center"/>
    </xf>
    <xf numFmtId="41" fontId="41" fillId="0" borderId="15" xfId="0" applyNumberFormat="1" applyFont="1" applyFill="1" applyBorder="1" applyAlignment="1">
      <alignment horizontal="right" vertical="center" wrapText="1"/>
    </xf>
    <xf numFmtId="41" fontId="41" fillId="3" borderId="15" xfId="0" applyNumberFormat="1" applyFont="1" applyFill="1" applyBorder="1" applyAlignment="1">
      <alignment horizontal="right" vertical="center" wrapText="1"/>
    </xf>
    <xf numFmtId="178" fontId="48" fillId="12" borderId="15" xfId="0" applyNumberFormat="1" applyFont="1" applyFill="1" applyBorder="1" applyAlignment="1">
      <alignment horizontal="right" vertical="center" wrapText="1"/>
    </xf>
    <xf numFmtId="0" fontId="48" fillId="5" borderId="1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2" borderId="7" xfId="0" applyFont="1" applyFill="1" applyBorder="1" applyAlignment="1"/>
    <xf numFmtId="0" fontId="42" fillId="2" borderId="8" xfId="0" applyFont="1" applyFill="1" applyBorder="1" applyAlignment="1">
      <alignment horizontal="centerContinuous"/>
    </xf>
    <xf numFmtId="0" fontId="43" fillId="2" borderId="0" xfId="0" applyFont="1" applyFill="1" applyBorder="1" applyAlignment="1">
      <alignment horizontal="centerContinuous"/>
    </xf>
    <xf numFmtId="0" fontId="42" fillId="2" borderId="0" xfId="0" applyFont="1" applyFill="1" applyBorder="1" applyAlignment="1">
      <alignment horizontal="centerContinuous"/>
    </xf>
    <xf numFmtId="0" fontId="43" fillId="2" borderId="9" xfId="0" applyFont="1" applyFill="1" applyBorder="1" applyAlignment="1">
      <alignment horizontal="centerContinuous"/>
    </xf>
    <xf numFmtId="0" fontId="43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8" xfId="0" applyFont="1" applyFill="1" applyBorder="1" applyAlignment="1"/>
    <xf numFmtId="0" fontId="5" fillId="2" borderId="9" xfId="0" applyFont="1" applyFill="1" applyBorder="1" applyAlignment="1"/>
    <xf numFmtId="0" fontId="5" fillId="2" borderId="8" xfId="0" applyNumberFormat="1" applyFont="1" applyFill="1" applyBorder="1" applyAlignment="1"/>
    <xf numFmtId="0" fontId="5" fillId="9" borderId="0" xfId="0" applyFont="1" applyFill="1" applyBorder="1" applyAlignment="1">
      <alignment horizontal="right"/>
    </xf>
    <xf numFmtId="6" fontId="5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/>
    <xf numFmtId="0" fontId="5" fillId="2" borderId="0" xfId="0" applyFont="1" applyFill="1" applyBorder="1" applyAlignment="1">
      <alignment horizontal="right"/>
    </xf>
    <xf numFmtId="181" fontId="5" fillId="2" borderId="0" xfId="0" applyNumberFormat="1" applyFont="1" applyFill="1" applyBorder="1" applyAlignment="1"/>
    <xf numFmtId="0" fontId="5" fillId="2" borderId="9" xfId="0" applyNumberFormat="1" applyFont="1" applyFill="1" applyBorder="1" applyAlignment="1"/>
    <xf numFmtId="176" fontId="5" fillId="2" borderId="0" xfId="0" applyNumberFormat="1" applyFont="1" applyFill="1" applyBorder="1" applyAlignment="1"/>
    <xf numFmtId="0" fontId="5" fillId="2" borderId="0" xfId="0" quotePrefix="1" applyFont="1" applyFill="1" applyBorder="1" applyAlignment="1">
      <alignment horizontal="right"/>
    </xf>
    <xf numFmtId="176" fontId="5" fillId="2" borderId="0" xfId="0" applyNumberFormat="1" applyFont="1" applyFill="1" applyBorder="1" applyAlignment="1">
      <alignment horizontal="right"/>
    </xf>
    <xf numFmtId="181" fontId="5" fillId="2" borderId="0" xfId="0" applyNumberFormat="1" applyFont="1" applyFill="1" applyBorder="1" applyAlignment="1">
      <alignment horizontal="right"/>
    </xf>
    <xf numFmtId="0" fontId="5" fillId="2" borderId="8" xfId="0" quotePrefix="1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3" fontId="5" fillId="2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right"/>
    </xf>
    <xf numFmtId="0" fontId="5" fillId="2" borderId="10" xfId="0" applyFont="1" applyFill="1" applyBorder="1" applyAlignment="1"/>
    <xf numFmtId="0" fontId="5" fillId="2" borderId="2" xfId="0" applyFont="1" applyFill="1" applyBorder="1" applyAlignment="1"/>
    <xf numFmtId="0" fontId="5" fillId="2" borderId="11" xfId="0" applyFont="1" applyFill="1" applyBorder="1" applyAlignment="1"/>
    <xf numFmtId="176" fontId="5" fillId="9" borderId="0" xfId="0" applyNumberFormat="1" applyFont="1" applyFill="1" applyBorder="1" applyAlignment="1">
      <alignment shrinkToFit="1"/>
    </xf>
    <xf numFmtId="0" fontId="5" fillId="2" borderId="0" xfId="0" applyNumberFormat="1" applyFont="1" applyFill="1" applyBorder="1" applyAlignment="1">
      <alignment shrinkToFit="1"/>
    </xf>
    <xf numFmtId="176" fontId="5" fillId="2" borderId="0" xfId="0" applyNumberFormat="1" applyFont="1" applyFill="1" applyBorder="1" applyAlignment="1">
      <alignment shrinkToFit="1"/>
    </xf>
    <xf numFmtId="176" fontId="5" fillId="2" borderId="0" xfId="0" applyNumberFormat="1" applyFont="1" applyFill="1" applyBorder="1" applyAlignment="1">
      <alignment horizontal="right" shrinkToFit="1"/>
    </xf>
    <xf numFmtId="181" fontId="5" fillId="2" borderId="0" xfId="0" applyNumberFormat="1" applyFont="1" applyFill="1" applyBorder="1" applyAlignment="1">
      <alignment horizontal="right" shrinkToFit="1"/>
    </xf>
    <xf numFmtId="0" fontId="0" fillId="0" borderId="0" xfId="0">
      <alignment vertical="center"/>
    </xf>
    <xf numFmtId="0" fontId="5" fillId="10" borderId="15" xfId="1" applyFont="1" applyFill="1" applyBorder="1" applyAlignment="1">
      <alignment horizontal="center" vertical="center"/>
    </xf>
    <xf numFmtId="181" fontId="45" fillId="0" borderId="15" xfId="1" applyNumberFormat="1" applyFont="1" applyFill="1" applyBorder="1" applyAlignment="1" applyProtection="1">
      <alignment vertical="center"/>
    </xf>
    <xf numFmtId="0" fontId="0" fillId="0" borderId="0" xfId="0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 shrinkToFit="1"/>
    </xf>
    <xf numFmtId="41" fontId="57" fillId="0" borderId="46" xfId="0" applyNumberFormat="1" applyFont="1" applyFill="1" applyBorder="1" applyAlignment="1">
      <alignment horizontal="center" vertical="center" shrinkToFit="1"/>
    </xf>
    <xf numFmtId="0" fontId="8" fillId="0" borderId="46" xfId="0" applyFont="1" applyFill="1" applyBorder="1" applyAlignment="1">
      <alignment vertical="center"/>
    </xf>
    <xf numFmtId="184" fontId="8" fillId="0" borderId="46" xfId="0" applyNumberFormat="1" applyFont="1" applyFill="1" applyBorder="1" applyAlignment="1">
      <alignment vertical="center"/>
    </xf>
    <xf numFmtId="185" fontId="8" fillId="0" borderId="46" xfId="0" applyNumberFormat="1" applyFont="1" applyFill="1" applyBorder="1" applyAlignment="1">
      <alignment vertical="center"/>
    </xf>
    <xf numFmtId="41" fontId="8" fillId="0" borderId="46" xfId="0" applyNumberFormat="1" applyFont="1" applyFill="1" applyBorder="1" applyAlignment="1">
      <alignment vertical="center" shrinkToFit="1"/>
    </xf>
    <xf numFmtId="183" fontId="8" fillId="0" borderId="46" xfId="0" applyNumberFormat="1" applyFont="1" applyFill="1" applyBorder="1" applyAlignment="1">
      <alignment vertical="center"/>
    </xf>
    <xf numFmtId="41" fontId="8" fillId="0" borderId="45" xfId="0" applyNumberFormat="1" applyFont="1" applyFill="1" applyBorder="1" applyAlignment="1">
      <alignment horizontal="left" vertical="center"/>
    </xf>
    <xf numFmtId="41" fontId="8" fillId="0" borderId="45" xfId="0" applyNumberFormat="1" applyFont="1" applyFill="1" applyBorder="1" applyAlignment="1">
      <alignment horizontal="center" vertical="center" shrinkToFit="1"/>
    </xf>
    <xf numFmtId="0" fontId="8" fillId="0" borderId="45" xfId="0" applyFont="1" applyFill="1" applyBorder="1" applyAlignment="1">
      <alignment vertical="center"/>
    </xf>
    <xf numFmtId="184" fontId="8" fillId="0" borderId="45" xfId="0" applyNumberFormat="1" applyFont="1" applyFill="1" applyBorder="1" applyAlignment="1">
      <alignment vertical="center"/>
    </xf>
    <xf numFmtId="185" fontId="8" fillId="0" borderId="45" xfId="0" applyNumberFormat="1" applyFont="1" applyFill="1" applyBorder="1" applyAlignment="1">
      <alignment vertical="center"/>
    </xf>
    <xf numFmtId="43" fontId="8" fillId="0" borderId="45" xfId="0" applyNumberFormat="1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41" fontId="8" fillId="0" borderId="44" xfId="0" applyNumberFormat="1" applyFont="1" applyFill="1" applyBorder="1" applyAlignment="1">
      <alignment vertical="center"/>
    </xf>
    <xf numFmtId="41" fontId="8" fillId="0" borderId="44" xfId="0" applyNumberFormat="1" applyFont="1" applyFill="1" applyBorder="1" applyAlignment="1">
      <alignment horizontal="left" vertical="center"/>
    </xf>
    <xf numFmtId="41" fontId="57" fillId="0" borderId="44" xfId="0" applyNumberFormat="1" applyFont="1" applyFill="1" applyBorder="1" applyAlignment="1">
      <alignment horizontal="center" vertical="center" shrinkToFit="1"/>
    </xf>
    <xf numFmtId="0" fontId="8" fillId="0" borderId="44" xfId="0" applyFont="1" applyFill="1" applyBorder="1" applyAlignment="1">
      <alignment vertical="center"/>
    </xf>
    <xf numFmtId="184" fontId="8" fillId="0" borderId="44" xfId="0" applyNumberFormat="1" applyFont="1" applyFill="1" applyBorder="1" applyAlignment="1">
      <alignment vertical="center"/>
    </xf>
    <xf numFmtId="185" fontId="8" fillId="0" borderId="44" xfId="0" applyNumberFormat="1" applyFont="1" applyFill="1" applyBorder="1" applyAlignment="1">
      <alignment vertical="center"/>
    </xf>
    <xf numFmtId="0" fontId="55" fillId="13" borderId="15" xfId="0" applyFont="1" applyFill="1" applyBorder="1" applyAlignment="1">
      <alignment horizontal="center" vertical="center"/>
    </xf>
    <xf numFmtId="181" fontId="45" fillId="0" borderId="15" xfId="1" applyNumberFormat="1" applyFont="1" applyFill="1" applyBorder="1" applyAlignment="1" applyProtection="1">
      <alignment vertical="center"/>
    </xf>
    <xf numFmtId="41" fontId="8" fillId="0" borderId="44" xfId="0" applyNumberFormat="1" applyFont="1" applyFill="1" applyBorder="1" applyAlignment="1">
      <alignment vertical="center" shrinkToFit="1"/>
    </xf>
    <xf numFmtId="9" fontId="8" fillId="0" borderId="46" xfId="0" applyNumberFormat="1" applyFont="1" applyFill="1" applyBorder="1" applyAlignment="1">
      <alignment vertical="center"/>
    </xf>
    <xf numFmtId="41" fontId="8" fillId="0" borderId="44" xfId="0" applyNumberFormat="1" applyFont="1" applyFill="1" applyBorder="1" applyAlignment="1">
      <alignment horizontal="center" vertical="center"/>
    </xf>
    <xf numFmtId="41" fontId="57" fillId="0" borderId="47" xfId="0" applyNumberFormat="1" applyFont="1" applyFill="1" applyBorder="1" applyAlignment="1">
      <alignment horizontal="center" vertical="center" shrinkToFit="1"/>
    </xf>
    <xf numFmtId="184" fontId="8" fillId="0" borderId="47" xfId="0" applyNumberFormat="1" applyFont="1" applyFill="1" applyBorder="1" applyAlignment="1">
      <alignment vertical="center"/>
    </xf>
    <xf numFmtId="41" fontId="8" fillId="0" borderId="47" xfId="0" applyNumberFormat="1" applyFont="1" applyFill="1" applyBorder="1" applyAlignment="1">
      <alignment vertical="center" shrinkToFit="1"/>
    </xf>
    <xf numFmtId="0" fontId="8" fillId="0" borderId="44" xfId="0" applyFont="1" applyFill="1" applyBorder="1" applyAlignment="1">
      <alignment horizontal="center" vertical="center"/>
    </xf>
    <xf numFmtId="41" fontId="6" fillId="0" borderId="15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3" fontId="6" fillId="3" borderId="15" xfId="0" applyNumberFormat="1" applyFont="1" applyFill="1" applyBorder="1" applyAlignment="1">
      <alignment vertical="center"/>
    </xf>
    <xf numFmtId="0" fontId="6" fillId="8" borderId="15" xfId="0" quotePrefix="1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41" fontId="6" fillId="8" borderId="15" xfId="0" quotePrefix="1" applyNumberFormat="1" applyFont="1" applyFill="1" applyBorder="1" applyAlignment="1">
      <alignment horizontal="center" vertical="center"/>
    </xf>
    <xf numFmtId="3" fontId="6" fillId="8" borderId="15" xfId="0" quotePrefix="1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60" fillId="2" borderId="0" xfId="0" applyNumberFormat="1" applyFont="1" applyFill="1" applyAlignment="1">
      <alignment horizontal="centerContinuous"/>
    </xf>
    <xf numFmtId="0" fontId="8" fillId="0" borderId="15" xfId="0" applyFont="1" applyBorder="1" applyAlignment="1">
      <alignment horizontal="left" vertical="center"/>
    </xf>
    <xf numFmtId="0" fontId="62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/>
    <xf numFmtId="0" fontId="11" fillId="0" borderId="0" xfId="0" applyFont="1" applyBorder="1" applyAlignment="1">
      <alignment vertical="top"/>
    </xf>
    <xf numFmtId="0" fontId="11" fillId="0" borderId="20" xfId="0" applyFont="1" applyBorder="1">
      <alignment vertical="center"/>
    </xf>
    <xf numFmtId="0" fontId="1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9" xfId="0" applyFont="1" applyBorder="1" applyAlignment="1">
      <alignment horizontal="left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" xfId="0" applyFont="1" applyBorder="1" applyAlignment="1">
      <alignment vertical="top"/>
    </xf>
    <xf numFmtId="0" fontId="11" fillId="0" borderId="16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5" fillId="2" borderId="0" xfId="0" applyFont="1" applyFill="1" applyBorder="1" applyAlignment="1"/>
    <xf numFmtId="0" fontId="0" fillId="0" borderId="0" xfId="0">
      <alignment vertical="center"/>
    </xf>
    <xf numFmtId="0" fontId="8" fillId="0" borderId="0" xfId="0" applyFont="1" applyAlignment="1"/>
    <xf numFmtId="0" fontId="7" fillId="3" borderId="15" xfId="0" applyFont="1" applyFill="1" applyBorder="1" applyAlignment="1">
      <alignment horizontal="center" vertical="center"/>
    </xf>
    <xf numFmtId="41" fontId="7" fillId="0" borderId="15" xfId="0" applyNumberFormat="1" applyFont="1" applyFill="1" applyBorder="1" applyAlignment="1">
      <alignment horizontal="left" vertical="center"/>
    </xf>
    <xf numFmtId="41" fontId="7" fillId="0" borderId="15" xfId="0" applyNumberFormat="1" applyFont="1" applyFill="1" applyBorder="1" applyAlignment="1">
      <alignment horizontal="center" vertical="center"/>
    </xf>
    <xf numFmtId="41" fontId="7" fillId="0" borderId="15" xfId="0" applyNumberFormat="1" applyFont="1" applyFill="1" applyBorder="1" applyAlignment="1">
      <alignment vertical="center"/>
    </xf>
    <xf numFmtId="3" fontId="7" fillId="3" borderId="15" xfId="0" applyNumberFormat="1" applyFont="1" applyFill="1" applyBorder="1" applyAlignment="1">
      <alignment horizontal="right" vertical="center"/>
    </xf>
    <xf numFmtId="41" fontId="7" fillId="0" borderId="15" xfId="0" applyNumberFormat="1" applyFont="1" applyFill="1" applyBorder="1" applyAlignment="1">
      <alignment horizontal="left" vertical="center" wrapText="1"/>
    </xf>
    <xf numFmtId="0" fontId="46" fillId="3" borderId="15" xfId="0" applyNumberFormat="1" applyFont="1" applyFill="1" applyBorder="1" applyAlignment="1">
      <alignment horizontal="left" vertical="center"/>
    </xf>
    <xf numFmtId="0" fontId="46" fillId="3" borderId="15" xfId="0" applyFont="1" applyFill="1" applyBorder="1" applyAlignment="1">
      <alignment horizontal="center" vertical="center"/>
    </xf>
    <xf numFmtId="0" fontId="46" fillId="3" borderId="43" xfId="0" applyNumberFormat="1" applyFont="1" applyFill="1" applyBorder="1" applyAlignment="1">
      <alignment horizontal="center" vertical="center"/>
    </xf>
    <xf numFmtId="0" fontId="51" fillId="3" borderId="15" xfId="0" applyFont="1" applyFill="1" applyBorder="1" applyAlignment="1">
      <alignment horizontal="center" vertical="center"/>
    </xf>
    <xf numFmtId="178" fontId="48" fillId="0" borderId="15" xfId="0" applyNumberFormat="1" applyFont="1" applyFill="1" applyBorder="1" applyAlignment="1">
      <alignment horizontal="center" vertical="center" wrapText="1"/>
    </xf>
    <xf numFmtId="0" fontId="54" fillId="0" borderId="15" xfId="0" applyFont="1" applyFill="1" applyBorder="1" applyAlignment="1">
      <alignment horizontal="left" vertical="center"/>
    </xf>
    <xf numFmtId="0" fontId="54" fillId="0" borderId="15" xfId="0" applyFont="1" applyFill="1" applyBorder="1" applyAlignment="1">
      <alignment horizontal="center" vertical="center"/>
    </xf>
    <xf numFmtId="41" fontId="41" fillId="3" borderId="15" xfId="0" applyNumberFormat="1" applyFont="1" applyFill="1" applyBorder="1" applyAlignment="1">
      <alignment horizontal="right" vertical="center" wrapText="1"/>
    </xf>
    <xf numFmtId="178" fontId="48" fillId="12" borderId="15" xfId="0" applyNumberFormat="1" applyFont="1" applyFill="1" applyBorder="1" applyAlignment="1">
      <alignment horizontal="right" vertical="center" wrapText="1"/>
    </xf>
    <xf numFmtId="0" fontId="48" fillId="5" borderId="15" xfId="0" applyFont="1" applyFill="1" applyBorder="1" applyAlignment="1">
      <alignment horizontal="center" vertical="center" wrapText="1"/>
    </xf>
    <xf numFmtId="176" fontId="5" fillId="9" borderId="0" xfId="0" applyNumberFormat="1" applyFont="1" applyFill="1" applyBorder="1" applyAlignment="1">
      <alignment vertical="center" shrinkToFit="1"/>
    </xf>
    <xf numFmtId="0" fontId="7" fillId="0" borderId="0" xfId="0" applyFont="1">
      <alignment vertical="center"/>
    </xf>
    <xf numFmtId="0" fontId="7" fillId="0" borderId="0" xfId="12" applyFont="1">
      <alignment vertical="center"/>
    </xf>
    <xf numFmtId="0" fontId="6" fillId="0" borderId="0" xfId="12" applyFont="1">
      <alignment vertical="center"/>
    </xf>
    <xf numFmtId="0" fontId="7" fillId="0" borderId="0" xfId="12" applyFont="1" applyAlignment="1">
      <alignment vertical="center"/>
    </xf>
    <xf numFmtId="0" fontId="67" fillId="0" borderId="0" xfId="12" applyFont="1" applyFill="1">
      <alignment vertical="center"/>
    </xf>
    <xf numFmtId="0" fontId="7" fillId="0" borderId="0" xfId="12" applyFont="1" applyFill="1">
      <alignment vertical="center"/>
    </xf>
    <xf numFmtId="0" fontId="7" fillId="3" borderId="0" xfId="12" applyFont="1" applyFill="1">
      <alignment vertical="center"/>
    </xf>
    <xf numFmtId="41" fontId="7" fillId="0" borderId="15" xfId="0" applyNumberFormat="1" applyFont="1" applyFill="1" applyBorder="1" applyAlignment="1">
      <alignment horizontal="center" vertical="center"/>
    </xf>
    <xf numFmtId="0" fontId="46" fillId="3" borderId="15" xfId="0" applyFont="1" applyFill="1" applyBorder="1" applyAlignment="1">
      <alignment horizontal="center" vertical="center"/>
    </xf>
    <xf numFmtId="0" fontId="54" fillId="0" borderId="15" xfId="0" applyFont="1" applyFill="1" applyBorder="1" applyAlignment="1">
      <alignment horizontal="center" vertical="center"/>
    </xf>
    <xf numFmtId="185" fontId="8" fillId="0" borderId="46" xfId="0" applyNumberFormat="1" applyFont="1" applyFill="1" applyBorder="1" applyAlignment="1">
      <alignment vertical="center"/>
    </xf>
    <xf numFmtId="41" fontId="8" fillId="0" borderId="46" xfId="0" applyNumberFormat="1" applyFont="1" applyFill="1" applyBorder="1" applyAlignment="1">
      <alignment vertical="center" shrinkToFit="1"/>
    </xf>
    <xf numFmtId="183" fontId="8" fillId="0" borderId="46" xfId="0" applyNumberFormat="1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184" fontId="8" fillId="0" borderId="47" xfId="0" applyNumberFormat="1" applyFont="1" applyFill="1" applyBorder="1" applyAlignment="1">
      <alignment vertical="center"/>
    </xf>
    <xf numFmtId="41" fontId="57" fillId="0" borderId="4" xfId="0" applyNumberFormat="1" applyFont="1" applyFill="1" applyBorder="1" applyAlignment="1">
      <alignment horizontal="center" vertical="center" shrinkToFit="1"/>
    </xf>
    <xf numFmtId="184" fontId="8" fillId="0" borderId="48" xfId="0" applyNumberFormat="1" applyFont="1" applyFill="1" applyBorder="1" applyAlignment="1">
      <alignment vertical="center"/>
    </xf>
    <xf numFmtId="0" fontId="8" fillId="0" borderId="48" xfId="0" applyFont="1" applyFill="1" applyBorder="1" applyAlignment="1">
      <alignment vertical="center"/>
    </xf>
    <xf numFmtId="0" fontId="5" fillId="10" borderId="15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 applyProtection="1">
      <alignment horizontal="left" vertical="center"/>
    </xf>
    <xf numFmtId="182" fontId="8" fillId="0" borderId="1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>
      <alignment horizontal="center" vertical="center"/>
    </xf>
    <xf numFmtId="37" fontId="8" fillId="0" borderId="1" xfId="1" applyNumberFormat="1" applyFont="1" applyFill="1" applyBorder="1" applyAlignment="1" applyProtection="1">
      <alignment horizontal="center" vertical="center"/>
    </xf>
    <xf numFmtId="41" fontId="8" fillId="0" borderId="15" xfId="1" applyNumberFormat="1" applyFont="1" applyFill="1" applyBorder="1" applyAlignment="1" applyProtection="1">
      <alignment vertical="center"/>
    </xf>
    <xf numFmtId="176" fontId="8" fillId="0" borderId="1" xfId="1" applyNumberFormat="1" applyFont="1" applyFill="1" applyBorder="1" applyAlignment="1" applyProtection="1">
      <alignment horizontal="center" vertical="center"/>
    </xf>
    <xf numFmtId="0" fontId="23" fillId="0" borderId="0" xfId="5" applyFont="1" applyBorder="1">
      <alignment vertical="center"/>
    </xf>
    <xf numFmtId="179" fontId="30" fillId="5" borderId="15" xfId="6" applyNumberFormat="1" applyFont="1" applyFill="1" applyBorder="1" applyAlignment="1" applyProtection="1">
      <alignment horizontal="center" vertical="center" wrapText="1"/>
      <protection locked="0"/>
    </xf>
    <xf numFmtId="176" fontId="30" fillId="0" borderId="25" xfId="6" applyNumberFormat="1" applyFont="1" applyBorder="1" applyAlignment="1">
      <alignment horizontal="center" vertical="center" wrapText="1"/>
    </xf>
    <xf numFmtId="180" fontId="30" fillId="5" borderId="15" xfId="6" applyNumberFormat="1" applyFont="1" applyFill="1" applyBorder="1" applyAlignment="1" applyProtection="1">
      <alignment horizontal="center" vertical="center" wrapText="1"/>
      <protection locked="0"/>
    </xf>
    <xf numFmtId="178" fontId="30" fillId="0" borderId="29" xfId="8" applyNumberFormat="1" applyFont="1" applyFill="1" applyBorder="1" applyAlignment="1">
      <alignment horizontal="center" vertical="center" wrapText="1"/>
    </xf>
    <xf numFmtId="9" fontId="30" fillId="5" borderId="15" xfId="6" applyNumberFormat="1" applyFont="1" applyFill="1" applyBorder="1" applyAlignment="1" applyProtection="1">
      <alignment horizontal="center" vertical="center" wrapText="1"/>
      <protection locked="0"/>
    </xf>
    <xf numFmtId="42" fontId="40" fillId="0" borderId="29" xfId="11" applyFont="1" applyFill="1" applyBorder="1" applyAlignment="1">
      <alignment horizontal="center" vertical="center" wrapText="1"/>
    </xf>
    <xf numFmtId="178" fontId="23" fillId="5" borderId="15" xfId="5" applyNumberFormat="1" applyFont="1" applyFill="1" applyBorder="1" applyAlignment="1">
      <alignment horizontal="center" vertical="center" wrapText="1"/>
    </xf>
    <xf numFmtId="0" fontId="69" fillId="0" borderId="0" xfId="0" applyFont="1" applyBorder="1">
      <alignment vertical="center"/>
    </xf>
    <xf numFmtId="0" fontId="31" fillId="0" borderId="0" xfId="7" applyFont="1" applyFill="1" applyBorder="1" applyAlignment="1">
      <alignment horizontal="center" vertical="center"/>
    </xf>
    <xf numFmtId="176" fontId="30" fillId="0" borderId="0" xfId="6" applyNumberFormat="1" applyFont="1" applyBorder="1" applyAlignment="1">
      <alignment horizontal="center" vertical="center" wrapText="1"/>
    </xf>
    <xf numFmtId="0" fontId="29" fillId="4" borderId="21" xfId="0" applyFont="1" applyFill="1" applyBorder="1" applyAlignment="1">
      <alignment horizontal="center" vertical="center"/>
    </xf>
    <xf numFmtId="0" fontId="29" fillId="4" borderId="23" xfId="0" applyFont="1" applyFill="1" applyBorder="1" applyAlignment="1">
      <alignment horizontal="center" vertical="center" wrapText="1"/>
    </xf>
    <xf numFmtId="0" fontId="29" fillId="4" borderId="51" xfId="0" applyFont="1" applyFill="1" applyBorder="1" applyAlignment="1">
      <alignment horizontal="center" vertical="center" wrapText="1"/>
    </xf>
    <xf numFmtId="49" fontId="30" fillId="5" borderId="30" xfId="6" applyNumberFormat="1" applyFont="1" applyFill="1" applyBorder="1" applyAlignment="1" applyProtection="1">
      <alignment horizontal="center" vertical="center" wrapText="1"/>
      <protection locked="0"/>
    </xf>
    <xf numFmtId="42" fontId="40" fillId="0" borderId="55" xfId="1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179" fontId="23" fillId="0" borderId="39" xfId="5" applyNumberFormat="1" applyFont="1" applyBorder="1" applyAlignment="1">
      <alignment horizontal="center" vertical="center" wrapText="1"/>
    </xf>
    <xf numFmtId="178" fontId="23" fillId="0" borderId="40" xfId="5" applyNumberFormat="1" applyFont="1" applyBorder="1" applyAlignment="1">
      <alignment vertical="center" wrapText="1"/>
    </xf>
    <xf numFmtId="41" fontId="23" fillId="0" borderId="41" xfId="2" applyNumberFormat="1" applyFont="1" applyBorder="1" applyAlignment="1">
      <alignment vertical="center" wrapText="1"/>
    </xf>
    <xf numFmtId="179" fontId="34" fillId="0" borderId="8" xfId="5" applyNumberFormat="1" applyFont="1" applyBorder="1" applyAlignment="1">
      <alignment horizontal="left" vertical="center"/>
    </xf>
    <xf numFmtId="179" fontId="34" fillId="0" borderId="0" xfId="5" applyNumberFormat="1" applyFont="1" applyBorder="1" applyAlignment="1">
      <alignment horizontal="left" vertical="center" wrapText="1"/>
    </xf>
    <xf numFmtId="179" fontId="33" fillId="0" borderId="0" xfId="5" applyNumberFormat="1" applyFont="1" applyBorder="1" applyAlignment="1">
      <alignment vertical="center" wrapText="1"/>
    </xf>
    <xf numFmtId="178" fontId="23" fillId="0" borderId="9" xfId="5" applyNumberFormat="1" applyFont="1" applyBorder="1" applyAlignment="1">
      <alignment horizontal="center" vertical="center" wrapText="1"/>
    </xf>
    <xf numFmtId="179" fontId="34" fillId="0" borderId="8" xfId="5" applyNumberFormat="1" applyFont="1" applyBorder="1" applyAlignment="1">
      <alignment horizontal="left" vertical="center" wrapText="1"/>
    </xf>
    <xf numFmtId="179" fontId="36" fillId="0" borderId="0" xfId="10" applyNumberFormat="1" applyFont="1" applyBorder="1" applyAlignment="1">
      <alignment vertical="center"/>
    </xf>
    <xf numFmtId="0" fontId="39" fillId="4" borderId="37" xfId="5" applyFont="1" applyFill="1" applyBorder="1" applyAlignment="1">
      <alignment horizontal="center" vertical="center"/>
    </xf>
    <xf numFmtId="178" fontId="23" fillId="7" borderId="40" xfId="5" applyNumberFormat="1" applyFont="1" applyFill="1" applyBorder="1" applyAlignment="1">
      <alignment vertical="center" wrapText="1"/>
    </xf>
    <xf numFmtId="178" fontId="23" fillId="0" borderId="40" xfId="5" applyNumberFormat="1" applyFont="1" applyFill="1" applyBorder="1" applyAlignment="1">
      <alignment vertical="center" wrapText="1"/>
    </xf>
    <xf numFmtId="0" fontId="8" fillId="0" borderId="43" xfId="0" applyFont="1" applyFill="1" applyBorder="1" applyAlignment="1">
      <alignment vertical="center"/>
    </xf>
    <xf numFmtId="0" fontId="25" fillId="0" borderId="0" xfId="5" applyFont="1" applyBorder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0" fontId="24" fillId="0" borderId="0" xfId="5" applyFont="1" applyBorder="1" applyAlignment="1">
      <alignment vertical="center"/>
    </xf>
    <xf numFmtId="0" fontId="26" fillId="0" borderId="0" xfId="5" applyFont="1" applyBorder="1" applyAlignment="1">
      <alignment vertical="center"/>
    </xf>
    <xf numFmtId="0" fontId="27" fillId="0" borderId="0" xfId="0" applyFont="1" applyBorder="1">
      <alignment vertical="center"/>
    </xf>
    <xf numFmtId="0" fontId="68" fillId="0" borderId="0" xfId="0" applyFont="1" applyBorder="1">
      <alignment vertical="center"/>
    </xf>
    <xf numFmtId="0" fontId="37" fillId="0" borderId="0" xfId="5" applyFont="1" applyFill="1" applyBorder="1" applyAlignment="1">
      <alignment vertical="center"/>
    </xf>
    <xf numFmtId="0" fontId="70" fillId="0" borderId="0" xfId="0" applyFont="1" applyBorder="1" applyAlignment="1">
      <alignment horizontal="right" vertical="center"/>
    </xf>
    <xf numFmtId="42" fontId="40" fillId="0" borderId="0" xfId="1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7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5" fillId="0" borderId="0" xfId="0" applyNumberFormat="1" applyFont="1" applyAlignment="1">
      <alignment horizontal="center"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25" xfId="0" applyFont="1" applyBorder="1">
      <alignment vertical="center"/>
    </xf>
    <xf numFmtId="176" fontId="19" fillId="0" borderId="14" xfId="0" applyNumberFormat="1" applyFont="1" applyBorder="1">
      <alignment vertical="center"/>
    </xf>
    <xf numFmtId="176" fontId="19" fillId="0" borderId="15" xfId="0" applyNumberFormat="1" applyFont="1" applyBorder="1">
      <alignment vertical="center"/>
    </xf>
    <xf numFmtId="176" fontId="19" fillId="0" borderId="1" xfId="0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0" fontId="19" fillId="0" borderId="28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29" xfId="0" applyBorder="1">
      <alignment vertical="center"/>
    </xf>
    <xf numFmtId="0" fontId="65" fillId="3" borderId="49" xfId="12" applyFont="1" applyFill="1" applyBorder="1" applyAlignment="1">
      <alignment horizontal="center" vertical="center"/>
    </xf>
    <xf numFmtId="0" fontId="65" fillId="3" borderId="50" xfId="12" applyFont="1" applyFill="1" applyBorder="1" applyAlignment="1">
      <alignment horizontal="center" vertical="center"/>
    </xf>
    <xf numFmtId="0" fontId="65" fillId="3" borderId="40" xfId="12" applyFont="1" applyFill="1" applyBorder="1" applyAlignment="1">
      <alignment horizontal="center" vertical="center"/>
    </xf>
    <xf numFmtId="0" fontId="66" fillId="0" borderId="0" xfId="13" applyFont="1" applyAlignment="1">
      <alignment horizontal="left" vertical="center" wrapText="1"/>
    </xf>
    <xf numFmtId="0" fontId="7" fillId="0" borderId="0" xfId="12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44" fillId="2" borderId="8" xfId="0" applyFont="1" applyFill="1" applyBorder="1" applyAlignment="1">
      <alignment horizontal="left"/>
    </xf>
    <xf numFmtId="0" fontId="44" fillId="2" borderId="0" xfId="0" quotePrefix="1" applyFont="1" applyFill="1" applyBorder="1" applyAlignment="1">
      <alignment horizontal="left"/>
    </xf>
    <xf numFmtId="0" fontId="59" fillId="0" borderId="0" xfId="0" applyFont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52" fillId="11" borderId="15" xfId="0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2" fillId="11" borderId="13" xfId="0" applyFont="1" applyFill="1" applyBorder="1" applyAlignment="1">
      <alignment horizontal="center" vertical="center" wrapText="1"/>
    </xf>
    <xf numFmtId="0" fontId="52" fillId="11" borderId="4" xfId="0" applyFont="1" applyFill="1" applyBorder="1" applyAlignment="1">
      <alignment horizontal="center" vertical="center"/>
    </xf>
    <xf numFmtId="0" fontId="52" fillId="11" borderId="43" xfId="0" applyFont="1" applyFill="1" applyBorder="1" applyAlignment="1">
      <alignment horizontal="center" vertical="center"/>
    </xf>
    <xf numFmtId="178" fontId="50" fillId="0" borderId="1" xfId="0" applyNumberFormat="1" applyFont="1" applyFill="1" applyBorder="1" applyAlignment="1">
      <alignment horizontal="center" vertical="center" wrapText="1"/>
    </xf>
    <xf numFmtId="178" fontId="50" fillId="0" borderId="12" xfId="0" applyNumberFormat="1" applyFont="1" applyFill="1" applyBorder="1" applyAlignment="1">
      <alignment horizontal="center" vertical="center" wrapText="1"/>
    </xf>
    <xf numFmtId="178" fontId="50" fillId="0" borderId="14" xfId="0" applyNumberFormat="1" applyFont="1" applyFill="1" applyBorder="1" applyAlignment="1">
      <alignment horizontal="center" vertical="center" wrapText="1"/>
    </xf>
    <xf numFmtId="178" fontId="50" fillId="0" borderId="15" xfId="0" applyNumberFormat="1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1" fontId="8" fillId="0" borderId="47" xfId="0" applyNumberFormat="1" applyFont="1" applyFill="1" applyBorder="1" applyAlignment="1">
      <alignment horizontal="center" vertical="center"/>
    </xf>
    <xf numFmtId="41" fontId="8" fillId="0" borderId="4" xfId="0" applyNumberFormat="1" applyFont="1" applyFill="1" applyBorder="1" applyAlignment="1">
      <alignment horizontal="center" vertical="center"/>
    </xf>
    <xf numFmtId="41" fontId="8" fillId="0" borderId="43" xfId="0" applyNumberFormat="1" applyFont="1" applyFill="1" applyBorder="1" applyAlignment="1">
      <alignment horizontal="center" vertical="center"/>
    </xf>
    <xf numFmtId="41" fontId="8" fillId="0" borderId="48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41" fontId="8" fillId="0" borderId="47" xfId="0" applyNumberFormat="1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/>
    </xf>
    <xf numFmtId="0" fontId="63" fillId="0" borderId="0" xfId="1" applyFont="1" applyAlignment="1">
      <alignment horizontal="center" vertical="center"/>
    </xf>
    <xf numFmtId="0" fontId="37" fillId="4" borderId="0" xfId="5" applyFont="1" applyFill="1" applyBorder="1" applyAlignment="1">
      <alignment horizontal="center" vertical="center"/>
    </xf>
    <xf numFmtId="0" fontId="31" fillId="6" borderId="52" xfId="7" applyFont="1" applyFill="1" applyBorder="1" applyAlignment="1">
      <alignment horizontal="center" vertical="center"/>
    </xf>
    <xf numFmtId="0" fontId="31" fillId="6" borderId="53" xfId="7" applyFont="1" applyFill="1" applyBorder="1" applyAlignment="1">
      <alignment horizontal="center" vertical="center"/>
    </xf>
    <xf numFmtId="0" fontId="31" fillId="6" borderId="54" xfId="7" applyFont="1" applyFill="1" applyBorder="1" applyAlignment="1">
      <alignment horizontal="center" vertical="center"/>
    </xf>
    <xf numFmtId="0" fontId="31" fillId="6" borderId="17" xfId="7" applyFont="1" applyFill="1" applyBorder="1" applyAlignment="1">
      <alignment horizontal="center" vertical="center"/>
    </xf>
    <xf numFmtId="0" fontId="31" fillId="6" borderId="12" xfId="7" applyFont="1" applyFill="1" applyBorder="1" applyAlignment="1">
      <alignment horizontal="center" vertical="center"/>
    </xf>
    <xf numFmtId="0" fontId="31" fillId="6" borderId="14" xfId="7" applyFont="1" applyFill="1" applyBorder="1" applyAlignment="1">
      <alignment horizontal="center" vertical="center"/>
    </xf>
    <xf numFmtId="0" fontId="38" fillId="3" borderId="5" xfId="5" applyFont="1" applyFill="1" applyBorder="1" applyAlignment="1">
      <alignment horizontal="center" vertical="center"/>
    </xf>
    <xf numFmtId="0" fontId="38" fillId="3" borderId="6" xfId="5" quotePrefix="1" applyFont="1" applyFill="1" applyBorder="1" applyAlignment="1">
      <alignment horizontal="center" vertical="center"/>
    </xf>
    <xf numFmtId="0" fontId="38" fillId="3" borderId="6" xfId="5" applyFont="1" applyFill="1" applyBorder="1" applyAlignment="1">
      <alignment horizontal="center" vertical="center"/>
    </xf>
    <xf numFmtId="0" fontId="38" fillId="3" borderId="7" xfId="5" applyFont="1" applyFill="1" applyBorder="1" applyAlignment="1">
      <alignment horizontal="center" vertical="center"/>
    </xf>
    <xf numFmtId="0" fontId="39" fillId="4" borderId="31" xfId="5" applyFont="1" applyFill="1" applyBorder="1" applyAlignment="1">
      <alignment horizontal="center" vertical="center"/>
    </xf>
    <xf numFmtId="0" fontId="39" fillId="4" borderId="36" xfId="5" applyFont="1" applyFill="1" applyBorder="1" applyAlignment="1">
      <alignment horizontal="center" vertical="center"/>
    </xf>
    <xf numFmtId="0" fontId="39" fillId="4" borderId="32" xfId="5" applyFont="1" applyFill="1" applyBorder="1" applyAlignment="1">
      <alignment horizontal="center" vertical="center"/>
    </xf>
    <xf numFmtId="0" fontId="39" fillId="4" borderId="33" xfId="5" applyFont="1" applyFill="1" applyBorder="1" applyAlignment="1">
      <alignment horizontal="center" vertical="center"/>
    </xf>
    <xf numFmtId="0" fontId="39" fillId="4" borderId="34" xfId="5" applyFont="1" applyFill="1" applyBorder="1" applyAlignment="1">
      <alignment horizontal="center" vertical="center"/>
    </xf>
    <xf numFmtId="0" fontId="39" fillId="4" borderId="35" xfId="5" applyFont="1" applyFill="1" applyBorder="1" applyAlignment="1">
      <alignment horizontal="center" vertical="center" wrapText="1"/>
    </xf>
    <xf numFmtId="0" fontId="39" fillId="4" borderId="38" xfId="5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horizontal="right" vertical="center" wrapText="1"/>
    </xf>
    <xf numFmtId="0" fontId="32" fillId="0" borderId="3" xfId="5" applyFont="1" applyBorder="1" applyAlignment="1">
      <alignment horizontal="right" vertical="center" wrapText="1"/>
    </xf>
    <xf numFmtId="0" fontId="32" fillId="0" borderId="42" xfId="5" applyFont="1" applyBorder="1" applyAlignment="1">
      <alignment horizontal="right" vertical="center" wrapText="1"/>
    </xf>
  </cellXfs>
  <cellStyles count="14">
    <cellStyle name="백분율 2" xfId="8"/>
    <cellStyle name="쉼표 [0]" xfId="2" builtinId="6"/>
    <cellStyle name="쉼표 [0] 2 2" xfId="9"/>
    <cellStyle name="쉼표 [0] 2 2 11" xfId="4"/>
    <cellStyle name="통화 [0]" xfId="11" builtinId="7"/>
    <cellStyle name="표준" xfId="0" builtinId="0"/>
    <cellStyle name="표준 17" xfId="3"/>
    <cellStyle name="표준 2" xfId="1"/>
    <cellStyle name="표준 2 2" xfId="13"/>
    <cellStyle name="표준_#2 480V TBN MCC 교체공사(시방서)" xfId="12"/>
    <cellStyle name="표준_국민참여_가격제안서_050601" xfId="5"/>
    <cellStyle name="표준_업무기능목록(박찬희)" xfId="6"/>
    <cellStyle name="표준_행정_건설" xfId="7"/>
    <cellStyle name="하이퍼링크" xfId="10" builtinId="8"/>
  </cellStyles>
  <dxfs count="0"/>
  <tableStyles count="0" defaultTableStyle="TableStyleMedium9" defaultPivotStyle="PivotStyleLight16"/>
  <colors>
    <mruColors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w.or.kr/pds/list.asp?masteridx=2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BreakPreview" zoomScale="70" zoomScaleSheetLayoutView="70" workbookViewId="0">
      <selection activeCell="O29" sqref="O29"/>
    </sheetView>
  </sheetViews>
  <sheetFormatPr defaultRowHeight="20.100000000000001" customHeight="1"/>
  <cols>
    <col min="1" max="16384" width="8.88671875" style="22"/>
  </cols>
  <sheetData>
    <row r="1" spans="1:9" ht="20.100000000000001" customHeight="1">
      <c r="A1" s="21"/>
      <c r="B1" s="21"/>
      <c r="C1" s="21"/>
      <c r="D1" s="21"/>
      <c r="E1" s="21"/>
      <c r="F1" s="21"/>
      <c r="G1" s="21"/>
      <c r="H1" s="21"/>
      <c r="I1" s="21"/>
    </row>
    <row r="2" spans="1:9" ht="20.100000000000001" customHeight="1">
      <c r="A2" s="21"/>
      <c r="B2" s="21"/>
      <c r="C2" s="21"/>
      <c r="D2" s="21"/>
      <c r="E2" s="21"/>
      <c r="F2" s="21"/>
      <c r="G2" s="21"/>
      <c r="H2" s="21"/>
      <c r="I2" s="21"/>
    </row>
    <row r="3" spans="1:9" ht="8.25" customHeight="1">
      <c r="A3" s="21"/>
      <c r="B3" s="21"/>
      <c r="C3" s="21"/>
      <c r="D3" s="21"/>
      <c r="E3" s="21"/>
      <c r="F3" s="21"/>
      <c r="G3" s="21"/>
      <c r="H3" s="21"/>
      <c r="I3" s="21"/>
    </row>
    <row r="4" spans="1:9" ht="12" customHeight="1">
      <c r="A4" s="21"/>
      <c r="B4" s="21"/>
      <c r="C4" s="21"/>
      <c r="D4" s="21"/>
      <c r="E4" s="21"/>
      <c r="F4" s="21"/>
      <c r="G4" s="21"/>
      <c r="H4" s="21"/>
      <c r="I4" s="21"/>
    </row>
    <row r="5" spans="1:9" ht="20.100000000000001" customHeight="1">
      <c r="A5" s="274" t="s">
        <v>0</v>
      </c>
      <c r="B5" s="274"/>
      <c r="C5" s="274"/>
      <c r="D5" s="274"/>
      <c r="E5" s="274"/>
      <c r="F5" s="274"/>
      <c r="G5" s="274"/>
      <c r="H5" s="274"/>
      <c r="I5" s="274"/>
    </row>
    <row r="6" spans="1:9" ht="20.100000000000001" customHeight="1">
      <c r="A6" s="274"/>
      <c r="B6" s="274"/>
      <c r="C6" s="274"/>
      <c r="D6" s="274"/>
      <c r="E6" s="274"/>
      <c r="F6" s="274"/>
      <c r="G6" s="274"/>
      <c r="H6" s="274"/>
      <c r="I6" s="274"/>
    </row>
    <row r="7" spans="1:9" ht="20.100000000000001" customHeight="1">
      <c r="A7" s="21"/>
      <c r="B7" s="21"/>
      <c r="C7" s="21"/>
      <c r="D7" s="21"/>
      <c r="E7" s="21"/>
      <c r="F7" s="21"/>
      <c r="G7" s="21"/>
      <c r="H7" s="21"/>
      <c r="I7" s="21"/>
    </row>
    <row r="8" spans="1:9" ht="20.100000000000001" customHeight="1">
      <c r="A8" s="275"/>
      <c r="B8" s="275"/>
      <c r="C8" s="275"/>
      <c r="D8" s="275"/>
      <c r="E8" s="275"/>
      <c r="F8" s="275"/>
      <c r="G8" s="275"/>
      <c r="H8" s="275"/>
      <c r="I8" s="275"/>
    </row>
    <row r="9" spans="1:9" ht="20.100000000000001" customHeight="1">
      <c r="A9" s="23"/>
      <c r="B9" s="23"/>
      <c r="C9" s="23"/>
      <c r="D9" s="23"/>
      <c r="E9" s="23"/>
      <c r="F9" s="23"/>
      <c r="G9" s="23"/>
      <c r="H9" s="23"/>
      <c r="I9" s="21"/>
    </row>
    <row r="10" spans="1:9" ht="20.100000000000001" customHeight="1">
      <c r="A10" s="161" t="s">
        <v>220</v>
      </c>
      <c r="B10" s="24"/>
      <c r="C10" s="25"/>
      <c r="D10" s="25"/>
      <c r="E10" s="25"/>
      <c r="F10" s="25"/>
      <c r="G10" s="25"/>
      <c r="H10" s="25"/>
      <c r="I10" s="26"/>
    </row>
    <row r="11" spans="1:9" ht="20.100000000000001" customHeight="1">
      <c r="A11" s="23"/>
      <c r="B11" s="23"/>
      <c r="C11" s="23"/>
      <c r="D11" s="23"/>
      <c r="E11" s="23"/>
      <c r="F11" s="23"/>
      <c r="G11" s="23"/>
      <c r="H11" s="23"/>
      <c r="I11" s="21"/>
    </row>
    <row r="12" spans="1:9" ht="20.100000000000001" customHeight="1">
      <c r="A12" s="21"/>
      <c r="B12" s="21"/>
      <c r="C12" s="21"/>
      <c r="D12" s="21"/>
      <c r="E12" s="21"/>
      <c r="F12" s="21"/>
      <c r="G12" s="21"/>
      <c r="H12" s="21"/>
      <c r="I12" s="21"/>
    </row>
    <row r="13" spans="1:9" ht="30.75" customHeight="1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20.100000000000001" customHeight="1">
      <c r="A14" s="21"/>
      <c r="B14" s="21"/>
      <c r="C14" s="21"/>
      <c r="D14" s="21"/>
      <c r="E14" s="21"/>
      <c r="F14" s="21"/>
      <c r="G14" s="21"/>
      <c r="H14" s="21"/>
      <c r="I14" s="21"/>
    </row>
    <row r="15" spans="1:9" ht="20.100000000000001" customHeight="1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20.100000000000001" customHeight="1">
      <c r="A16" s="21"/>
      <c r="B16" s="21"/>
      <c r="C16" s="21"/>
      <c r="D16" s="21"/>
      <c r="E16" s="21"/>
      <c r="F16" s="21"/>
      <c r="G16" s="21"/>
      <c r="H16" s="21"/>
      <c r="I16" s="21"/>
    </row>
    <row r="17" spans="1:9" ht="20.100000000000001" customHeight="1">
      <c r="A17" s="21"/>
      <c r="B17" s="21"/>
      <c r="C17" s="21"/>
      <c r="D17" s="21"/>
      <c r="E17" s="21"/>
      <c r="F17" s="21"/>
      <c r="G17" s="21"/>
      <c r="H17" s="21"/>
      <c r="I17" s="21"/>
    </row>
    <row r="18" spans="1:9" ht="20.100000000000001" customHeight="1">
      <c r="A18" s="21"/>
      <c r="B18" s="21"/>
      <c r="C18" s="21"/>
      <c r="D18" s="21"/>
      <c r="E18" s="21"/>
      <c r="F18" s="21"/>
      <c r="G18" s="21"/>
      <c r="H18" s="21"/>
      <c r="I18" s="21"/>
    </row>
    <row r="19" spans="1:9" ht="20.100000000000001" customHeight="1">
      <c r="A19" s="21"/>
      <c r="B19" s="21"/>
      <c r="C19" s="2"/>
      <c r="D19" s="27"/>
      <c r="E19" s="27"/>
      <c r="F19" s="27"/>
      <c r="G19" s="2"/>
      <c r="H19" s="21"/>
      <c r="I19" s="21"/>
    </row>
    <row r="20" spans="1:9" ht="20.100000000000001" customHeight="1">
      <c r="A20" s="21"/>
      <c r="B20" s="21"/>
      <c r="C20" s="21"/>
      <c r="D20" s="21"/>
      <c r="E20" s="21"/>
      <c r="F20" s="21"/>
      <c r="G20" s="21"/>
      <c r="H20" s="21"/>
      <c r="I20" s="21"/>
    </row>
    <row r="21" spans="1:9" ht="20.100000000000001" customHeight="1">
      <c r="A21" s="21"/>
      <c r="B21" s="21"/>
      <c r="C21" s="21"/>
      <c r="D21" s="21"/>
      <c r="E21" s="28"/>
      <c r="F21" s="21"/>
      <c r="G21" s="21"/>
      <c r="H21" s="21"/>
      <c r="I21" s="21"/>
    </row>
    <row r="22" spans="1:9" ht="20.100000000000001" customHeight="1">
      <c r="A22" s="21"/>
      <c r="B22" s="21"/>
      <c r="C22" s="21"/>
      <c r="D22" s="21"/>
      <c r="E22" s="21"/>
      <c r="F22" s="21"/>
      <c r="G22" s="21"/>
      <c r="H22" s="21"/>
      <c r="I22" s="21"/>
    </row>
    <row r="23" spans="1:9" ht="41.25" customHeight="1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40.5" customHeight="1">
      <c r="A24" s="21"/>
      <c r="B24" s="21"/>
      <c r="C24" s="21"/>
      <c r="D24" s="21"/>
      <c r="E24" s="21"/>
      <c r="F24" s="21"/>
      <c r="G24" s="21"/>
      <c r="H24" s="21"/>
      <c r="I24" s="21"/>
    </row>
    <row r="25" spans="1:9" ht="41.25" customHeight="1">
      <c r="A25" s="276" t="s">
        <v>231</v>
      </c>
      <c r="B25" s="276"/>
      <c r="C25" s="276"/>
      <c r="D25" s="276"/>
      <c r="E25" s="276"/>
      <c r="F25" s="276"/>
      <c r="G25" s="276"/>
      <c r="H25" s="276"/>
      <c r="I25" s="276"/>
    </row>
    <row r="26" spans="1:9" ht="3.75" customHeight="1">
      <c r="A26" s="29"/>
      <c r="B26" s="29"/>
      <c r="C26" s="29"/>
      <c r="D26" s="29"/>
      <c r="E26" s="29"/>
      <c r="F26" s="29"/>
      <c r="G26" s="29"/>
      <c r="H26" s="29"/>
      <c r="I26" s="29"/>
    </row>
    <row r="27" spans="1:9" ht="35.25" customHeight="1">
      <c r="A27" s="276" t="s">
        <v>230</v>
      </c>
      <c r="B27" s="276"/>
      <c r="C27" s="276"/>
      <c r="D27" s="276"/>
      <c r="E27" s="276"/>
      <c r="F27" s="276"/>
      <c r="G27" s="276"/>
      <c r="H27" s="276"/>
      <c r="I27" s="276"/>
    </row>
    <row r="32" spans="1:9" ht="20.100000000000001" customHeight="1">
      <c r="C32" s="22" t="s">
        <v>1</v>
      </c>
    </row>
  </sheetData>
  <mergeCells count="4">
    <mergeCell ref="A5:I6"/>
    <mergeCell ref="A8:I8"/>
    <mergeCell ref="A25:I25"/>
    <mergeCell ref="A27:I27"/>
  </mergeCells>
  <phoneticPr fontId="1" type="noConversion"/>
  <printOptions horizontalCentered="1"/>
  <pageMargins left="0.43307086614173229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BreakPreview" topLeftCell="A19" zoomScale="85" zoomScaleNormal="100" zoomScaleSheetLayoutView="85" workbookViewId="0">
      <selection activeCell="E13" sqref="E13"/>
    </sheetView>
  </sheetViews>
  <sheetFormatPr defaultRowHeight="13.5"/>
  <cols>
    <col min="1" max="1" width="8.88671875" style="240"/>
    <col min="2" max="4" width="20.77734375" customWidth="1"/>
    <col min="5" max="5" width="25.6640625" customWidth="1"/>
    <col min="6" max="6" width="9.6640625" customWidth="1"/>
  </cols>
  <sheetData>
    <row r="1" spans="1:6" ht="26.25">
      <c r="A1" s="242"/>
      <c r="B1" s="327" t="s">
        <v>282</v>
      </c>
      <c r="C1" s="327"/>
      <c r="D1" s="327"/>
      <c r="E1" s="327"/>
      <c r="F1" s="267"/>
    </row>
    <row r="2" spans="1:6" ht="20.25">
      <c r="A2" s="242"/>
      <c r="B2" s="263"/>
      <c r="C2" s="224"/>
      <c r="D2" s="224"/>
      <c r="E2" s="261" t="s">
        <v>280</v>
      </c>
      <c r="F2" s="242"/>
    </row>
    <row r="3" spans="1:6" ht="16.5">
      <c r="A3" s="242"/>
      <c r="B3" s="264"/>
      <c r="C3" s="224"/>
      <c r="D3" s="224"/>
      <c r="E3" s="224"/>
      <c r="F3" s="224"/>
    </row>
    <row r="4" spans="1:6">
      <c r="A4" s="242"/>
      <c r="B4" s="265"/>
      <c r="C4" s="242"/>
      <c r="D4" s="242"/>
      <c r="E4" s="262" t="s">
        <v>283</v>
      </c>
      <c r="F4" s="242"/>
    </row>
    <row r="5" spans="1:6" ht="27" thickBot="1">
      <c r="A5" s="242"/>
      <c r="B5" s="266" t="s">
        <v>284</v>
      </c>
      <c r="C5" s="232"/>
      <c r="D5" s="232"/>
      <c r="E5" s="232"/>
      <c r="F5" s="268"/>
    </row>
    <row r="6" spans="1:6" ht="45" customHeight="1">
      <c r="A6" s="242"/>
      <c r="B6" s="235" t="s">
        <v>285</v>
      </c>
      <c r="C6" s="236" t="s">
        <v>279</v>
      </c>
      <c r="D6" s="236" t="s">
        <v>281</v>
      </c>
      <c r="E6" s="237" t="s">
        <v>82</v>
      </c>
      <c r="F6" s="242"/>
    </row>
    <row r="7" spans="1:6" ht="45" customHeight="1">
      <c r="A7" s="242"/>
      <c r="B7" s="238" t="s">
        <v>286</v>
      </c>
      <c r="C7" s="231">
        <v>437227</v>
      </c>
      <c r="D7" s="225"/>
      <c r="E7" s="226">
        <v>0</v>
      </c>
      <c r="F7" s="242"/>
    </row>
    <row r="8" spans="1:6" ht="45" customHeight="1">
      <c r="A8" s="242"/>
      <c r="B8" s="238" t="s">
        <v>287</v>
      </c>
      <c r="C8" s="231">
        <v>381502</v>
      </c>
      <c r="D8" s="225"/>
      <c r="E8" s="226">
        <v>0</v>
      </c>
      <c r="F8" s="242"/>
    </row>
    <row r="9" spans="1:6" ht="45" customHeight="1">
      <c r="A9" s="242"/>
      <c r="B9" s="238" t="s">
        <v>288</v>
      </c>
      <c r="C9" s="231">
        <v>284440</v>
      </c>
      <c r="D9" s="227">
        <v>10</v>
      </c>
      <c r="E9" s="226">
        <v>2844400</v>
      </c>
      <c r="F9" s="242"/>
    </row>
    <row r="10" spans="1:6" ht="45" customHeight="1">
      <c r="A10" s="242"/>
      <c r="B10" s="238" t="s">
        <v>289</v>
      </c>
      <c r="C10" s="231">
        <v>226537</v>
      </c>
      <c r="D10" s="227">
        <v>10</v>
      </c>
      <c r="E10" s="226">
        <v>2265370</v>
      </c>
      <c r="F10" s="242"/>
    </row>
    <row r="11" spans="1:6" ht="45" customHeight="1">
      <c r="A11" s="242"/>
      <c r="B11" s="238" t="s">
        <v>290</v>
      </c>
      <c r="C11" s="231">
        <v>190790</v>
      </c>
      <c r="D11" s="225">
        <v>10</v>
      </c>
      <c r="E11" s="226">
        <v>1907900</v>
      </c>
      <c r="F11" s="242"/>
    </row>
    <row r="12" spans="1:6" ht="45" customHeight="1">
      <c r="A12" s="242"/>
      <c r="B12" s="331" t="s">
        <v>291</v>
      </c>
      <c r="C12" s="332"/>
      <c r="D12" s="333"/>
      <c r="E12" s="228">
        <v>7017670</v>
      </c>
      <c r="F12" s="242"/>
    </row>
    <row r="13" spans="1:6" ht="45" customHeight="1">
      <c r="A13" s="242"/>
      <c r="B13" s="331" t="s">
        <v>292</v>
      </c>
      <c r="C13" s="332"/>
      <c r="D13" s="229">
        <v>1.1000000000000001</v>
      </c>
      <c r="E13" s="228">
        <v>7719437.0000000009</v>
      </c>
      <c r="F13" s="242"/>
    </row>
    <row r="14" spans="1:6" ht="45" customHeight="1">
      <c r="A14" s="242"/>
      <c r="B14" s="331" t="s">
        <v>293</v>
      </c>
      <c r="C14" s="332"/>
      <c r="D14" s="229">
        <v>0.2</v>
      </c>
      <c r="E14" s="228">
        <v>2947421.4000000004</v>
      </c>
      <c r="F14" s="242"/>
    </row>
    <row r="15" spans="1:6" ht="45" customHeight="1">
      <c r="A15" s="242"/>
      <c r="B15" s="331" t="s">
        <v>294</v>
      </c>
      <c r="C15" s="332"/>
      <c r="D15" s="333"/>
      <c r="E15" s="228">
        <v>701767</v>
      </c>
      <c r="F15" s="242"/>
    </row>
    <row r="16" spans="1:6" ht="45" customHeight="1">
      <c r="A16" s="242"/>
      <c r="B16" s="331" t="s">
        <v>295</v>
      </c>
      <c r="C16" s="332"/>
      <c r="D16" s="333"/>
      <c r="E16" s="230">
        <v>18386295.399999999</v>
      </c>
      <c r="F16" s="242"/>
    </row>
    <row r="17" spans="1:6" ht="45" customHeight="1">
      <c r="A17" s="242"/>
      <c r="B17" s="331" t="s">
        <v>296</v>
      </c>
      <c r="C17" s="332"/>
      <c r="D17" s="333"/>
      <c r="E17" s="230">
        <v>386295</v>
      </c>
      <c r="F17" s="242"/>
    </row>
    <row r="18" spans="1:6" ht="45" customHeight="1" thickBot="1">
      <c r="A18" s="242"/>
      <c r="B18" s="328" t="s">
        <v>297</v>
      </c>
      <c r="C18" s="329"/>
      <c r="D18" s="330"/>
      <c r="E18" s="239">
        <v>18000000.399999999</v>
      </c>
      <c r="F18" s="242"/>
    </row>
    <row r="19" spans="1:6" ht="45" customHeight="1">
      <c r="A19" s="242"/>
      <c r="B19" s="233"/>
      <c r="C19" s="233"/>
      <c r="D19" s="233"/>
      <c r="E19" s="233"/>
      <c r="F19" s="269"/>
    </row>
    <row r="20" spans="1:6" ht="45" customHeight="1" thickBot="1">
      <c r="A20" s="242"/>
      <c r="B20" s="266" t="s">
        <v>298</v>
      </c>
      <c r="C20" s="233"/>
      <c r="D20" s="233"/>
      <c r="E20" s="233"/>
      <c r="F20" s="269"/>
    </row>
    <row r="21" spans="1:6" ht="45" customHeight="1">
      <c r="A21" s="242"/>
      <c r="B21" s="235" t="s">
        <v>285</v>
      </c>
      <c r="C21" s="236" t="s">
        <v>279</v>
      </c>
      <c r="D21" s="236" t="s">
        <v>281</v>
      </c>
      <c r="E21" s="237" t="s">
        <v>82</v>
      </c>
      <c r="F21" s="242"/>
    </row>
    <row r="22" spans="1:6" ht="45" customHeight="1">
      <c r="A22" s="242"/>
      <c r="B22" s="238" t="s">
        <v>299</v>
      </c>
      <c r="C22" s="231">
        <v>187093</v>
      </c>
      <c r="D22" s="225">
        <v>9</v>
      </c>
      <c r="E22" s="226">
        <v>1683837</v>
      </c>
      <c r="F22" s="242"/>
    </row>
    <row r="23" spans="1:6" ht="45" customHeight="1">
      <c r="A23" s="242"/>
      <c r="B23" s="331" t="s">
        <v>291</v>
      </c>
      <c r="C23" s="332"/>
      <c r="D23" s="333"/>
      <c r="E23" s="228">
        <v>1683837</v>
      </c>
      <c r="F23" s="234"/>
    </row>
    <row r="24" spans="1:6" ht="45" customHeight="1">
      <c r="A24" s="242"/>
      <c r="B24" s="331" t="s">
        <v>292</v>
      </c>
      <c r="C24" s="332"/>
      <c r="D24" s="229">
        <v>1.1000000000000001</v>
      </c>
      <c r="E24" s="228">
        <v>1852220.7000000002</v>
      </c>
      <c r="F24" s="234"/>
    </row>
    <row r="25" spans="1:6" ht="45" customHeight="1">
      <c r="A25" s="242"/>
      <c r="B25" s="331" t="s">
        <v>293</v>
      </c>
      <c r="C25" s="332"/>
      <c r="D25" s="229">
        <v>0.2</v>
      </c>
      <c r="E25" s="228">
        <v>707211.54</v>
      </c>
      <c r="F25" s="234"/>
    </row>
    <row r="26" spans="1:6" ht="16.5">
      <c r="A26" s="242"/>
      <c r="B26" s="331" t="s">
        <v>294</v>
      </c>
      <c r="C26" s="332"/>
      <c r="D26" s="333"/>
      <c r="E26" s="228">
        <v>168383.7</v>
      </c>
      <c r="F26" s="242"/>
    </row>
    <row r="27" spans="1:6" ht="31.5">
      <c r="A27" s="242"/>
      <c r="B27" s="331" t="s">
        <v>295</v>
      </c>
      <c r="C27" s="332"/>
      <c r="D27" s="333"/>
      <c r="E27" s="230">
        <v>4411652.9400000004</v>
      </c>
      <c r="F27" s="242"/>
    </row>
    <row r="28" spans="1:6" ht="31.5">
      <c r="A28" s="242"/>
      <c r="B28" s="331" t="s">
        <v>296</v>
      </c>
      <c r="C28" s="332"/>
      <c r="D28" s="333"/>
      <c r="E28" s="230">
        <v>411653</v>
      </c>
      <c r="F28" s="242"/>
    </row>
    <row r="29" spans="1:6" ht="32.25" thickBot="1">
      <c r="A29" s="242"/>
      <c r="B29" s="328" t="s">
        <v>297</v>
      </c>
      <c r="C29" s="329"/>
      <c r="D29" s="330"/>
      <c r="E29" s="239">
        <v>3999999.9400000004</v>
      </c>
      <c r="F29" s="242"/>
    </row>
    <row r="30" spans="1:6">
      <c r="A30" s="242"/>
      <c r="B30" s="242"/>
      <c r="C30" s="242"/>
      <c r="D30" s="242"/>
      <c r="E30" s="242"/>
      <c r="F30" s="242"/>
    </row>
    <row r="31" spans="1:6">
      <c r="A31" s="242"/>
      <c r="B31" s="242"/>
      <c r="C31" s="242"/>
      <c r="D31" s="242"/>
      <c r="E31" s="242"/>
      <c r="F31" s="242"/>
    </row>
  </sheetData>
  <mergeCells count="15">
    <mergeCell ref="B1:E1"/>
    <mergeCell ref="B29:D29"/>
    <mergeCell ref="B14:C14"/>
    <mergeCell ref="B18:D18"/>
    <mergeCell ref="B23:D23"/>
    <mergeCell ref="B24:C24"/>
    <mergeCell ref="B25:C25"/>
    <mergeCell ref="B17:D17"/>
    <mergeCell ref="B13:C13"/>
    <mergeCell ref="B26:D26"/>
    <mergeCell ref="B27:D27"/>
    <mergeCell ref="B28:D28"/>
    <mergeCell ref="B12:D12"/>
    <mergeCell ref="B15:D15"/>
    <mergeCell ref="B16:D16"/>
  </mergeCells>
  <phoneticPr fontId="1" type="noConversion"/>
  <printOptions horizontalCentered="1"/>
  <pageMargins left="0.47244094488188981" right="0.47244094488188981" top="0.6692913385826772" bottom="0.59055118110236227" header="0.31496062992125984" footer="0.31496062992125984"/>
  <pageSetup paperSize="9" scale="65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view="pageBreakPreview" zoomScale="85" zoomScaleNormal="100" zoomScaleSheetLayoutView="85" workbookViewId="0">
      <selection activeCell="J5" sqref="J5"/>
    </sheetView>
  </sheetViews>
  <sheetFormatPr defaultRowHeight="13.5"/>
  <cols>
    <col min="1" max="5" width="25.77734375" customWidth="1"/>
  </cols>
  <sheetData>
    <row r="1" spans="1:5" ht="32.25" customHeight="1">
      <c r="A1" s="334" t="s">
        <v>300</v>
      </c>
      <c r="B1" s="335"/>
      <c r="C1" s="336"/>
      <c r="D1" s="336"/>
      <c r="E1" s="337"/>
    </row>
    <row r="2" spans="1:5" ht="29.25" customHeight="1">
      <c r="A2" s="247"/>
      <c r="B2" s="242"/>
      <c r="C2" s="242"/>
      <c r="D2" s="242"/>
      <c r="E2" s="243"/>
    </row>
    <row r="3" spans="1:5" ht="20.100000000000001" customHeight="1">
      <c r="A3" s="345" t="s">
        <v>32</v>
      </c>
      <c r="B3" s="346"/>
      <c r="C3" s="346"/>
      <c r="D3" s="346"/>
      <c r="E3" s="347"/>
    </row>
    <row r="4" spans="1:5" ht="45" customHeight="1">
      <c r="A4" s="338" t="s">
        <v>285</v>
      </c>
      <c r="B4" s="340" t="s">
        <v>33</v>
      </c>
      <c r="C4" s="341"/>
      <c r="D4" s="342"/>
      <c r="E4" s="343" t="s">
        <v>301</v>
      </c>
    </row>
    <row r="5" spans="1:5" ht="45" customHeight="1">
      <c r="A5" s="339"/>
      <c r="B5" s="257" t="s">
        <v>34</v>
      </c>
      <c r="C5" s="257" t="s">
        <v>35</v>
      </c>
      <c r="D5" s="257" t="s">
        <v>302</v>
      </c>
      <c r="E5" s="344"/>
    </row>
    <row r="6" spans="1:5" ht="45" customHeight="1">
      <c r="A6" s="248" t="s">
        <v>286</v>
      </c>
      <c r="B6" s="249">
        <v>408995</v>
      </c>
      <c r="C6" s="259">
        <v>411642</v>
      </c>
      <c r="D6" s="258">
        <v>437227</v>
      </c>
      <c r="E6" s="250">
        <v>25585</v>
      </c>
    </row>
    <row r="7" spans="1:5" ht="45" customHeight="1">
      <c r="A7" s="248" t="s">
        <v>287</v>
      </c>
      <c r="B7" s="249">
        <v>376262</v>
      </c>
      <c r="C7" s="259">
        <v>373593</v>
      </c>
      <c r="D7" s="258">
        <v>381502</v>
      </c>
      <c r="E7" s="250">
        <v>7909</v>
      </c>
    </row>
    <row r="8" spans="1:5" ht="45" customHeight="1">
      <c r="A8" s="248" t="s">
        <v>288</v>
      </c>
      <c r="B8" s="249">
        <v>272075</v>
      </c>
      <c r="C8" s="259">
        <v>276160</v>
      </c>
      <c r="D8" s="258">
        <v>284440</v>
      </c>
      <c r="E8" s="250">
        <v>8280</v>
      </c>
    </row>
    <row r="9" spans="1:5" ht="45" customHeight="1">
      <c r="A9" s="248" t="s">
        <v>289</v>
      </c>
      <c r="B9" s="249">
        <v>221371</v>
      </c>
      <c r="C9" s="259">
        <v>221375</v>
      </c>
      <c r="D9" s="258">
        <v>226537</v>
      </c>
      <c r="E9" s="250">
        <v>5162</v>
      </c>
    </row>
    <row r="10" spans="1:5" ht="45" customHeight="1">
      <c r="A10" s="248" t="s">
        <v>290</v>
      </c>
      <c r="B10" s="249">
        <v>189174</v>
      </c>
      <c r="C10" s="259">
        <v>190787</v>
      </c>
      <c r="D10" s="258">
        <v>190790</v>
      </c>
      <c r="E10" s="250">
        <v>3</v>
      </c>
    </row>
    <row r="11" spans="1:5" ht="45" customHeight="1">
      <c r="A11" s="248" t="s">
        <v>299</v>
      </c>
      <c r="B11" s="249">
        <v>172384</v>
      </c>
      <c r="C11" s="259">
        <v>177337</v>
      </c>
      <c r="D11" s="258">
        <v>187093</v>
      </c>
      <c r="E11" s="250">
        <v>9756</v>
      </c>
    </row>
    <row r="12" spans="1:5" ht="45" customHeight="1">
      <c r="A12" s="251" t="s">
        <v>303</v>
      </c>
      <c r="B12" s="252"/>
      <c r="C12" s="253"/>
      <c r="D12" s="253"/>
      <c r="E12" s="254"/>
    </row>
    <row r="13" spans="1:5" ht="45" customHeight="1">
      <c r="A13" s="251" t="s">
        <v>304</v>
      </c>
      <c r="B13" s="252"/>
      <c r="C13" s="253"/>
      <c r="D13" s="253"/>
      <c r="E13" s="254"/>
    </row>
    <row r="14" spans="1:5" ht="45" customHeight="1">
      <c r="A14" s="255" t="s">
        <v>305</v>
      </c>
      <c r="B14" s="256" t="s">
        <v>306</v>
      </c>
      <c r="C14" s="240"/>
      <c r="D14" s="256"/>
      <c r="E14" s="254"/>
    </row>
    <row r="15" spans="1:5" ht="14.25" thickBot="1">
      <c r="A15" s="244"/>
      <c r="B15" s="245"/>
      <c r="C15" s="245"/>
      <c r="D15" s="245"/>
      <c r="E15" s="246"/>
    </row>
  </sheetData>
  <mergeCells count="5">
    <mergeCell ref="A1:E1"/>
    <mergeCell ref="A4:A5"/>
    <mergeCell ref="B4:D4"/>
    <mergeCell ref="E4:E5"/>
    <mergeCell ref="A3:E3"/>
  </mergeCells>
  <phoneticPr fontId="1" type="noConversion"/>
  <hyperlinks>
    <hyperlink ref="B14" r:id="rId1" display="http://www.sw.or.kr/pds/list.asp?masteridx=28 "/>
  </hyperlinks>
  <printOptions horizontalCentered="1"/>
  <pageMargins left="0.47244094488188981" right="0.47244094488188981" top="0.6692913385826772" bottom="0.59055118110236227" header="0.31496062992125984" footer="0.31496062992125984"/>
  <pageSetup paperSize="9" scale="64" orientation="portrait" horizontalDpi="4294967292" vertic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topLeftCell="A10" zoomScale="70" zoomScaleSheetLayoutView="70" workbookViewId="0">
      <selection activeCell="N24" sqref="N24"/>
    </sheetView>
  </sheetViews>
  <sheetFormatPr defaultRowHeight="14.25"/>
  <cols>
    <col min="1" max="1" width="22.6640625" style="14" customWidth="1"/>
    <col min="2" max="2" width="1.88671875" style="14" customWidth="1"/>
    <col min="3" max="3" width="3.109375" style="14" customWidth="1"/>
    <col min="4" max="4" width="13.33203125" style="14" customWidth="1"/>
    <col min="5" max="5" width="1.88671875" style="14" customWidth="1"/>
    <col min="6" max="6" width="19.77734375" style="14" bestFit="1" customWidth="1"/>
    <col min="7" max="7" width="39.6640625" style="14" customWidth="1"/>
    <col min="8" max="8" width="12.33203125" style="13" bestFit="1" customWidth="1"/>
    <col min="9" max="16384" width="8.88671875" style="14"/>
  </cols>
  <sheetData>
    <row r="1" spans="1:8" ht="55.5" customHeight="1">
      <c r="A1" s="283" t="s">
        <v>265</v>
      </c>
      <c r="B1" s="283"/>
      <c r="C1" s="283"/>
      <c r="D1" s="283"/>
      <c r="E1" s="283"/>
      <c r="F1" s="283"/>
      <c r="G1" s="283"/>
    </row>
    <row r="2" spans="1:8" ht="18" customHeight="1" thickBot="1">
      <c r="A2" s="15"/>
      <c r="B2" s="15"/>
      <c r="C2" s="15"/>
      <c r="D2" s="15"/>
      <c r="E2" s="15"/>
      <c r="F2" s="15"/>
      <c r="G2" s="15"/>
    </row>
    <row r="3" spans="1:8" ht="54.95" customHeight="1">
      <c r="A3" s="30" t="s">
        <v>27</v>
      </c>
      <c r="B3" s="32"/>
      <c r="C3" s="284" t="s">
        <v>221</v>
      </c>
      <c r="D3" s="285"/>
      <c r="E3" s="285"/>
      <c r="F3" s="285"/>
      <c r="G3" s="286"/>
    </row>
    <row r="4" spans="1:8" ht="54.95" customHeight="1">
      <c r="A4" s="16" t="s">
        <v>7</v>
      </c>
      <c r="B4" s="17"/>
      <c r="C4" s="19" t="s">
        <v>28</v>
      </c>
      <c r="D4" s="280">
        <v>322335000</v>
      </c>
      <c r="E4" s="281"/>
      <c r="F4" s="282"/>
      <c r="G4" s="33" t="s">
        <v>30</v>
      </c>
      <c r="H4" s="18"/>
    </row>
    <row r="5" spans="1:8" ht="54.95" customHeight="1">
      <c r="A5" s="287" t="s">
        <v>21</v>
      </c>
      <c r="B5" s="39"/>
      <c r="C5" s="40" t="s">
        <v>29</v>
      </c>
      <c r="D5" s="34" t="s">
        <v>22</v>
      </c>
      <c r="E5" s="19" t="s">
        <v>8</v>
      </c>
      <c r="F5" s="37">
        <f>'2.공사비예산서'!C12</f>
        <v>309000000</v>
      </c>
      <c r="G5" s="35" t="s">
        <v>23</v>
      </c>
    </row>
    <row r="6" spans="1:8" ht="54.95" customHeight="1">
      <c r="A6" s="288"/>
      <c r="B6" s="39"/>
      <c r="C6" s="40" t="s">
        <v>9</v>
      </c>
      <c r="D6" s="34" t="s">
        <v>10</v>
      </c>
      <c r="E6" s="19" t="s">
        <v>8</v>
      </c>
      <c r="F6" s="38">
        <f>'2.공사비예산서'!C13</f>
        <v>13335000</v>
      </c>
      <c r="G6" s="35" t="s">
        <v>11</v>
      </c>
    </row>
    <row r="7" spans="1:8" ht="54.95" customHeight="1">
      <c r="A7" s="16" t="s">
        <v>24</v>
      </c>
      <c r="B7" s="17"/>
      <c r="C7" s="289" t="s">
        <v>232</v>
      </c>
      <c r="D7" s="290"/>
      <c r="E7" s="290"/>
      <c r="F7" s="290"/>
      <c r="G7" s="291"/>
    </row>
    <row r="8" spans="1:8" ht="54.95" customHeight="1">
      <c r="A8" s="31" t="s">
        <v>12</v>
      </c>
      <c r="B8" s="17"/>
      <c r="C8" s="36" t="s">
        <v>36</v>
      </c>
      <c r="D8" s="36" t="s">
        <v>13</v>
      </c>
      <c r="E8" s="277" t="s">
        <v>223</v>
      </c>
      <c r="F8" s="278"/>
      <c r="G8" s="279"/>
    </row>
    <row r="9" spans="1:8" ht="54.95" customHeight="1">
      <c r="A9" s="16" t="s">
        <v>14</v>
      </c>
      <c r="B9" s="17"/>
      <c r="C9" s="277" t="s">
        <v>15</v>
      </c>
      <c r="D9" s="278"/>
      <c r="E9" s="278"/>
      <c r="F9" s="278"/>
      <c r="G9" s="279"/>
    </row>
    <row r="10" spans="1:8" ht="54.95" customHeight="1">
      <c r="A10" s="16" t="s">
        <v>25</v>
      </c>
      <c r="B10" s="17"/>
      <c r="C10" s="277" t="s">
        <v>233</v>
      </c>
      <c r="D10" s="278"/>
      <c r="E10" s="278"/>
      <c r="F10" s="278"/>
      <c r="G10" s="279"/>
    </row>
    <row r="11" spans="1:8" ht="54.95" customHeight="1">
      <c r="A11" s="16" t="s">
        <v>16</v>
      </c>
      <c r="B11" s="17"/>
      <c r="C11" s="277" t="s">
        <v>234</v>
      </c>
      <c r="D11" s="278"/>
      <c r="E11" s="278"/>
      <c r="F11" s="278"/>
      <c r="G11" s="279"/>
    </row>
    <row r="12" spans="1:8" ht="54.95" customHeight="1">
      <c r="A12" s="16" t="s">
        <v>17</v>
      </c>
      <c r="B12" s="17"/>
      <c r="C12" s="277" t="s">
        <v>235</v>
      </c>
      <c r="D12" s="278"/>
      <c r="E12" s="278"/>
      <c r="F12" s="278"/>
      <c r="G12" s="279"/>
    </row>
    <row r="13" spans="1:8" ht="54.95" customHeight="1">
      <c r="A13" s="16" t="s">
        <v>18</v>
      </c>
      <c r="B13" s="17"/>
      <c r="C13" s="277" t="s">
        <v>233</v>
      </c>
      <c r="D13" s="278"/>
      <c r="E13" s="278"/>
      <c r="F13" s="278"/>
      <c r="G13" s="279"/>
    </row>
    <row r="14" spans="1:8" ht="54.95" customHeight="1">
      <c r="A14" s="16" t="s">
        <v>19</v>
      </c>
      <c r="B14" s="17"/>
      <c r="C14" s="277" t="s">
        <v>20</v>
      </c>
      <c r="D14" s="278"/>
      <c r="E14" s="278"/>
      <c r="F14" s="278"/>
      <c r="G14" s="279"/>
    </row>
    <row r="15" spans="1:8" ht="39.950000000000003" customHeight="1">
      <c r="A15" s="174" t="s">
        <v>26</v>
      </c>
      <c r="B15" s="178"/>
      <c r="C15" s="177" t="s">
        <v>237</v>
      </c>
      <c r="D15" s="178"/>
      <c r="E15" s="178"/>
      <c r="F15" s="178"/>
      <c r="G15" s="20"/>
    </row>
    <row r="16" spans="1:8" ht="39.950000000000003" customHeight="1">
      <c r="A16" s="175"/>
      <c r="B16" s="172"/>
      <c r="C16" s="241" t="s">
        <v>236</v>
      </c>
      <c r="D16" s="172"/>
      <c r="E16" s="172"/>
      <c r="F16" s="172"/>
      <c r="G16" s="173"/>
      <c r="H16" s="18"/>
    </row>
    <row r="17" spans="1:7" ht="39.950000000000003" customHeight="1">
      <c r="A17" s="175"/>
      <c r="B17" s="172"/>
      <c r="C17" s="241" t="s">
        <v>238</v>
      </c>
      <c r="D17" s="172"/>
      <c r="E17" s="172"/>
      <c r="F17" s="172"/>
      <c r="G17" s="173"/>
    </row>
    <row r="18" spans="1:7" ht="39.950000000000003" customHeight="1">
      <c r="A18" s="175"/>
      <c r="B18" s="172"/>
      <c r="C18" s="241" t="s">
        <v>241</v>
      </c>
      <c r="D18" s="172"/>
      <c r="E18" s="172"/>
      <c r="F18" s="172"/>
      <c r="G18" s="173"/>
    </row>
    <row r="19" spans="1:7" ht="39.950000000000003" customHeight="1">
      <c r="A19" s="175"/>
      <c r="B19" s="172"/>
      <c r="C19" s="241" t="s">
        <v>239</v>
      </c>
      <c r="D19" s="172"/>
      <c r="E19" s="172"/>
      <c r="F19" s="172"/>
      <c r="G19" s="173"/>
    </row>
    <row r="20" spans="1:7" ht="39.950000000000003" customHeight="1">
      <c r="A20" s="175"/>
      <c r="B20" s="172"/>
      <c r="C20" s="241" t="s">
        <v>240</v>
      </c>
      <c r="D20" s="172"/>
      <c r="E20" s="172"/>
      <c r="F20" s="172"/>
      <c r="G20" s="173"/>
    </row>
    <row r="21" spans="1:7" ht="39.950000000000003" customHeight="1">
      <c r="A21" s="167"/>
      <c r="B21" s="166"/>
      <c r="C21" s="241" t="s">
        <v>242</v>
      </c>
      <c r="D21" s="172"/>
      <c r="E21" s="172"/>
      <c r="F21" s="172"/>
      <c r="G21" s="173" t="s">
        <v>1</v>
      </c>
    </row>
    <row r="22" spans="1:7" ht="39.950000000000003" customHeight="1">
      <c r="A22" s="270"/>
      <c r="B22" s="170"/>
      <c r="C22" s="241" t="s">
        <v>307</v>
      </c>
      <c r="D22" s="172"/>
      <c r="E22" s="172"/>
      <c r="F22" s="172"/>
      <c r="G22" s="271"/>
    </row>
    <row r="23" spans="1:7" ht="39.950000000000003" customHeight="1">
      <c r="A23" s="270"/>
      <c r="B23" s="170"/>
      <c r="C23" s="241" t="s">
        <v>308</v>
      </c>
      <c r="D23" s="172"/>
      <c r="E23" s="172"/>
      <c r="F23" s="172"/>
      <c r="G23" s="271"/>
    </row>
    <row r="24" spans="1:7" ht="39.950000000000003" customHeight="1" thickBot="1">
      <c r="A24" s="272"/>
      <c r="B24" s="169"/>
      <c r="C24" s="168" t="s">
        <v>309</v>
      </c>
      <c r="D24" s="176"/>
      <c r="E24" s="176"/>
      <c r="F24" s="176"/>
      <c r="G24" s="273"/>
    </row>
  </sheetData>
  <mergeCells count="12">
    <mergeCell ref="E8:G8"/>
    <mergeCell ref="C9:G9"/>
    <mergeCell ref="D4:F4"/>
    <mergeCell ref="A1:G1"/>
    <mergeCell ref="C3:G3"/>
    <mergeCell ref="A5:A6"/>
    <mergeCell ref="C7:G7"/>
    <mergeCell ref="C10:G10"/>
    <mergeCell ref="C11:G11"/>
    <mergeCell ref="C12:G12"/>
    <mergeCell ref="C13:G13"/>
    <mergeCell ref="C14:G1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34" sqref="E34"/>
    </sheetView>
  </sheetViews>
  <sheetFormatPr defaultRowHeight="13.5"/>
  <sheetData>
    <row r="1" spans="1:9" ht="35.25">
      <c r="A1" s="292" t="s">
        <v>266</v>
      </c>
      <c r="B1" s="293"/>
      <c r="C1" s="293"/>
      <c r="D1" s="293"/>
      <c r="E1" s="293"/>
      <c r="F1" s="293"/>
      <c r="G1" s="293"/>
      <c r="H1" s="294"/>
      <c r="I1" s="199"/>
    </row>
    <row r="2" spans="1:9">
      <c r="A2" s="200"/>
      <c r="B2" s="200"/>
      <c r="C2" s="200"/>
      <c r="D2" s="200"/>
      <c r="E2" s="200"/>
      <c r="F2" s="200"/>
      <c r="G2" s="200"/>
      <c r="H2" s="200"/>
      <c r="I2" s="199"/>
    </row>
    <row r="3" spans="1:9" ht="33" customHeight="1">
      <c r="A3" s="201" t="s">
        <v>263</v>
      </c>
      <c r="B3" s="200"/>
      <c r="C3" s="200"/>
      <c r="D3" s="200"/>
      <c r="E3" s="200"/>
      <c r="F3" s="200"/>
      <c r="G3" s="200"/>
      <c r="H3" s="200"/>
      <c r="I3" s="199"/>
    </row>
    <row r="4" spans="1:9">
      <c r="A4" s="200"/>
      <c r="B4" s="200"/>
      <c r="C4" s="200"/>
      <c r="D4" s="200"/>
      <c r="E4" s="200"/>
      <c r="F4" s="200"/>
      <c r="G4" s="200"/>
      <c r="H4" s="200"/>
      <c r="I4" s="199"/>
    </row>
    <row r="5" spans="1:9" ht="14.25">
      <c r="A5" s="201" t="s">
        <v>246</v>
      </c>
      <c r="B5" s="200"/>
      <c r="C5" s="200"/>
      <c r="D5" s="200"/>
      <c r="E5" s="200"/>
      <c r="F5" s="200"/>
      <c r="G5" s="200"/>
      <c r="H5" s="200"/>
      <c r="I5" s="199"/>
    </row>
    <row r="6" spans="1:9" ht="21" customHeight="1">
      <c r="A6" s="295" t="s">
        <v>247</v>
      </c>
      <c r="B6" s="295"/>
      <c r="C6" s="295"/>
      <c r="D6" s="295"/>
      <c r="E6" s="295"/>
      <c r="F6" s="295"/>
      <c r="G6" s="295"/>
      <c r="H6" s="295"/>
      <c r="I6" s="199"/>
    </row>
    <row r="7" spans="1:9" ht="21" customHeight="1">
      <c r="A7" s="202" t="s">
        <v>248</v>
      </c>
      <c r="B7" s="202"/>
      <c r="C7" s="202"/>
      <c r="D7" s="202"/>
      <c r="E7" s="202"/>
      <c r="F7" s="202"/>
      <c r="G7" s="200"/>
      <c r="H7" s="200"/>
      <c r="I7" s="199"/>
    </row>
    <row r="8" spans="1:9">
      <c r="A8" s="200"/>
      <c r="B8" s="200"/>
      <c r="C8" s="200"/>
      <c r="D8" s="200"/>
      <c r="E8" s="200"/>
      <c r="F8" s="200"/>
      <c r="G8" s="200"/>
      <c r="H8" s="200"/>
      <c r="I8" s="199"/>
    </row>
    <row r="9" spans="1:9" ht="14.25">
      <c r="A9" s="201" t="s">
        <v>249</v>
      </c>
      <c r="B9" s="200"/>
      <c r="C9" s="200"/>
      <c r="D9" s="200"/>
      <c r="E9" s="200"/>
      <c r="F9" s="200"/>
      <c r="G9" s="200"/>
      <c r="H9" s="200"/>
      <c r="I9" s="199"/>
    </row>
    <row r="10" spans="1:9" ht="19.5" customHeight="1">
      <c r="A10" s="296" t="s">
        <v>250</v>
      </c>
      <c r="B10" s="296"/>
      <c r="C10" s="296"/>
      <c r="D10" s="296"/>
      <c r="E10" s="296"/>
      <c r="F10" s="296"/>
      <c r="G10" s="296"/>
      <c r="H10" s="296"/>
      <c r="I10" s="199"/>
    </row>
    <row r="11" spans="1:9" ht="19.5" customHeight="1">
      <c r="A11" s="296" t="s">
        <v>251</v>
      </c>
      <c r="B11" s="296"/>
      <c r="C11" s="296"/>
      <c r="D11" s="296"/>
      <c r="E11" s="296"/>
      <c r="F11" s="296"/>
      <c r="G11" s="296"/>
      <c r="H11" s="296"/>
      <c r="I11" s="199"/>
    </row>
    <row r="12" spans="1:9" ht="19.5" customHeight="1">
      <c r="A12" s="296" t="s">
        <v>252</v>
      </c>
      <c r="B12" s="296"/>
      <c r="C12" s="296"/>
      <c r="D12" s="296"/>
      <c r="E12" s="296"/>
      <c r="F12" s="296"/>
      <c r="G12" s="296"/>
      <c r="H12" s="296"/>
      <c r="I12" s="199"/>
    </row>
    <row r="13" spans="1:9">
      <c r="A13" s="200"/>
      <c r="B13" s="200"/>
      <c r="C13" s="200"/>
      <c r="D13" s="200"/>
      <c r="E13" s="200"/>
      <c r="F13" s="200"/>
      <c r="G13" s="200"/>
      <c r="H13" s="200"/>
      <c r="I13" s="199"/>
    </row>
    <row r="14" spans="1:9" ht="14.25">
      <c r="A14" s="201" t="s">
        <v>253</v>
      </c>
      <c r="B14" s="200"/>
      <c r="C14" s="200"/>
      <c r="D14" s="200"/>
      <c r="E14" s="200"/>
      <c r="F14" s="200"/>
      <c r="G14" s="200"/>
      <c r="H14" s="200"/>
      <c r="I14" s="199"/>
    </row>
    <row r="15" spans="1:9" ht="21" customHeight="1">
      <c r="A15" s="203" t="s">
        <v>254</v>
      </c>
      <c r="B15" s="203"/>
      <c r="C15" s="198">
        <v>322335000</v>
      </c>
      <c r="D15" s="198" t="s">
        <v>255</v>
      </c>
      <c r="E15" s="204"/>
      <c r="F15" s="205"/>
      <c r="G15" s="205"/>
      <c r="H15" s="205"/>
      <c r="I15" s="199"/>
    </row>
    <row r="16" spans="1:9" ht="21" customHeight="1">
      <c r="A16" s="204" t="s">
        <v>264</v>
      </c>
      <c r="B16" s="204"/>
      <c r="C16" s="204"/>
      <c r="D16" s="204"/>
      <c r="E16" s="204"/>
      <c r="F16" s="205"/>
      <c r="G16" s="205"/>
      <c r="H16" s="205"/>
      <c r="I16" s="199"/>
    </row>
    <row r="17" spans="1:9" ht="18.75" customHeight="1">
      <c r="A17" s="204" t="s">
        <v>256</v>
      </c>
      <c r="B17" s="204"/>
      <c r="C17" s="204"/>
      <c r="D17" s="204"/>
      <c r="E17" s="204"/>
      <c r="F17" s="205"/>
      <c r="G17" s="205"/>
      <c r="H17" s="205"/>
      <c r="I17" s="199"/>
    </row>
    <row r="18" spans="1:9">
      <c r="A18" s="200"/>
      <c r="B18" s="200"/>
      <c r="C18" s="200"/>
      <c r="D18" s="200"/>
      <c r="E18" s="200"/>
      <c r="F18" s="200"/>
      <c r="G18" s="200"/>
      <c r="H18" s="200"/>
      <c r="I18" s="199"/>
    </row>
    <row r="19" spans="1:9" ht="14.25">
      <c r="A19" s="201" t="s">
        <v>257</v>
      </c>
      <c r="B19" s="200"/>
      <c r="C19" s="200"/>
      <c r="D19" s="200"/>
      <c r="E19" s="200"/>
      <c r="F19" s="200"/>
      <c r="G19" s="200"/>
      <c r="H19" s="200"/>
      <c r="I19" s="199"/>
    </row>
    <row r="20" spans="1:9">
      <c r="A20" s="200"/>
      <c r="B20" s="200"/>
      <c r="C20" s="200"/>
      <c r="D20" s="200"/>
      <c r="E20" s="200"/>
      <c r="F20" s="200"/>
      <c r="G20" s="200"/>
      <c r="H20" s="200"/>
      <c r="I20" s="199"/>
    </row>
    <row r="21" spans="1:9" ht="14.25">
      <c r="A21" s="201" t="s">
        <v>258</v>
      </c>
      <c r="B21" s="200"/>
      <c r="C21" s="200"/>
      <c r="D21" s="200"/>
      <c r="E21" s="200"/>
      <c r="F21" s="200"/>
      <c r="G21" s="200"/>
      <c r="H21" s="200"/>
      <c r="I21" s="199"/>
    </row>
    <row r="22" spans="1:9" ht="19.5" customHeight="1">
      <c r="A22" s="200" t="s">
        <v>259</v>
      </c>
      <c r="B22" s="200"/>
      <c r="C22" s="200"/>
      <c r="D22" s="200"/>
      <c r="E22" s="200"/>
      <c r="F22" s="200"/>
      <c r="G22" s="200"/>
      <c r="H22" s="200"/>
      <c r="I22" s="199"/>
    </row>
    <row r="23" spans="1:9" ht="19.5" customHeight="1">
      <c r="A23" s="204" t="s">
        <v>260</v>
      </c>
      <c r="B23" s="204"/>
      <c r="C23" s="204"/>
      <c r="D23" s="204"/>
      <c r="E23" s="204"/>
      <c r="F23" s="204"/>
      <c r="G23" s="204"/>
      <c r="H23" s="200"/>
      <c r="I23" s="199"/>
    </row>
    <row r="24" spans="1:9" ht="19.5" customHeight="1">
      <c r="A24" s="204" t="s">
        <v>261</v>
      </c>
      <c r="B24" s="204"/>
      <c r="C24" s="204"/>
      <c r="D24" s="204"/>
      <c r="E24" s="204"/>
      <c r="F24" s="204"/>
      <c r="G24" s="204"/>
      <c r="H24" s="200"/>
      <c r="I24" s="199"/>
    </row>
    <row r="25" spans="1:9">
      <c r="A25" s="200"/>
      <c r="B25" s="200"/>
      <c r="C25" s="200"/>
      <c r="D25" s="200"/>
      <c r="E25" s="200"/>
      <c r="F25" s="200"/>
      <c r="G25" s="200"/>
      <c r="H25" s="200"/>
      <c r="I25" s="199"/>
    </row>
    <row r="26" spans="1:9" ht="14.25">
      <c r="A26" s="201" t="s">
        <v>262</v>
      </c>
      <c r="B26" s="200"/>
      <c r="C26" s="200"/>
      <c r="D26" s="200"/>
      <c r="E26" s="200"/>
      <c r="F26" s="200"/>
      <c r="G26" s="200"/>
      <c r="H26" s="200"/>
      <c r="I26" s="199"/>
    </row>
    <row r="27" spans="1:9">
      <c r="A27" s="199"/>
      <c r="B27" s="199"/>
      <c r="C27" s="199"/>
      <c r="D27" s="199"/>
      <c r="E27" s="199"/>
      <c r="F27" s="199"/>
      <c r="G27" s="199"/>
      <c r="H27" s="199"/>
      <c r="I27" s="199"/>
    </row>
    <row r="28" spans="1:9">
      <c r="A28" s="199"/>
      <c r="B28" s="199"/>
      <c r="C28" s="199"/>
      <c r="D28" s="199"/>
      <c r="E28" s="199"/>
      <c r="F28" s="199"/>
      <c r="G28" s="199"/>
      <c r="H28" s="199"/>
      <c r="I28" s="199"/>
    </row>
  </sheetData>
  <mergeCells count="5">
    <mergeCell ref="A1:H1"/>
    <mergeCell ref="A6:H6"/>
    <mergeCell ref="A10:H10"/>
    <mergeCell ref="A11:H11"/>
    <mergeCell ref="A12:H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view="pageBreakPreview" topLeftCell="A16" zoomScaleNormal="85" zoomScaleSheetLayoutView="100" workbookViewId="0">
      <selection activeCell="C15" sqref="C15"/>
    </sheetView>
  </sheetViews>
  <sheetFormatPr defaultRowHeight="13.5"/>
  <cols>
    <col min="1" max="1" width="16.21875" customWidth="1"/>
    <col min="3" max="3" width="13.33203125" customWidth="1"/>
    <col min="4" max="4" width="20.44140625" customWidth="1"/>
    <col min="5" max="5" width="3.33203125" customWidth="1"/>
    <col min="6" max="6" width="14.6640625" customWidth="1"/>
    <col min="7" max="7" width="3.88671875" customWidth="1"/>
  </cols>
  <sheetData>
    <row r="1" spans="1:7" ht="14.25">
      <c r="A1" s="81"/>
      <c r="B1" s="82"/>
      <c r="C1" s="82"/>
      <c r="D1" s="82"/>
      <c r="E1" s="82"/>
      <c r="F1" s="82"/>
      <c r="G1" s="83"/>
    </row>
    <row r="2" spans="1:7" ht="31.5">
      <c r="A2" s="84" t="s">
        <v>147</v>
      </c>
      <c r="B2" s="85"/>
      <c r="C2" s="86"/>
      <c r="D2" s="85"/>
      <c r="E2" s="85"/>
      <c r="F2" s="85"/>
      <c r="G2" s="87"/>
    </row>
    <row r="3" spans="1:7" ht="27">
      <c r="A3" s="88"/>
      <c r="B3" s="85"/>
      <c r="C3" s="85"/>
      <c r="D3" s="85"/>
      <c r="E3" s="85"/>
      <c r="F3" s="85"/>
      <c r="G3" s="87"/>
    </row>
    <row r="4" spans="1:7" ht="14.25">
      <c r="A4" s="298" t="s">
        <v>213</v>
      </c>
      <c r="B4" s="299"/>
      <c r="C4" s="299"/>
      <c r="D4" s="299"/>
      <c r="E4" s="299"/>
      <c r="F4" s="299"/>
      <c r="G4" s="89"/>
    </row>
    <row r="5" spans="1:7" ht="14.25">
      <c r="A5" s="90"/>
      <c r="B5" s="91"/>
      <c r="C5" s="91"/>
      <c r="D5" s="297" t="s">
        <v>243</v>
      </c>
      <c r="E5" s="297"/>
      <c r="F5" s="297"/>
      <c r="G5" s="92"/>
    </row>
    <row r="6" spans="1:7" ht="14.25">
      <c r="A6" s="90"/>
      <c r="B6" s="91"/>
      <c r="C6" s="91"/>
      <c r="D6" s="91"/>
      <c r="E6" s="91"/>
      <c r="F6" s="91"/>
      <c r="G6" s="92"/>
    </row>
    <row r="7" spans="1:7" ht="14.25">
      <c r="A7" s="93"/>
      <c r="B7" s="79"/>
      <c r="C7" s="79"/>
      <c r="D7" s="179" t="s">
        <v>244</v>
      </c>
      <c r="E7" s="79"/>
      <c r="F7" s="79"/>
      <c r="G7" s="94"/>
    </row>
    <row r="8" spans="1:7" ht="14.25">
      <c r="A8" s="93"/>
      <c r="B8" s="79"/>
      <c r="C8" s="79"/>
      <c r="D8" s="79"/>
      <c r="E8" s="79"/>
      <c r="F8" s="79"/>
      <c r="G8" s="94"/>
    </row>
    <row r="9" spans="1:7" ht="14.25">
      <c r="A9" s="95" t="s">
        <v>2</v>
      </c>
      <c r="B9" s="79"/>
      <c r="C9" s="79"/>
      <c r="D9" s="179" t="s">
        <v>245</v>
      </c>
      <c r="E9" s="79"/>
      <c r="F9" s="79"/>
      <c r="G9" s="94"/>
    </row>
    <row r="10" spans="1:7" ht="20.100000000000001" customHeight="1">
      <c r="A10" s="93" t="s">
        <v>100</v>
      </c>
      <c r="B10" s="96" t="s">
        <v>101</v>
      </c>
      <c r="C10" s="114">
        <f>'3.예산세부산출내역'!F36</f>
        <v>322335000</v>
      </c>
      <c r="D10" s="79"/>
      <c r="E10" s="80"/>
      <c r="F10" s="79"/>
      <c r="G10" s="94"/>
    </row>
    <row r="11" spans="1:7" ht="20.100000000000001" customHeight="1">
      <c r="A11" s="93"/>
      <c r="B11" s="97"/>
      <c r="C11" s="115"/>
      <c r="D11" s="79" t="s">
        <v>102</v>
      </c>
      <c r="E11" s="99" t="s">
        <v>101</v>
      </c>
      <c r="F11" s="100">
        <f>'3.예산세부산출내역'!F29</f>
        <v>5421424</v>
      </c>
      <c r="G11" s="101"/>
    </row>
    <row r="12" spans="1:7" ht="20.100000000000001" customHeight="1">
      <c r="A12" s="93" t="s">
        <v>103</v>
      </c>
      <c r="B12" s="99" t="s">
        <v>101</v>
      </c>
      <c r="C12" s="116">
        <f>C28</f>
        <v>309000000</v>
      </c>
      <c r="D12" s="79"/>
      <c r="E12" s="79"/>
      <c r="F12" s="79"/>
      <c r="G12" s="94"/>
    </row>
    <row r="13" spans="1:7" ht="20.100000000000001" customHeight="1">
      <c r="A13" s="93" t="s">
        <v>104</v>
      </c>
      <c r="B13" s="103" t="s">
        <v>101</v>
      </c>
      <c r="C13" s="117">
        <v>13335000</v>
      </c>
      <c r="D13" s="79" t="s">
        <v>105</v>
      </c>
      <c r="E13" s="99" t="s">
        <v>101</v>
      </c>
      <c r="F13" s="105"/>
      <c r="G13" s="94"/>
    </row>
    <row r="14" spans="1:7" ht="20.100000000000001" customHeight="1">
      <c r="A14" s="93"/>
      <c r="B14" s="99" t="s">
        <v>2</v>
      </c>
      <c r="C14" s="98" t="s">
        <v>2</v>
      </c>
      <c r="D14" s="79" t="s">
        <v>106</v>
      </c>
      <c r="E14" s="99" t="s">
        <v>101</v>
      </c>
      <c r="F14" s="105">
        <f>'3.예산세부산출내역'!F29</f>
        <v>5421424</v>
      </c>
      <c r="G14" s="101"/>
    </row>
    <row r="15" spans="1:7" ht="20.100000000000001" customHeight="1">
      <c r="A15" s="106" t="s">
        <v>107</v>
      </c>
      <c r="B15" s="99" t="s">
        <v>101</v>
      </c>
      <c r="C15" s="116">
        <f>C10</f>
        <v>322335000</v>
      </c>
      <c r="D15" s="79"/>
      <c r="E15" s="79"/>
      <c r="F15" s="79"/>
      <c r="G15" s="94"/>
    </row>
    <row r="16" spans="1:7" ht="20.100000000000001" customHeight="1">
      <c r="A16" s="93"/>
      <c r="B16" s="99" t="s">
        <v>2</v>
      </c>
      <c r="C16" s="79"/>
      <c r="D16" s="79" t="s">
        <v>108</v>
      </c>
      <c r="E16" s="99" t="s">
        <v>101</v>
      </c>
      <c r="F16" s="105"/>
      <c r="G16" s="94"/>
    </row>
    <row r="17" spans="1:7" ht="20.100000000000001" customHeight="1">
      <c r="A17" s="93" t="s">
        <v>109</v>
      </c>
      <c r="B17" s="99" t="s">
        <v>101</v>
      </c>
      <c r="C17" s="116">
        <f>'3.예산세부산출내역'!F9</f>
        <v>309000000</v>
      </c>
      <c r="D17" s="79" t="s">
        <v>110</v>
      </c>
      <c r="E17" s="99" t="s">
        <v>101</v>
      </c>
      <c r="F17" s="105"/>
      <c r="G17" s="94"/>
    </row>
    <row r="18" spans="1:7" ht="20.100000000000001" customHeight="1">
      <c r="A18" s="93"/>
      <c r="B18" s="99" t="s">
        <v>2</v>
      </c>
      <c r="C18" s="79"/>
      <c r="D18" s="79" t="s">
        <v>111</v>
      </c>
      <c r="E18" s="99" t="s">
        <v>101</v>
      </c>
      <c r="F18" s="105"/>
      <c r="G18" s="101"/>
    </row>
    <row r="19" spans="1:7" ht="20.100000000000001" customHeight="1">
      <c r="A19" s="93" t="s">
        <v>112</v>
      </c>
      <c r="B19" s="99" t="s">
        <v>101</v>
      </c>
      <c r="C19" s="118"/>
      <c r="D19" s="79" t="s">
        <v>113</v>
      </c>
      <c r="E19" s="99" t="s">
        <v>101</v>
      </c>
      <c r="F19" s="105"/>
      <c r="G19" s="94"/>
    </row>
    <row r="20" spans="1:7" ht="20.100000000000001" customHeight="1">
      <c r="A20" s="93"/>
      <c r="B20" s="79"/>
      <c r="C20" s="79"/>
      <c r="D20" s="79" t="s">
        <v>114</v>
      </c>
      <c r="E20" s="99" t="s">
        <v>101</v>
      </c>
      <c r="F20" s="105"/>
      <c r="G20" s="94"/>
    </row>
    <row r="21" spans="1:7" ht="20.100000000000001" customHeight="1">
      <c r="A21" s="107" t="s">
        <v>115</v>
      </c>
      <c r="B21" s="99" t="s">
        <v>101</v>
      </c>
      <c r="C21" s="105"/>
      <c r="D21" s="79" t="s">
        <v>116</v>
      </c>
      <c r="E21" s="99" t="s">
        <v>101</v>
      </c>
      <c r="F21" s="105"/>
      <c r="G21" s="94"/>
    </row>
    <row r="22" spans="1:7" ht="20.100000000000001" customHeight="1">
      <c r="A22" s="107" t="s">
        <v>117</v>
      </c>
      <c r="B22" s="99" t="s">
        <v>101</v>
      </c>
      <c r="C22" s="118"/>
      <c r="D22" s="79" t="s">
        <v>118</v>
      </c>
      <c r="E22" s="99" t="s">
        <v>101</v>
      </c>
      <c r="F22" s="105"/>
      <c r="G22" s="94"/>
    </row>
    <row r="23" spans="1:7" ht="20.100000000000001" customHeight="1">
      <c r="A23" s="108" t="s">
        <v>2</v>
      </c>
      <c r="B23" s="99" t="s">
        <v>2</v>
      </c>
      <c r="C23" s="79"/>
      <c r="D23" s="79" t="s">
        <v>119</v>
      </c>
      <c r="E23" s="99" t="s">
        <v>101</v>
      </c>
      <c r="F23" s="105"/>
      <c r="G23" s="94"/>
    </row>
    <row r="24" spans="1:7" ht="20.100000000000001" customHeight="1">
      <c r="A24" s="108" t="s">
        <v>120</v>
      </c>
      <c r="B24" s="80" t="s">
        <v>101</v>
      </c>
      <c r="C24" s="105">
        <f>C28</f>
        <v>309000000</v>
      </c>
      <c r="D24" s="79" t="s">
        <v>121</v>
      </c>
      <c r="E24" s="99" t="s">
        <v>101</v>
      </c>
      <c r="F24" s="105">
        <f>'3.예산세부산출내역'!F22+'3.예산세부산출내역'!F23</f>
        <v>257684</v>
      </c>
      <c r="G24" s="101"/>
    </row>
    <row r="25" spans="1:7" ht="20.100000000000001" customHeight="1">
      <c r="A25" s="93"/>
      <c r="B25" s="79"/>
      <c r="C25" s="79"/>
      <c r="D25" s="79" t="s">
        <v>122</v>
      </c>
      <c r="E25" s="99" t="s">
        <v>101</v>
      </c>
      <c r="F25" s="105"/>
      <c r="G25" s="94"/>
    </row>
    <row r="26" spans="1:7" ht="20.100000000000001" customHeight="1">
      <c r="A26" s="108" t="s">
        <v>123</v>
      </c>
      <c r="B26" s="80" t="s">
        <v>101</v>
      </c>
      <c r="C26" s="105"/>
      <c r="D26" s="79" t="s">
        <v>124</v>
      </c>
      <c r="E26" s="99" t="s">
        <v>101</v>
      </c>
      <c r="F26" s="105"/>
      <c r="G26" s="94"/>
    </row>
    <row r="27" spans="1:7" ht="20.100000000000001" customHeight="1">
      <c r="A27" s="108" t="s">
        <v>125</v>
      </c>
      <c r="B27" s="80" t="s">
        <v>101</v>
      </c>
      <c r="C27" s="105"/>
      <c r="D27" s="79" t="s">
        <v>126</v>
      </c>
      <c r="E27" s="99" t="s">
        <v>101</v>
      </c>
      <c r="F27" s="105">
        <f>'3.예산세부산출내역'!F27</f>
        <v>111462</v>
      </c>
      <c r="G27" s="101"/>
    </row>
    <row r="28" spans="1:7" ht="20.100000000000001" customHeight="1">
      <c r="A28" s="108" t="s">
        <v>127</v>
      </c>
      <c r="B28" s="80" t="s">
        <v>101</v>
      </c>
      <c r="C28" s="118">
        <f>'3.예산세부산출내역'!F9</f>
        <v>309000000</v>
      </c>
      <c r="D28" s="79" t="s">
        <v>128</v>
      </c>
      <c r="E28" s="99" t="s">
        <v>101</v>
      </c>
      <c r="F28" s="105"/>
      <c r="G28" s="94"/>
    </row>
    <row r="29" spans="1:7" ht="20.100000000000001" customHeight="1">
      <c r="A29" s="93" t="s">
        <v>2</v>
      </c>
      <c r="B29" s="80" t="s">
        <v>2</v>
      </c>
      <c r="C29" s="79" t="s">
        <v>2</v>
      </c>
      <c r="D29" s="79" t="s">
        <v>129</v>
      </c>
      <c r="E29" s="99" t="s">
        <v>101</v>
      </c>
      <c r="F29" s="105"/>
      <c r="G29" s="94"/>
    </row>
    <row r="30" spans="1:7" ht="20.100000000000001" customHeight="1">
      <c r="A30" s="107" t="s">
        <v>130</v>
      </c>
      <c r="B30" s="80" t="s">
        <v>101</v>
      </c>
      <c r="C30" s="79">
        <v>0</v>
      </c>
      <c r="D30" s="79" t="s">
        <v>131</v>
      </c>
      <c r="E30" s="99" t="s">
        <v>101</v>
      </c>
      <c r="F30" s="105"/>
      <c r="G30" s="101"/>
    </row>
    <row r="31" spans="1:7" ht="20.100000000000001" customHeight="1">
      <c r="A31" s="107" t="s">
        <v>132</v>
      </c>
      <c r="B31" s="80" t="s">
        <v>101</v>
      </c>
      <c r="C31" s="79">
        <v>0</v>
      </c>
      <c r="D31" s="79" t="s">
        <v>133</v>
      </c>
      <c r="E31" s="99" t="s">
        <v>101</v>
      </c>
      <c r="F31" s="105">
        <f>'3.예산세부산출내역'!F21</f>
        <v>252278</v>
      </c>
      <c r="G31" s="101"/>
    </row>
    <row r="32" spans="1:7" ht="20.100000000000001" customHeight="1">
      <c r="A32" s="107" t="s">
        <v>134</v>
      </c>
      <c r="B32" s="80" t="s">
        <v>101</v>
      </c>
      <c r="C32" s="109">
        <v>0</v>
      </c>
      <c r="D32" s="79" t="s">
        <v>135</v>
      </c>
      <c r="E32" s="99" t="s">
        <v>101</v>
      </c>
      <c r="F32" s="105"/>
      <c r="G32" s="101"/>
    </row>
    <row r="33" spans="1:7" ht="20.100000000000001" customHeight="1">
      <c r="A33" s="107" t="s">
        <v>136</v>
      </c>
      <c r="B33" s="80" t="s">
        <v>101</v>
      </c>
      <c r="C33" s="110">
        <v>0</v>
      </c>
      <c r="D33" s="79" t="s">
        <v>137</v>
      </c>
      <c r="E33" s="99" t="s">
        <v>101</v>
      </c>
      <c r="F33" s="105"/>
      <c r="G33" s="101"/>
    </row>
    <row r="34" spans="1:7" ht="20.100000000000001" customHeight="1">
      <c r="A34" s="107" t="s">
        <v>138</v>
      </c>
      <c r="B34" s="80" t="s">
        <v>101</v>
      </c>
      <c r="C34" s="79">
        <v>0</v>
      </c>
      <c r="D34" s="79" t="s">
        <v>139</v>
      </c>
      <c r="E34" s="99" t="s">
        <v>101</v>
      </c>
      <c r="F34" s="105"/>
      <c r="G34" s="94"/>
    </row>
    <row r="35" spans="1:7" ht="14.25">
      <c r="A35" s="93" t="s">
        <v>2</v>
      </c>
      <c r="B35" s="80" t="s">
        <v>2</v>
      </c>
      <c r="C35" s="110" t="s">
        <v>2</v>
      </c>
      <c r="D35" s="79" t="s">
        <v>140</v>
      </c>
      <c r="E35" s="99" t="s">
        <v>101</v>
      </c>
      <c r="F35" s="105"/>
      <c r="G35" s="94"/>
    </row>
    <row r="36" spans="1:7" ht="14.25">
      <c r="A36" s="93" t="s">
        <v>141</v>
      </c>
      <c r="B36" s="99" t="s">
        <v>101</v>
      </c>
      <c r="C36" s="102">
        <f>C38+C40</f>
        <v>5517892</v>
      </c>
      <c r="D36" s="79" t="s">
        <v>142</v>
      </c>
      <c r="E36" s="99" t="s">
        <v>101</v>
      </c>
      <c r="F36" s="105"/>
      <c r="G36" s="94"/>
    </row>
    <row r="37" spans="1:7" ht="14.25">
      <c r="A37" s="93"/>
      <c r="B37" s="99"/>
      <c r="C37" s="102"/>
      <c r="D37" s="79"/>
      <c r="E37" s="79"/>
      <c r="F37" s="79"/>
      <c r="G37" s="94"/>
    </row>
    <row r="38" spans="1:7" ht="14.25">
      <c r="A38" s="93" t="s">
        <v>143</v>
      </c>
      <c r="B38" s="99" t="s">
        <v>101</v>
      </c>
      <c r="C38" s="102">
        <f>'3.예산세부산출내역'!F16</f>
        <v>5020830</v>
      </c>
      <c r="D38" s="79" t="s">
        <v>144</v>
      </c>
      <c r="E38" s="99" t="s">
        <v>101</v>
      </c>
      <c r="F38" s="104">
        <f>'3.예산세부산출내역'!F31</f>
        <v>656358</v>
      </c>
      <c r="G38" s="101"/>
    </row>
    <row r="39" spans="1:7" ht="14.25">
      <c r="A39" s="93"/>
      <c r="B39" s="99"/>
      <c r="C39" s="102"/>
      <c r="D39" s="79"/>
      <c r="E39" s="79"/>
      <c r="F39" s="79"/>
      <c r="G39" s="94"/>
    </row>
    <row r="40" spans="1:7" ht="14.25">
      <c r="A40" s="93" t="s">
        <v>145</v>
      </c>
      <c r="B40" s="99" t="s">
        <v>101</v>
      </c>
      <c r="C40" s="102">
        <f>'3.예산세부산출내역'!F17</f>
        <v>497062</v>
      </c>
      <c r="D40" s="79" t="s">
        <v>146</v>
      </c>
      <c r="E40" s="99" t="s">
        <v>101</v>
      </c>
      <c r="F40" s="104">
        <f>'3.예산세부산출내역'!F32</f>
        <v>1739351</v>
      </c>
      <c r="G40" s="101"/>
    </row>
    <row r="41" spans="1:7" ht="15" thickBot="1">
      <c r="A41" s="111"/>
      <c r="B41" s="112"/>
      <c r="C41" s="112"/>
      <c r="D41" s="112"/>
      <c r="E41" s="112"/>
      <c r="F41" s="112"/>
      <c r="G41" s="113"/>
    </row>
  </sheetData>
  <mergeCells count="2">
    <mergeCell ref="D5:F5"/>
    <mergeCell ref="A4:F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view="pageBreakPreview" topLeftCell="A25" zoomScale="85" zoomScaleNormal="100" zoomScaleSheetLayoutView="85" workbookViewId="0">
      <selection activeCell="C35" sqref="C35"/>
    </sheetView>
  </sheetViews>
  <sheetFormatPr defaultRowHeight="14.25"/>
  <cols>
    <col min="1" max="1" width="26" style="1" customWidth="1"/>
    <col min="2" max="2" width="43.88671875" style="9" customWidth="1"/>
    <col min="3" max="3" width="9.21875" style="8" customWidth="1"/>
    <col min="4" max="4" width="10.77734375" style="10" customWidth="1"/>
    <col min="5" max="6" width="20.77734375" style="11" customWidth="1"/>
    <col min="7" max="7" width="20.77734375" style="8" customWidth="1"/>
    <col min="8" max="8" width="3.5546875" style="1" customWidth="1"/>
    <col min="9" max="9" width="8.6640625" style="1" customWidth="1"/>
    <col min="10" max="10" width="11.5546875" style="1" bestFit="1" customWidth="1"/>
    <col min="11" max="11" width="58.5546875" style="1" customWidth="1"/>
    <col min="12" max="16384" width="8.88671875" style="1"/>
  </cols>
  <sheetData>
    <row r="1" spans="1:7" ht="34.5" customHeight="1">
      <c r="A1" s="300" t="s">
        <v>40</v>
      </c>
      <c r="B1" s="300"/>
      <c r="C1" s="300"/>
      <c r="D1" s="300"/>
      <c r="E1" s="300"/>
      <c r="F1" s="300"/>
      <c r="G1" s="300"/>
    </row>
    <row r="2" spans="1:7" ht="34.5" customHeight="1">
      <c r="A2" s="160" t="s">
        <v>219</v>
      </c>
      <c r="B2" s="4"/>
      <c r="C2" s="12"/>
      <c r="D2" s="5"/>
      <c r="E2" s="6"/>
      <c r="F2" s="301" t="s">
        <v>3</v>
      </c>
      <c r="G2" s="301"/>
    </row>
    <row r="3" spans="1:7" s="7" customFormat="1" ht="45" customHeight="1">
      <c r="A3" s="156" t="s">
        <v>218</v>
      </c>
      <c r="B3" s="157" t="s">
        <v>215</v>
      </c>
      <c r="C3" s="156" t="s">
        <v>216</v>
      </c>
      <c r="D3" s="158" t="s">
        <v>5</v>
      </c>
      <c r="E3" s="159" t="s">
        <v>217</v>
      </c>
      <c r="F3" s="159" t="s">
        <v>6</v>
      </c>
      <c r="G3" s="156" t="s">
        <v>214</v>
      </c>
    </row>
    <row r="4" spans="1:7" s="7" customFormat="1" ht="45" customHeight="1">
      <c r="A4" s="51" t="s">
        <v>52</v>
      </c>
      <c r="B4" s="41"/>
      <c r="C4" s="42" t="s">
        <v>2</v>
      </c>
      <c r="D4" s="43" t="s">
        <v>2</v>
      </c>
      <c r="E4" s="44" t="s">
        <v>2</v>
      </c>
      <c r="F4" s="44"/>
      <c r="G4" s="42"/>
    </row>
    <row r="5" spans="1:7" s="7" customFormat="1" ht="45" customHeight="1">
      <c r="A5" s="45" t="s">
        <v>41</v>
      </c>
      <c r="B5" s="45" t="s">
        <v>38</v>
      </c>
      <c r="C5" s="46" t="s">
        <v>39</v>
      </c>
      <c r="D5" s="45">
        <v>1</v>
      </c>
      <c r="E5" s="44">
        <v>135000000</v>
      </c>
      <c r="F5" s="47">
        <f>E5*D5</f>
        <v>135000000</v>
      </c>
      <c r="G5" s="42" t="s">
        <v>31</v>
      </c>
    </row>
    <row r="6" spans="1:7" s="7" customFormat="1" ht="45" customHeight="1">
      <c r="A6" s="45" t="s">
        <v>37</v>
      </c>
      <c r="B6" s="45" t="s">
        <v>42</v>
      </c>
      <c r="C6" s="46" t="s">
        <v>39</v>
      </c>
      <c r="D6" s="45">
        <v>2</v>
      </c>
      <c r="E6" s="44">
        <v>70000000</v>
      </c>
      <c r="F6" s="47">
        <f t="shared" ref="F6:F15" si="0">E6*D6</f>
        <v>140000000</v>
      </c>
      <c r="G6" s="42" t="s">
        <v>31</v>
      </c>
    </row>
    <row r="7" spans="1:7" s="7" customFormat="1" ht="45" customHeight="1">
      <c r="A7" s="45" t="s">
        <v>43</v>
      </c>
      <c r="B7" s="45" t="s">
        <v>44</v>
      </c>
      <c r="C7" s="46" t="s">
        <v>39</v>
      </c>
      <c r="D7" s="45">
        <v>1</v>
      </c>
      <c r="E7" s="48">
        <v>22000000</v>
      </c>
      <c r="F7" s="47">
        <f t="shared" si="0"/>
        <v>22000000</v>
      </c>
      <c r="G7" s="42" t="s">
        <v>31</v>
      </c>
    </row>
    <row r="8" spans="1:7" s="181" customFormat="1" ht="45" customHeight="1">
      <c r="A8" s="183" t="s">
        <v>267</v>
      </c>
      <c r="B8" s="183" t="s">
        <v>268</v>
      </c>
      <c r="C8" s="184" t="s">
        <v>269</v>
      </c>
      <c r="D8" s="183">
        <v>1</v>
      </c>
      <c r="E8" s="186">
        <v>12000000</v>
      </c>
      <c r="F8" s="185">
        <f t="shared" si="0"/>
        <v>12000000</v>
      </c>
      <c r="G8" s="182" t="s">
        <v>31</v>
      </c>
    </row>
    <row r="9" spans="1:7" s="7" customFormat="1" ht="45" customHeight="1">
      <c r="A9" s="153" t="s">
        <v>73</v>
      </c>
      <c r="B9" s="45"/>
      <c r="C9" s="46"/>
      <c r="D9" s="45"/>
      <c r="E9" s="48"/>
      <c r="F9" s="47">
        <f>SUM(F5:F8)</f>
        <v>309000000</v>
      </c>
      <c r="G9" s="42"/>
    </row>
    <row r="10" spans="1:7" s="7" customFormat="1" ht="45" customHeight="1">
      <c r="A10" s="50"/>
      <c r="B10" s="45"/>
      <c r="C10" s="46"/>
      <c r="D10" s="45"/>
      <c r="E10" s="48"/>
      <c r="F10" s="47"/>
      <c r="G10" s="42"/>
    </row>
    <row r="11" spans="1:7" s="7" customFormat="1" ht="45" customHeight="1">
      <c r="A11" s="51" t="s">
        <v>71</v>
      </c>
      <c r="B11" s="45"/>
      <c r="C11" s="46"/>
      <c r="D11" s="45"/>
      <c r="E11" s="48"/>
      <c r="F11" s="47"/>
      <c r="G11" s="42"/>
    </row>
    <row r="12" spans="1:7" s="7" customFormat="1" ht="45" customHeight="1">
      <c r="A12" s="45" t="s">
        <v>53</v>
      </c>
      <c r="B12" s="45"/>
      <c r="C12" s="46"/>
      <c r="D12" s="45"/>
      <c r="E12" s="48"/>
      <c r="F12" s="47"/>
      <c r="G12" s="42"/>
    </row>
    <row r="13" spans="1:7" s="7" customFormat="1" ht="45" customHeight="1">
      <c r="A13" s="45" t="s">
        <v>87</v>
      </c>
      <c r="B13" s="45"/>
      <c r="C13" s="46" t="s">
        <v>59</v>
      </c>
      <c r="D13" s="45">
        <v>1</v>
      </c>
      <c r="E13" s="48">
        <v>1845746</v>
      </c>
      <c r="F13" s="47">
        <f t="shared" si="0"/>
        <v>1845746</v>
      </c>
      <c r="G13" s="42" t="s">
        <v>228</v>
      </c>
    </row>
    <row r="14" spans="1:7" s="7" customFormat="1" ht="45" customHeight="1">
      <c r="A14" s="45" t="s">
        <v>45</v>
      </c>
      <c r="B14" s="45"/>
      <c r="C14" s="206" t="s">
        <v>39</v>
      </c>
      <c r="D14" s="45">
        <v>2</v>
      </c>
      <c r="E14" s="48">
        <v>87542</v>
      </c>
      <c r="F14" s="47">
        <f t="shared" si="0"/>
        <v>175084</v>
      </c>
      <c r="G14" s="42" t="s">
        <v>229</v>
      </c>
    </row>
    <row r="15" spans="1:7" s="7" customFormat="1" ht="45" customHeight="1">
      <c r="A15" s="45" t="s">
        <v>58</v>
      </c>
      <c r="B15" s="187" t="s">
        <v>270</v>
      </c>
      <c r="C15" s="46" t="s">
        <v>59</v>
      </c>
      <c r="D15" s="45">
        <v>1</v>
      </c>
      <c r="E15" s="48">
        <v>3000000</v>
      </c>
      <c r="F15" s="47">
        <f t="shared" si="0"/>
        <v>3000000</v>
      </c>
      <c r="G15" s="42" t="s">
        <v>85</v>
      </c>
    </row>
    <row r="16" spans="1:7" s="7" customFormat="1" ht="45" customHeight="1">
      <c r="A16" s="50" t="s">
        <v>60</v>
      </c>
      <c r="B16" s="52"/>
      <c r="C16" s="46"/>
      <c r="D16" s="45"/>
      <c r="E16" s="48"/>
      <c r="F16" s="47">
        <f>SUM(F13:F15)</f>
        <v>5020830</v>
      </c>
      <c r="G16" s="42"/>
    </row>
    <row r="17" spans="1:10" s="7" customFormat="1" ht="45" customHeight="1">
      <c r="A17" s="45" t="s">
        <v>54</v>
      </c>
      <c r="B17" s="45" t="s">
        <v>55</v>
      </c>
      <c r="C17" s="46"/>
      <c r="D17" s="45"/>
      <c r="E17" s="48"/>
      <c r="F17" s="47">
        <f>INT(F16*9.9%)</f>
        <v>497062</v>
      </c>
      <c r="G17" s="42"/>
    </row>
    <row r="18" spans="1:10" s="7" customFormat="1" ht="45" customHeight="1">
      <c r="A18" s="153" t="s">
        <v>56</v>
      </c>
      <c r="B18" s="45"/>
      <c r="C18" s="46"/>
      <c r="D18" s="45"/>
      <c r="E18" s="48"/>
      <c r="F18" s="47">
        <f>SUM(F16,F17)</f>
        <v>5517892</v>
      </c>
      <c r="G18" s="42"/>
    </row>
    <row r="19" spans="1:10" s="7" customFormat="1" ht="45" customHeight="1">
      <c r="A19" s="46"/>
      <c r="B19" s="45"/>
      <c r="C19" s="46"/>
      <c r="D19" s="45"/>
      <c r="E19" s="48"/>
      <c r="F19" s="47"/>
      <c r="G19" s="42"/>
    </row>
    <row r="20" spans="1:10" s="7" customFormat="1" ht="45" customHeight="1">
      <c r="A20" s="51" t="s">
        <v>72</v>
      </c>
      <c r="B20" s="45"/>
      <c r="C20" s="46"/>
      <c r="D20" s="45"/>
      <c r="E20" s="48"/>
      <c r="F20" s="47"/>
      <c r="G20" s="42"/>
    </row>
    <row r="21" spans="1:10" s="7" customFormat="1" ht="45" customHeight="1">
      <c r="A21" s="45" t="s">
        <v>46</v>
      </c>
      <c r="B21" s="45" t="s">
        <v>64</v>
      </c>
      <c r="C21" s="46"/>
      <c r="D21" s="45"/>
      <c r="E21" s="48"/>
      <c r="F21" s="47">
        <f>INT(F18*4.572%)</f>
        <v>252278</v>
      </c>
      <c r="G21" s="42"/>
      <c r="I21" s="164" t="s">
        <v>226</v>
      </c>
      <c r="J21" s="165" t="s">
        <v>227</v>
      </c>
    </row>
    <row r="22" spans="1:10" s="7" customFormat="1" ht="45" customHeight="1">
      <c r="A22" s="45" t="s">
        <v>47</v>
      </c>
      <c r="B22" s="45" t="s">
        <v>50</v>
      </c>
      <c r="C22" s="46"/>
      <c r="D22" s="45"/>
      <c r="E22" s="48"/>
      <c r="F22" s="47">
        <f>INT(F18*3.8%)</f>
        <v>209679</v>
      </c>
      <c r="G22" s="42"/>
    </row>
    <row r="23" spans="1:10" s="7" customFormat="1" ht="45" customHeight="1">
      <c r="A23" s="45" t="s">
        <v>48</v>
      </c>
      <c r="B23" s="45" t="s">
        <v>65</v>
      </c>
      <c r="C23" s="46"/>
      <c r="D23" s="45"/>
      <c r="E23" s="48"/>
      <c r="F23" s="47">
        <f>INT(F18*0.87%)</f>
        <v>48005</v>
      </c>
      <c r="G23" s="42"/>
    </row>
    <row r="24" spans="1:10" s="7" customFormat="1" ht="45" customHeight="1">
      <c r="A24" s="45" t="s">
        <v>61</v>
      </c>
      <c r="B24" s="45" t="s">
        <v>66</v>
      </c>
      <c r="C24" s="46"/>
      <c r="D24" s="45"/>
      <c r="E24" s="48"/>
      <c r="F24" s="47"/>
      <c r="G24" s="42" t="s">
        <v>222</v>
      </c>
    </row>
    <row r="25" spans="1:10" s="7" customFormat="1" ht="45" customHeight="1">
      <c r="A25" s="45" t="s">
        <v>62</v>
      </c>
      <c r="B25" s="45" t="s">
        <v>67</v>
      </c>
      <c r="C25" s="46"/>
      <c r="D25" s="45"/>
      <c r="E25" s="48"/>
      <c r="F25" s="47"/>
      <c r="G25" s="42" t="s">
        <v>222</v>
      </c>
    </row>
    <row r="26" spans="1:10" s="7" customFormat="1" ht="45" customHeight="1">
      <c r="A26" s="45" t="s">
        <v>51</v>
      </c>
      <c r="B26" s="45" t="s">
        <v>68</v>
      </c>
      <c r="C26" s="46"/>
      <c r="D26" s="45"/>
      <c r="E26" s="48"/>
      <c r="F26" s="47"/>
      <c r="G26" s="42" t="s">
        <v>222</v>
      </c>
    </row>
    <row r="27" spans="1:10" s="7" customFormat="1" ht="45" customHeight="1">
      <c r="A27" s="183" t="s">
        <v>311</v>
      </c>
      <c r="B27" s="45" t="s">
        <v>69</v>
      </c>
      <c r="C27" s="46"/>
      <c r="D27" s="45"/>
      <c r="E27" s="48"/>
      <c r="F27" s="47">
        <f>INT(F16*1.85%*120%)</f>
        <v>111462</v>
      </c>
      <c r="G27" s="42"/>
    </row>
    <row r="28" spans="1:10" s="7" customFormat="1" ht="45" customHeight="1">
      <c r="A28" s="45" t="s">
        <v>63</v>
      </c>
      <c r="B28" s="45" t="s">
        <v>70</v>
      </c>
      <c r="C28" s="46"/>
      <c r="D28" s="45"/>
      <c r="E28" s="48"/>
      <c r="F28" s="47">
        <v>4800000</v>
      </c>
      <c r="G28" s="182" t="s">
        <v>271</v>
      </c>
    </row>
    <row r="29" spans="1:10" s="7" customFormat="1" ht="45" customHeight="1">
      <c r="A29" s="153" t="s">
        <v>49</v>
      </c>
      <c r="B29" s="45"/>
      <c r="C29" s="46"/>
      <c r="D29" s="45"/>
      <c r="E29" s="48"/>
      <c r="F29" s="47">
        <f>SUM(F21:F28)</f>
        <v>5421424</v>
      </c>
      <c r="G29" s="42"/>
    </row>
    <row r="30" spans="1:10" s="7" customFormat="1" ht="45" customHeight="1">
      <c r="A30" s="45"/>
      <c r="B30" s="45"/>
      <c r="C30" s="46"/>
      <c r="D30" s="45"/>
      <c r="E30" s="48"/>
      <c r="F30" s="47"/>
      <c r="G30" s="42"/>
    </row>
    <row r="31" spans="1:10" s="7" customFormat="1" ht="45" customHeight="1">
      <c r="A31" s="45" t="s">
        <v>74</v>
      </c>
      <c r="B31" s="45" t="s">
        <v>224</v>
      </c>
      <c r="C31" s="46"/>
      <c r="D31" s="45"/>
      <c r="E31" s="48"/>
      <c r="F31" s="47">
        <f>INT((F18+F29)*6%)</f>
        <v>656358</v>
      </c>
      <c r="G31" s="42"/>
    </row>
    <row r="32" spans="1:10" s="7" customFormat="1" ht="45" customHeight="1">
      <c r="A32" s="45" t="s">
        <v>75</v>
      </c>
      <c r="B32" s="45" t="s">
        <v>79</v>
      </c>
      <c r="C32" s="46"/>
      <c r="D32" s="45"/>
      <c r="E32" s="48"/>
      <c r="F32" s="47">
        <f>INT(SUM(F18+F29+F31)*15%)</f>
        <v>1739351</v>
      </c>
      <c r="G32" s="42"/>
    </row>
    <row r="33" spans="1:7" s="7" customFormat="1" ht="45" customHeight="1">
      <c r="A33" s="45"/>
      <c r="B33" s="45"/>
      <c r="C33" s="46"/>
      <c r="D33" s="45"/>
      <c r="E33" s="48"/>
      <c r="F33" s="47"/>
      <c r="G33" s="42"/>
    </row>
    <row r="34" spans="1:7" s="7" customFormat="1" ht="45" customHeight="1">
      <c r="A34" s="154" t="s">
        <v>77</v>
      </c>
      <c r="B34" s="45"/>
      <c r="C34" s="46"/>
      <c r="D34" s="45"/>
      <c r="E34" s="53"/>
      <c r="F34" s="47">
        <f>SUM(F9,F18,F29,F31,F32)</f>
        <v>322335025</v>
      </c>
      <c r="G34" s="42"/>
    </row>
    <row r="35" spans="1:7" s="54" customFormat="1" ht="45" customHeight="1">
      <c r="A35" s="49"/>
      <c r="B35" s="45"/>
      <c r="C35" s="46"/>
      <c r="D35" s="45"/>
      <c r="E35" s="53" t="s">
        <v>78</v>
      </c>
      <c r="F35" s="47">
        <v>25</v>
      </c>
      <c r="G35" s="42" t="s">
        <v>86</v>
      </c>
    </row>
    <row r="36" spans="1:7" ht="45" customHeight="1">
      <c r="A36" s="154" t="s">
        <v>76</v>
      </c>
      <c r="B36" s="41"/>
      <c r="C36" s="42"/>
      <c r="D36" s="43"/>
      <c r="E36" s="44"/>
      <c r="F36" s="155">
        <f>F34-25</f>
        <v>322335000</v>
      </c>
      <c r="G36" s="42"/>
    </row>
    <row r="37" spans="1:7">
      <c r="A37" s="3"/>
      <c r="B37" s="4"/>
      <c r="C37" s="12"/>
      <c r="D37" s="5"/>
      <c r="E37" s="6"/>
      <c r="F37" s="6"/>
    </row>
    <row r="38" spans="1:7">
      <c r="A38" s="3"/>
      <c r="B38" s="4"/>
      <c r="C38" s="12"/>
      <c r="D38" s="5"/>
      <c r="E38" s="6"/>
      <c r="F38" s="6"/>
    </row>
    <row r="39" spans="1:7">
      <c r="A39" s="3"/>
      <c r="B39" s="4"/>
      <c r="C39" s="12"/>
      <c r="D39" s="5"/>
      <c r="E39" s="6"/>
      <c r="F39" s="6"/>
    </row>
    <row r="40" spans="1:7">
      <c r="A40" s="3"/>
      <c r="B40" s="4"/>
      <c r="C40" s="12"/>
      <c r="D40" s="5"/>
      <c r="E40" s="6"/>
      <c r="F40" s="6"/>
    </row>
    <row r="41" spans="1:7">
      <c r="A41" s="3"/>
      <c r="B41" s="4"/>
      <c r="C41" s="12"/>
      <c r="D41" s="5"/>
      <c r="E41" s="6"/>
      <c r="F41" s="6"/>
    </row>
    <row r="42" spans="1:7">
      <c r="A42" s="3"/>
      <c r="B42" s="4"/>
      <c r="C42" s="12"/>
      <c r="D42" s="5"/>
      <c r="E42" s="6"/>
      <c r="F42" s="6"/>
    </row>
    <row r="43" spans="1:7">
      <c r="A43" s="3"/>
      <c r="B43" s="4"/>
      <c r="C43" s="12"/>
      <c r="D43" s="5"/>
      <c r="E43" s="6"/>
      <c r="F43" s="6"/>
    </row>
    <row r="44" spans="1:7">
      <c r="A44" s="3"/>
      <c r="B44" s="4"/>
      <c r="C44" s="12"/>
      <c r="D44" s="5"/>
      <c r="E44" s="6"/>
      <c r="F44" s="6"/>
    </row>
    <row r="45" spans="1:7">
      <c r="A45" s="3"/>
      <c r="B45" s="4"/>
      <c r="C45" s="12"/>
      <c r="D45" s="5"/>
      <c r="E45" s="6"/>
      <c r="F45" s="6"/>
    </row>
    <row r="46" spans="1:7" s="8" customFormat="1">
      <c r="A46" s="3"/>
      <c r="B46" s="4"/>
      <c r="C46" s="12"/>
      <c r="D46" s="5"/>
      <c r="E46" s="6"/>
      <c r="F46" s="6"/>
    </row>
    <row r="47" spans="1:7" s="8" customFormat="1">
      <c r="A47" s="3"/>
      <c r="B47" s="4"/>
      <c r="C47" s="12"/>
      <c r="D47" s="5"/>
      <c r="E47" s="6"/>
      <c r="F47" s="6"/>
    </row>
    <row r="48" spans="1:7" s="8" customFormat="1">
      <c r="A48" s="3"/>
      <c r="B48" s="4"/>
      <c r="C48" s="12"/>
      <c r="D48" s="5"/>
      <c r="E48" s="6"/>
      <c r="F48" s="6"/>
    </row>
    <row r="49" spans="1:6" s="8" customFormat="1">
      <c r="A49" s="3"/>
      <c r="B49" s="4"/>
      <c r="C49" s="12"/>
      <c r="D49" s="5"/>
      <c r="E49" s="6"/>
      <c r="F49" s="6"/>
    </row>
    <row r="50" spans="1:6" s="8" customFormat="1">
      <c r="A50" s="3"/>
      <c r="B50" s="4"/>
      <c r="C50" s="12"/>
      <c r="D50" s="5"/>
      <c r="E50" s="6"/>
      <c r="F50" s="6"/>
    </row>
    <row r="51" spans="1:6" s="8" customFormat="1">
      <c r="A51" s="3"/>
      <c r="B51" s="4"/>
      <c r="C51" s="12"/>
      <c r="D51" s="5"/>
      <c r="E51" s="6"/>
      <c r="F51" s="6"/>
    </row>
    <row r="52" spans="1:6" s="8" customFormat="1">
      <c r="A52" s="3"/>
      <c r="B52" s="4"/>
      <c r="C52" s="12"/>
      <c r="D52" s="5"/>
      <c r="E52" s="6"/>
      <c r="F52" s="6"/>
    </row>
    <row r="53" spans="1:6" s="8" customFormat="1">
      <c r="A53" s="3"/>
      <c r="B53" s="4"/>
      <c r="C53" s="12"/>
      <c r="D53" s="5"/>
      <c r="E53" s="6"/>
      <c r="F53" s="6"/>
    </row>
    <row r="54" spans="1:6" s="8" customFormat="1">
      <c r="A54" s="3"/>
      <c r="B54" s="4"/>
      <c r="C54" s="12"/>
      <c r="D54" s="5"/>
      <c r="E54" s="6"/>
      <c r="F54" s="6"/>
    </row>
    <row r="55" spans="1:6" s="8" customFormat="1">
      <c r="A55" s="3"/>
      <c r="B55" s="4"/>
      <c r="C55" s="12"/>
      <c r="D55" s="5"/>
      <c r="E55" s="6"/>
      <c r="F55" s="6"/>
    </row>
    <row r="56" spans="1:6" s="8" customFormat="1">
      <c r="A56" s="3"/>
      <c r="B56" s="4"/>
      <c r="C56" s="12"/>
      <c r="D56" s="5"/>
      <c r="E56" s="6"/>
      <c r="F56" s="6"/>
    </row>
  </sheetData>
  <mergeCells count="2">
    <mergeCell ref="A1:G1"/>
    <mergeCell ref="F2:G2"/>
  </mergeCells>
  <phoneticPr fontId="1" type="noConversion"/>
  <printOptions horizontalCentered="1"/>
  <pageMargins left="0.47244094488188981" right="0.47244094488188981" top="0.39370078740157483" bottom="0.39370078740157483" header="0.31496062992125984" footer="0.31496062992125984"/>
  <pageSetup paperSize="9" scale="4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BreakPreview" zoomScaleNormal="100" zoomScaleSheetLayoutView="100" workbookViewId="0">
      <selection activeCell="E16" sqref="E16"/>
    </sheetView>
  </sheetViews>
  <sheetFormatPr defaultRowHeight="13.5"/>
  <cols>
    <col min="1" max="1" width="16" customWidth="1"/>
    <col min="2" max="2" width="47.5546875" customWidth="1"/>
    <col min="5" max="5" width="12.33203125" customWidth="1"/>
    <col min="6" max="6" width="12.33203125" style="180" customWidth="1"/>
  </cols>
  <sheetData>
    <row r="1" spans="1:7" ht="25.5">
      <c r="A1" s="303" t="s">
        <v>148</v>
      </c>
      <c r="B1" s="303"/>
      <c r="C1" s="303"/>
      <c r="D1" s="303"/>
      <c r="E1" s="303"/>
      <c r="F1" s="171"/>
      <c r="G1" s="55"/>
    </row>
    <row r="2" spans="1:7" ht="13.5" customHeight="1">
      <c r="A2" s="302" t="s">
        <v>88</v>
      </c>
      <c r="B2" s="302" t="s">
        <v>89</v>
      </c>
      <c r="C2" s="302" t="s">
        <v>4</v>
      </c>
      <c r="D2" s="302" t="s">
        <v>90</v>
      </c>
      <c r="E2" s="304" t="s">
        <v>272</v>
      </c>
      <c r="F2" s="304" t="s">
        <v>273</v>
      </c>
      <c r="G2" s="302" t="s">
        <v>91</v>
      </c>
    </row>
    <row r="3" spans="1:7" ht="13.5" customHeight="1">
      <c r="A3" s="302"/>
      <c r="B3" s="302"/>
      <c r="C3" s="302"/>
      <c r="D3" s="302"/>
      <c r="E3" s="305"/>
      <c r="F3" s="305"/>
      <c r="G3" s="302"/>
    </row>
    <row r="4" spans="1:7" ht="13.5" customHeight="1">
      <c r="A4" s="302"/>
      <c r="B4" s="302"/>
      <c r="C4" s="302"/>
      <c r="D4" s="302"/>
      <c r="E4" s="306"/>
      <c r="F4" s="306"/>
      <c r="G4" s="302"/>
    </row>
    <row r="5" spans="1:7" ht="50.1" customHeight="1">
      <c r="A5" s="58" t="s">
        <v>41</v>
      </c>
      <c r="B5" s="57" t="s">
        <v>38</v>
      </c>
      <c r="C5" s="59" t="s">
        <v>39</v>
      </c>
      <c r="D5" s="60">
        <v>1</v>
      </c>
      <c r="E5" s="61">
        <v>1</v>
      </c>
      <c r="F5" s="190"/>
      <c r="G5" s="62"/>
    </row>
    <row r="6" spans="1:7" ht="50.1" customHeight="1">
      <c r="A6" s="58" t="s">
        <v>37</v>
      </c>
      <c r="B6" s="57" t="s">
        <v>42</v>
      </c>
      <c r="C6" s="207" t="s">
        <v>39</v>
      </c>
      <c r="D6" s="60">
        <v>2</v>
      </c>
      <c r="E6" s="61">
        <v>1</v>
      </c>
      <c r="F6" s="190">
        <v>1</v>
      </c>
      <c r="G6" s="62"/>
    </row>
    <row r="7" spans="1:7" s="55" customFormat="1" ht="50.1" customHeight="1">
      <c r="A7" s="58" t="s">
        <v>43</v>
      </c>
      <c r="B7" s="57" t="s">
        <v>44</v>
      </c>
      <c r="C7" s="59" t="s">
        <v>39</v>
      </c>
      <c r="D7" s="60">
        <v>1</v>
      </c>
      <c r="E7" s="61">
        <v>1</v>
      </c>
      <c r="F7" s="190"/>
      <c r="G7" s="62"/>
    </row>
    <row r="8" spans="1:7" s="180" customFormat="1" ht="50.1" customHeight="1">
      <c r="A8" s="188" t="s">
        <v>267</v>
      </c>
      <c r="B8" s="183" t="s">
        <v>268</v>
      </c>
      <c r="C8" s="189" t="s">
        <v>39</v>
      </c>
      <c r="D8" s="60">
        <v>1</v>
      </c>
      <c r="E8" s="190">
        <v>1</v>
      </c>
      <c r="F8" s="190"/>
      <c r="G8" s="191"/>
    </row>
    <row r="9" spans="1:7" ht="50.1" customHeight="1">
      <c r="A9" s="162" t="s">
        <v>57</v>
      </c>
      <c r="B9" s="63" t="s">
        <v>92</v>
      </c>
      <c r="C9" s="56" t="s">
        <v>39</v>
      </c>
      <c r="D9" s="60">
        <v>1</v>
      </c>
      <c r="E9" s="56">
        <v>1</v>
      </c>
      <c r="F9" s="56"/>
      <c r="G9" s="56"/>
    </row>
  </sheetData>
  <mergeCells count="8">
    <mergeCell ref="G2:G4"/>
    <mergeCell ref="A1:E1"/>
    <mergeCell ref="A2:A4"/>
    <mergeCell ref="B2:B4"/>
    <mergeCell ref="C2:C4"/>
    <mergeCell ref="D2:D4"/>
    <mergeCell ref="E2:E4"/>
    <mergeCell ref="F2:F4"/>
  </mergeCells>
  <phoneticPr fontId="1" type="noConversion"/>
  <pageMargins left="0.7" right="0.7" top="0.75" bottom="0.75" header="0.3" footer="0.3"/>
  <pageSetup paperSize="9" scale="66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view="pageBreakPreview" zoomScale="85" zoomScaleNormal="85" zoomScaleSheetLayoutView="85" workbookViewId="0">
      <selection activeCell="K14" sqref="K14"/>
    </sheetView>
  </sheetViews>
  <sheetFormatPr defaultRowHeight="13.5"/>
  <cols>
    <col min="1" max="1" width="16.21875" customWidth="1"/>
    <col min="2" max="2" width="43.6640625" customWidth="1"/>
    <col min="7" max="7" width="11.109375" customWidth="1"/>
    <col min="8" max="8" width="11.44140625" customWidth="1"/>
    <col min="9" max="9" width="13" customWidth="1"/>
    <col min="10" max="10" width="6.5546875" customWidth="1"/>
    <col min="11" max="11" width="12.21875" customWidth="1"/>
  </cols>
  <sheetData>
    <row r="1" spans="1:12" ht="46.5">
      <c r="A1" s="312" t="s">
        <v>149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 ht="14.25">
      <c r="A2" s="64"/>
      <c r="B2" s="65"/>
      <c r="C2" s="66"/>
      <c r="D2" s="67"/>
      <c r="E2" s="68"/>
      <c r="F2" s="68"/>
      <c r="G2" s="68"/>
      <c r="H2" s="68"/>
      <c r="I2" s="68"/>
      <c r="J2" s="68"/>
      <c r="K2" s="68"/>
      <c r="L2" s="69" t="s">
        <v>93</v>
      </c>
    </row>
    <row r="3" spans="1:12" ht="24.95" customHeight="1">
      <c r="A3" s="311" t="s">
        <v>88</v>
      </c>
      <c r="B3" s="311" t="s">
        <v>89</v>
      </c>
      <c r="C3" s="311" t="s">
        <v>4</v>
      </c>
      <c r="D3" s="310" t="s">
        <v>80</v>
      </c>
      <c r="E3" s="310" t="s">
        <v>310</v>
      </c>
      <c r="F3" s="310"/>
      <c r="G3" s="307" t="s">
        <v>81</v>
      </c>
      <c r="H3" s="308"/>
      <c r="I3" s="309"/>
      <c r="J3" s="310" t="s">
        <v>94</v>
      </c>
      <c r="K3" s="310" t="s">
        <v>95</v>
      </c>
      <c r="L3" s="311" t="s">
        <v>83</v>
      </c>
    </row>
    <row r="4" spans="1:12" ht="24.95" customHeight="1">
      <c r="A4" s="311"/>
      <c r="B4" s="311"/>
      <c r="C4" s="311"/>
      <c r="D4" s="310"/>
      <c r="E4" s="71" t="s">
        <v>84</v>
      </c>
      <c r="F4" s="71" t="s">
        <v>96</v>
      </c>
      <c r="G4" s="72" t="s">
        <v>97</v>
      </c>
      <c r="H4" s="72" t="s">
        <v>98</v>
      </c>
      <c r="I4" s="72" t="s">
        <v>99</v>
      </c>
      <c r="J4" s="310"/>
      <c r="K4" s="310"/>
      <c r="L4" s="311"/>
    </row>
    <row r="5" spans="1:12" ht="50.1" customHeight="1">
      <c r="A5" s="73" t="str">
        <f>'4.자재 산출내역서'!A5</f>
        <v>차량하부검색시스템</v>
      </c>
      <c r="B5" s="73" t="str">
        <f>'4.자재 산출내역서'!B5</f>
        <v>검색관리서버, 고해상도 하부카메라(폐쇄형), 조명시스템</v>
      </c>
      <c r="C5" s="74" t="str">
        <f>'4.자재 산출내역서'!C5</f>
        <v>식</v>
      </c>
      <c r="D5" s="74">
        <f>'4.자재 산출내역서'!D5</f>
        <v>1</v>
      </c>
      <c r="E5" s="75"/>
      <c r="F5" s="75"/>
      <c r="G5" s="76">
        <v>135000000</v>
      </c>
      <c r="H5" s="76">
        <v>162000000</v>
      </c>
      <c r="I5" s="76">
        <v>168000000</v>
      </c>
      <c r="J5" s="70"/>
      <c r="K5" s="77">
        <f>MIN(E5:I5)</f>
        <v>135000000</v>
      </c>
      <c r="L5" s="78" t="s">
        <v>81</v>
      </c>
    </row>
    <row r="6" spans="1:12" ht="50.1" customHeight="1">
      <c r="A6" s="73" t="str">
        <f>'4.자재 산출내역서'!A6</f>
        <v>자동볼라드</v>
      </c>
      <c r="B6" s="73" t="str">
        <f>'4.자재 산출내역서'!B6</f>
        <v>Master/Slave Control Unit, Steel Pit, 수동콘솔박스</v>
      </c>
      <c r="C6" s="208" t="s">
        <v>269</v>
      </c>
      <c r="D6" s="74">
        <v>2</v>
      </c>
      <c r="E6" s="75"/>
      <c r="F6" s="75"/>
      <c r="G6" s="76">
        <v>70000000</v>
      </c>
      <c r="H6" s="76">
        <v>82500000</v>
      </c>
      <c r="I6" s="76">
        <v>80000000</v>
      </c>
      <c r="J6" s="70"/>
      <c r="K6" s="77">
        <f>MIN(E6:I6)</f>
        <v>70000000</v>
      </c>
      <c r="L6" s="78" t="s">
        <v>81</v>
      </c>
    </row>
    <row r="7" spans="1:12" ht="50.1" customHeight="1">
      <c r="A7" s="73" t="str">
        <f>'4.자재 산출내역서'!A7</f>
        <v>차번인식기(LPR) I/F</v>
      </c>
      <c r="B7" s="73" t="str">
        <f>'4.자재 산출내역서'!B7</f>
        <v>차량번호인식기 및 검색시스템 연동(개발)</v>
      </c>
      <c r="C7" s="74" t="str">
        <f>'4.자재 산출내역서'!C7</f>
        <v>식</v>
      </c>
      <c r="D7" s="74">
        <f>'4.자재 산출내역서'!D7</f>
        <v>1</v>
      </c>
      <c r="E7" s="70"/>
      <c r="F7" s="70"/>
      <c r="G7" s="76">
        <v>22000000</v>
      </c>
      <c r="H7" s="76">
        <v>25000000</v>
      </c>
      <c r="I7" s="76">
        <v>29000000</v>
      </c>
      <c r="J7" s="70"/>
      <c r="K7" s="77">
        <f t="shared" ref="K7:K9" si="0">MIN(E7:I7)</f>
        <v>22000000</v>
      </c>
      <c r="L7" s="78" t="s">
        <v>81</v>
      </c>
    </row>
    <row r="8" spans="1:12" s="180" customFormat="1" ht="50.1" customHeight="1">
      <c r="A8" s="193" t="str">
        <f>'4.자재 산출내역서'!A8</f>
        <v>NTP서버</v>
      </c>
      <c r="B8" s="193" t="str">
        <f>'4.자재 산출내역서'!B8</f>
        <v>Time Source : GPS</v>
      </c>
      <c r="C8" s="194" t="str">
        <f>'4.자재 산출내역서'!C8</f>
        <v>식</v>
      </c>
      <c r="D8" s="194">
        <f>'4.자재 산출내역서'!D8</f>
        <v>1</v>
      </c>
      <c r="E8" s="192"/>
      <c r="F8" s="192"/>
      <c r="G8" s="195">
        <v>12000000</v>
      </c>
      <c r="H8" s="195">
        <v>14000000</v>
      </c>
      <c r="I8" s="195">
        <v>14500000</v>
      </c>
      <c r="J8" s="192"/>
      <c r="K8" s="196">
        <f t="shared" si="0"/>
        <v>12000000</v>
      </c>
      <c r="L8" s="197" t="s">
        <v>81</v>
      </c>
    </row>
    <row r="9" spans="1:12" ht="50.1" customHeight="1">
      <c r="A9" s="73" t="str">
        <f>'4.자재 산출내역서'!A9</f>
        <v>터파기</v>
      </c>
      <c r="B9" s="73" t="str">
        <f>'4.자재 산출내역서'!B9</f>
        <v>아스콘, 모래, 잡석 처리, 경고테이프, 컷팅기, 콤팩트 포함
(길이3M, 폭1000mm, 깊이, 700mm)</v>
      </c>
      <c r="C9" s="74" t="str">
        <f>'4.자재 산출내역서'!C9</f>
        <v>식</v>
      </c>
      <c r="D9" s="74">
        <f>'4.자재 산출내역서'!D9</f>
        <v>1</v>
      </c>
      <c r="E9" s="70"/>
      <c r="F9" s="70"/>
      <c r="G9" s="76">
        <v>3000000</v>
      </c>
      <c r="H9" s="76">
        <v>3000000</v>
      </c>
      <c r="I9" s="76">
        <v>3500000</v>
      </c>
      <c r="J9" s="70"/>
      <c r="K9" s="77">
        <f t="shared" si="0"/>
        <v>3000000</v>
      </c>
      <c r="L9" s="78" t="s">
        <v>81</v>
      </c>
    </row>
  </sheetData>
  <mergeCells count="10">
    <mergeCell ref="G3:I3"/>
    <mergeCell ref="J3:J4"/>
    <mergeCell ref="K3:K4"/>
    <mergeCell ref="L3:L4"/>
    <mergeCell ref="A1:L1"/>
    <mergeCell ref="A3:A4"/>
    <mergeCell ref="B3:B4"/>
    <mergeCell ref="C3:C4"/>
    <mergeCell ref="D3:D4"/>
    <mergeCell ref="E3:F3"/>
  </mergeCells>
  <phoneticPr fontId="1" type="noConversion"/>
  <pageMargins left="0.7" right="0.7" top="0.75" bottom="0.75" header="0.3" footer="0.3"/>
  <pageSetup paperSize="9" scale="48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="85" zoomScaleNormal="100" zoomScaleSheetLayoutView="85" workbookViewId="0">
      <selection activeCell="J27" sqref="J27"/>
    </sheetView>
  </sheetViews>
  <sheetFormatPr defaultRowHeight="13.5"/>
  <cols>
    <col min="1" max="1" width="12.109375" customWidth="1"/>
    <col min="2" max="2" width="20.88671875" customWidth="1"/>
    <col min="4" max="4" width="15.88671875" customWidth="1"/>
    <col min="7" max="7" width="6.44140625" customWidth="1"/>
    <col min="8" max="8" width="7.44140625" customWidth="1"/>
    <col min="9" max="9" width="7.5546875" customWidth="1"/>
    <col min="11" max="11" width="10.44140625" customWidth="1"/>
    <col min="12" max="12" width="16.44140625" customWidth="1"/>
    <col min="13" max="13" width="12" customWidth="1"/>
    <col min="14" max="14" width="16.5546875" customWidth="1"/>
  </cols>
  <sheetData>
    <row r="1" spans="1:14" ht="71.25" customHeight="1">
      <c r="A1" s="322" t="s">
        <v>225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</row>
    <row r="2" spans="1:14" ht="45.75" customHeight="1">
      <c r="A2" s="163" t="s">
        <v>213</v>
      </c>
      <c r="B2" s="123"/>
      <c r="C2" s="123"/>
      <c r="D2" s="122"/>
      <c r="E2" s="123"/>
      <c r="F2" s="123"/>
      <c r="G2" s="123"/>
      <c r="H2" s="123"/>
      <c r="I2" s="123"/>
      <c r="J2" s="123"/>
      <c r="K2" s="123"/>
      <c r="L2" s="124"/>
      <c r="M2" s="123"/>
      <c r="N2" s="123"/>
    </row>
    <row r="3" spans="1:14" ht="39.950000000000003" customHeight="1">
      <c r="A3" s="323" t="s">
        <v>165</v>
      </c>
      <c r="B3" s="323" t="s">
        <v>166</v>
      </c>
      <c r="C3" s="323" t="s">
        <v>4</v>
      </c>
      <c r="D3" s="323" t="s">
        <v>167</v>
      </c>
      <c r="E3" s="323" t="s">
        <v>168</v>
      </c>
      <c r="F3" s="323"/>
      <c r="G3" s="323"/>
      <c r="H3" s="323"/>
      <c r="I3" s="323"/>
      <c r="J3" s="144" t="s">
        <v>169</v>
      </c>
      <c r="K3" s="144" t="s">
        <v>170</v>
      </c>
      <c r="L3" s="323" t="s">
        <v>171</v>
      </c>
      <c r="M3" s="323" t="s">
        <v>172</v>
      </c>
      <c r="N3" s="323" t="s">
        <v>173</v>
      </c>
    </row>
    <row r="4" spans="1:14" ht="39.950000000000003" customHeight="1">
      <c r="A4" s="323"/>
      <c r="B4" s="323"/>
      <c r="C4" s="323"/>
      <c r="D4" s="323"/>
      <c r="E4" s="144" t="s">
        <v>174</v>
      </c>
      <c r="F4" s="144" t="s">
        <v>175</v>
      </c>
      <c r="G4" s="144" t="s">
        <v>176</v>
      </c>
      <c r="H4" s="144" t="s">
        <v>177</v>
      </c>
      <c r="I4" s="144" t="s">
        <v>178</v>
      </c>
      <c r="J4" s="144" t="s">
        <v>179</v>
      </c>
      <c r="K4" s="144" t="s">
        <v>180</v>
      </c>
      <c r="L4" s="323"/>
      <c r="M4" s="323"/>
      <c r="N4" s="323"/>
    </row>
    <row r="5" spans="1:14" ht="39.950000000000003" customHeight="1">
      <c r="A5" s="319" t="s">
        <v>181</v>
      </c>
      <c r="B5" s="139" t="s">
        <v>185</v>
      </c>
      <c r="C5" s="140" t="s">
        <v>182</v>
      </c>
      <c r="D5" s="141"/>
      <c r="E5" s="142"/>
      <c r="F5" s="142"/>
      <c r="G5" s="141"/>
      <c r="H5" s="141"/>
      <c r="I5" s="141"/>
      <c r="J5" s="141">
        <v>1</v>
      </c>
      <c r="K5" s="143"/>
      <c r="L5" s="129"/>
      <c r="M5" s="138">
        <f>SUM(M6:M26)</f>
        <v>1845746</v>
      </c>
      <c r="N5" s="313" t="s">
        <v>199</v>
      </c>
    </row>
    <row r="6" spans="1:14" s="180" customFormat="1" ht="39.950000000000003" customHeight="1">
      <c r="A6" s="320"/>
      <c r="B6" s="315" t="s">
        <v>274</v>
      </c>
      <c r="C6" s="214" t="s">
        <v>183</v>
      </c>
      <c r="D6" s="212" t="s">
        <v>161</v>
      </c>
      <c r="E6" s="213">
        <v>0.36</v>
      </c>
      <c r="F6" s="215">
        <v>1</v>
      </c>
      <c r="G6" s="212"/>
      <c r="H6" s="212"/>
      <c r="I6" s="212"/>
      <c r="J6" s="216">
        <v>1</v>
      </c>
      <c r="K6" s="209">
        <f t="shared" ref="K6:K9" si="0">(E6*F6*J6)</f>
        <v>0.36</v>
      </c>
      <c r="L6" s="210">
        <v>140734</v>
      </c>
      <c r="M6" s="211">
        <v>106394</v>
      </c>
      <c r="N6" s="314"/>
    </row>
    <row r="7" spans="1:14" s="180" customFormat="1" ht="39.950000000000003" customHeight="1">
      <c r="A7" s="320"/>
      <c r="B7" s="316"/>
      <c r="C7" s="214" t="s">
        <v>183</v>
      </c>
      <c r="D7" s="212" t="s">
        <v>159</v>
      </c>
      <c r="E7" s="213">
        <v>0.36</v>
      </c>
      <c r="F7" s="215">
        <v>1</v>
      </c>
      <c r="G7" s="212"/>
      <c r="H7" s="212"/>
      <c r="I7" s="212"/>
      <c r="J7" s="216">
        <v>1</v>
      </c>
      <c r="K7" s="209">
        <f t="shared" si="0"/>
        <v>0.36</v>
      </c>
      <c r="L7" s="210">
        <v>196492</v>
      </c>
      <c r="M7" s="211">
        <v>148547</v>
      </c>
      <c r="N7" s="314"/>
    </row>
    <row r="8" spans="1:14" s="180" customFormat="1" ht="39.950000000000003" customHeight="1">
      <c r="A8" s="320"/>
      <c r="B8" s="316"/>
      <c r="C8" s="214" t="s">
        <v>183</v>
      </c>
      <c r="D8" s="212" t="s">
        <v>157</v>
      </c>
      <c r="E8" s="213">
        <v>0.36</v>
      </c>
      <c r="F8" s="215">
        <v>1</v>
      </c>
      <c r="G8" s="212"/>
      <c r="H8" s="212"/>
      <c r="I8" s="212"/>
      <c r="J8" s="216">
        <v>1</v>
      </c>
      <c r="K8" s="209">
        <f t="shared" si="0"/>
        <v>0.36</v>
      </c>
      <c r="L8" s="210">
        <v>120212</v>
      </c>
      <c r="M8" s="211">
        <v>90880</v>
      </c>
      <c r="N8" s="314"/>
    </row>
    <row r="9" spans="1:14" s="180" customFormat="1" ht="39.950000000000003" customHeight="1">
      <c r="A9" s="320"/>
      <c r="B9" s="318"/>
      <c r="C9" s="214" t="s">
        <v>183</v>
      </c>
      <c r="D9" s="212" t="s">
        <v>154</v>
      </c>
      <c r="E9" s="213">
        <v>0.36</v>
      </c>
      <c r="F9" s="215">
        <v>1</v>
      </c>
      <c r="G9" s="212"/>
      <c r="H9" s="212"/>
      <c r="I9" s="212"/>
      <c r="J9" s="216">
        <v>1</v>
      </c>
      <c r="K9" s="209">
        <f t="shared" si="0"/>
        <v>0.36</v>
      </c>
      <c r="L9" s="210">
        <v>90989</v>
      </c>
      <c r="M9" s="211">
        <v>68787</v>
      </c>
      <c r="N9" s="314"/>
    </row>
    <row r="10" spans="1:14" s="122" customFormat="1" ht="39.950000000000003" customHeight="1">
      <c r="A10" s="320"/>
      <c r="B10" s="315" t="s">
        <v>194</v>
      </c>
      <c r="C10" s="149" t="s">
        <v>192</v>
      </c>
      <c r="D10" s="137" t="s">
        <v>195</v>
      </c>
      <c r="E10" s="150">
        <v>0.3</v>
      </c>
      <c r="F10" s="127">
        <v>1</v>
      </c>
      <c r="G10" s="137"/>
      <c r="H10" s="137"/>
      <c r="I10" s="137"/>
      <c r="J10" s="126">
        <v>1</v>
      </c>
      <c r="K10" s="128">
        <f t="shared" ref="K10:K25" si="1">(E10*F10*J10)</f>
        <v>0.3</v>
      </c>
      <c r="L10" s="129">
        <f>VLOOKUP(D10,'7.17년 상반기 노임단가'!$B$4:$F$14,2,FALSE)</f>
        <v>140734</v>
      </c>
      <c r="M10" s="130">
        <f t="shared" ref="M10:M25" si="2">INT(K10*L10)</f>
        <v>42220</v>
      </c>
      <c r="N10" s="314"/>
    </row>
    <row r="11" spans="1:14" s="122" customFormat="1" ht="39.950000000000003" customHeight="1">
      <c r="A11" s="320"/>
      <c r="B11" s="316"/>
      <c r="C11" s="149" t="s">
        <v>192</v>
      </c>
      <c r="D11" s="137" t="s">
        <v>196</v>
      </c>
      <c r="E11" s="150">
        <v>0.3</v>
      </c>
      <c r="F11" s="127">
        <v>1</v>
      </c>
      <c r="G11" s="137"/>
      <c r="H11" s="137"/>
      <c r="I11" s="137"/>
      <c r="J11" s="126">
        <v>1</v>
      </c>
      <c r="K11" s="128">
        <f t="shared" si="1"/>
        <v>0.3</v>
      </c>
      <c r="L11" s="129">
        <f>VLOOKUP(D11,'7.17년 상반기 노임단가'!$B$4:$F$14,2,FALSE)</f>
        <v>120212</v>
      </c>
      <c r="M11" s="130">
        <f t="shared" si="2"/>
        <v>36063</v>
      </c>
      <c r="N11" s="314"/>
    </row>
    <row r="12" spans="1:14" s="122" customFormat="1" ht="39.950000000000003" customHeight="1">
      <c r="A12" s="320"/>
      <c r="B12" s="318"/>
      <c r="C12" s="149" t="s">
        <v>192</v>
      </c>
      <c r="D12" s="137" t="s">
        <v>197</v>
      </c>
      <c r="E12" s="150">
        <v>0.6</v>
      </c>
      <c r="F12" s="127">
        <v>1</v>
      </c>
      <c r="G12" s="137"/>
      <c r="H12" s="137"/>
      <c r="I12" s="137"/>
      <c r="J12" s="126">
        <v>1</v>
      </c>
      <c r="K12" s="128">
        <f t="shared" si="1"/>
        <v>0.6</v>
      </c>
      <c r="L12" s="129">
        <f>VLOOKUP(D12,'7.17년 상반기 노임단가'!$B$4:$F$14,2,FALSE)</f>
        <v>90989</v>
      </c>
      <c r="M12" s="130">
        <f t="shared" si="2"/>
        <v>54593</v>
      </c>
      <c r="N12" s="314"/>
    </row>
    <row r="13" spans="1:14" s="122" customFormat="1" ht="39.950000000000003" customHeight="1">
      <c r="A13" s="320"/>
      <c r="B13" s="315" t="s">
        <v>193</v>
      </c>
      <c r="C13" s="149" t="s">
        <v>192</v>
      </c>
      <c r="D13" s="137" t="s">
        <v>195</v>
      </c>
      <c r="E13" s="150">
        <v>0.87</v>
      </c>
      <c r="F13" s="127">
        <v>1</v>
      </c>
      <c r="G13" s="137"/>
      <c r="H13" s="137"/>
      <c r="I13" s="137"/>
      <c r="J13" s="126">
        <v>1</v>
      </c>
      <c r="K13" s="128">
        <f t="shared" si="1"/>
        <v>0.87</v>
      </c>
      <c r="L13" s="129">
        <f>VLOOKUP(D13,'7.17년 상반기 노임단가'!$B$4:$F$14,2,FALSE)</f>
        <v>140734</v>
      </c>
      <c r="M13" s="130">
        <f t="shared" si="2"/>
        <v>122438</v>
      </c>
      <c r="N13" s="314"/>
    </row>
    <row r="14" spans="1:14" s="122" customFormat="1" ht="39.950000000000003" customHeight="1">
      <c r="A14" s="320"/>
      <c r="B14" s="318"/>
      <c r="C14" s="149" t="s">
        <v>192</v>
      </c>
      <c r="D14" s="137" t="s">
        <v>198</v>
      </c>
      <c r="E14" s="150">
        <v>0.87</v>
      </c>
      <c r="F14" s="127">
        <v>1</v>
      </c>
      <c r="G14" s="137"/>
      <c r="H14" s="137"/>
      <c r="I14" s="137"/>
      <c r="J14" s="126">
        <v>1</v>
      </c>
      <c r="K14" s="128">
        <f t="shared" si="1"/>
        <v>0.87</v>
      </c>
      <c r="L14" s="129">
        <f>VLOOKUP(D14,'7.17년 상반기 노임단가'!$B$4:$F$14,2,FALSE)</f>
        <v>188184</v>
      </c>
      <c r="M14" s="130">
        <f t="shared" si="2"/>
        <v>163720</v>
      </c>
      <c r="N14" s="314"/>
    </row>
    <row r="15" spans="1:14" s="122" customFormat="1" ht="39.950000000000003" customHeight="1">
      <c r="A15" s="320"/>
      <c r="B15" s="315" t="s">
        <v>206</v>
      </c>
      <c r="C15" s="149" t="s">
        <v>208</v>
      </c>
      <c r="D15" s="137" t="s">
        <v>210</v>
      </c>
      <c r="E15" s="150">
        <v>0.42</v>
      </c>
      <c r="F15" s="127">
        <v>1</v>
      </c>
      <c r="G15" s="137"/>
      <c r="H15" s="137"/>
      <c r="I15" s="137"/>
      <c r="J15" s="126">
        <v>1</v>
      </c>
      <c r="K15" s="128">
        <f t="shared" si="1"/>
        <v>0.42</v>
      </c>
      <c r="L15" s="129">
        <f>VLOOKUP(D15,'7.17년 상반기 노임단가'!$B$4:$F$14,2,FALSE)</f>
        <v>196492</v>
      </c>
      <c r="M15" s="130">
        <f t="shared" si="2"/>
        <v>82526</v>
      </c>
      <c r="N15" s="314"/>
    </row>
    <row r="16" spans="1:14" s="122" customFormat="1" ht="39.950000000000003" customHeight="1">
      <c r="A16" s="320"/>
      <c r="B16" s="318"/>
      <c r="C16" s="149" t="s">
        <v>208</v>
      </c>
      <c r="D16" s="137" t="s">
        <v>201</v>
      </c>
      <c r="E16" s="150">
        <v>0.42</v>
      </c>
      <c r="F16" s="127">
        <v>1</v>
      </c>
      <c r="G16" s="137"/>
      <c r="H16" s="137"/>
      <c r="I16" s="137"/>
      <c r="J16" s="126">
        <v>1</v>
      </c>
      <c r="K16" s="128">
        <f t="shared" si="1"/>
        <v>0.42</v>
      </c>
      <c r="L16" s="129">
        <f>VLOOKUP(D16,'7.17년 상반기 노임단가'!$B$4:$F$14,2,FALSE)</f>
        <v>120212</v>
      </c>
      <c r="M16" s="130">
        <f t="shared" si="2"/>
        <v>50489</v>
      </c>
      <c r="N16" s="314"/>
    </row>
    <row r="17" spans="1:14" s="122" customFormat="1" ht="39.950000000000003" customHeight="1">
      <c r="A17" s="320"/>
      <c r="B17" s="316" t="s">
        <v>207</v>
      </c>
      <c r="C17" s="149" t="s">
        <v>208</v>
      </c>
      <c r="D17" s="137" t="s">
        <v>211</v>
      </c>
      <c r="E17" s="150">
        <v>0.51</v>
      </c>
      <c r="F17" s="127">
        <v>1</v>
      </c>
      <c r="G17" s="137"/>
      <c r="H17" s="137"/>
      <c r="I17" s="137"/>
      <c r="J17" s="126">
        <v>1</v>
      </c>
      <c r="K17" s="128">
        <f t="shared" si="1"/>
        <v>0.51</v>
      </c>
      <c r="L17" s="129">
        <f>VLOOKUP(D17,'7.17년 상반기 노임단가'!$B$4:$F$14,2,FALSE)</f>
        <v>196492</v>
      </c>
      <c r="M17" s="130">
        <f t="shared" si="2"/>
        <v>100210</v>
      </c>
      <c r="N17" s="314"/>
    </row>
    <row r="18" spans="1:14" s="122" customFormat="1" ht="39.950000000000003" customHeight="1">
      <c r="A18" s="320"/>
      <c r="B18" s="318"/>
      <c r="C18" s="149" t="s">
        <v>209</v>
      </c>
      <c r="D18" s="137" t="s">
        <v>201</v>
      </c>
      <c r="E18" s="150">
        <v>0.51</v>
      </c>
      <c r="F18" s="127">
        <v>1</v>
      </c>
      <c r="G18" s="137"/>
      <c r="H18" s="137"/>
      <c r="I18" s="137"/>
      <c r="J18" s="126">
        <v>1</v>
      </c>
      <c r="K18" s="128">
        <f t="shared" si="1"/>
        <v>0.51</v>
      </c>
      <c r="L18" s="129">
        <f>VLOOKUP(D18,'7.17년 상반기 노임단가'!$B$4:$F$14,2,FALSE)</f>
        <v>120212</v>
      </c>
      <c r="M18" s="130">
        <f t="shared" si="2"/>
        <v>61308</v>
      </c>
      <c r="N18" s="314"/>
    </row>
    <row r="19" spans="1:14" s="122" customFormat="1" ht="39.950000000000003" customHeight="1">
      <c r="A19" s="320"/>
      <c r="B19" s="324" t="s">
        <v>205</v>
      </c>
      <c r="C19" s="149" t="s">
        <v>192</v>
      </c>
      <c r="D19" s="137" t="s">
        <v>198</v>
      </c>
      <c r="E19" s="150">
        <v>0.91</v>
      </c>
      <c r="F19" s="127">
        <v>1</v>
      </c>
      <c r="G19" s="137"/>
      <c r="H19" s="137"/>
      <c r="I19" s="137"/>
      <c r="J19" s="126">
        <v>1</v>
      </c>
      <c r="K19" s="128">
        <f t="shared" si="1"/>
        <v>0.91</v>
      </c>
      <c r="L19" s="129">
        <f>VLOOKUP(D19,'7.17년 상반기 노임단가'!$B$4:$F$14,2,FALSE)</f>
        <v>188184</v>
      </c>
      <c r="M19" s="130">
        <f t="shared" si="2"/>
        <v>171247</v>
      </c>
      <c r="N19" s="314"/>
    </row>
    <row r="20" spans="1:14" s="122" customFormat="1" ht="39.950000000000003" customHeight="1">
      <c r="A20" s="320"/>
      <c r="B20" s="318"/>
      <c r="C20" s="149" t="s">
        <v>192</v>
      </c>
      <c r="D20" s="137" t="s">
        <v>186</v>
      </c>
      <c r="E20" s="150">
        <v>0.91</v>
      </c>
      <c r="F20" s="127">
        <v>1</v>
      </c>
      <c r="G20" s="137"/>
      <c r="H20" s="137"/>
      <c r="I20" s="137"/>
      <c r="J20" s="126">
        <v>1</v>
      </c>
      <c r="K20" s="128">
        <f t="shared" si="1"/>
        <v>0.91</v>
      </c>
      <c r="L20" s="129">
        <f>VLOOKUP(D20,'7.17년 상반기 노임단가'!$B$4:$F$14,2,FALSE)</f>
        <v>172997</v>
      </c>
      <c r="M20" s="130">
        <f t="shared" si="2"/>
        <v>157427</v>
      </c>
      <c r="N20" s="314"/>
    </row>
    <row r="21" spans="1:14" s="122" customFormat="1" ht="39.950000000000003" customHeight="1">
      <c r="A21" s="320"/>
      <c r="B21" s="315" t="s">
        <v>203</v>
      </c>
      <c r="C21" s="149" t="s">
        <v>208</v>
      </c>
      <c r="D21" s="137" t="s">
        <v>186</v>
      </c>
      <c r="E21" s="150">
        <v>0.38</v>
      </c>
      <c r="F21" s="127">
        <v>1</v>
      </c>
      <c r="G21" s="137"/>
      <c r="H21" s="137"/>
      <c r="I21" s="137"/>
      <c r="J21" s="137">
        <v>1</v>
      </c>
      <c r="K21" s="128">
        <f t="shared" si="1"/>
        <v>0.38</v>
      </c>
      <c r="L21" s="129">
        <f>VLOOKUP(D21,'7.17년 상반기 노임단가'!$B$4:$F$14,2,FALSE)</f>
        <v>172997</v>
      </c>
      <c r="M21" s="130">
        <f t="shared" si="2"/>
        <v>65738</v>
      </c>
      <c r="N21" s="314"/>
    </row>
    <row r="22" spans="1:14" s="122" customFormat="1" ht="39.950000000000003" customHeight="1">
      <c r="A22" s="320"/>
      <c r="B22" s="318"/>
      <c r="C22" s="149" t="s">
        <v>208</v>
      </c>
      <c r="D22" s="137" t="s">
        <v>202</v>
      </c>
      <c r="E22" s="150">
        <v>0.38</v>
      </c>
      <c r="F22" s="127">
        <v>1</v>
      </c>
      <c r="G22" s="137"/>
      <c r="H22" s="137"/>
      <c r="I22" s="137"/>
      <c r="J22" s="137">
        <v>1</v>
      </c>
      <c r="K22" s="128">
        <f t="shared" si="1"/>
        <v>0.38</v>
      </c>
      <c r="L22" s="129">
        <f>VLOOKUP(D22,'7.17년 상반기 노임단가'!$B$4:$F$14,2,FALSE)</f>
        <v>90989</v>
      </c>
      <c r="M22" s="130">
        <f t="shared" si="2"/>
        <v>34575</v>
      </c>
      <c r="N22" s="314"/>
    </row>
    <row r="23" spans="1:14" s="122" customFormat="1" ht="39.950000000000003" customHeight="1">
      <c r="A23" s="320"/>
      <c r="B23" s="315" t="s">
        <v>200</v>
      </c>
      <c r="C23" s="149" t="s">
        <v>208</v>
      </c>
      <c r="D23" s="137" t="s">
        <v>201</v>
      </c>
      <c r="E23" s="150">
        <v>0.82</v>
      </c>
      <c r="F23" s="150">
        <v>1</v>
      </c>
      <c r="G23" s="137"/>
      <c r="H23" s="137"/>
      <c r="I23" s="137"/>
      <c r="J23" s="137">
        <v>1</v>
      </c>
      <c r="K23" s="128">
        <f t="shared" si="1"/>
        <v>0.82</v>
      </c>
      <c r="L23" s="129">
        <f>VLOOKUP(D23,'7.17년 상반기 노임단가'!$B$4:$F$14,2,FALSE)</f>
        <v>120212</v>
      </c>
      <c r="M23" s="130">
        <f t="shared" si="2"/>
        <v>98573</v>
      </c>
      <c r="N23" s="314"/>
    </row>
    <row r="24" spans="1:14" s="122" customFormat="1" ht="39.950000000000003" customHeight="1">
      <c r="A24" s="320"/>
      <c r="B24" s="316"/>
      <c r="C24" s="149" t="s">
        <v>208</v>
      </c>
      <c r="D24" s="137" t="s">
        <v>202</v>
      </c>
      <c r="E24" s="150">
        <v>0.82</v>
      </c>
      <c r="F24" s="150">
        <v>1</v>
      </c>
      <c r="G24" s="137"/>
      <c r="H24" s="137"/>
      <c r="I24" s="137"/>
      <c r="J24" s="137">
        <v>1</v>
      </c>
      <c r="K24" s="128">
        <f t="shared" si="1"/>
        <v>0.82</v>
      </c>
      <c r="L24" s="129">
        <f>VLOOKUP(D24,'7.17년 상반기 노임단가'!$B$4:$F$14,2,FALSE)</f>
        <v>90989</v>
      </c>
      <c r="M24" s="130">
        <f t="shared" si="2"/>
        <v>74610</v>
      </c>
      <c r="N24" s="314"/>
    </row>
    <row r="25" spans="1:14" s="122" customFormat="1" ht="39.950000000000003" customHeight="1">
      <c r="A25" s="320"/>
      <c r="B25" s="316"/>
      <c r="C25" s="149" t="s">
        <v>208</v>
      </c>
      <c r="D25" s="137" t="s">
        <v>195</v>
      </c>
      <c r="E25" s="150">
        <v>0.82</v>
      </c>
      <c r="F25" s="150">
        <v>1</v>
      </c>
      <c r="G25" s="137"/>
      <c r="H25" s="137"/>
      <c r="I25" s="137"/>
      <c r="J25" s="137">
        <v>1</v>
      </c>
      <c r="K25" s="128">
        <f t="shared" si="1"/>
        <v>0.82</v>
      </c>
      <c r="L25" s="129">
        <f>VLOOKUP(D25,'7.17년 상반기 노임단가'!$B$4:$F$14,2,FALSE)</f>
        <v>140734</v>
      </c>
      <c r="M25" s="130">
        <f t="shared" si="2"/>
        <v>115401</v>
      </c>
      <c r="N25" s="314"/>
    </row>
    <row r="26" spans="1:14" ht="39.950000000000003" customHeight="1">
      <c r="A26" s="321"/>
      <c r="B26" s="317"/>
      <c r="C26" s="132"/>
      <c r="D26" s="133"/>
      <c r="E26" s="134"/>
      <c r="F26" s="150"/>
      <c r="G26" s="133"/>
      <c r="H26" s="133"/>
      <c r="I26" s="133"/>
      <c r="J26" s="133"/>
      <c r="K26" s="128"/>
      <c r="L26" s="151"/>
      <c r="M26" s="130"/>
      <c r="N26" s="260"/>
    </row>
    <row r="27" spans="1:14" ht="39.950000000000003" customHeight="1">
      <c r="A27" s="319" t="s">
        <v>184</v>
      </c>
      <c r="B27" s="148" t="s">
        <v>191</v>
      </c>
      <c r="C27" s="140" t="s">
        <v>204</v>
      </c>
      <c r="D27" s="141"/>
      <c r="E27" s="142"/>
      <c r="F27" s="142"/>
      <c r="G27" s="141"/>
      <c r="H27" s="141"/>
      <c r="I27" s="141"/>
      <c r="J27" s="141">
        <v>1</v>
      </c>
      <c r="K27" s="143"/>
      <c r="L27" s="146"/>
      <c r="M27" s="138">
        <f>SUM(M28:M29)</f>
        <v>87542</v>
      </c>
      <c r="N27" s="152" t="s">
        <v>189</v>
      </c>
    </row>
    <row r="28" spans="1:14" ht="39.950000000000003" customHeight="1">
      <c r="A28" s="320"/>
      <c r="B28" s="315" t="s">
        <v>212</v>
      </c>
      <c r="C28" s="125" t="s">
        <v>183</v>
      </c>
      <c r="D28" s="126" t="s">
        <v>187</v>
      </c>
      <c r="E28" s="127">
        <v>0.65</v>
      </c>
      <c r="F28" s="127">
        <v>0.5</v>
      </c>
      <c r="G28" s="147">
        <v>0.5</v>
      </c>
      <c r="H28" s="126"/>
      <c r="I28" s="126"/>
      <c r="J28" s="126">
        <v>1</v>
      </c>
      <c r="K28" s="128">
        <f>(E28*F28*J28)</f>
        <v>0.32500000000000001</v>
      </c>
      <c r="L28" s="129">
        <f>VLOOKUP(D28,'7.17년 상반기 노임단가'!$B$4:$F$14,2,FALSE)</f>
        <v>167176</v>
      </c>
      <c r="M28" s="130">
        <f>INT(K28*L28)</f>
        <v>54332</v>
      </c>
      <c r="N28" s="314" t="s">
        <v>190</v>
      </c>
    </row>
    <row r="29" spans="1:14" ht="39.950000000000003" customHeight="1">
      <c r="A29" s="320"/>
      <c r="B29" s="318"/>
      <c r="C29" s="125" t="s">
        <v>183</v>
      </c>
      <c r="D29" s="126" t="s">
        <v>188</v>
      </c>
      <c r="E29" s="127">
        <v>0.73</v>
      </c>
      <c r="F29" s="127">
        <v>0.5</v>
      </c>
      <c r="G29" s="147">
        <v>0.5</v>
      </c>
      <c r="H29" s="126"/>
      <c r="I29" s="126"/>
      <c r="J29" s="126">
        <v>1</v>
      </c>
      <c r="K29" s="128">
        <f>(E29*F29*J29)</f>
        <v>0.36499999999999999</v>
      </c>
      <c r="L29" s="129">
        <f>VLOOKUP(D29,'7.17년 상반기 노임단가'!$B$4:$F$14,2,FALSE)</f>
        <v>90989</v>
      </c>
      <c r="M29" s="130">
        <f>INT(K29*L29)</f>
        <v>33210</v>
      </c>
      <c r="N29" s="325"/>
    </row>
    <row r="30" spans="1:14" ht="39.950000000000003" customHeight="1">
      <c r="A30" s="321"/>
      <c r="B30" s="131"/>
      <c r="C30" s="132"/>
      <c r="D30" s="133"/>
      <c r="E30" s="134"/>
      <c r="F30" s="134"/>
      <c r="G30" s="133"/>
      <c r="H30" s="133"/>
      <c r="I30" s="133"/>
      <c r="J30" s="133"/>
      <c r="K30" s="135"/>
      <c r="L30" s="135"/>
      <c r="M30" s="136"/>
      <c r="N30" s="133"/>
    </row>
    <row r="31" spans="1:14" ht="39.950000000000003" customHeight="1"/>
    <row r="32" spans="1:14" ht="39.950000000000003" customHeight="1">
      <c r="G32">
        <v>7</v>
      </c>
    </row>
  </sheetData>
  <mergeCells count="22">
    <mergeCell ref="A5:A26"/>
    <mergeCell ref="A27:A30"/>
    <mergeCell ref="A1:N1"/>
    <mergeCell ref="A3:A4"/>
    <mergeCell ref="B3:B4"/>
    <mergeCell ref="C3:C4"/>
    <mergeCell ref="D3:D4"/>
    <mergeCell ref="E3:I3"/>
    <mergeCell ref="L3:L4"/>
    <mergeCell ref="M3:M4"/>
    <mergeCell ref="N3:N4"/>
    <mergeCell ref="B13:B14"/>
    <mergeCell ref="B19:B20"/>
    <mergeCell ref="N28:N29"/>
    <mergeCell ref="B10:B12"/>
    <mergeCell ref="B28:B29"/>
    <mergeCell ref="N5:N25"/>
    <mergeCell ref="B23:B26"/>
    <mergeCell ref="B21:B22"/>
    <mergeCell ref="B15:B16"/>
    <mergeCell ref="B17:B18"/>
    <mergeCell ref="B6:B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view="pageBreakPreview" zoomScale="85" zoomScaleNormal="100" zoomScaleSheetLayoutView="85" workbookViewId="0">
      <selection activeCell="K12" sqref="K12"/>
    </sheetView>
  </sheetViews>
  <sheetFormatPr defaultRowHeight="13.5"/>
  <cols>
    <col min="2" max="2" width="16.5546875" customWidth="1"/>
    <col min="3" max="3" width="12.6640625" customWidth="1"/>
    <col min="4" max="4" width="13.33203125" customWidth="1"/>
    <col min="5" max="5" width="13.109375" style="119" customWidth="1"/>
    <col min="6" max="6" width="15" customWidth="1"/>
  </cols>
  <sheetData>
    <row r="1" spans="1:7" ht="33.75">
      <c r="A1" s="326" t="s">
        <v>275</v>
      </c>
      <c r="B1" s="326"/>
      <c r="C1" s="326"/>
      <c r="D1" s="326"/>
      <c r="E1" s="326"/>
      <c r="F1" s="326"/>
      <c r="G1" s="326"/>
    </row>
    <row r="2" spans="1:7">
      <c r="G2" s="119" t="s">
        <v>164</v>
      </c>
    </row>
    <row r="3" spans="1:7" ht="43.5" customHeight="1">
      <c r="A3" s="120" t="s">
        <v>150</v>
      </c>
      <c r="B3" s="120" t="s">
        <v>151</v>
      </c>
      <c r="C3" s="120" t="s">
        <v>152</v>
      </c>
      <c r="D3" s="120" t="s">
        <v>153</v>
      </c>
      <c r="E3" s="217" t="s">
        <v>278</v>
      </c>
      <c r="F3" s="217" t="s">
        <v>163</v>
      </c>
      <c r="G3" s="120" t="s">
        <v>91</v>
      </c>
    </row>
    <row r="4" spans="1:7" ht="50.1" customHeight="1">
      <c r="A4" s="220">
        <v>1002</v>
      </c>
      <c r="B4" s="218" t="s">
        <v>154</v>
      </c>
      <c r="C4" s="222">
        <v>90989</v>
      </c>
      <c r="D4" s="219">
        <v>0.88660000000000005</v>
      </c>
      <c r="E4" s="223">
        <v>102628</v>
      </c>
      <c r="F4" s="221">
        <v>99882</v>
      </c>
      <c r="G4" s="121"/>
    </row>
    <row r="5" spans="1:7" ht="50.1" customHeight="1">
      <c r="A5" s="220">
        <v>1003</v>
      </c>
      <c r="B5" s="218" t="s">
        <v>155</v>
      </c>
      <c r="C5" s="222">
        <v>96994</v>
      </c>
      <c r="D5" s="219">
        <v>0.78810000000000002</v>
      </c>
      <c r="E5" s="223">
        <v>123074</v>
      </c>
      <c r="F5" s="221">
        <v>120716</v>
      </c>
      <c r="G5" s="121"/>
    </row>
    <row r="6" spans="1:7" ht="50.1" customHeight="1">
      <c r="A6" s="220">
        <v>1086</v>
      </c>
      <c r="B6" s="218" t="s">
        <v>156</v>
      </c>
      <c r="C6" s="222">
        <v>131802</v>
      </c>
      <c r="D6" s="219">
        <v>0.75419999999999998</v>
      </c>
      <c r="E6" s="223">
        <v>174758</v>
      </c>
      <c r="F6" s="221">
        <v>168154</v>
      </c>
      <c r="G6" s="121"/>
    </row>
    <row r="7" spans="1:7" ht="50.1" customHeight="1">
      <c r="A7" s="220">
        <v>1087</v>
      </c>
      <c r="B7" s="218" t="s">
        <v>157</v>
      </c>
      <c r="C7" s="222">
        <v>120212</v>
      </c>
      <c r="D7" s="219">
        <v>0.64980000000000004</v>
      </c>
      <c r="E7" s="223">
        <v>184999</v>
      </c>
      <c r="F7" s="221">
        <v>186932</v>
      </c>
      <c r="G7" s="121"/>
    </row>
    <row r="8" spans="1:7" ht="50.1" customHeight="1">
      <c r="A8" s="220">
        <v>1088</v>
      </c>
      <c r="B8" s="218" t="s">
        <v>158</v>
      </c>
      <c r="C8" s="222">
        <v>167176</v>
      </c>
      <c r="D8" s="219">
        <v>0.70609999999999995</v>
      </c>
      <c r="E8" s="223">
        <v>236760</v>
      </c>
      <c r="F8" s="221">
        <v>228133</v>
      </c>
      <c r="G8" s="121"/>
    </row>
    <row r="9" spans="1:7" ht="50.1" customHeight="1">
      <c r="A9" s="220">
        <v>1089</v>
      </c>
      <c r="B9" s="218" t="s">
        <v>159</v>
      </c>
      <c r="C9" s="222">
        <v>196492</v>
      </c>
      <c r="D9" s="219">
        <v>0.72440000000000004</v>
      </c>
      <c r="E9" s="223">
        <v>271248</v>
      </c>
      <c r="F9" s="221">
        <v>261699</v>
      </c>
      <c r="G9" s="121"/>
    </row>
    <row r="10" spans="1:7" s="122" customFormat="1" ht="50.1" customHeight="1">
      <c r="A10" s="220">
        <v>2002</v>
      </c>
      <c r="B10" s="218" t="s">
        <v>276</v>
      </c>
      <c r="C10" s="222">
        <v>172997</v>
      </c>
      <c r="D10" s="219">
        <v>0.72050000000000003</v>
      </c>
      <c r="E10" s="223">
        <v>240107</v>
      </c>
      <c r="F10" s="221">
        <v>221946</v>
      </c>
      <c r="G10" s="145"/>
    </row>
    <row r="11" spans="1:7" s="122" customFormat="1" ht="50.1" customHeight="1">
      <c r="A11" s="220">
        <v>2003</v>
      </c>
      <c r="B11" s="218" t="s">
        <v>277</v>
      </c>
      <c r="C11" s="222">
        <v>188184</v>
      </c>
      <c r="D11" s="219">
        <v>0.71960000000000002</v>
      </c>
      <c r="E11" s="223">
        <v>261513</v>
      </c>
      <c r="F11" s="221">
        <v>253927</v>
      </c>
      <c r="G11" s="145"/>
    </row>
    <row r="12" spans="1:7" ht="50.1" customHeight="1">
      <c r="A12" s="220">
        <v>5001</v>
      </c>
      <c r="B12" s="218" t="s">
        <v>160</v>
      </c>
      <c r="C12" s="222">
        <v>154117</v>
      </c>
      <c r="D12" s="219">
        <v>0.71540000000000004</v>
      </c>
      <c r="E12" s="223">
        <v>215428</v>
      </c>
      <c r="F12" s="221">
        <v>208604</v>
      </c>
      <c r="G12" s="121"/>
    </row>
    <row r="13" spans="1:7" ht="50.1" customHeight="1">
      <c r="A13" s="220">
        <v>5002</v>
      </c>
      <c r="B13" s="218" t="s">
        <v>161</v>
      </c>
      <c r="C13" s="222">
        <v>140734</v>
      </c>
      <c r="D13" s="219">
        <v>0.71540000000000004</v>
      </c>
      <c r="E13" s="223">
        <v>196722</v>
      </c>
      <c r="F13" s="221">
        <v>190556</v>
      </c>
      <c r="G13" s="121"/>
    </row>
    <row r="14" spans="1:7" ht="50.1" customHeight="1">
      <c r="A14" s="220">
        <v>5003</v>
      </c>
      <c r="B14" s="218" t="s">
        <v>162</v>
      </c>
      <c r="C14" s="222">
        <v>123880</v>
      </c>
      <c r="D14" s="219">
        <v>0.71540000000000004</v>
      </c>
      <c r="E14" s="223">
        <v>173162</v>
      </c>
      <c r="F14" s="221">
        <v>168489</v>
      </c>
      <c r="G14" s="121"/>
    </row>
  </sheetData>
  <mergeCells count="1">
    <mergeCell ref="A1:G1"/>
  </mergeCells>
  <phoneticPr fontId="1" type="noConversion"/>
  <pageMargins left="0.7" right="0.7" top="0.75" bottom="0.75" header="0.3" footer="0.3"/>
  <pageSetup paperSize="9" scale="86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4</vt:i4>
      </vt:variant>
    </vt:vector>
  </HeadingPairs>
  <TitlesOfParts>
    <vt:vector size="15" baseType="lpstr">
      <vt:lpstr>표지</vt:lpstr>
      <vt:lpstr>공사계획서</vt:lpstr>
      <vt:lpstr>1. 공사설명서</vt:lpstr>
      <vt:lpstr>2.공사비예산서</vt:lpstr>
      <vt:lpstr>3.예산세부산출내역</vt:lpstr>
      <vt:lpstr>4.자재 산출내역서</vt:lpstr>
      <vt:lpstr>5.자재비 산출내역서</vt:lpstr>
      <vt:lpstr>6.품셈표</vt:lpstr>
      <vt:lpstr>7.17년 상반기 노임단가</vt:lpstr>
      <vt:lpstr>8.SW개발비 산정</vt:lpstr>
      <vt:lpstr>9.SW기술자 평균임금</vt:lpstr>
      <vt:lpstr>'3.예산세부산출내역'!Print_Area</vt:lpstr>
      <vt:lpstr>'6.품셈표'!Print_Area</vt:lpstr>
      <vt:lpstr>'8.SW개발비 산정'!Print_Area</vt:lpstr>
      <vt:lpstr>표지!Print_Area</vt:lpstr>
    </vt:vector>
  </TitlesOfParts>
  <Company>우리집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신재성</dc:creator>
  <cp:lastModifiedBy>TG삼보업무망</cp:lastModifiedBy>
  <cp:lastPrinted>2017-04-19T07:29:42Z</cp:lastPrinted>
  <dcterms:created xsi:type="dcterms:W3CDTF">2004-07-09T15:21:39Z</dcterms:created>
  <dcterms:modified xsi:type="dcterms:W3CDTF">2017-05-10T04:58:27Z</dcterms:modified>
</cp:coreProperties>
</file>