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요청사항\2020년 사업기획\"/>
    </mc:Choice>
  </mc:AlternateContent>
  <bookViews>
    <workbookView xWindow="4860" yWindow="135" windowWidth="18315" windowHeight="8280" activeTab="6"/>
  </bookViews>
  <sheets>
    <sheet name="직접경비" sheetId="8" r:id="rId1"/>
    <sheet name="기능목록" sheetId="6" r:id="rId2"/>
    <sheet name="기능점수" sheetId="2" r:id="rId3"/>
    <sheet name="보정계수" sheetId="3" r:id="rId4"/>
    <sheet name="개발원가" sheetId="4" r:id="rId5"/>
    <sheet name="소프트웨어개발비" sheetId="9" r:id="rId6"/>
    <sheet name="하드웨어" sheetId="11" r:id="rId7"/>
    <sheet name="총괄표" sheetId="1" r:id="rId8"/>
    <sheet name="데이타셋 구축" sheetId="12" r:id="rId9"/>
  </sheets>
  <calcPr calcId="152511"/>
</workbook>
</file>

<file path=xl/calcChain.xml><?xml version="1.0" encoding="utf-8"?>
<calcChain xmlns="http://schemas.openxmlformats.org/spreadsheetml/2006/main">
  <c r="E4" i="1" l="1"/>
  <c r="E3" i="1"/>
  <c r="E2" i="1"/>
  <c r="H22" i="12"/>
  <c r="H19" i="12"/>
  <c r="H18" i="12"/>
  <c r="H17" i="12"/>
  <c r="H16" i="12"/>
  <c r="H14" i="12"/>
  <c r="H13" i="12"/>
  <c r="H12" i="12"/>
  <c r="H11" i="12"/>
  <c r="H9" i="12"/>
  <c r="H8" i="12"/>
  <c r="H7" i="12"/>
  <c r="H6" i="12"/>
  <c r="H4" i="12"/>
  <c r="H3" i="12"/>
  <c r="H2" i="12"/>
  <c r="D19" i="12"/>
  <c r="F19" i="12" s="1"/>
  <c r="G19" i="12" s="1"/>
  <c r="D18" i="12"/>
  <c r="F18" i="12" s="1"/>
  <c r="D17" i="12"/>
  <c r="G20" i="12"/>
  <c r="F17" i="12"/>
  <c r="F16" i="12"/>
  <c r="F12" i="12"/>
  <c r="G12" i="12" s="1"/>
  <c r="F13" i="12"/>
  <c r="F14" i="12"/>
  <c r="G14" i="12" s="1"/>
  <c r="F11" i="12"/>
  <c r="G11" i="12" s="1"/>
  <c r="F9" i="12"/>
  <c r="G9" i="12" s="1"/>
  <c r="F6" i="12"/>
  <c r="G6" i="12" s="1"/>
  <c r="F7" i="12"/>
  <c r="G7" i="12" s="1"/>
  <c r="F8" i="12"/>
  <c r="G8" i="12" s="1"/>
  <c r="G13" i="12"/>
  <c r="F3" i="12"/>
  <c r="G3" i="12" s="1"/>
  <c r="F4" i="12"/>
  <c r="G4" i="12" s="1"/>
  <c r="F5" i="12"/>
  <c r="G5" i="12" s="1"/>
  <c r="F10" i="12"/>
  <c r="G10" i="12" s="1"/>
  <c r="F15" i="12"/>
  <c r="G15" i="12" s="1"/>
  <c r="F2" i="12"/>
  <c r="G2" i="12" s="1"/>
  <c r="G18" i="12" l="1"/>
  <c r="G17" i="12"/>
  <c r="F21" i="12"/>
  <c r="G21" i="12" s="1"/>
  <c r="G16" i="12"/>
  <c r="D4" i="1"/>
  <c r="C4" i="1" s="1"/>
  <c r="I10" i="11"/>
  <c r="H10" i="11"/>
  <c r="G10" i="11"/>
  <c r="D6" i="11"/>
  <c r="D7" i="11"/>
  <c r="D8" i="11"/>
  <c r="D9" i="11"/>
  <c r="D10" i="11"/>
  <c r="D5" i="11"/>
  <c r="D4" i="11"/>
  <c r="G5" i="11" s="1"/>
  <c r="D3" i="11"/>
  <c r="D2" i="11"/>
  <c r="F22" i="12" l="1"/>
  <c r="G22" i="12" s="1"/>
  <c r="D3" i="1"/>
  <c r="C3" i="1" s="1"/>
  <c r="H5" i="11"/>
  <c r="I5" i="11" s="1"/>
  <c r="D11" i="11"/>
  <c r="E13" i="8"/>
  <c r="F23" i="12" l="1"/>
  <c r="G23" i="12" s="1"/>
  <c r="E11" i="8"/>
  <c r="B19" i="3" l="1"/>
  <c r="E20" i="8" l="1"/>
  <c r="E19" i="8"/>
  <c r="E8" i="8"/>
  <c r="E9" i="8"/>
  <c r="E18" i="8" l="1"/>
  <c r="E17" i="8" l="1"/>
  <c r="E2" i="8"/>
  <c r="E12" i="8"/>
  <c r="E3" i="8"/>
  <c r="E4" i="8"/>
  <c r="E5" i="8"/>
  <c r="E6" i="8"/>
  <c r="E7" i="8"/>
  <c r="E10" i="8"/>
  <c r="E14" i="8"/>
  <c r="E15" i="8"/>
  <c r="E16" i="8"/>
  <c r="E13" i="3" l="1"/>
  <c r="E2" i="3"/>
  <c r="E20" i="3"/>
  <c r="G3" i="4" s="1"/>
  <c r="E22" i="8" l="1"/>
  <c r="C3" i="9" s="1"/>
  <c r="D5" i="4"/>
  <c r="E3" i="4"/>
  <c r="D4" i="2"/>
  <c r="D8" i="2" l="1"/>
  <c r="F3" i="4"/>
  <c r="I3" i="4" l="1"/>
  <c r="I4" i="4"/>
  <c r="I5" i="4"/>
  <c r="I6" i="4"/>
  <c r="H3" i="4"/>
  <c r="J3" i="4" s="1"/>
  <c r="H4" i="4"/>
  <c r="J4" i="4" s="1"/>
  <c r="H5" i="4"/>
  <c r="J5" i="4" s="1"/>
  <c r="H6" i="4"/>
  <c r="J6" i="4" s="1"/>
  <c r="I7" i="4" l="1"/>
  <c r="H7" i="4"/>
  <c r="J7" i="4" s="1"/>
  <c r="C2" i="9" l="1"/>
  <c r="C4" i="9" s="1"/>
  <c r="J8" i="4"/>
  <c r="J9" i="4" s="1"/>
  <c r="C5" i="9" l="1"/>
  <c r="C6" i="9" s="1"/>
  <c r="D2" i="1" s="1"/>
  <c r="D5" i="1" l="1"/>
  <c r="C2" i="1"/>
  <c r="D6" i="1"/>
  <c r="D7" i="1" s="1"/>
  <c r="I11" i="4" s="1"/>
  <c r="C5" i="1" l="1"/>
  <c r="E5" i="1"/>
  <c r="C6" i="1" l="1"/>
  <c r="C7" i="1" s="1"/>
</calcChain>
</file>

<file path=xl/sharedStrings.xml><?xml version="1.0" encoding="utf-8"?>
<sst xmlns="http://schemas.openxmlformats.org/spreadsheetml/2006/main" count="409" uniqueCount="273">
  <si>
    <t>개발용역비</t>
  </si>
  <si>
    <t>소 계</t>
  </si>
  <si>
    <t>합 계</t>
  </si>
  <si>
    <t>기능유형</t>
  </si>
  <si>
    <t>합</t>
  </si>
  <si>
    <t>평균복잡도</t>
  </si>
  <si>
    <t>내부논리파일</t>
  </si>
  <si>
    <t>외부연계파일</t>
  </si>
  <si>
    <t>외부입력</t>
  </si>
  <si>
    <t>외부출력</t>
  </si>
  <si>
    <t>외부조회</t>
  </si>
  <si>
    <t>총 기능점수</t>
  </si>
  <si>
    <t>기능수</t>
    <phoneticPr fontId="2" type="noConversion"/>
  </si>
  <si>
    <t>구 분</t>
  </si>
  <si>
    <t>내 용</t>
  </si>
  <si>
    <t>보정계수값</t>
  </si>
  <si>
    <t>비고</t>
  </si>
  <si>
    <t>유형</t>
  </si>
  <si>
    <t>비중</t>
  </si>
  <si>
    <t xml:space="preserve">비중의 합은 </t>
  </si>
  <si>
    <t xml:space="preserve">100%임 </t>
  </si>
  <si>
    <t>업무처리용(1.0)</t>
  </si>
  <si>
    <t>과학기술용(1.2)</t>
  </si>
  <si>
    <t>멀티미디어용(1.3)</t>
  </si>
  <si>
    <t>지능정보용(1.7)</t>
  </si>
  <si>
    <t xml:space="preserve">시스템용(1.7) </t>
  </si>
  <si>
    <t>통신제어용(1.9)</t>
  </si>
  <si>
    <t>공정제어용(2.0)</t>
  </si>
  <si>
    <t>지휘통제용(2.2)</t>
  </si>
  <si>
    <t>개발 단계</t>
  </si>
  <si>
    <t xml:space="preserve">해당 단계에 </t>
  </si>
  <si>
    <t>○표시를 함</t>
  </si>
  <si>
    <t>언 어</t>
  </si>
  <si>
    <t>언어</t>
  </si>
  <si>
    <t>규모</t>
  </si>
  <si>
    <t>품질 및 특성</t>
  </si>
  <si>
    <t>보정요소</t>
  </si>
  <si>
    <t>영향도</t>
  </si>
  <si>
    <t>분산처리</t>
  </si>
  <si>
    <t>성능</t>
  </si>
  <si>
    <t>신뢰성</t>
  </si>
  <si>
    <t>다중사이트</t>
  </si>
  <si>
    <t>가중치</t>
    <phoneticPr fontId="2" type="noConversion"/>
  </si>
  <si>
    <t>가중치</t>
    <phoneticPr fontId="2" type="noConversion"/>
  </si>
  <si>
    <t>단계</t>
  </si>
  <si>
    <t>단계별</t>
  </si>
  <si>
    <t>단가</t>
  </si>
  <si>
    <t>보정계수</t>
  </si>
  <si>
    <t>개발원가</t>
  </si>
  <si>
    <t>어플리케이션유형</t>
  </si>
  <si>
    <t>분석</t>
  </si>
  <si>
    <t>설계</t>
  </si>
  <si>
    <t>구현</t>
  </si>
  <si>
    <t>시험</t>
  </si>
  <si>
    <t>계</t>
  </si>
  <si>
    <t xml:space="preserve">100%임 </t>
    <phoneticPr fontId="2" type="noConversion"/>
  </si>
  <si>
    <t>구분</t>
    <phoneticPr fontId="2" type="noConversion"/>
  </si>
  <si>
    <t>항목</t>
    <phoneticPr fontId="2" type="noConversion"/>
  </si>
  <si>
    <t>신청금액</t>
  </si>
  <si>
    <t xml:space="preserve">※ 품질 및 특성 보정계수 = (0.025 × 총영향도 ) + 1
※ 총 영향도
 = 분산처리 영향도
   + 성능영향도
   + 신뢰성 영향도
   + 다중사이트 영향도
</t>
    <phoneticPr fontId="2" type="noConversion"/>
  </si>
  <si>
    <t>-</t>
    <phoneticPr fontId="2" type="noConversion"/>
  </si>
  <si>
    <t>직접 경비 항목</t>
    <phoneticPr fontId="7" type="noConversion"/>
  </si>
  <si>
    <t>내역</t>
    <phoneticPr fontId="7" type="noConversion"/>
  </si>
  <si>
    <t>수량</t>
    <phoneticPr fontId="7" type="noConversion"/>
  </si>
  <si>
    <t>단가</t>
    <phoneticPr fontId="7" type="noConversion"/>
  </si>
  <si>
    <t>합계</t>
    <phoneticPr fontId="7" type="noConversion"/>
  </si>
  <si>
    <t>인쇄, 청사진비</t>
    <phoneticPr fontId="7" type="noConversion"/>
  </si>
  <si>
    <t>기자재시험비</t>
    <phoneticPr fontId="7" type="noConversion"/>
  </si>
  <si>
    <t>위탁비, 현장운영비</t>
    <phoneticPr fontId="7" type="noConversion"/>
  </si>
  <si>
    <t>운영비(식대, 소모품비 등)</t>
    <phoneticPr fontId="8" type="noConversion"/>
  </si>
  <si>
    <t>워크샵</t>
    <phoneticPr fontId="8" type="noConversion"/>
  </si>
  <si>
    <t>모형제작비</t>
    <phoneticPr fontId="7" type="noConversion"/>
  </si>
  <si>
    <t>그 외의 직접비용</t>
    <phoneticPr fontId="7" type="noConversion"/>
  </si>
  <si>
    <t>합계</t>
    <phoneticPr fontId="8" type="noConversion"/>
  </si>
  <si>
    <t>산 출 내 역</t>
  </si>
  <si>
    <t>금 액</t>
  </si>
  <si>
    <t>비 고</t>
  </si>
  <si>
    <t>기능점수 또는 코드라인수에 의한 개발원가 산정</t>
  </si>
  <si>
    <t>직접경비</t>
  </si>
  <si>
    <t>이윤</t>
  </si>
  <si>
    <t>가중치</t>
    <phoneticPr fontId="2" type="noConversion"/>
  </si>
  <si>
    <t xml:space="preserve">어플리케이션유형 </t>
    <phoneticPr fontId="2" type="noConversion"/>
  </si>
  <si>
    <t>( )분석, ( )설계, (O)구현, (O)시험</t>
    <phoneticPr fontId="2" type="noConversion"/>
  </si>
  <si>
    <t>EXCEL</t>
  </si>
  <si>
    <t>보정전 원가</t>
    <phoneticPr fontId="2" type="noConversion"/>
  </si>
  <si>
    <t>Assembly, 기계어, 자연어</t>
    <phoneticPr fontId="2" type="noConversion"/>
  </si>
  <si>
    <t>C, C++, JAVA, C#</t>
    <phoneticPr fontId="2" type="noConversion"/>
  </si>
  <si>
    <t>COBOL, FORTRAN</t>
    <phoneticPr fontId="2" type="noConversion"/>
  </si>
  <si>
    <t>JSP, ASP, HTML</t>
    <phoneticPr fontId="2" type="noConversion"/>
  </si>
  <si>
    <t>단위</t>
    <phoneticPr fontId="2" type="noConversion"/>
  </si>
  <si>
    <t>개발비</t>
    <phoneticPr fontId="2" type="noConversion"/>
  </si>
  <si>
    <t>상세내역은 개발원가 산출내역 참조</t>
    <phoneticPr fontId="2" type="noConversion"/>
  </si>
  <si>
    <t>ILF</t>
    <phoneticPr fontId="2" type="noConversion"/>
  </si>
  <si>
    <t>EIF</t>
    <phoneticPr fontId="2" type="noConversion"/>
  </si>
  <si>
    <t>외부연계파일</t>
    <phoneticPr fontId="2" type="noConversion"/>
  </si>
  <si>
    <t>내부논리파일</t>
    <phoneticPr fontId="2" type="noConversion"/>
  </si>
  <si>
    <t>트랜잭션 기능점수</t>
    <phoneticPr fontId="2" type="noConversion"/>
  </si>
  <si>
    <t>데이터 기능점수</t>
    <phoneticPr fontId="2" type="noConversion"/>
  </si>
  <si>
    <t>전문가 비용</t>
    <phoneticPr fontId="2" type="noConversion"/>
  </si>
  <si>
    <t>여비</t>
    <phoneticPr fontId="2" type="noConversion"/>
  </si>
  <si>
    <t>특수자료비</t>
    <phoneticPr fontId="2" type="noConversion"/>
  </si>
  <si>
    <t>외부입력(EI)</t>
    <phoneticPr fontId="2" type="noConversion"/>
  </si>
  <si>
    <t>추가</t>
    <phoneticPr fontId="2" type="noConversion"/>
  </si>
  <si>
    <t>수정</t>
    <phoneticPr fontId="2" type="noConversion"/>
  </si>
  <si>
    <t>삭제</t>
    <phoneticPr fontId="2" type="noConversion"/>
  </si>
  <si>
    <t>외부출력
(EO)</t>
    <phoneticPr fontId="2" type="noConversion"/>
  </si>
  <si>
    <t>외부조회
(EQ)</t>
    <phoneticPr fontId="2" type="noConversion"/>
  </si>
  <si>
    <t>출력</t>
    <phoneticPr fontId="2" type="noConversion"/>
  </si>
  <si>
    <t>조회</t>
    <phoneticPr fontId="2" type="noConversion"/>
  </si>
  <si>
    <t>성능평가 신청</t>
    <phoneticPr fontId="2" type="noConversion"/>
  </si>
  <si>
    <t>성능평가 안내</t>
    <phoneticPr fontId="2" type="noConversion"/>
  </si>
  <si>
    <t>성능평가 대상안내</t>
    <phoneticPr fontId="2" type="noConversion"/>
  </si>
  <si>
    <t>성능평가 수행절차 안내</t>
    <phoneticPr fontId="2" type="noConversion"/>
  </si>
  <si>
    <t>성능평가 신청 내역 조회</t>
    <phoneticPr fontId="2" type="noConversion"/>
  </si>
  <si>
    <t>성능평가 일별 통계</t>
    <phoneticPr fontId="2" type="noConversion"/>
  </si>
  <si>
    <t>성능평가 월별 통계</t>
    <phoneticPr fontId="2" type="noConversion"/>
  </si>
  <si>
    <t>성능평가 범위 관리</t>
    <phoneticPr fontId="2" type="noConversion"/>
  </si>
  <si>
    <t>성능평가 시나리오 관리</t>
    <phoneticPr fontId="2" type="noConversion"/>
  </si>
  <si>
    <t>성능평가 신청 현황</t>
    <phoneticPr fontId="2" type="noConversion"/>
  </si>
  <si>
    <t>성능평가 로그 등록</t>
    <phoneticPr fontId="2" type="noConversion"/>
  </si>
  <si>
    <t>성능평가 로그 정보 조회</t>
    <phoneticPr fontId="2" type="noConversion"/>
  </si>
  <si>
    <t>추출 로그 내용 조회</t>
    <phoneticPr fontId="2" type="noConversion"/>
  </si>
  <si>
    <t>인식 로그 내용 조회</t>
    <phoneticPr fontId="2" type="noConversion"/>
  </si>
  <si>
    <t>성능평가 모니터링</t>
    <phoneticPr fontId="2" type="noConversion"/>
  </si>
  <si>
    <t>모바일 앱 필터링 기술 성능 평가 신청</t>
    <phoneticPr fontId="2" type="noConversion"/>
  </si>
  <si>
    <t>강인성 항목 그룹별 결과</t>
    <phoneticPr fontId="2" type="noConversion"/>
  </si>
  <si>
    <t>강인성 평가 세부 결과</t>
    <phoneticPr fontId="2" type="noConversion"/>
  </si>
  <si>
    <t>장르별 강인성 성능평가 결과</t>
    <phoneticPr fontId="2" type="noConversion"/>
  </si>
  <si>
    <t>일관성 성능평가 결과</t>
    <phoneticPr fontId="2" type="noConversion"/>
  </si>
  <si>
    <t>시스템 표율성 결과 그래프</t>
    <phoneticPr fontId="2" type="noConversion"/>
  </si>
  <si>
    <t>시스템 표율성 결과</t>
    <phoneticPr fontId="2" type="noConversion"/>
  </si>
  <si>
    <t>특징정보량 및 속도 결과</t>
    <phoneticPr fontId="2" type="noConversion"/>
  </si>
  <si>
    <t>인식정보량 평가 결과</t>
    <phoneticPr fontId="2" type="noConversion"/>
  </si>
  <si>
    <t>성능평가 종합결과</t>
    <phoneticPr fontId="2" type="noConversion"/>
  </si>
  <si>
    <t>성능평가 결과 관리</t>
    <phoneticPr fontId="2" type="noConversion"/>
  </si>
  <si>
    <t>성능평가 결과 등록</t>
    <phoneticPr fontId="2" type="noConversion"/>
  </si>
  <si>
    <t>모바일 앱 데이타셋 관리</t>
    <phoneticPr fontId="2" type="noConversion"/>
  </si>
  <si>
    <t>환경 설정</t>
    <phoneticPr fontId="2" type="noConversion"/>
  </si>
  <si>
    <t>강인성 항목 설정</t>
    <phoneticPr fontId="2" type="noConversion"/>
  </si>
  <si>
    <t>진행 로그 조회</t>
    <phoneticPr fontId="2" type="noConversion"/>
  </si>
  <si>
    <t>진행 상황 모니터링</t>
    <phoneticPr fontId="2" type="noConversion"/>
  </si>
  <si>
    <t>장애 상세 조회</t>
    <phoneticPr fontId="2" type="noConversion"/>
  </si>
  <si>
    <t>저작권기술 기술적용점검 도구 개발</t>
    <phoneticPr fontId="2" type="noConversion"/>
  </si>
  <si>
    <t>이미지 업로드 기능</t>
    <phoneticPr fontId="2" type="noConversion"/>
  </si>
  <si>
    <t>전자책 DRM 상호 운용성 평가 신청</t>
    <phoneticPr fontId="2" type="noConversion"/>
  </si>
  <si>
    <t>모바일 앱 필터링 기술 성능 평가 관리</t>
    <phoneticPr fontId="2" type="noConversion"/>
  </si>
  <si>
    <t>전자책 DRM 상호 운용성 평가 관리</t>
    <phoneticPr fontId="2" type="noConversion"/>
  </si>
  <si>
    <t>평가 측정 결과</t>
    <phoneticPr fontId="2" type="noConversion"/>
  </si>
  <si>
    <t>평가 결과 보고서</t>
    <phoneticPr fontId="2" type="noConversion"/>
  </si>
  <si>
    <t>평가 내역 관리</t>
    <phoneticPr fontId="2" type="noConversion"/>
  </si>
  <si>
    <t>공용특징정보 DB</t>
    <phoneticPr fontId="2" type="noConversion"/>
  </si>
  <si>
    <t>공용특징정보 DB 구축 서비스</t>
    <phoneticPr fontId="2" type="noConversion"/>
  </si>
  <si>
    <t>기술적인 조치 신청 서비스 개선</t>
    <phoneticPr fontId="2" type="noConversion"/>
  </si>
  <si>
    <t>권리자별 통계</t>
    <phoneticPr fontId="2" type="noConversion"/>
  </si>
  <si>
    <t>이메일 발송 현황</t>
    <phoneticPr fontId="2" type="noConversion"/>
  </si>
  <si>
    <t>콘텐츠 특징정보</t>
    <phoneticPr fontId="2" type="noConversion"/>
  </si>
  <si>
    <t>오디오 1,000편 구입</t>
    <phoneticPr fontId="2" type="noConversion"/>
  </si>
  <si>
    <t>비디오 100편 구입</t>
    <phoneticPr fontId="2" type="noConversion"/>
  </si>
  <si>
    <t>이미지 1,000편 구입</t>
    <phoneticPr fontId="2" type="noConversion"/>
  </si>
  <si>
    <t>착수보고(40page * 10부), 
중간보고(40page * 10부), 
완료보고(40page * 10부), 
산출물(1000page * 1부) 등</t>
    <phoneticPr fontId="8" type="noConversion"/>
  </si>
  <si>
    <t>권리자 추출결과 메일 발송 기능</t>
    <phoneticPr fontId="2" type="noConversion"/>
  </si>
  <si>
    <t>권리자 전송 결과 메일 발송 기능</t>
    <phoneticPr fontId="2" type="noConversion"/>
  </si>
  <si>
    <t>변형물 제작 (4人 * 5개월 * 2,000,000)</t>
    <phoneticPr fontId="2" type="noConversion"/>
  </si>
  <si>
    <t>성능평가도구</t>
    <phoneticPr fontId="2" type="noConversion"/>
  </si>
  <si>
    <t>모바일 앱 필터링 기술 성능평가 결과 보고서</t>
    <phoneticPr fontId="2" type="noConversion"/>
  </si>
  <si>
    <t>모바일 앱 필터링 기술 성능평가 도구 개발</t>
    <phoneticPr fontId="2" type="noConversion"/>
  </si>
  <si>
    <t>성능평가 운영 전담 인원 배치(6개월 * 2,000,000원 * 1인)</t>
    <phoneticPr fontId="2" type="noConversion"/>
  </si>
  <si>
    <t>성능평가 신청 내역 조회</t>
    <phoneticPr fontId="2" type="noConversion"/>
  </si>
  <si>
    <t>성능평가 신청 내역 승인 처리</t>
    <phoneticPr fontId="2" type="noConversion"/>
  </si>
  <si>
    <t>성능평가 로그 분석</t>
    <phoneticPr fontId="2" type="noConversion"/>
  </si>
  <si>
    <t>리소스 모니터링</t>
    <phoneticPr fontId="2" type="noConversion"/>
  </si>
  <si>
    <t>강인성 수행</t>
    <phoneticPr fontId="2" type="noConversion"/>
  </si>
  <si>
    <t>신뢰성 수행</t>
    <phoneticPr fontId="2" type="noConversion"/>
  </si>
  <si>
    <t>전자책 DRM 상호 운용성 변형 도구 개발</t>
    <phoneticPr fontId="2" type="noConversion"/>
  </si>
  <si>
    <t>DRM 원본 등록</t>
    <phoneticPr fontId="2" type="noConversion"/>
  </si>
  <si>
    <t>DRM 강인성 변형</t>
    <phoneticPr fontId="2" type="noConversion"/>
  </si>
  <si>
    <t>강인성 세부 설정</t>
    <phoneticPr fontId="2" type="noConversion"/>
  </si>
  <si>
    <t>강인성 수행</t>
    <phoneticPr fontId="2" type="noConversion"/>
  </si>
  <si>
    <t>일관성 수행</t>
    <phoneticPr fontId="2" type="noConversion"/>
  </si>
  <si>
    <t>축약성 수행</t>
    <phoneticPr fontId="2" type="noConversion"/>
  </si>
  <si>
    <t>로그규격검사</t>
    <phoneticPr fontId="2" type="noConversion"/>
  </si>
  <si>
    <t>로그규격 검사 현황</t>
    <phoneticPr fontId="2" type="noConversion"/>
  </si>
  <si>
    <t>원본 특징점 추출</t>
    <phoneticPr fontId="2" type="noConversion"/>
  </si>
  <si>
    <t>원본 특징점 FTP 전송</t>
    <phoneticPr fontId="2" type="noConversion"/>
  </si>
  <si>
    <t>예약 기능</t>
    <phoneticPr fontId="2" type="noConversion"/>
  </si>
  <si>
    <t>단계별 처리 점검 기능 개발</t>
    <phoneticPr fontId="2" type="noConversion"/>
  </si>
  <si>
    <t>단계별 진행 로그 처리</t>
    <phoneticPr fontId="2" type="noConversion"/>
  </si>
  <si>
    <t>오류 로그 저장</t>
    <phoneticPr fontId="2" type="noConversion"/>
  </si>
  <si>
    <t>스케쥴링 기능</t>
    <phoneticPr fontId="2" type="noConversion"/>
  </si>
  <si>
    <t>환경설정</t>
    <phoneticPr fontId="2" type="noConversion"/>
  </si>
  <si>
    <t>마이페이지 기능 개선</t>
    <phoneticPr fontId="2" type="noConversion"/>
  </si>
  <si>
    <t>장애 발생 현황</t>
    <phoneticPr fontId="2" type="noConversion"/>
  </si>
  <si>
    <t>유투브 전송 정보</t>
    <phoneticPr fontId="2" type="noConversion"/>
  </si>
  <si>
    <t>세부업무명</t>
    <phoneticPr fontId="2" type="noConversion"/>
  </si>
  <si>
    <t>세부업무명</t>
    <phoneticPr fontId="2" type="noConversion"/>
  </si>
  <si>
    <t>조회</t>
    <phoneticPr fontId="2" type="noConversion"/>
  </si>
  <si>
    <t>입력</t>
    <phoneticPr fontId="2" type="noConversion"/>
  </si>
  <si>
    <t>시스템 효율성 결과 그래프</t>
    <phoneticPr fontId="2" type="noConversion"/>
  </si>
  <si>
    <t>시스템 효율성 결과</t>
    <phoneticPr fontId="2" type="noConversion"/>
  </si>
  <si>
    <t>저작권 성능평가 PT 작성</t>
    <phoneticPr fontId="2" type="noConversion"/>
  </si>
  <si>
    <t>전자책 DRM 상호 운용성 평가 도구 개발</t>
    <phoneticPr fontId="2" type="noConversion"/>
  </si>
  <si>
    <t>모바일앱</t>
    <phoneticPr fontId="2" type="noConversion"/>
  </si>
  <si>
    <t>전자책 DRM 상호 운용성</t>
    <phoneticPr fontId="2" type="noConversion"/>
  </si>
  <si>
    <t>기술적인신청</t>
    <phoneticPr fontId="2" type="noConversion"/>
  </si>
  <si>
    <t>기술적용점검</t>
    <phoneticPr fontId="2" type="noConversion"/>
  </si>
  <si>
    <t>전문가비</t>
    <phoneticPr fontId="7" type="noConversion"/>
  </si>
  <si>
    <t>모바일 앱 확보 (2人 * 3개월 * 2,000,000)</t>
    <phoneticPr fontId="2" type="noConversion"/>
  </si>
  <si>
    <t>DRM 상호 운영성 성능평가 방안 마련 전문가비용(4인*4회*300,000)</t>
    <phoneticPr fontId="2" type="noConversion"/>
  </si>
  <si>
    <t>모바일 앱 필터링 기술 성능평가 방안 마련 전문가비용(4인*4회*300,000)</t>
    <phoneticPr fontId="2" type="noConversion"/>
  </si>
  <si>
    <t>직접비</t>
    <phoneticPr fontId="2" type="noConversion"/>
  </si>
  <si>
    <t>비용</t>
    <phoneticPr fontId="2" type="noConversion"/>
  </si>
  <si>
    <t>간접비</t>
    <phoneticPr fontId="2" type="noConversion"/>
  </si>
  <si>
    <t>제우스</t>
    <phoneticPr fontId="2" type="noConversion"/>
  </si>
  <si>
    <t>DB서버</t>
    <phoneticPr fontId="2" type="noConversion"/>
  </si>
  <si>
    <t>WAS서버</t>
    <phoneticPr fontId="2" type="noConversion"/>
  </si>
  <si>
    <t>가격(백만)</t>
    <phoneticPr fontId="2" type="noConversion"/>
  </si>
  <si>
    <t>수량</t>
    <phoneticPr fontId="2" type="noConversion"/>
  </si>
  <si>
    <t>금액</t>
    <phoneticPr fontId="2" type="noConversion"/>
  </si>
  <si>
    <t>스토리지</t>
    <phoneticPr fontId="2" type="noConversion"/>
  </si>
  <si>
    <t>HP P4500 G2 60TB MDL SAS Scale Cap SAN</t>
    <phoneticPr fontId="2" type="noConversion"/>
  </si>
  <si>
    <t>사이트 가격</t>
    <phoneticPr fontId="2" type="noConversion"/>
  </si>
  <si>
    <t>스펙</t>
    <phoneticPr fontId="2" type="noConversion"/>
  </si>
  <si>
    <t>SAN스위치</t>
    <phoneticPr fontId="2" type="noConversion"/>
  </si>
  <si>
    <t>Dell Brocade 300 16Port SAN Switch 서비스2년</t>
    <phoneticPr fontId="2" type="noConversion"/>
  </si>
  <si>
    <t>6,532,000원 (옥션)</t>
    <phoneticPr fontId="2" type="noConversion"/>
  </si>
  <si>
    <t>HP 프로라이언트 DL580 Gen9 793310-B21
상세 스펙
서버 / 랙형 / 인텔 / 제온 / 하스웰 / E7-4850v3 (2.2GHz) / 14 코어 / 프로세서：3개 / 128GB / DDR4 / Registered (Buffered) / 하드 미장착 / 1500 / 전원 공급기：4개 / 10기가비트 랜포트 x 2</t>
    <phoneticPr fontId="2" type="noConversion"/>
  </si>
  <si>
    <t>36,439,000 (다나와)</t>
    <phoneticPr fontId="2" type="noConversion"/>
  </si>
  <si>
    <t>HP 프로라이언트 DL560 Gen10 880173-B21
상세 스펙
서버 / 랙형 / 2U / 인텔 / 제온 / 스카이레이크 / 8164 (2.0GHz) / 26 코어 / 프로세서：1개 / 256GB / DDR4 / 하드 미장착 / 1600W / 전원 공급기：2개</t>
    <phoneticPr fontId="2" type="noConversion"/>
  </si>
  <si>
    <t>61,950,000 (다나와)</t>
    <phoneticPr fontId="2" type="noConversion"/>
  </si>
  <si>
    <t>개발원가 x (0)%</t>
    <phoneticPr fontId="2" type="noConversion"/>
  </si>
  <si>
    <t>부가세</t>
    <phoneticPr fontId="2" type="noConversion"/>
  </si>
  <si>
    <t>DBMS</t>
  </si>
  <si>
    <t>WEB/WAS</t>
  </si>
  <si>
    <t>UI 개발툴</t>
  </si>
  <si>
    <t>음원변형SW</t>
  </si>
  <si>
    <t>레포팅 툴</t>
  </si>
  <si>
    <t>오라클</t>
    <phoneticPr fontId="2" type="noConversion"/>
  </si>
  <si>
    <t>32,000,000원</t>
    <phoneticPr fontId="2" type="noConversion"/>
  </si>
  <si>
    <t>H/W</t>
    <phoneticPr fontId="2" type="noConversion"/>
  </si>
  <si>
    <t>S/W</t>
    <phoneticPr fontId="2" type="noConversion"/>
  </si>
  <si>
    <t>부가세제외</t>
    <phoneticPr fontId="2" type="noConversion"/>
  </si>
  <si>
    <t>102,624,300 / 94,414,360</t>
    <phoneticPr fontId="2" type="noConversion"/>
  </si>
  <si>
    <t>최종금액</t>
    <phoneticPr fontId="2" type="noConversion"/>
  </si>
  <si>
    <t>원본</t>
    <phoneticPr fontId="2" type="noConversion"/>
  </si>
  <si>
    <t>상세구분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</si>
  <si>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</si>
  <si>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</si>
  <si>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</si>
  <si>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오디오</t>
    <phoneticPr fontId="2" type="noConversion"/>
  </si>
  <si>
    <t>비디오</t>
    <phoneticPr fontId="2" type="noConversion"/>
  </si>
  <si>
    <t>북스캔만화</t>
    <phoneticPr fontId="2" type="noConversion"/>
  </si>
  <si>
    <t>단위</t>
    <phoneticPr fontId="2" type="noConversion"/>
  </si>
  <si>
    <t>곡</t>
    <phoneticPr fontId="2" type="noConversion"/>
  </si>
  <si>
    <t>편</t>
    <phoneticPr fontId="2" type="noConversion"/>
  </si>
  <si>
    <t>편</t>
    <phoneticPr fontId="2" type="noConversion"/>
  </si>
  <si>
    <t>금액(백만)</t>
    <phoneticPr fontId="2" type="noConversion"/>
  </si>
  <si>
    <t>원본구축</t>
    <phoneticPr fontId="2" type="noConversion"/>
  </si>
  <si>
    <t>오디오 원본 데이터셋 구축 : 초급기술자</t>
    <phoneticPr fontId="2" type="noConversion"/>
  </si>
  <si>
    <t>비디오 원본 데이터셋 구축 : 초급기술자</t>
    <phoneticPr fontId="2" type="noConversion"/>
  </si>
  <si>
    <t>북스캔만화 원본 데이터셋 구축 : 초급기술자</t>
    <phoneticPr fontId="2" type="noConversion"/>
  </si>
  <si>
    <t>오디오 변형 데이터셋 구축 : 초급기술자</t>
    <phoneticPr fontId="2" type="noConversion"/>
  </si>
  <si>
    <t>비디오 변형 데이터셋 구축 : 초급기술자</t>
    <phoneticPr fontId="2" type="noConversion"/>
  </si>
  <si>
    <t>북스캔만화 변형 데이터셋 구축 : 초급기술자</t>
    <phoneticPr fontId="2" type="noConversion"/>
  </si>
  <si>
    <t>모바일웹하드 원본 데이터셋 구축 : 초급기술자</t>
    <phoneticPr fontId="2" type="noConversion"/>
  </si>
  <si>
    <t>모바일웹하드 변형 데이터셋 구축 : 초급기술자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</si>
  <si>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</si>
  <si>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</si>
  <si>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</si>
  <si>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시험</t>
    <phoneticPr fontId="2" type="noConversion"/>
  </si>
  <si>
    <t>부가세</t>
    <phoneticPr fontId="2" type="noConversion"/>
  </si>
  <si>
    <t>합계</t>
    <phoneticPr fontId="2" type="noConversion"/>
  </si>
  <si>
    <t>부가세</t>
    <phoneticPr fontId="2" type="noConversion"/>
  </si>
  <si>
    <t>최종합계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</si>
</sst>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_ "/>
    <numFmt numFmtId="177" formatCode="0.000_ "/>
    <numFmt numFmtId="178" formatCode="#,##0_ "/>
    <numFmt numFmtId="179" formatCode="0.0000_ "/>
    <numFmt numFmtId="185" formatCode="_-* #,##0.00_-;\-* #,##0.0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41" fontId="9" fillId="0" borderId="9" xfId="1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3" borderId="9" xfId="0" applyFont="1" applyFill="1" applyBorder="1" applyAlignment="1">
      <alignment horizontal="center" vertical="center"/>
    </xf>
    <xf numFmtId="41" fontId="9" fillId="3" borderId="9" xfId="1" applyFont="1" applyFill="1" applyBorder="1" applyAlignment="1">
      <alignment horizontal="center" vertical="center"/>
    </xf>
    <xf numFmtId="41" fontId="9" fillId="4" borderId="9" xfId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1" fontId="3" fillId="0" borderId="1" xfId="1" applyFont="1" applyBorder="1" applyAlignment="1">
      <alignment vertical="top" wrapText="1"/>
    </xf>
    <xf numFmtId="41" fontId="3" fillId="4" borderId="1" xfId="1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41" fontId="0" fillId="0" borderId="0" xfId="1" applyFo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9" xfId="0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178" fontId="12" fillId="0" borderId="1" xfId="0" applyNumberFormat="1" applyFont="1" applyBorder="1" applyAlignment="1">
      <alignment vertical="center" wrapText="1"/>
    </xf>
    <xf numFmtId="1" fontId="13" fillId="0" borderId="0" xfId="0" applyNumberFormat="1" applyFo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right" vertical="center" wrapText="1"/>
    </xf>
    <xf numFmtId="178" fontId="12" fillId="4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3" fontId="0" fillId="0" borderId="9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41" fontId="13" fillId="0" borderId="0" xfId="1" applyFont="1">
      <alignment vertical="center"/>
    </xf>
    <xf numFmtId="0" fontId="9" fillId="4" borderId="15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79" fontId="3" fillId="0" borderId="5" xfId="0" applyNumberFormat="1" applyFont="1" applyBorder="1" applyAlignment="1">
      <alignment horizontal="center" vertical="center" wrapText="1"/>
    </xf>
    <xf numFmtId="179" fontId="3" fillId="0" borderId="7" xfId="0" applyNumberFormat="1" applyFont="1" applyBorder="1" applyAlignment="1">
      <alignment horizontal="center" vertical="center" wrapText="1"/>
    </xf>
    <xf numFmtId="179" fontId="3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2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178" fontId="11" fillId="0" borderId="9" xfId="0" applyNumberFormat="1" applyFont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178" fontId="11" fillId="2" borderId="9" xfId="0" applyNumberFormat="1" applyFont="1" applyFill="1" applyBorder="1">
      <alignment vertical="center"/>
    </xf>
    <xf numFmtId="41" fontId="11" fillId="2" borderId="9" xfId="1" applyFont="1" applyFill="1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85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1" sqref="D2:D21"/>
    </sheetView>
  </sheetViews>
  <sheetFormatPr defaultRowHeight="21" customHeight="1" x14ac:dyDescent="0.3"/>
  <cols>
    <col min="1" max="1" width="19.75" bestFit="1" customWidth="1"/>
    <col min="2" max="2" width="56.5" customWidth="1"/>
    <col min="3" max="3" width="6.625" bestFit="1" customWidth="1"/>
    <col min="4" max="4" width="10.5" bestFit="1" customWidth="1"/>
    <col min="5" max="5" width="11.5" bestFit="1" customWidth="1"/>
  </cols>
  <sheetData>
    <row r="1" spans="1:5" ht="21" customHeight="1" x14ac:dyDescent="0.3">
      <c r="A1" s="15" t="s">
        <v>61</v>
      </c>
      <c r="B1" s="15" t="s">
        <v>62</v>
      </c>
      <c r="C1" s="16" t="s">
        <v>63</v>
      </c>
      <c r="D1" s="16" t="s">
        <v>64</v>
      </c>
      <c r="E1" s="16" t="s">
        <v>65</v>
      </c>
    </row>
    <row r="2" spans="1:5" ht="21" customHeight="1" x14ac:dyDescent="0.3">
      <c r="A2" s="12" t="s">
        <v>209</v>
      </c>
      <c r="B2" s="12"/>
      <c r="C2" s="13">
        <v>1</v>
      </c>
      <c r="D2" s="13"/>
      <c r="E2" s="13">
        <f t="shared" ref="E2" si="0">C2*D2</f>
        <v>0</v>
      </c>
    </row>
    <row r="3" spans="1:5" ht="21" customHeight="1" x14ac:dyDescent="0.3">
      <c r="A3" s="12" t="s">
        <v>210</v>
      </c>
      <c r="B3" s="12"/>
      <c r="C3" s="13">
        <v>1</v>
      </c>
      <c r="D3" s="13"/>
      <c r="E3" s="13">
        <f t="shared" ref="E3:E17" si="1">C3*D3</f>
        <v>0</v>
      </c>
    </row>
    <row r="4" spans="1:5" ht="21" customHeight="1" x14ac:dyDescent="0.3">
      <c r="A4" s="12" t="s">
        <v>211</v>
      </c>
      <c r="B4" s="12"/>
      <c r="C4" s="13">
        <v>1</v>
      </c>
      <c r="D4" s="13"/>
      <c r="E4" s="13">
        <f t="shared" si="1"/>
        <v>0</v>
      </c>
    </row>
    <row r="5" spans="1:5" ht="21" customHeight="1" x14ac:dyDescent="0.3">
      <c r="A5" s="12" t="s">
        <v>98</v>
      </c>
      <c r="B5" s="12"/>
      <c r="C5" s="13"/>
      <c r="D5" s="13"/>
      <c r="E5" s="13">
        <f t="shared" si="1"/>
        <v>0</v>
      </c>
    </row>
    <row r="6" spans="1:5" ht="21" customHeight="1" x14ac:dyDescent="0.3">
      <c r="A6" s="12" t="s">
        <v>99</v>
      </c>
      <c r="B6" s="12"/>
      <c r="C6" s="13"/>
      <c r="D6" s="13"/>
      <c r="E6" s="13">
        <f t="shared" si="1"/>
        <v>0</v>
      </c>
    </row>
    <row r="7" spans="1:5" ht="21" customHeight="1" x14ac:dyDescent="0.3">
      <c r="A7" s="63" t="s">
        <v>100</v>
      </c>
      <c r="B7" s="12" t="s">
        <v>156</v>
      </c>
      <c r="C7" s="13">
        <v>0</v>
      </c>
      <c r="D7" s="13"/>
      <c r="E7" s="13">
        <f t="shared" si="1"/>
        <v>0</v>
      </c>
    </row>
    <row r="8" spans="1:5" ht="21" customHeight="1" x14ac:dyDescent="0.3">
      <c r="A8" s="64"/>
      <c r="B8" s="12" t="s">
        <v>157</v>
      </c>
      <c r="C8" s="13">
        <v>0</v>
      </c>
      <c r="D8" s="13"/>
      <c r="E8" s="13">
        <f t="shared" si="1"/>
        <v>0</v>
      </c>
    </row>
    <row r="9" spans="1:5" ht="21" customHeight="1" x14ac:dyDescent="0.3">
      <c r="A9" s="65"/>
      <c r="B9" s="12" t="s">
        <v>158</v>
      </c>
      <c r="C9" s="13">
        <v>0</v>
      </c>
      <c r="D9" s="13"/>
      <c r="E9" s="13">
        <f t="shared" si="1"/>
        <v>0</v>
      </c>
    </row>
    <row r="10" spans="1:5" ht="54" x14ac:dyDescent="0.3">
      <c r="A10" s="12" t="s">
        <v>66</v>
      </c>
      <c r="B10" s="14" t="s">
        <v>159</v>
      </c>
      <c r="C10" s="13">
        <v>0</v>
      </c>
      <c r="D10" s="13"/>
      <c r="E10" s="13">
        <f t="shared" si="1"/>
        <v>0</v>
      </c>
    </row>
    <row r="11" spans="1:5" ht="16.5" x14ac:dyDescent="0.3">
      <c r="A11" s="12"/>
      <c r="B11" s="14" t="s">
        <v>199</v>
      </c>
      <c r="C11" s="13">
        <v>0</v>
      </c>
      <c r="D11" s="13"/>
      <c r="E11" s="13">
        <f t="shared" si="1"/>
        <v>0</v>
      </c>
    </row>
    <row r="12" spans="1:5" ht="21" customHeight="1" x14ac:dyDescent="0.3">
      <c r="A12" s="12" t="s">
        <v>205</v>
      </c>
      <c r="B12" s="12" t="s">
        <v>208</v>
      </c>
      <c r="C12" s="13">
        <v>0</v>
      </c>
      <c r="D12" s="13"/>
      <c r="E12" s="13">
        <f>C12*D12</f>
        <v>0</v>
      </c>
    </row>
    <row r="13" spans="1:5" ht="21" customHeight="1" x14ac:dyDescent="0.3">
      <c r="A13" s="12"/>
      <c r="B13" s="12" t="s">
        <v>207</v>
      </c>
      <c r="C13" s="13">
        <v>0</v>
      </c>
      <c r="D13" s="13"/>
      <c r="E13" s="13">
        <f>C13*D13</f>
        <v>0</v>
      </c>
    </row>
    <row r="14" spans="1:5" ht="21" customHeight="1" x14ac:dyDescent="0.3">
      <c r="A14" s="12" t="s">
        <v>67</v>
      </c>
      <c r="B14" s="12"/>
      <c r="C14" s="13"/>
      <c r="D14" s="13"/>
      <c r="E14" s="13">
        <f t="shared" si="1"/>
        <v>0</v>
      </c>
    </row>
    <row r="15" spans="1:5" ht="21" customHeight="1" x14ac:dyDescent="0.3">
      <c r="A15" s="12" t="s">
        <v>68</v>
      </c>
      <c r="B15" s="12" t="s">
        <v>69</v>
      </c>
      <c r="C15" s="13"/>
      <c r="D15" s="13"/>
      <c r="E15" s="13">
        <f t="shared" si="1"/>
        <v>0</v>
      </c>
    </row>
    <row r="16" spans="1:5" ht="21" customHeight="1" x14ac:dyDescent="0.3">
      <c r="A16" s="12"/>
      <c r="B16" s="12" t="s">
        <v>70</v>
      </c>
      <c r="C16" s="13">
        <v>0</v>
      </c>
      <c r="D16" s="13"/>
      <c r="E16" s="13">
        <f t="shared" si="1"/>
        <v>0</v>
      </c>
    </row>
    <row r="17" spans="1:5" ht="21" customHeight="1" x14ac:dyDescent="0.3">
      <c r="A17" s="12" t="s">
        <v>71</v>
      </c>
      <c r="B17" s="12"/>
      <c r="C17" s="13"/>
      <c r="D17" s="13"/>
      <c r="E17" s="13">
        <f t="shared" si="1"/>
        <v>0</v>
      </c>
    </row>
    <row r="18" spans="1:5" ht="21" customHeight="1" x14ac:dyDescent="0.3">
      <c r="A18" s="12" t="s">
        <v>72</v>
      </c>
      <c r="B18" s="12" t="s">
        <v>166</v>
      </c>
      <c r="C18" s="13">
        <v>0</v>
      </c>
      <c r="D18" s="13"/>
      <c r="E18" s="13">
        <f t="shared" ref="E18:E20" si="2">C18*D18</f>
        <v>0</v>
      </c>
    </row>
    <row r="19" spans="1:5" ht="21" customHeight="1" x14ac:dyDescent="0.3">
      <c r="A19" s="12"/>
      <c r="B19" s="12" t="s">
        <v>162</v>
      </c>
      <c r="C19" s="13">
        <v>0</v>
      </c>
      <c r="D19" s="13"/>
      <c r="E19" s="13">
        <f t="shared" si="2"/>
        <v>0</v>
      </c>
    </row>
    <row r="20" spans="1:5" ht="21" customHeight="1" x14ac:dyDescent="0.3">
      <c r="A20" s="12"/>
      <c r="B20" s="12" t="s">
        <v>206</v>
      </c>
      <c r="C20" s="13">
        <v>0</v>
      </c>
      <c r="D20" s="13"/>
      <c r="E20" s="13">
        <f t="shared" si="2"/>
        <v>0</v>
      </c>
    </row>
    <row r="21" spans="1:5" ht="21" customHeight="1" x14ac:dyDescent="0.3">
      <c r="A21" s="12"/>
      <c r="B21" s="12"/>
      <c r="C21" s="13"/>
      <c r="D21" s="13"/>
      <c r="E21" s="13"/>
    </row>
    <row r="22" spans="1:5" ht="21" customHeight="1" x14ac:dyDescent="0.25">
      <c r="A22" s="60" t="s">
        <v>73</v>
      </c>
      <c r="B22" s="61"/>
      <c r="C22" s="61"/>
      <c r="D22" s="62"/>
      <c r="E22" s="17">
        <f>SUM(E2:E21)</f>
        <v>0</v>
      </c>
    </row>
  </sheetData>
  <mergeCells count="2">
    <mergeCell ref="A22:D22"/>
    <mergeCell ref="A7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3" topLeftCell="A79" activePane="bottomLeft" state="frozen"/>
      <selection pane="bottomLeft" activeCell="D99" sqref="D99:F99"/>
    </sheetView>
  </sheetViews>
  <sheetFormatPr defaultRowHeight="16.5" x14ac:dyDescent="0.3"/>
  <cols>
    <col min="1" max="1" width="33.75" customWidth="1"/>
    <col min="2" max="2" width="9.625" style="38" bestFit="1" customWidth="1"/>
    <col min="3" max="3" width="38.25" bestFit="1" customWidth="1"/>
    <col min="4" max="7" width="8" customWidth="1"/>
    <col min="8" max="8" width="8" bestFit="1" customWidth="1"/>
    <col min="9" max="10" width="14.5" customWidth="1"/>
  </cols>
  <sheetData>
    <row r="1" spans="1:10" x14ac:dyDescent="0.3">
      <c r="A1" s="75" t="s">
        <v>193</v>
      </c>
      <c r="B1" s="36"/>
      <c r="C1" s="75" t="s">
        <v>89</v>
      </c>
      <c r="D1" s="70" t="s">
        <v>96</v>
      </c>
      <c r="E1" s="71"/>
      <c r="F1" s="71"/>
      <c r="G1" s="71"/>
      <c r="H1" s="72"/>
      <c r="I1" s="73" t="s">
        <v>97</v>
      </c>
      <c r="J1" s="74"/>
    </row>
    <row r="2" spans="1:10" ht="27" x14ac:dyDescent="0.3">
      <c r="A2" s="76"/>
      <c r="B2" s="37"/>
      <c r="C2" s="76"/>
      <c r="D2" s="70" t="s">
        <v>101</v>
      </c>
      <c r="E2" s="71"/>
      <c r="F2" s="72"/>
      <c r="G2" s="32" t="s">
        <v>105</v>
      </c>
      <c r="H2" s="32" t="s">
        <v>106</v>
      </c>
      <c r="I2" s="33" t="s">
        <v>95</v>
      </c>
      <c r="J2" s="33" t="s">
        <v>94</v>
      </c>
    </row>
    <row r="3" spans="1:10" x14ac:dyDescent="0.3">
      <c r="A3" s="76"/>
      <c r="B3" s="37" t="s">
        <v>194</v>
      </c>
      <c r="C3" s="76"/>
      <c r="D3" s="31" t="s">
        <v>102</v>
      </c>
      <c r="E3" s="31" t="s">
        <v>103</v>
      </c>
      <c r="F3" s="31" t="s">
        <v>104</v>
      </c>
      <c r="G3" s="31" t="s">
        <v>107</v>
      </c>
      <c r="H3" s="32" t="s">
        <v>108</v>
      </c>
      <c r="I3" s="32" t="s">
        <v>92</v>
      </c>
      <c r="J3" s="32" t="s">
        <v>93</v>
      </c>
    </row>
    <row r="4" spans="1:10" ht="16.5" customHeight="1" x14ac:dyDescent="0.3">
      <c r="A4" s="34" t="s">
        <v>124</v>
      </c>
      <c r="B4" s="30" t="s">
        <v>195</v>
      </c>
      <c r="C4" s="34" t="s">
        <v>110</v>
      </c>
      <c r="D4" s="30"/>
      <c r="E4" s="30"/>
      <c r="F4" s="30"/>
      <c r="G4" s="30"/>
      <c r="H4" s="30">
        <v>1</v>
      </c>
      <c r="I4" s="66" t="s">
        <v>201</v>
      </c>
      <c r="J4" s="35"/>
    </row>
    <row r="5" spans="1:10" ht="16.5" customHeight="1" x14ac:dyDescent="0.3">
      <c r="A5" s="34"/>
      <c r="B5" s="30" t="s">
        <v>195</v>
      </c>
      <c r="C5" s="34" t="s">
        <v>111</v>
      </c>
      <c r="D5" s="30"/>
      <c r="E5" s="30"/>
      <c r="F5" s="30"/>
      <c r="G5" s="30"/>
      <c r="H5" s="30">
        <v>1</v>
      </c>
      <c r="I5" s="67"/>
      <c r="J5" s="30"/>
    </row>
    <row r="6" spans="1:10" x14ac:dyDescent="0.3">
      <c r="A6" s="34"/>
      <c r="B6" s="30" t="s">
        <v>195</v>
      </c>
      <c r="C6" s="34" t="s">
        <v>112</v>
      </c>
      <c r="D6" s="30"/>
      <c r="E6" s="30"/>
      <c r="F6" s="30"/>
      <c r="G6" s="30"/>
      <c r="H6" s="30">
        <v>1</v>
      </c>
      <c r="I6" s="67"/>
      <c r="J6" s="35"/>
    </row>
    <row r="7" spans="1:10" x14ac:dyDescent="0.3">
      <c r="A7" s="34"/>
      <c r="B7" s="30" t="s">
        <v>196</v>
      </c>
      <c r="C7" s="34" t="s">
        <v>109</v>
      </c>
      <c r="D7" s="30">
        <v>1</v>
      </c>
      <c r="E7" s="30"/>
      <c r="F7" s="30"/>
      <c r="G7" s="30"/>
      <c r="H7" s="30"/>
      <c r="I7" s="67"/>
      <c r="J7" s="35"/>
    </row>
    <row r="8" spans="1:10" x14ac:dyDescent="0.3">
      <c r="A8" s="34"/>
      <c r="B8" s="30" t="s">
        <v>195</v>
      </c>
      <c r="C8" s="34" t="s">
        <v>113</v>
      </c>
      <c r="D8" s="30"/>
      <c r="E8" s="30">
        <v>1</v>
      </c>
      <c r="F8" s="30"/>
      <c r="G8" s="30"/>
      <c r="H8" s="30">
        <v>1</v>
      </c>
      <c r="I8" s="67"/>
      <c r="J8" s="35"/>
    </row>
    <row r="9" spans="1:10" ht="16.5" customHeight="1" x14ac:dyDescent="0.3">
      <c r="A9" s="34" t="s">
        <v>145</v>
      </c>
      <c r="B9" s="30" t="s">
        <v>195</v>
      </c>
      <c r="C9" s="34" t="s">
        <v>118</v>
      </c>
      <c r="D9" s="30"/>
      <c r="E9" s="30">
        <v>1</v>
      </c>
      <c r="F9" s="30">
        <v>1</v>
      </c>
      <c r="G9" s="30"/>
      <c r="H9" s="30">
        <v>1</v>
      </c>
      <c r="I9" s="67"/>
      <c r="J9" s="30"/>
    </row>
    <row r="10" spans="1:10" x14ac:dyDescent="0.3">
      <c r="A10" s="34"/>
      <c r="B10" s="30" t="s">
        <v>195</v>
      </c>
      <c r="C10" s="34" t="s">
        <v>167</v>
      </c>
      <c r="D10" s="30"/>
      <c r="E10" s="30">
        <v>1</v>
      </c>
      <c r="F10" s="30"/>
      <c r="G10" s="30"/>
      <c r="H10" s="30">
        <v>1</v>
      </c>
      <c r="I10" s="67"/>
      <c r="J10" s="30"/>
    </row>
    <row r="11" spans="1:10" x14ac:dyDescent="0.3">
      <c r="A11" s="34"/>
      <c r="B11" s="30" t="s">
        <v>196</v>
      </c>
      <c r="C11" s="34" t="s">
        <v>168</v>
      </c>
      <c r="D11" s="30"/>
      <c r="E11" s="30">
        <v>1</v>
      </c>
      <c r="F11" s="30">
        <v>1</v>
      </c>
      <c r="G11" s="30"/>
      <c r="H11" s="30">
        <v>1</v>
      </c>
      <c r="I11" s="67"/>
      <c r="J11" s="30"/>
    </row>
    <row r="12" spans="1:10" x14ac:dyDescent="0.3">
      <c r="A12" s="34"/>
      <c r="B12" s="30" t="s">
        <v>195</v>
      </c>
      <c r="C12" s="34" t="s">
        <v>181</v>
      </c>
      <c r="D12" s="30">
        <v>1</v>
      </c>
      <c r="E12" s="30">
        <v>1</v>
      </c>
      <c r="F12" s="30">
        <v>1</v>
      </c>
      <c r="G12" s="30"/>
      <c r="H12" s="30">
        <v>1</v>
      </c>
      <c r="I12" s="67"/>
      <c r="J12" s="30"/>
    </row>
    <row r="13" spans="1:10" x14ac:dyDescent="0.3">
      <c r="A13" s="34"/>
      <c r="B13" s="30" t="s">
        <v>195</v>
      </c>
      <c r="C13" s="34" t="s">
        <v>114</v>
      </c>
      <c r="D13" s="30"/>
      <c r="E13" s="30"/>
      <c r="F13" s="30"/>
      <c r="G13" s="30">
        <v>1</v>
      </c>
      <c r="H13" s="30"/>
      <c r="I13" s="67"/>
      <c r="J13" s="30"/>
    </row>
    <row r="14" spans="1:10" x14ac:dyDescent="0.3">
      <c r="A14" s="34"/>
      <c r="B14" s="30" t="s">
        <v>195</v>
      </c>
      <c r="C14" s="34" t="s">
        <v>115</v>
      </c>
      <c r="D14" s="30"/>
      <c r="E14" s="30"/>
      <c r="F14" s="30"/>
      <c r="G14" s="30">
        <v>1</v>
      </c>
      <c r="H14" s="30"/>
      <c r="I14" s="67"/>
      <c r="J14" s="30"/>
    </row>
    <row r="15" spans="1:10" x14ac:dyDescent="0.3">
      <c r="A15" s="34"/>
      <c r="B15" s="30" t="s">
        <v>196</v>
      </c>
      <c r="C15" s="34" t="s">
        <v>116</v>
      </c>
      <c r="D15" s="30">
        <v>1</v>
      </c>
      <c r="E15" s="30">
        <v>1</v>
      </c>
      <c r="F15" s="30">
        <v>1</v>
      </c>
      <c r="G15" s="30"/>
      <c r="H15" s="30">
        <v>1</v>
      </c>
      <c r="I15" s="67"/>
      <c r="J15" s="30"/>
    </row>
    <row r="16" spans="1:10" x14ac:dyDescent="0.3">
      <c r="A16" s="34"/>
      <c r="B16" s="30" t="s">
        <v>196</v>
      </c>
      <c r="C16" s="34" t="s">
        <v>117</v>
      </c>
      <c r="D16" s="30">
        <v>1</v>
      </c>
      <c r="E16" s="30">
        <v>1</v>
      </c>
      <c r="F16" s="30">
        <v>1</v>
      </c>
      <c r="G16" s="30"/>
      <c r="H16" s="30">
        <v>1</v>
      </c>
      <c r="I16" s="67"/>
      <c r="J16" s="30"/>
    </row>
    <row r="17" spans="1:10" x14ac:dyDescent="0.3">
      <c r="A17" s="34"/>
      <c r="B17" s="30" t="s">
        <v>196</v>
      </c>
      <c r="C17" s="34" t="s">
        <v>119</v>
      </c>
      <c r="D17" s="30">
        <v>1</v>
      </c>
      <c r="E17" s="30"/>
      <c r="F17" s="30"/>
      <c r="G17" s="30"/>
      <c r="H17" s="30">
        <v>1</v>
      </c>
      <c r="I17" s="67"/>
      <c r="J17" s="30"/>
    </row>
    <row r="18" spans="1:10" x14ac:dyDescent="0.3">
      <c r="A18" s="34"/>
      <c r="B18" s="30" t="s">
        <v>195</v>
      </c>
      <c r="C18" s="34" t="s">
        <v>120</v>
      </c>
      <c r="D18" s="30"/>
      <c r="E18" s="30"/>
      <c r="F18" s="30"/>
      <c r="G18" s="30"/>
      <c r="H18" s="30">
        <v>1</v>
      </c>
      <c r="I18" s="67"/>
      <c r="J18" s="30"/>
    </row>
    <row r="19" spans="1:10" x14ac:dyDescent="0.3">
      <c r="A19" s="34"/>
      <c r="B19" s="30" t="s">
        <v>195</v>
      </c>
      <c r="C19" s="34" t="s">
        <v>121</v>
      </c>
      <c r="D19" s="30"/>
      <c r="E19" s="30"/>
      <c r="F19" s="30"/>
      <c r="G19" s="30"/>
      <c r="H19" s="30">
        <v>1</v>
      </c>
      <c r="I19" s="67"/>
      <c r="J19" s="30"/>
    </row>
    <row r="20" spans="1:10" x14ac:dyDescent="0.3">
      <c r="A20" s="34"/>
      <c r="B20" s="30" t="s">
        <v>195</v>
      </c>
      <c r="C20" s="34" t="s">
        <v>122</v>
      </c>
      <c r="D20" s="30"/>
      <c r="E20" s="30"/>
      <c r="F20" s="30"/>
      <c r="G20" s="30"/>
      <c r="H20" s="30">
        <v>1</v>
      </c>
      <c r="I20" s="67"/>
      <c r="J20" s="30"/>
    </row>
    <row r="21" spans="1:10" x14ac:dyDescent="0.3">
      <c r="A21" s="34"/>
      <c r="B21" s="30" t="s">
        <v>195</v>
      </c>
      <c r="C21" s="34" t="s">
        <v>123</v>
      </c>
      <c r="D21" s="30"/>
      <c r="E21" s="30"/>
      <c r="F21" s="30"/>
      <c r="G21" s="30"/>
      <c r="H21" s="30">
        <v>1</v>
      </c>
      <c r="I21" s="67"/>
      <c r="J21" s="30"/>
    </row>
    <row r="22" spans="1:10" ht="16.5" customHeight="1" x14ac:dyDescent="0.3">
      <c r="A22" s="34" t="s">
        <v>164</v>
      </c>
      <c r="B22" s="30" t="s">
        <v>195</v>
      </c>
      <c r="C22" s="34" t="s">
        <v>125</v>
      </c>
      <c r="D22" s="30"/>
      <c r="E22" s="30"/>
      <c r="F22" s="30"/>
      <c r="G22" s="30">
        <v>1</v>
      </c>
      <c r="H22" s="30"/>
      <c r="I22" s="67"/>
      <c r="J22" s="30"/>
    </row>
    <row r="23" spans="1:10" x14ac:dyDescent="0.3">
      <c r="A23" s="34"/>
      <c r="B23" s="30" t="s">
        <v>195</v>
      </c>
      <c r="C23" s="34" t="s">
        <v>126</v>
      </c>
      <c r="D23" s="30"/>
      <c r="E23" s="30"/>
      <c r="F23" s="30"/>
      <c r="G23" s="30">
        <v>1</v>
      </c>
      <c r="H23" s="30"/>
      <c r="I23" s="67"/>
      <c r="J23" s="30"/>
    </row>
    <row r="24" spans="1:10" x14ac:dyDescent="0.3">
      <c r="A24" s="34"/>
      <c r="B24" s="30" t="s">
        <v>195</v>
      </c>
      <c r="C24" s="34" t="s">
        <v>127</v>
      </c>
      <c r="D24" s="30"/>
      <c r="E24" s="30"/>
      <c r="F24" s="30"/>
      <c r="G24" s="30">
        <v>1</v>
      </c>
      <c r="H24" s="30"/>
      <c r="I24" s="67"/>
      <c r="J24" s="30"/>
    </row>
    <row r="25" spans="1:10" x14ac:dyDescent="0.3">
      <c r="A25" s="34"/>
      <c r="B25" s="30" t="s">
        <v>195</v>
      </c>
      <c r="C25" s="34" t="s">
        <v>128</v>
      </c>
      <c r="D25" s="30"/>
      <c r="E25" s="30"/>
      <c r="F25" s="30"/>
      <c r="G25" s="30">
        <v>1</v>
      </c>
      <c r="H25" s="30"/>
      <c r="I25" s="67"/>
      <c r="J25" s="30"/>
    </row>
    <row r="26" spans="1:10" x14ac:dyDescent="0.3">
      <c r="A26" s="34"/>
      <c r="B26" s="30" t="s">
        <v>195</v>
      </c>
      <c r="C26" s="34" t="s">
        <v>129</v>
      </c>
      <c r="D26" s="30"/>
      <c r="E26" s="30"/>
      <c r="F26" s="30"/>
      <c r="G26" s="30">
        <v>1</v>
      </c>
      <c r="H26" s="30"/>
      <c r="I26" s="67"/>
      <c r="J26" s="30"/>
    </row>
    <row r="27" spans="1:10" x14ac:dyDescent="0.3">
      <c r="A27" s="34"/>
      <c r="B27" s="30" t="s">
        <v>195</v>
      </c>
      <c r="C27" s="34" t="s">
        <v>130</v>
      </c>
      <c r="D27" s="30"/>
      <c r="E27" s="30"/>
      <c r="F27" s="30"/>
      <c r="G27" s="30">
        <v>1</v>
      </c>
      <c r="H27" s="30"/>
      <c r="I27" s="67"/>
      <c r="J27" s="30"/>
    </row>
    <row r="28" spans="1:10" x14ac:dyDescent="0.3">
      <c r="A28" s="34"/>
      <c r="B28" s="30" t="s">
        <v>195</v>
      </c>
      <c r="C28" s="34" t="s">
        <v>131</v>
      </c>
      <c r="D28" s="30"/>
      <c r="E28" s="30"/>
      <c r="F28" s="30"/>
      <c r="G28" s="30">
        <v>1</v>
      </c>
      <c r="H28" s="30"/>
      <c r="I28" s="67"/>
      <c r="J28" s="30"/>
    </row>
    <row r="29" spans="1:10" x14ac:dyDescent="0.3">
      <c r="A29" s="34"/>
      <c r="B29" s="30" t="s">
        <v>195</v>
      </c>
      <c r="C29" s="34" t="s">
        <v>132</v>
      </c>
      <c r="D29" s="30"/>
      <c r="E29" s="30"/>
      <c r="F29" s="30"/>
      <c r="G29" s="30">
        <v>1</v>
      </c>
      <c r="H29" s="30"/>
      <c r="I29" s="67"/>
      <c r="J29" s="30"/>
    </row>
    <row r="30" spans="1:10" x14ac:dyDescent="0.3">
      <c r="A30" s="34"/>
      <c r="B30" s="30" t="s">
        <v>195</v>
      </c>
      <c r="C30" s="34" t="s">
        <v>133</v>
      </c>
      <c r="D30" s="30"/>
      <c r="E30" s="30"/>
      <c r="F30" s="30"/>
      <c r="G30" s="30"/>
      <c r="H30" s="30">
        <v>1</v>
      </c>
      <c r="I30" s="67"/>
      <c r="J30" s="30"/>
    </row>
    <row r="31" spans="1:10" x14ac:dyDescent="0.3">
      <c r="A31" s="34"/>
      <c r="B31" s="30" t="s">
        <v>196</v>
      </c>
      <c r="C31" s="34" t="s">
        <v>134</v>
      </c>
      <c r="D31" s="30"/>
      <c r="E31" s="30"/>
      <c r="F31" s="30"/>
      <c r="G31" s="30"/>
      <c r="H31" s="30">
        <v>1</v>
      </c>
      <c r="I31" s="67"/>
      <c r="J31" s="30"/>
    </row>
    <row r="32" spans="1:10" x14ac:dyDescent="0.3">
      <c r="A32" s="34"/>
      <c r="B32" s="30" t="s">
        <v>196</v>
      </c>
      <c r="C32" s="34" t="s">
        <v>135</v>
      </c>
      <c r="D32" s="30"/>
      <c r="E32" s="30">
        <v>1</v>
      </c>
      <c r="F32" s="30"/>
      <c r="G32" s="30"/>
      <c r="H32" s="30">
        <v>1</v>
      </c>
      <c r="I32" s="67"/>
      <c r="J32" s="30"/>
    </row>
    <row r="33" spans="1:10" x14ac:dyDescent="0.3">
      <c r="A33" s="34"/>
      <c r="B33" s="30" t="s">
        <v>196</v>
      </c>
      <c r="C33" s="34" t="s">
        <v>136</v>
      </c>
      <c r="D33" s="30">
        <v>1</v>
      </c>
      <c r="E33" s="30">
        <v>1</v>
      </c>
      <c r="F33" s="30">
        <v>1</v>
      </c>
      <c r="G33" s="30"/>
      <c r="H33" s="30">
        <v>1</v>
      </c>
      <c r="I33" s="68"/>
      <c r="J33" s="30"/>
    </row>
    <row r="34" spans="1:10" ht="16.5" customHeight="1" x14ac:dyDescent="0.3">
      <c r="A34" s="34" t="s">
        <v>144</v>
      </c>
      <c r="B34" s="30" t="s">
        <v>195</v>
      </c>
      <c r="C34" s="34" t="s">
        <v>110</v>
      </c>
      <c r="D34" s="30"/>
      <c r="E34" s="30"/>
      <c r="F34" s="30"/>
      <c r="G34" s="30"/>
      <c r="H34" s="30">
        <v>1</v>
      </c>
      <c r="I34" s="66" t="s">
        <v>202</v>
      </c>
      <c r="J34" s="30"/>
    </row>
    <row r="35" spans="1:10" x14ac:dyDescent="0.3">
      <c r="A35" s="34"/>
      <c r="B35" s="30" t="s">
        <v>195</v>
      </c>
      <c r="C35" s="34" t="s">
        <v>111</v>
      </c>
      <c r="D35" s="30"/>
      <c r="E35" s="30"/>
      <c r="F35" s="30"/>
      <c r="G35" s="30"/>
      <c r="H35" s="30">
        <v>1</v>
      </c>
      <c r="I35" s="67"/>
      <c r="J35" s="30"/>
    </row>
    <row r="36" spans="1:10" x14ac:dyDescent="0.3">
      <c r="A36" s="34"/>
      <c r="B36" s="30" t="s">
        <v>195</v>
      </c>
      <c r="C36" s="34" t="s">
        <v>112</v>
      </c>
      <c r="D36" s="30"/>
      <c r="E36" s="30"/>
      <c r="F36" s="30"/>
      <c r="G36" s="30"/>
      <c r="H36" s="30">
        <v>1</v>
      </c>
      <c r="I36" s="67"/>
      <c r="J36" s="30"/>
    </row>
    <row r="37" spans="1:10" x14ac:dyDescent="0.3">
      <c r="A37" s="34"/>
      <c r="B37" s="30" t="s">
        <v>196</v>
      </c>
      <c r="C37" s="34" t="s">
        <v>109</v>
      </c>
      <c r="D37" s="30">
        <v>1</v>
      </c>
      <c r="E37" s="30"/>
      <c r="F37" s="30"/>
      <c r="G37" s="30"/>
      <c r="H37" s="30">
        <v>1</v>
      </c>
      <c r="I37" s="67"/>
      <c r="J37" s="30"/>
    </row>
    <row r="38" spans="1:10" x14ac:dyDescent="0.3">
      <c r="A38" s="34"/>
      <c r="B38" s="30" t="s">
        <v>195</v>
      </c>
      <c r="C38" s="34" t="s">
        <v>113</v>
      </c>
      <c r="D38" s="30"/>
      <c r="E38" s="30">
        <v>1</v>
      </c>
      <c r="F38" s="30"/>
      <c r="G38" s="30"/>
      <c r="H38" s="30">
        <v>1</v>
      </c>
      <c r="I38" s="67"/>
      <c r="J38" s="30"/>
    </row>
    <row r="39" spans="1:10" x14ac:dyDescent="0.3">
      <c r="A39" s="34"/>
      <c r="B39" s="30" t="s">
        <v>196</v>
      </c>
      <c r="C39" s="34" t="s">
        <v>180</v>
      </c>
      <c r="D39" s="30">
        <v>1</v>
      </c>
      <c r="E39" s="30"/>
      <c r="F39" s="30"/>
      <c r="G39" s="30"/>
      <c r="H39" s="30"/>
      <c r="I39" s="67"/>
      <c r="J39" s="30"/>
    </row>
    <row r="40" spans="1:10" ht="16.5" customHeight="1" x14ac:dyDescent="0.3">
      <c r="A40" s="34" t="s">
        <v>146</v>
      </c>
      <c r="B40" s="30" t="s">
        <v>195</v>
      </c>
      <c r="C40" s="34" t="s">
        <v>118</v>
      </c>
      <c r="D40" s="30"/>
      <c r="E40" s="30">
        <v>1</v>
      </c>
      <c r="F40" s="30">
        <v>1</v>
      </c>
      <c r="G40" s="30"/>
      <c r="H40" s="30">
        <v>1</v>
      </c>
      <c r="I40" s="67"/>
      <c r="J40" s="30"/>
    </row>
    <row r="41" spans="1:10" x14ac:dyDescent="0.3">
      <c r="A41" s="34"/>
      <c r="B41" s="30" t="s">
        <v>195</v>
      </c>
      <c r="C41" s="34" t="s">
        <v>167</v>
      </c>
      <c r="D41" s="30"/>
      <c r="E41" s="30">
        <v>1</v>
      </c>
      <c r="F41" s="30"/>
      <c r="G41" s="30"/>
      <c r="H41" s="30">
        <v>1</v>
      </c>
      <c r="I41" s="67"/>
      <c r="J41" s="30"/>
    </row>
    <row r="42" spans="1:10" x14ac:dyDescent="0.3">
      <c r="A42" s="34"/>
      <c r="B42" s="30" t="s">
        <v>195</v>
      </c>
      <c r="C42" s="34" t="s">
        <v>168</v>
      </c>
      <c r="D42" s="30"/>
      <c r="E42" s="30">
        <v>1</v>
      </c>
      <c r="F42" s="30">
        <v>1</v>
      </c>
      <c r="G42" s="30"/>
      <c r="H42" s="30">
        <v>1</v>
      </c>
      <c r="I42" s="67"/>
      <c r="J42" s="30"/>
    </row>
    <row r="43" spans="1:10" x14ac:dyDescent="0.3">
      <c r="A43" s="34"/>
      <c r="B43" s="30" t="s">
        <v>196</v>
      </c>
      <c r="C43" s="34" t="s">
        <v>181</v>
      </c>
      <c r="D43" s="30">
        <v>1</v>
      </c>
      <c r="E43" s="30">
        <v>1</v>
      </c>
      <c r="F43" s="30">
        <v>1</v>
      </c>
      <c r="G43" s="30"/>
      <c r="H43" s="30">
        <v>1</v>
      </c>
      <c r="I43" s="67"/>
      <c r="J43" s="30"/>
    </row>
    <row r="44" spans="1:10" x14ac:dyDescent="0.3">
      <c r="A44" s="34"/>
      <c r="B44" s="30" t="s">
        <v>195</v>
      </c>
      <c r="C44" s="34" t="s">
        <v>114</v>
      </c>
      <c r="D44" s="30"/>
      <c r="E44" s="30"/>
      <c r="F44" s="30"/>
      <c r="G44" s="30">
        <v>1</v>
      </c>
      <c r="H44" s="30"/>
      <c r="I44" s="67"/>
      <c r="J44" s="30"/>
    </row>
    <row r="45" spans="1:10" x14ac:dyDescent="0.3">
      <c r="A45" s="34"/>
      <c r="B45" s="30" t="s">
        <v>195</v>
      </c>
      <c r="C45" s="34" t="s">
        <v>115</v>
      </c>
      <c r="D45" s="30"/>
      <c r="E45" s="30"/>
      <c r="F45" s="30"/>
      <c r="G45" s="30">
        <v>1</v>
      </c>
      <c r="H45" s="30"/>
      <c r="I45" s="67"/>
      <c r="J45" s="30"/>
    </row>
    <row r="46" spans="1:10" x14ac:dyDescent="0.3">
      <c r="A46" s="34"/>
      <c r="B46" s="30" t="s">
        <v>196</v>
      </c>
      <c r="C46" s="34" t="s">
        <v>117</v>
      </c>
      <c r="D46" s="30">
        <v>1</v>
      </c>
      <c r="E46" s="30">
        <v>1</v>
      </c>
      <c r="F46" s="30">
        <v>1</v>
      </c>
      <c r="G46" s="30"/>
      <c r="H46" s="30">
        <v>1</v>
      </c>
      <c r="I46" s="67"/>
      <c r="J46" s="30"/>
    </row>
    <row r="47" spans="1:10" ht="16.5" customHeight="1" x14ac:dyDescent="0.3">
      <c r="A47" s="34"/>
      <c r="B47" s="30" t="s">
        <v>196</v>
      </c>
      <c r="C47" s="34" t="s">
        <v>119</v>
      </c>
      <c r="D47" s="30">
        <v>1</v>
      </c>
      <c r="E47" s="30"/>
      <c r="F47" s="30"/>
      <c r="G47" s="30"/>
      <c r="H47" s="30">
        <v>1</v>
      </c>
      <c r="I47" s="67"/>
      <c r="J47" s="30"/>
    </row>
    <row r="48" spans="1:10" x14ac:dyDescent="0.3">
      <c r="A48" s="34"/>
      <c r="B48" s="30" t="s">
        <v>196</v>
      </c>
      <c r="C48" s="34" t="s">
        <v>169</v>
      </c>
      <c r="D48" s="30">
        <v>1</v>
      </c>
      <c r="E48" s="30">
        <v>1</v>
      </c>
      <c r="F48" s="30">
        <v>1</v>
      </c>
      <c r="G48" s="30"/>
      <c r="H48" s="30">
        <v>1</v>
      </c>
      <c r="I48" s="67"/>
      <c r="J48" s="30"/>
    </row>
    <row r="49" spans="1:10" x14ac:dyDescent="0.3">
      <c r="A49" s="34" t="s">
        <v>164</v>
      </c>
      <c r="B49" s="30" t="s">
        <v>195</v>
      </c>
      <c r="C49" s="34" t="s">
        <v>125</v>
      </c>
      <c r="D49" s="30"/>
      <c r="E49" s="30"/>
      <c r="F49" s="30"/>
      <c r="G49" s="30">
        <v>1</v>
      </c>
      <c r="H49" s="30"/>
      <c r="I49" s="67"/>
      <c r="J49" s="30"/>
    </row>
    <row r="50" spans="1:10" x14ac:dyDescent="0.3">
      <c r="A50" s="34"/>
      <c r="B50" s="30" t="s">
        <v>195</v>
      </c>
      <c r="C50" s="34" t="s">
        <v>126</v>
      </c>
      <c r="D50" s="30"/>
      <c r="E50" s="30"/>
      <c r="F50" s="30"/>
      <c r="G50" s="30">
        <v>1</v>
      </c>
      <c r="H50" s="30"/>
      <c r="I50" s="67"/>
      <c r="J50" s="30"/>
    </row>
    <row r="51" spans="1:10" x14ac:dyDescent="0.3">
      <c r="A51" s="34"/>
      <c r="B51" s="30" t="s">
        <v>195</v>
      </c>
      <c r="C51" s="34" t="s">
        <v>127</v>
      </c>
      <c r="D51" s="30"/>
      <c r="E51" s="30"/>
      <c r="F51" s="30"/>
      <c r="G51" s="30">
        <v>1</v>
      </c>
      <c r="H51" s="30"/>
      <c r="I51" s="67"/>
      <c r="J51" s="30"/>
    </row>
    <row r="52" spans="1:10" x14ac:dyDescent="0.3">
      <c r="A52" s="34"/>
      <c r="B52" s="30" t="s">
        <v>195</v>
      </c>
      <c r="C52" s="34" t="s">
        <v>128</v>
      </c>
      <c r="D52" s="30"/>
      <c r="E52" s="30"/>
      <c r="F52" s="30"/>
      <c r="G52" s="30">
        <v>1</v>
      </c>
      <c r="H52" s="30"/>
      <c r="I52" s="67"/>
      <c r="J52" s="30"/>
    </row>
    <row r="53" spans="1:10" x14ac:dyDescent="0.3">
      <c r="A53" s="34"/>
      <c r="B53" s="30" t="s">
        <v>195</v>
      </c>
      <c r="C53" s="34" t="s">
        <v>197</v>
      </c>
      <c r="D53" s="30"/>
      <c r="E53" s="30"/>
      <c r="F53" s="30"/>
      <c r="G53" s="30">
        <v>1</v>
      </c>
      <c r="H53" s="30"/>
      <c r="I53" s="67"/>
      <c r="J53" s="30"/>
    </row>
    <row r="54" spans="1:10" x14ac:dyDescent="0.3">
      <c r="A54" s="34"/>
      <c r="B54" s="30" t="s">
        <v>195</v>
      </c>
      <c r="C54" s="34" t="s">
        <v>198</v>
      </c>
      <c r="D54" s="30"/>
      <c r="E54" s="30"/>
      <c r="F54" s="30"/>
      <c r="G54" s="30">
        <v>1</v>
      </c>
      <c r="H54" s="30"/>
      <c r="I54" s="67"/>
      <c r="J54" s="30"/>
    </row>
    <row r="55" spans="1:10" x14ac:dyDescent="0.3">
      <c r="A55" s="34"/>
      <c r="B55" s="30" t="s">
        <v>195</v>
      </c>
      <c r="C55" s="34" t="s">
        <v>147</v>
      </c>
      <c r="D55" s="30"/>
      <c r="E55" s="30"/>
      <c r="F55" s="30"/>
      <c r="G55" s="30"/>
      <c r="H55" s="30">
        <v>1</v>
      </c>
      <c r="I55" s="67"/>
      <c r="J55" s="30"/>
    </row>
    <row r="56" spans="1:10" x14ac:dyDescent="0.3">
      <c r="A56" s="34"/>
      <c r="B56" s="30" t="s">
        <v>195</v>
      </c>
      <c r="C56" s="34" t="s">
        <v>148</v>
      </c>
      <c r="D56" s="30"/>
      <c r="E56" s="30"/>
      <c r="F56" s="30"/>
      <c r="G56" s="30">
        <v>1</v>
      </c>
      <c r="H56" s="30"/>
      <c r="I56" s="67"/>
      <c r="J56" s="30"/>
    </row>
    <row r="57" spans="1:10" x14ac:dyDescent="0.3">
      <c r="A57" s="34"/>
      <c r="B57" s="30" t="s">
        <v>195</v>
      </c>
      <c r="C57" s="34" t="s">
        <v>149</v>
      </c>
      <c r="D57" s="30"/>
      <c r="E57" s="30"/>
      <c r="F57" s="30"/>
      <c r="G57" s="30"/>
      <c r="H57" s="30">
        <v>1</v>
      </c>
      <c r="I57" s="68"/>
      <c r="J57" s="30"/>
    </row>
    <row r="58" spans="1:10" x14ac:dyDescent="0.3">
      <c r="A58" s="34" t="s">
        <v>151</v>
      </c>
      <c r="B58" s="30" t="s">
        <v>195</v>
      </c>
      <c r="C58" s="34" t="s">
        <v>160</v>
      </c>
      <c r="D58" s="30"/>
      <c r="E58" s="30"/>
      <c r="F58" s="30"/>
      <c r="G58" s="30"/>
      <c r="H58" s="30">
        <v>1</v>
      </c>
      <c r="I58" s="66" t="s">
        <v>150</v>
      </c>
      <c r="J58" s="35" t="s">
        <v>155</v>
      </c>
    </row>
    <row r="59" spans="1:10" x14ac:dyDescent="0.3">
      <c r="A59" s="34"/>
      <c r="B59" s="30" t="s">
        <v>195</v>
      </c>
      <c r="C59" s="34" t="s">
        <v>161</v>
      </c>
      <c r="D59" s="30"/>
      <c r="E59" s="30"/>
      <c r="F59" s="30"/>
      <c r="G59" s="30"/>
      <c r="H59" s="30">
        <v>1</v>
      </c>
      <c r="I59" s="67"/>
      <c r="J59" s="35" t="s">
        <v>192</v>
      </c>
    </row>
    <row r="60" spans="1:10" x14ac:dyDescent="0.3">
      <c r="A60" s="34"/>
      <c r="B60" s="30" t="s">
        <v>195</v>
      </c>
      <c r="C60" s="34" t="s">
        <v>191</v>
      </c>
      <c r="D60" s="30"/>
      <c r="E60" s="30"/>
      <c r="F60" s="30"/>
      <c r="G60" s="30"/>
      <c r="H60" s="30">
        <v>1</v>
      </c>
      <c r="I60" s="68"/>
      <c r="J60" s="35"/>
    </row>
    <row r="61" spans="1:10" x14ac:dyDescent="0.3">
      <c r="A61" s="34" t="s">
        <v>152</v>
      </c>
      <c r="B61" s="30" t="s">
        <v>195</v>
      </c>
      <c r="C61" s="34" t="s">
        <v>153</v>
      </c>
      <c r="D61" s="30"/>
      <c r="E61" s="30"/>
      <c r="F61" s="30"/>
      <c r="G61" s="30">
        <v>1</v>
      </c>
      <c r="H61" s="30">
        <v>1</v>
      </c>
      <c r="I61" s="66" t="s">
        <v>203</v>
      </c>
      <c r="J61" s="30"/>
    </row>
    <row r="62" spans="1:10" x14ac:dyDescent="0.3">
      <c r="A62" s="34"/>
      <c r="B62" s="30" t="s">
        <v>195</v>
      </c>
      <c r="C62" s="34" t="s">
        <v>154</v>
      </c>
      <c r="D62" s="30"/>
      <c r="E62" s="30"/>
      <c r="F62" s="30"/>
      <c r="G62" s="30"/>
      <c r="H62" s="30">
        <v>1</v>
      </c>
      <c r="I62" s="67"/>
      <c r="J62" s="30"/>
    </row>
    <row r="63" spans="1:10" x14ac:dyDescent="0.3">
      <c r="A63" s="34"/>
      <c r="B63" s="30" t="s">
        <v>196</v>
      </c>
      <c r="C63" s="34" t="s">
        <v>190</v>
      </c>
      <c r="D63" s="30">
        <v>1</v>
      </c>
      <c r="E63" s="30">
        <v>1</v>
      </c>
      <c r="F63" s="30">
        <v>1</v>
      </c>
      <c r="G63" s="30"/>
      <c r="H63" s="30">
        <v>1</v>
      </c>
      <c r="I63" s="67"/>
      <c r="J63" s="30"/>
    </row>
    <row r="64" spans="1:10" x14ac:dyDescent="0.3">
      <c r="A64" s="34" t="s">
        <v>165</v>
      </c>
      <c r="B64" s="30" t="s">
        <v>196</v>
      </c>
      <c r="C64" s="34" t="s">
        <v>163</v>
      </c>
      <c r="D64" s="30">
        <v>1</v>
      </c>
      <c r="E64" s="30"/>
      <c r="F64" s="30"/>
      <c r="G64" s="30"/>
      <c r="H64" s="30">
        <v>1</v>
      </c>
      <c r="I64" s="39"/>
      <c r="J64" s="30"/>
    </row>
    <row r="65" spans="1:10" x14ac:dyDescent="0.3">
      <c r="A65" s="34"/>
      <c r="B65" s="30" t="s">
        <v>196</v>
      </c>
      <c r="C65" s="34" t="s">
        <v>137</v>
      </c>
      <c r="D65" s="30">
        <v>1</v>
      </c>
      <c r="E65" s="30"/>
      <c r="F65" s="30"/>
      <c r="G65" s="30"/>
      <c r="H65" s="30"/>
      <c r="I65" s="39"/>
      <c r="J65" s="30"/>
    </row>
    <row r="66" spans="1:10" x14ac:dyDescent="0.3">
      <c r="A66" s="34"/>
      <c r="B66" s="30" t="s">
        <v>196</v>
      </c>
      <c r="C66" s="34" t="s">
        <v>182</v>
      </c>
      <c r="D66" s="30">
        <v>1</v>
      </c>
      <c r="E66" s="30"/>
      <c r="F66" s="30"/>
      <c r="G66" s="30"/>
      <c r="H66" s="30"/>
      <c r="I66" s="39"/>
      <c r="J66" s="30"/>
    </row>
    <row r="67" spans="1:10" x14ac:dyDescent="0.3">
      <c r="A67" s="34"/>
      <c r="B67" s="30" t="s">
        <v>196</v>
      </c>
      <c r="C67" s="34" t="s">
        <v>183</v>
      </c>
      <c r="D67" s="30">
        <v>1</v>
      </c>
      <c r="E67" s="30"/>
      <c r="F67" s="30"/>
      <c r="G67" s="30"/>
      <c r="H67" s="30"/>
      <c r="I67" s="39"/>
      <c r="J67" s="30"/>
    </row>
    <row r="68" spans="1:10" x14ac:dyDescent="0.3">
      <c r="A68" s="34"/>
      <c r="B68" s="30" t="s">
        <v>196</v>
      </c>
      <c r="C68" s="34" t="s">
        <v>184</v>
      </c>
      <c r="D68" s="30">
        <v>1</v>
      </c>
      <c r="E68" s="30"/>
      <c r="F68" s="30"/>
      <c r="G68" s="30"/>
      <c r="H68" s="30"/>
      <c r="I68" s="39"/>
      <c r="J68" s="30"/>
    </row>
    <row r="69" spans="1:10" x14ac:dyDescent="0.3">
      <c r="A69" s="34"/>
      <c r="B69" s="30" t="s">
        <v>196</v>
      </c>
      <c r="C69" s="34" t="s">
        <v>138</v>
      </c>
      <c r="D69" s="30">
        <v>1</v>
      </c>
      <c r="E69" s="30"/>
      <c r="F69" s="30"/>
      <c r="G69" s="30"/>
      <c r="H69" s="30">
        <v>1</v>
      </c>
      <c r="I69" s="39"/>
      <c r="J69" s="30"/>
    </row>
    <row r="70" spans="1:10" x14ac:dyDescent="0.3">
      <c r="A70" s="34"/>
      <c r="B70" s="30" t="s">
        <v>196</v>
      </c>
      <c r="C70" s="34" t="s">
        <v>177</v>
      </c>
      <c r="D70" s="30">
        <v>1</v>
      </c>
      <c r="E70" s="30"/>
      <c r="F70" s="30"/>
      <c r="G70" s="30"/>
      <c r="H70" s="30"/>
      <c r="I70" s="39"/>
      <c r="J70" s="30"/>
    </row>
    <row r="71" spans="1:10" x14ac:dyDescent="0.3">
      <c r="A71" s="34"/>
      <c r="B71" s="30" t="s">
        <v>196</v>
      </c>
      <c r="C71" s="34" t="s">
        <v>178</v>
      </c>
      <c r="D71" s="30">
        <v>1</v>
      </c>
      <c r="E71" s="30"/>
      <c r="F71" s="30"/>
      <c r="G71" s="30"/>
      <c r="H71" s="30"/>
      <c r="I71" s="39"/>
      <c r="J71" s="30"/>
    </row>
    <row r="72" spans="1:10" x14ac:dyDescent="0.3">
      <c r="A72" s="34"/>
      <c r="B72" s="30" t="s">
        <v>196</v>
      </c>
      <c r="C72" s="34" t="s">
        <v>179</v>
      </c>
      <c r="D72" s="30">
        <v>1</v>
      </c>
      <c r="E72" s="30"/>
      <c r="F72" s="30"/>
      <c r="G72" s="30"/>
      <c r="H72" s="30"/>
      <c r="I72" s="39"/>
      <c r="J72" s="30"/>
    </row>
    <row r="73" spans="1:10" x14ac:dyDescent="0.3">
      <c r="A73" s="34"/>
      <c r="B73" s="30" t="s">
        <v>196</v>
      </c>
      <c r="C73" s="34" t="s">
        <v>170</v>
      </c>
      <c r="D73" s="30">
        <v>1</v>
      </c>
      <c r="E73" s="30"/>
      <c r="F73" s="30"/>
      <c r="G73" s="30"/>
      <c r="H73" s="30"/>
      <c r="I73" s="39"/>
      <c r="J73" s="30"/>
    </row>
    <row r="74" spans="1:10" x14ac:dyDescent="0.3">
      <c r="A74" s="34"/>
      <c r="B74" s="30" t="s">
        <v>195</v>
      </c>
      <c r="C74" s="34" t="s">
        <v>139</v>
      </c>
      <c r="D74" s="30"/>
      <c r="E74" s="30"/>
      <c r="F74" s="30"/>
      <c r="G74" s="30"/>
      <c r="H74" s="30">
        <v>1</v>
      </c>
      <c r="I74" s="39"/>
      <c r="J74" s="30"/>
    </row>
    <row r="75" spans="1:10" x14ac:dyDescent="0.3">
      <c r="A75" s="34"/>
      <c r="B75" s="30" t="s">
        <v>196</v>
      </c>
      <c r="C75" s="34" t="s">
        <v>140</v>
      </c>
      <c r="D75" s="30">
        <v>1</v>
      </c>
      <c r="E75" s="30">
        <v>1</v>
      </c>
      <c r="F75" s="30"/>
      <c r="G75" s="30"/>
      <c r="H75" s="30">
        <v>1</v>
      </c>
      <c r="I75" s="39"/>
      <c r="J75" s="30"/>
    </row>
    <row r="76" spans="1:10" x14ac:dyDescent="0.3">
      <c r="A76" s="34"/>
      <c r="B76" s="30" t="s">
        <v>195</v>
      </c>
      <c r="C76" s="34" t="s">
        <v>141</v>
      </c>
      <c r="D76" s="30"/>
      <c r="E76" s="30"/>
      <c r="F76" s="30"/>
      <c r="G76" s="30"/>
      <c r="H76" s="30">
        <v>1</v>
      </c>
      <c r="I76" s="39"/>
      <c r="J76" s="30"/>
    </row>
    <row r="77" spans="1:10" x14ac:dyDescent="0.3">
      <c r="A77" s="34" t="s">
        <v>142</v>
      </c>
      <c r="B77" s="30" t="s">
        <v>196</v>
      </c>
      <c r="C77" s="34" t="s">
        <v>185</v>
      </c>
      <c r="D77" s="30">
        <v>1</v>
      </c>
      <c r="E77" s="30">
        <v>1</v>
      </c>
      <c r="F77" s="30"/>
      <c r="G77" s="30"/>
      <c r="H77" s="30"/>
      <c r="I77" s="66" t="s">
        <v>204</v>
      </c>
      <c r="J77" s="30"/>
    </row>
    <row r="78" spans="1:10" x14ac:dyDescent="0.3">
      <c r="A78" s="34"/>
      <c r="B78" s="30" t="s">
        <v>196</v>
      </c>
      <c r="C78" s="34" t="s">
        <v>186</v>
      </c>
      <c r="D78" s="30">
        <v>1</v>
      </c>
      <c r="E78" s="30"/>
      <c r="F78" s="30"/>
      <c r="G78" s="30"/>
      <c r="H78" s="30"/>
      <c r="I78" s="67"/>
      <c r="J78" s="30"/>
    </row>
    <row r="79" spans="1:10" x14ac:dyDescent="0.3">
      <c r="A79" s="34"/>
      <c r="B79" s="30" t="s">
        <v>196</v>
      </c>
      <c r="C79" s="34" t="s">
        <v>187</v>
      </c>
      <c r="D79" s="30">
        <v>1</v>
      </c>
      <c r="E79" s="30"/>
      <c r="F79" s="30"/>
      <c r="G79" s="30"/>
      <c r="H79" s="30"/>
      <c r="I79" s="67"/>
      <c r="J79" s="30"/>
    </row>
    <row r="80" spans="1:10" x14ac:dyDescent="0.3">
      <c r="A80" s="34"/>
      <c r="B80" s="30" t="s">
        <v>196</v>
      </c>
      <c r="C80" s="34" t="s">
        <v>143</v>
      </c>
      <c r="D80" s="30">
        <v>1</v>
      </c>
      <c r="E80" s="30"/>
      <c r="F80" s="30"/>
      <c r="G80" s="30"/>
      <c r="H80" s="30"/>
      <c r="I80" s="67"/>
      <c r="J80" s="30"/>
    </row>
    <row r="81" spans="1:10" x14ac:dyDescent="0.3">
      <c r="A81" s="34"/>
      <c r="B81" s="30" t="s">
        <v>196</v>
      </c>
      <c r="C81" s="34" t="s">
        <v>188</v>
      </c>
      <c r="D81" s="30">
        <v>1</v>
      </c>
      <c r="E81" s="30"/>
      <c r="F81" s="30"/>
      <c r="G81" s="30"/>
      <c r="H81" s="30"/>
      <c r="I81" s="67"/>
      <c r="J81" s="30"/>
    </row>
    <row r="82" spans="1:10" x14ac:dyDescent="0.3">
      <c r="A82" s="34"/>
      <c r="B82" s="30" t="s">
        <v>196</v>
      </c>
      <c r="C82" s="34" t="s">
        <v>189</v>
      </c>
      <c r="D82" s="30">
        <v>1</v>
      </c>
      <c r="E82" s="30"/>
      <c r="F82" s="30"/>
      <c r="G82" s="30"/>
      <c r="H82" s="30"/>
      <c r="I82" s="68"/>
      <c r="J82" s="30"/>
    </row>
    <row r="83" spans="1:10" x14ac:dyDescent="0.3">
      <c r="A83" s="34" t="s">
        <v>200</v>
      </c>
      <c r="B83" s="30" t="s">
        <v>196</v>
      </c>
      <c r="C83" s="34" t="s">
        <v>163</v>
      </c>
      <c r="D83" s="30">
        <v>1</v>
      </c>
      <c r="E83" s="30"/>
      <c r="F83" s="30"/>
      <c r="G83" s="30"/>
      <c r="H83" s="30">
        <v>1</v>
      </c>
      <c r="I83" s="35"/>
      <c r="J83" s="30"/>
    </row>
    <row r="84" spans="1:10" x14ac:dyDescent="0.3">
      <c r="A84" s="34"/>
      <c r="B84" s="30" t="s">
        <v>196</v>
      </c>
      <c r="C84" s="34" t="s">
        <v>137</v>
      </c>
      <c r="D84" s="30">
        <v>1</v>
      </c>
      <c r="E84" s="30">
        <v>1</v>
      </c>
      <c r="F84" s="30"/>
      <c r="G84" s="30"/>
      <c r="H84" s="30">
        <v>1</v>
      </c>
      <c r="I84" s="35"/>
      <c r="J84" s="30"/>
    </row>
    <row r="85" spans="1:10" x14ac:dyDescent="0.3">
      <c r="A85" s="34"/>
      <c r="B85" s="30" t="s">
        <v>196</v>
      </c>
      <c r="C85" s="34" t="s">
        <v>182</v>
      </c>
      <c r="D85" s="30">
        <v>1</v>
      </c>
      <c r="E85" s="30"/>
      <c r="F85" s="30"/>
      <c r="G85" s="30"/>
      <c r="H85" s="30">
        <v>1</v>
      </c>
      <c r="I85" s="35"/>
      <c r="J85" s="30"/>
    </row>
    <row r="86" spans="1:10" x14ac:dyDescent="0.3">
      <c r="A86" s="34"/>
      <c r="B86" s="30" t="s">
        <v>196</v>
      </c>
      <c r="C86" s="34" t="s">
        <v>183</v>
      </c>
      <c r="D86" s="30">
        <v>1</v>
      </c>
      <c r="E86" s="30"/>
      <c r="F86" s="30"/>
      <c r="G86" s="30"/>
      <c r="H86" s="30"/>
      <c r="I86" s="35"/>
      <c r="J86" s="30"/>
    </row>
    <row r="87" spans="1:10" x14ac:dyDescent="0.3">
      <c r="A87" s="34"/>
      <c r="B87" s="30" t="s">
        <v>196</v>
      </c>
      <c r="C87" s="34" t="s">
        <v>184</v>
      </c>
      <c r="D87" s="30">
        <v>1</v>
      </c>
      <c r="E87" s="30"/>
      <c r="F87" s="30"/>
      <c r="G87" s="30"/>
      <c r="H87" s="30"/>
      <c r="I87" s="35"/>
      <c r="J87" s="30"/>
    </row>
    <row r="88" spans="1:10" x14ac:dyDescent="0.3">
      <c r="A88" s="34"/>
      <c r="B88" s="30" t="s">
        <v>196</v>
      </c>
      <c r="C88" s="34" t="s">
        <v>138</v>
      </c>
      <c r="D88" s="30">
        <v>1</v>
      </c>
      <c r="E88" s="30"/>
      <c r="F88" s="30"/>
      <c r="G88" s="30"/>
      <c r="H88" s="30">
        <v>1</v>
      </c>
      <c r="I88" s="35"/>
      <c r="J88" s="30"/>
    </row>
    <row r="89" spans="1:10" x14ac:dyDescent="0.3">
      <c r="A89" s="34"/>
      <c r="B89" s="30" t="s">
        <v>196</v>
      </c>
      <c r="C89" s="34" t="s">
        <v>171</v>
      </c>
      <c r="D89" s="30">
        <v>1</v>
      </c>
      <c r="E89" s="30"/>
      <c r="F89" s="30"/>
      <c r="G89" s="30"/>
      <c r="H89" s="30"/>
      <c r="I89" s="35"/>
      <c r="J89" s="30"/>
    </row>
    <row r="90" spans="1:10" x14ac:dyDescent="0.3">
      <c r="A90" s="34"/>
      <c r="B90" s="30" t="s">
        <v>196</v>
      </c>
      <c r="C90" s="34" t="s">
        <v>172</v>
      </c>
      <c r="D90" s="30">
        <v>1</v>
      </c>
      <c r="E90" s="30"/>
      <c r="F90" s="30"/>
      <c r="G90" s="30"/>
      <c r="H90" s="30"/>
      <c r="I90" s="35"/>
      <c r="J90" s="30"/>
    </row>
    <row r="91" spans="1:10" x14ac:dyDescent="0.3">
      <c r="A91" s="34"/>
      <c r="B91" s="30" t="s">
        <v>196</v>
      </c>
      <c r="C91" s="34" t="s">
        <v>170</v>
      </c>
      <c r="D91" s="30">
        <v>1</v>
      </c>
      <c r="E91" s="30"/>
      <c r="F91" s="30"/>
      <c r="G91" s="30"/>
      <c r="H91" s="30">
        <v>1</v>
      </c>
      <c r="I91" s="35"/>
      <c r="J91" s="30"/>
    </row>
    <row r="92" spans="1:10" x14ac:dyDescent="0.3">
      <c r="A92" s="34"/>
      <c r="B92" s="30" t="s">
        <v>195</v>
      </c>
      <c r="C92" s="34" t="s">
        <v>139</v>
      </c>
      <c r="D92" s="30"/>
      <c r="E92" s="30"/>
      <c r="F92" s="30"/>
      <c r="G92" s="30"/>
      <c r="H92" s="30">
        <v>1</v>
      </c>
      <c r="I92" s="35"/>
      <c r="J92" s="30"/>
    </row>
    <row r="93" spans="1:10" x14ac:dyDescent="0.3">
      <c r="A93" s="34"/>
      <c r="B93" s="30" t="s">
        <v>196</v>
      </c>
      <c r="C93" s="34" t="s">
        <v>140</v>
      </c>
      <c r="D93" s="30">
        <v>1</v>
      </c>
      <c r="E93" s="30"/>
      <c r="F93" s="30"/>
      <c r="G93" s="30"/>
      <c r="H93" s="30">
        <v>1</v>
      </c>
      <c r="I93" s="35"/>
      <c r="J93" s="30"/>
    </row>
    <row r="94" spans="1:10" x14ac:dyDescent="0.3">
      <c r="A94" s="34"/>
      <c r="B94" s="30" t="s">
        <v>195</v>
      </c>
      <c r="C94" s="34" t="s">
        <v>141</v>
      </c>
      <c r="D94" s="30"/>
      <c r="E94" s="30"/>
      <c r="F94" s="30"/>
      <c r="G94" s="30"/>
      <c r="H94" s="30">
        <v>1</v>
      </c>
      <c r="I94" s="35"/>
      <c r="J94" s="30"/>
    </row>
    <row r="95" spans="1:10" x14ac:dyDescent="0.3">
      <c r="A95" s="34" t="s">
        <v>173</v>
      </c>
      <c r="B95" s="30" t="s">
        <v>196</v>
      </c>
      <c r="C95" s="34" t="s">
        <v>174</v>
      </c>
      <c r="D95" s="30">
        <v>1</v>
      </c>
      <c r="E95" s="30">
        <v>1</v>
      </c>
      <c r="F95" s="30">
        <v>1</v>
      </c>
      <c r="G95" s="30"/>
      <c r="H95" s="30"/>
      <c r="I95" s="30"/>
      <c r="J95" s="30"/>
    </row>
    <row r="96" spans="1:10" x14ac:dyDescent="0.3">
      <c r="A96" s="34"/>
      <c r="B96" s="30" t="s">
        <v>196</v>
      </c>
      <c r="C96" s="34" t="s">
        <v>175</v>
      </c>
      <c r="D96" s="30">
        <v>1</v>
      </c>
      <c r="E96" s="30">
        <v>1</v>
      </c>
      <c r="F96" s="30"/>
      <c r="G96" s="30"/>
      <c r="H96" s="30"/>
      <c r="I96" s="30"/>
      <c r="J96" s="30"/>
    </row>
    <row r="97" spans="1:10" x14ac:dyDescent="0.3">
      <c r="A97" s="34"/>
      <c r="B97" s="30" t="s">
        <v>196</v>
      </c>
      <c r="C97" s="34" t="s">
        <v>176</v>
      </c>
      <c r="D97" s="30">
        <v>1</v>
      </c>
      <c r="E97" s="30">
        <v>1</v>
      </c>
      <c r="F97" s="30"/>
      <c r="G97" s="30"/>
      <c r="H97" s="30"/>
      <c r="I97" s="30"/>
      <c r="J97" s="30"/>
    </row>
    <row r="98" spans="1:10" x14ac:dyDescent="0.3">
      <c r="A98" s="34"/>
      <c r="B98" s="30" t="s">
        <v>196</v>
      </c>
      <c r="C98" s="34" t="s">
        <v>137</v>
      </c>
      <c r="D98" s="30">
        <v>1</v>
      </c>
      <c r="E98" s="30">
        <v>1</v>
      </c>
      <c r="F98" s="30"/>
      <c r="G98" s="30"/>
      <c r="H98" s="30"/>
      <c r="I98" s="30"/>
      <c r="J98" s="30"/>
    </row>
    <row r="99" spans="1:10" x14ac:dyDescent="0.3">
      <c r="A99" s="69"/>
      <c r="B99" s="69"/>
      <c r="C99" s="69"/>
      <c r="D99" s="77">
        <v>72</v>
      </c>
      <c r="E99" s="78"/>
      <c r="F99" s="79"/>
      <c r="G99" s="29">
        <v>0</v>
      </c>
      <c r="H99" s="29">
        <v>56</v>
      </c>
      <c r="I99" s="29">
        <v>18</v>
      </c>
      <c r="J99" s="29">
        <v>0</v>
      </c>
    </row>
  </sheetData>
  <mergeCells count="12">
    <mergeCell ref="I61:I63"/>
    <mergeCell ref="I77:I82"/>
    <mergeCell ref="A99:C99"/>
    <mergeCell ref="D1:H1"/>
    <mergeCell ref="I1:J1"/>
    <mergeCell ref="A1:A3"/>
    <mergeCell ref="C1:C3"/>
    <mergeCell ref="D2:F2"/>
    <mergeCell ref="D99:F99"/>
    <mergeCell ref="I4:I33"/>
    <mergeCell ref="I34:I57"/>
    <mergeCell ref="I58:I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9.5" customHeight="1" x14ac:dyDescent="0.3"/>
  <cols>
    <col min="1" max="1" width="16.625" customWidth="1"/>
    <col min="2" max="2" width="12.625" customWidth="1"/>
    <col min="3" max="3" width="14.5" customWidth="1"/>
    <col min="4" max="4" width="12" customWidth="1"/>
  </cols>
  <sheetData>
    <row r="1" spans="1:4" ht="19.5" customHeight="1" x14ac:dyDescent="0.3">
      <c r="A1" s="80" t="s">
        <v>3</v>
      </c>
      <c r="B1" s="84" t="s">
        <v>12</v>
      </c>
      <c r="C1" s="25" t="s">
        <v>80</v>
      </c>
      <c r="D1" s="80" t="s">
        <v>4</v>
      </c>
    </row>
    <row r="2" spans="1:4" ht="19.5" customHeight="1" x14ac:dyDescent="0.3">
      <c r="A2" s="80"/>
      <c r="B2" s="85"/>
      <c r="C2" s="9" t="s">
        <v>5</v>
      </c>
      <c r="D2" s="80"/>
    </row>
    <row r="3" spans="1:4" ht="19.5" customHeight="1" x14ac:dyDescent="0.3">
      <c r="A3" s="3" t="s">
        <v>6</v>
      </c>
      <c r="B3" s="3">
        <v>682</v>
      </c>
      <c r="C3" s="3">
        <v>7.5</v>
      </c>
      <c r="D3" s="3">
        <v>682</v>
      </c>
    </row>
    <row r="4" spans="1:4" ht="19.5" customHeight="1" x14ac:dyDescent="0.3">
      <c r="A4" s="3" t="s">
        <v>7</v>
      </c>
      <c r="B4" s="3">
        <v>0</v>
      </c>
      <c r="C4" s="3">
        <v>5.4</v>
      </c>
      <c r="D4" s="3">
        <f>B4*C4</f>
        <v>0</v>
      </c>
    </row>
    <row r="5" spans="1:4" ht="19.5" customHeight="1" x14ac:dyDescent="0.3">
      <c r="A5" s="3" t="s">
        <v>8</v>
      </c>
      <c r="B5" s="3">
        <v>533</v>
      </c>
      <c r="C5" s="3">
        <v>4</v>
      </c>
      <c r="D5" s="3">
        <v>533</v>
      </c>
    </row>
    <row r="6" spans="1:4" ht="19.5" customHeight="1" x14ac:dyDescent="0.3">
      <c r="A6" s="3" t="s">
        <v>9</v>
      </c>
      <c r="B6" s="3">
        <v>290</v>
      </c>
      <c r="C6" s="3">
        <v>5.2</v>
      </c>
      <c r="D6" s="3">
        <v>290</v>
      </c>
    </row>
    <row r="7" spans="1:4" ht="19.5" customHeight="1" x14ac:dyDescent="0.3">
      <c r="A7" s="3" t="s">
        <v>10</v>
      </c>
      <c r="B7" s="3">
        <v>790</v>
      </c>
      <c r="C7" s="3">
        <v>3.9</v>
      </c>
      <c r="D7" s="3">
        <v>796</v>
      </c>
    </row>
    <row r="8" spans="1:4" ht="19.5" customHeight="1" x14ac:dyDescent="0.3">
      <c r="A8" s="81" t="s">
        <v>11</v>
      </c>
      <c r="B8" s="82"/>
      <c r="C8" s="83"/>
      <c r="D8" s="11">
        <f>SUM(D3:D7)</f>
        <v>2301</v>
      </c>
    </row>
  </sheetData>
  <mergeCells count="4">
    <mergeCell ref="A1:A2"/>
    <mergeCell ref="D1:D2"/>
    <mergeCell ref="A8:C8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D23" sqref="D23"/>
    </sheetView>
  </sheetViews>
  <sheetFormatPr defaultColWidth="27.25" defaultRowHeight="23.25" customHeight="1" x14ac:dyDescent="0.3"/>
  <cols>
    <col min="1" max="1" width="13.75" customWidth="1"/>
    <col min="2" max="2" width="26.625" bestFit="1" customWidth="1"/>
    <col min="3" max="4" width="7.75" bestFit="1" customWidth="1"/>
    <col min="5" max="5" width="11.875" bestFit="1" customWidth="1"/>
    <col min="6" max="6" width="20.25" customWidth="1"/>
  </cols>
  <sheetData>
    <row r="1" spans="1:6" ht="23.25" customHeight="1" x14ac:dyDescent="0.3">
      <c r="A1" s="10" t="s">
        <v>13</v>
      </c>
      <c r="B1" s="95" t="s">
        <v>14</v>
      </c>
      <c r="C1" s="96"/>
      <c r="D1" s="97"/>
      <c r="E1" s="10" t="s">
        <v>15</v>
      </c>
      <c r="F1" s="10" t="s">
        <v>16</v>
      </c>
    </row>
    <row r="2" spans="1:6" ht="23.25" customHeight="1" x14ac:dyDescent="0.3">
      <c r="A2" s="89" t="s">
        <v>81</v>
      </c>
      <c r="B2" s="1" t="s">
        <v>17</v>
      </c>
      <c r="C2" s="1" t="s">
        <v>42</v>
      </c>
      <c r="D2" s="1" t="s">
        <v>18</v>
      </c>
      <c r="E2" s="89">
        <f>(C3*D3)+(C5*D5)+(C7*D7)</f>
        <v>1.03</v>
      </c>
      <c r="F2" s="4" t="s">
        <v>19</v>
      </c>
    </row>
    <row r="3" spans="1:6" ht="23.25" customHeight="1" x14ac:dyDescent="0.3">
      <c r="A3" s="90"/>
      <c r="B3" s="1" t="s">
        <v>21</v>
      </c>
      <c r="C3" s="6">
        <v>1</v>
      </c>
      <c r="D3" s="1">
        <v>0.9</v>
      </c>
      <c r="E3" s="90"/>
      <c r="F3" s="5" t="s">
        <v>20</v>
      </c>
    </row>
    <row r="4" spans="1:6" ht="23.25" customHeight="1" x14ac:dyDescent="0.3">
      <c r="A4" s="90"/>
      <c r="B4" s="1" t="s">
        <v>22</v>
      </c>
      <c r="C4" s="6">
        <v>1.2</v>
      </c>
      <c r="D4" s="1"/>
      <c r="E4" s="90"/>
      <c r="F4" s="7"/>
    </row>
    <row r="5" spans="1:6" ht="23.25" customHeight="1" x14ac:dyDescent="0.3">
      <c r="A5" s="90"/>
      <c r="B5" s="1" t="s">
        <v>23</v>
      </c>
      <c r="C5" s="6">
        <v>1.3</v>
      </c>
      <c r="D5" s="1">
        <v>0.1</v>
      </c>
      <c r="E5" s="90"/>
      <c r="F5" s="7"/>
    </row>
    <row r="6" spans="1:6" ht="23.25" customHeight="1" x14ac:dyDescent="0.3">
      <c r="A6" s="90"/>
      <c r="B6" s="1" t="s">
        <v>24</v>
      </c>
      <c r="C6" s="6">
        <v>1.7</v>
      </c>
      <c r="D6" s="1"/>
      <c r="E6" s="90"/>
      <c r="F6" s="7"/>
    </row>
    <row r="7" spans="1:6" ht="23.25" customHeight="1" x14ac:dyDescent="0.3">
      <c r="A7" s="90"/>
      <c r="B7" s="1" t="s">
        <v>25</v>
      </c>
      <c r="C7" s="6">
        <v>1.7</v>
      </c>
      <c r="D7" s="1">
        <v>0</v>
      </c>
      <c r="E7" s="90"/>
      <c r="F7" s="7"/>
    </row>
    <row r="8" spans="1:6" ht="23.25" customHeight="1" x14ac:dyDescent="0.3">
      <c r="A8" s="90"/>
      <c r="B8" s="1" t="s">
        <v>26</v>
      </c>
      <c r="C8" s="6">
        <v>1.9</v>
      </c>
      <c r="D8" s="1"/>
      <c r="E8" s="90"/>
      <c r="F8" s="7"/>
    </row>
    <row r="9" spans="1:6" ht="23.25" customHeight="1" x14ac:dyDescent="0.3">
      <c r="A9" s="90"/>
      <c r="B9" s="1" t="s">
        <v>27</v>
      </c>
      <c r="C9" s="6">
        <v>2</v>
      </c>
      <c r="D9" s="1"/>
      <c r="E9" s="90"/>
      <c r="F9" s="7"/>
    </row>
    <row r="10" spans="1:6" ht="23.25" customHeight="1" x14ac:dyDescent="0.3">
      <c r="A10" s="91"/>
      <c r="B10" s="1" t="s">
        <v>28</v>
      </c>
      <c r="C10" s="6">
        <v>2.2000000000000002</v>
      </c>
      <c r="D10" s="1"/>
      <c r="E10" s="91"/>
      <c r="F10" s="8"/>
    </row>
    <row r="11" spans="1:6" ht="23.25" customHeight="1" x14ac:dyDescent="0.3">
      <c r="A11" s="89" t="s">
        <v>29</v>
      </c>
      <c r="B11" s="98" t="s">
        <v>82</v>
      </c>
      <c r="C11" s="99"/>
      <c r="D11" s="99"/>
      <c r="E11" s="100"/>
      <c r="F11" s="4" t="s">
        <v>30</v>
      </c>
    </row>
    <row r="12" spans="1:6" ht="23.25" customHeight="1" x14ac:dyDescent="0.3">
      <c r="A12" s="91"/>
      <c r="B12" s="101"/>
      <c r="C12" s="102"/>
      <c r="D12" s="102"/>
      <c r="E12" s="103"/>
      <c r="F12" s="2" t="s">
        <v>31</v>
      </c>
    </row>
    <row r="13" spans="1:6" ht="23.25" customHeight="1" x14ac:dyDescent="0.3">
      <c r="A13" s="89" t="s">
        <v>32</v>
      </c>
      <c r="B13" s="1" t="s">
        <v>33</v>
      </c>
      <c r="C13" s="1" t="s">
        <v>43</v>
      </c>
      <c r="D13" s="1" t="s">
        <v>18</v>
      </c>
      <c r="E13" s="89">
        <f>(C15*D15) +(C17*D17)</f>
        <v>0.84000000000000008</v>
      </c>
      <c r="F13" s="4" t="s">
        <v>19</v>
      </c>
    </row>
    <row r="14" spans="1:6" ht="23.25" customHeight="1" x14ac:dyDescent="0.3">
      <c r="A14" s="90"/>
      <c r="B14" s="1" t="s">
        <v>85</v>
      </c>
      <c r="C14" s="1">
        <v>1.9</v>
      </c>
      <c r="D14" s="1"/>
      <c r="E14" s="90"/>
      <c r="F14" s="5" t="s">
        <v>55</v>
      </c>
    </row>
    <row r="15" spans="1:6" ht="23.25" customHeight="1" x14ac:dyDescent="0.3">
      <c r="A15" s="90"/>
      <c r="B15" s="1" t="s">
        <v>86</v>
      </c>
      <c r="C15" s="1">
        <v>1.2</v>
      </c>
      <c r="D15" s="28">
        <v>0.1</v>
      </c>
      <c r="E15" s="90"/>
      <c r="F15" s="7"/>
    </row>
    <row r="16" spans="1:6" ht="23.25" customHeight="1" x14ac:dyDescent="0.3">
      <c r="A16" s="90"/>
      <c r="B16" s="1" t="s">
        <v>87</v>
      </c>
      <c r="C16" s="1">
        <v>1</v>
      </c>
      <c r="D16" s="1"/>
      <c r="E16" s="90"/>
      <c r="F16" s="7"/>
    </row>
    <row r="17" spans="1:6" ht="23.25" customHeight="1" x14ac:dyDescent="0.3">
      <c r="A17" s="90"/>
      <c r="B17" s="1" t="s">
        <v>88</v>
      </c>
      <c r="C17" s="1">
        <v>0.8</v>
      </c>
      <c r="D17" s="28">
        <v>0.9</v>
      </c>
      <c r="E17" s="90"/>
      <c r="F17" s="7"/>
    </row>
    <row r="18" spans="1:6" ht="23.25" customHeight="1" x14ac:dyDescent="0.3">
      <c r="A18" s="91"/>
      <c r="B18" s="1" t="s">
        <v>83</v>
      </c>
      <c r="C18" s="1">
        <v>0.6</v>
      </c>
      <c r="D18" s="1"/>
      <c r="E18" s="91"/>
      <c r="F18" s="8"/>
    </row>
    <row r="19" spans="1:6" ht="23.25" customHeight="1" x14ac:dyDescent="0.3">
      <c r="A19" s="1" t="s">
        <v>34</v>
      </c>
      <c r="B19" s="86">
        <f>0.108*LN(733.1) +0.2229</f>
        <v>0.93540646876879041</v>
      </c>
      <c r="C19" s="87"/>
      <c r="D19" s="88"/>
      <c r="E19" s="1"/>
      <c r="F19" s="1"/>
    </row>
    <row r="20" spans="1:6" ht="26.25" customHeight="1" x14ac:dyDescent="0.3">
      <c r="A20" s="89" t="s">
        <v>35</v>
      </c>
      <c r="B20" s="1" t="s">
        <v>36</v>
      </c>
      <c r="C20" s="1"/>
      <c r="D20" s="1" t="s">
        <v>37</v>
      </c>
      <c r="E20" s="89">
        <f>0.025*SUM(D21:D24)+1</f>
        <v>1.0249999999999999</v>
      </c>
      <c r="F20" s="92" t="s">
        <v>59</v>
      </c>
    </row>
    <row r="21" spans="1:6" ht="26.25" customHeight="1" x14ac:dyDescent="0.3">
      <c r="A21" s="90"/>
      <c r="B21" s="1" t="s">
        <v>38</v>
      </c>
      <c r="C21" s="1"/>
      <c r="D21" s="1">
        <v>0</v>
      </c>
      <c r="E21" s="90"/>
      <c r="F21" s="93"/>
    </row>
    <row r="22" spans="1:6" ht="26.25" customHeight="1" x14ac:dyDescent="0.3">
      <c r="A22" s="90"/>
      <c r="B22" s="1" t="s">
        <v>39</v>
      </c>
      <c r="C22" s="1"/>
      <c r="D22" s="1">
        <v>0</v>
      </c>
      <c r="E22" s="90"/>
      <c r="F22" s="93"/>
    </row>
    <row r="23" spans="1:6" ht="26.25" customHeight="1" x14ac:dyDescent="0.3">
      <c r="A23" s="90"/>
      <c r="B23" s="1" t="s">
        <v>40</v>
      </c>
      <c r="C23" s="1"/>
      <c r="D23" s="1">
        <v>1</v>
      </c>
      <c r="E23" s="90"/>
      <c r="F23" s="93"/>
    </row>
    <row r="24" spans="1:6" ht="26.25" customHeight="1" x14ac:dyDescent="0.3">
      <c r="A24" s="91"/>
      <c r="B24" s="1" t="s">
        <v>41</v>
      </c>
      <c r="C24" s="1"/>
      <c r="D24" s="1">
        <v>0</v>
      </c>
      <c r="E24" s="91"/>
      <c r="F24" s="94"/>
    </row>
  </sheetData>
  <mergeCells count="11">
    <mergeCell ref="B19:D19"/>
    <mergeCell ref="A20:A24"/>
    <mergeCell ref="E20:E24"/>
    <mergeCell ref="F20:F24"/>
    <mergeCell ref="B1:D1"/>
    <mergeCell ref="E2:E10"/>
    <mergeCell ref="A11:A12"/>
    <mergeCell ref="B11:E12"/>
    <mergeCell ref="A13:A18"/>
    <mergeCell ref="E13:E18"/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7" sqref="J7"/>
    </sheetView>
  </sheetViews>
  <sheetFormatPr defaultRowHeight="24.75" customHeight="1" x14ac:dyDescent="0.3"/>
  <cols>
    <col min="1" max="1" width="5.75" style="44" bestFit="1" customWidth="1"/>
    <col min="2" max="2" width="9" style="44" bestFit="1" customWidth="1"/>
    <col min="3" max="3" width="7.75" style="44" customWidth="1"/>
    <col min="4" max="4" width="5.75" style="44" bestFit="1" customWidth="1"/>
    <col min="5" max="5" width="9.75" style="44" bestFit="1" customWidth="1"/>
    <col min="6" max="6" width="7.5" style="44" bestFit="1" customWidth="1"/>
    <col min="7" max="7" width="8.5" style="44" bestFit="1" customWidth="1"/>
    <col min="8" max="8" width="14" style="44" bestFit="1" customWidth="1"/>
    <col min="9" max="9" width="16.75" style="44" customWidth="1"/>
    <col min="10" max="16384" width="9" style="44"/>
  </cols>
  <sheetData>
    <row r="1" spans="1:10" ht="24.75" customHeight="1" x14ac:dyDescent="0.3">
      <c r="A1" s="104" t="s">
        <v>44</v>
      </c>
      <c r="B1" s="43" t="s">
        <v>45</v>
      </c>
      <c r="C1" s="104" t="s">
        <v>11</v>
      </c>
      <c r="D1" s="109" t="s">
        <v>47</v>
      </c>
      <c r="E1" s="110"/>
      <c r="F1" s="110"/>
      <c r="G1" s="111"/>
      <c r="H1" s="104" t="s">
        <v>48</v>
      </c>
      <c r="I1" s="104" t="s">
        <v>84</v>
      </c>
    </row>
    <row r="2" spans="1:10" ht="40.5" customHeight="1" x14ac:dyDescent="0.3">
      <c r="A2" s="105"/>
      <c r="B2" s="45" t="s">
        <v>46</v>
      </c>
      <c r="C2" s="105"/>
      <c r="D2" s="46" t="s">
        <v>33</v>
      </c>
      <c r="E2" s="46" t="s">
        <v>49</v>
      </c>
      <c r="F2" s="46" t="s">
        <v>34</v>
      </c>
      <c r="G2" s="46" t="s">
        <v>35</v>
      </c>
      <c r="H2" s="105"/>
      <c r="I2" s="105"/>
    </row>
    <row r="3" spans="1:10" ht="24.75" customHeight="1" x14ac:dyDescent="0.3">
      <c r="A3" s="47" t="s">
        <v>50</v>
      </c>
      <c r="B3" s="48">
        <v>98648</v>
      </c>
      <c r="C3" s="112">
        <v>1781</v>
      </c>
      <c r="D3" s="112" t="s">
        <v>60</v>
      </c>
      <c r="E3" s="112">
        <f>보정계수!$E2</f>
        <v>1.03</v>
      </c>
      <c r="F3" s="115">
        <f>보정계수!$B19</f>
        <v>0.93540646876879041</v>
      </c>
      <c r="G3" s="112">
        <f>보정계수!$E20</f>
        <v>1.0249999999999999</v>
      </c>
      <c r="H3" s="49">
        <f>B3*C3*E3*F3*G3</f>
        <v>173505666.62288386</v>
      </c>
      <c r="I3" s="49">
        <f>B3*C3</f>
        <v>175692088</v>
      </c>
      <c r="J3" s="50">
        <f>H3/1000000</f>
        <v>173.50566662288387</v>
      </c>
    </row>
    <row r="4" spans="1:10" ht="24.75" customHeight="1" x14ac:dyDescent="0.3">
      <c r="A4" s="47" t="s">
        <v>51</v>
      </c>
      <c r="B4" s="48">
        <v>124609</v>
      </c>
      <c r="C4" s="113"/>
      <c r="D4" s="114"/>
      <c r="E4" s="113"/>
      <c r="F4" s="116"/>
      <c r="G4" s="113"/>
      <c r="H4" s="49">
        <f>B4*C3*E3*F3*G3</f>
        <v>219166811.41240504</v>
      </c>
      <c r="I4" s="49">
        <f>B4*C3</f>
        <v>221928629</v>
      </c>
      <c r="J4" s="50">
        <f t="shared" ref="J4:J7" si="0">H4/1000000</f>
        <v>219.16681141240505</v>
      </c>
    </row>
    <row r="5" spans="1:10" ht="24.75" customHeight="1" x14ac:dyDescent="0.3">
      <c r="A5" s="47" t="s">
        <v>52</v>
      </c>
      <c r="B5" s="48">
        <v>166145</v>
      </c>
      <c r="C5" s="113"/>
      <c r="D5" s="112">
        <f>보정계수!$E13</f>
        <v>0.84000000000000008</v>
      </c>
      <c r="E5" s="113"/>
      <c r="F5" s="116"/>
      <c r="G5" s="113"/>
      <c r="H5" s="49">
        <f>B5*C3*D5*E3*F3*G3</f>
        <v>245466336.30777705</v>
      </c>
      <c r="I5" s="49">
        <f>B5*C3</f>
        <v>295904245</v>
      </c>
      <c r="J5" s="50">
        <f t="shared" si="0"/>
        <v>245.46633630777706</v>
      </c>
    </row>
    <row r="6" spans="1:10" ht="24.75" customHeight="1" x14ac:dyDescent="0.3">
      <c r="A6" s="47" t="s">
        <v>53</v>
      </c>
      <c r="B6" s="48">
        <v>129801</v>
      </c>
      <c r="C6" s="114"/>
      <c r="D6" s="114"/>
      <c r="E6" s="114"/>
      <c r="F6" s="117"/>
      <c r="G6" s="114"/>
      <c r="H6" s="49">
        <f>B6*C3*D5*E3*F3*G3</f>
        <v>191770898.42658985</v>
      </c>
      <c r="I6" s="49">
        <f>B6*C3</f>
        <v>231175581</v>
      </c>
      <c r="J6" s="50">
        <f t="shared" si="0"/>
        <v>191.77089842658984</v>
      </c>
    </row>
    <row r="7" spans="1:10" ht="24.75" customHeight="1" x14ac:dyDescent="0.3">
      <c r="A7" s="51" t="s">
        <v>54</v>
      </c>
      <c r="B7" s="52">
        <v>497427</v>
      </c>
      <c r="C7" s="106"/>
      <c r="D7" s="107"/>
      <c r="E7" s="107"/>
      <c r="F7" s="107"/>
      <c r="G7" s="108"/>
      <c r="H7" s="53">
        <f>SUM(H3:H6)</f>
        <v>829909712.76965582</v>
      </c>
      <c r="I7" s="53">
        <f>SUM(I3:I6)</f>
        <v>924700543</v>
      </c>
      <c r="J7" s="50">
        <f t="shared" si="0"/>
        <v>829.90971276965581</v>
      </c>
    </row>
    <row r="8" spans="1:10" ht="24.75" customHeight="1" x14ac:dyDescent="0.3">
      <c r="J8" s="50">
        <f>J7*0.1</f>
        <v>82.990971276965581</v>
      </c>
    </row>
    <row r="9" spans="1:10" ht="24.75" customHeight="1" x14ac:dyDescent="0.3">
      <c r="J9" s="50">
        <f>J7+J8</f>
        <v>912.90068404662134</v>
      </c>
    </row>
    <row r="11" spans="1:10" ht="24.75" customHeight="1" x14ac:dyDescent="0.3">
      <c r="H11" s="44" t="s">
        <v>242</v>
      </c>
      <c r="I11" s="59">
        <f>총괄표!D7</f>
        <v>1300100684.0466213</v>
      </c>
    </row>
  </sheetData>
  <mergeCells count="12">
    <mergeCell ref="I1:I2"/>
    <mergeCell ref="C7:G7"/>
    <mergeCell ref="A1:A2"/>
    <mergeCell ref="C1:C2"/>
    <mergeCell ref="D1:G1"/>
    <mergeCell ref="H1:H2"/>
    <mergeCell ref="C3:C6"/>
    <mergeCell ref="D3:D4"/>
    <mergeCell ref="E3:E6"/>
    <mergeCell ref="F3:F6"/>
    <mergeCell ref="G3:G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:B6"/>
    </sheetView>
  </sheetViews>
  <sheetFormatPr defaultColWidth="48.625" defaultRowHeight="16.5" x14ac:dyDescent="0.3"/>
  <cols>
    <col min="1" max="1" width="9.75" bestFit="1" customWidth="1"/>
    <col min="2" max="2" width="34.375" bestFit="1" customWidth="1"/>
    <col min="3" max="3" width="19.375" customWidth="1"/>
    <col min="4" max="4" width="47.125" bestFit="1" customWidth="1"/>
  </cols>
  <sheetData>
    <row r="1" spans="1:4" ht="21.75" customHeight="1" x14ac:dyDescent="0.3">
      <c r="A1" s="18" t="s">
        <v>13</v>
      </c>
      <c r="B1" s="18" t="s">
        <v>74</v>
      </c>
      <c r="C1" s="18" t="s">
        <v>75</v>
      </c>
      <c r="D1" s="18" t="s">
        <v>76</v>
      </c>
    </row>
    <row r="2" spans="1:4" ht="21.75" customHeight="1" x14ac:dyDescent="0.3">
      <c r="A2" s="1" t="s">
        <v>48</v>
      </c>
      <c r="B2" s="24" t="s">
        <v>91</v>
      </c>
      <c r="C2" s="22">
        <f>개발원가!$H7</f>
        <v>829909712.76965582</v>
      </c>
      <c r="D2" s="19" t="s">
        <v>77</v>
      </c>
    </row>
    <row r="3" spans="1:4" ht="21.75" customHeight="1" x14ac:dyDescent="0.3">
      <c r="A3" s="1" t="s">
        <v>78</v>
      </c>
      <c r="B3" s="24"/>
      <c r="C3" s="22">
        <f>직접경비!$E22</f>
        <v>0</v>
      </c>
      <c r="D3" s="20"/>
    </row>
    <row r="4" spans="1:4" ht="21.75" customHeight="1" x14ac:dyDescent="0.3">
      <c r="A4" s="1" t="s">
        <v>79</v>
      </c>
      <c r="B4" s="1" t="s">
        <v>229</v>
      </c>
      <c r="C4" s="22">
        <f>C2*0</f>
        <v>0</v>
      </c>
      <c r="D4" s="19"/>
    </row>
    <row r="5" spans="1:4" ht="21.75" customHeight="1" x14ac:dyDescent="0.3">
      <c r="A5" s="118" t="s">
        <v>1</v>
      </c>
      <c r="B5" s="119"/>
      <c r="C5" s="22">
        <f>SUM(C2:C4)</f>
        <v>829909712.76965582</v>
      </c>
      <c r="D5" s="20"/>
    </row>
    <row r="6" spans="1:4" ht="21.75" customHeight="1" x14ac:dyDescent="0.3">
      <c r="A6" s="120" t="s">
        <v>2</v>
      </c>
      <c r="B6" s="121"/>
      <c r="C6" s="23">
        <f>SUM(C5:C5)</f>
        <v>829909712.76965582</v>
      </c>
      <c r="D6" s="21"/>
    </row>
  </sheetData>
  <mergeCells count="2">
    <mergeCell ref="A5:B5"/>
    <mergeCell ref="A6:B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2" sqref="I2"/>
    </sheetView>
  </sheetViews>
  <sheetFormatPr defaultRowHeight="16.5" x14ac:dyDescent="0.3"/>
  <cols>
    <col min="1" max="1" width="10.875" style="54" bestFit="1" customWidth="1"/>
    <col min="2" max="2" width="10.25" style="54" bestFit="1" customWidth="1"/>
    <col min="3" max="4" width="9" style="54"/>
    <col min="5" max="5" width="65.125" style="54" customWidth="1"/>
    <col min="6" max="6" width="28.75" style="54" customWidth="1"/>
    <col min="7" max="16384" width="9" style="54"/>
  </cols>
  <sheetData>
    <row r="1" spans="1:9" x14ac:dyDescent="0.3">
      <c r="A1" s="42" t="s">
        <v>56</v>
      </c>
      <c r="B1" s="42" t="s">
        <v>215</v>
      </c>
      <c r="C1" s="42" t="s">
        <v>216</v>
      </c>
      <c r="D1" s="42" t="s">
        <v>217</v>
      </c>
      <c r="E1" s="42" t="s">
        <v>221</v>
      </c>
      <c r="F1" s="42" t="s">
        <v>220</v>
      </c>
      <c r="G1" s="38"/>
      <c r="H1" s="38"/>
    </row>
    <row r="2" spans="1:9" ht="99" x14ac:dyDescent="0.3">
      <c r="A2" s="55" t="s">
        <v>214</v>
      </c>
      <c r="B2" s="55">
        <v>36</v>
      </c>
      <c r="C2" s="55">
        <v>2</v>
      </c>
      <c r="D2" s="55">
        <f>B2*C2</f>
        <v>72</v>
      </c>
      <c r="E2" s="56" t="s">
        <v>225</v>
      </c>
      <c r="F2" s="57" t="s">
        <v>226</v>
      </c>
    </row>
    <row r="3" spans="1:9" ht="82.5" x14ac:dyDescent="0.3">
      <c r="A3" s="55" t="s">
        <v>213</v>
      </c>
      <c r="B3" s="55">
        <v>62</v>
      </c>
      <c r="C3" s="55">
        <v>1</v>
      </c>
      <c r="D3" s="55">
        <f>B3*C3</f>
        <v>62</v>
      </c>
      <c r="E3" s="56" t="s">
        <v>227</v>
      </c>
      <c r="F3" s="55" t="s">
        <v>228</v>
      </c>
    </row>
    <row r="4" spans="1:9" x14ac:dyDescent="0.3">
      <c r="A4" s="55" t="s">
        <v>218</v>
      </c>
      <c r="B4" s="55">
        <v>103</v>
      </c>
      <c r="C4" s="55">
        <v>1</v>
      </c>
      <c r="D4" s="55">
        <f>B4*C4</f>
        <v>103</v>
      </c>
      <c r="E4" s="55" t="s">
        <v>219</v>
      </c>
      <c r="F4" s="57" t="s">
        <v>241</v>
      </c>
    </row>
    <row r="5" spans="1:9" x14ac:dyDescent="0.3">
      <c r="A5" s="55" t="s">
        <v>222</v>
      </c>
      <c r="B5" s="55">
        <v>7</v>
      </c>
      <c r="C5" s="55">
        <v>1</v>
      </c>
      <c r="D5" s="55">
        <f>B5*C5</f>
        <v>7</v>
      </c>
      <c r="E5" s="55" t="s">
        <v>223</v>
      </c>
      <c r="F5" s="55" t="s">
        <v>224</v>
      </c>
      <c r="G5" s="54">
        <f>SUM(D2:D5)</f>
        <v>244</v>
      </c>
      <c r="H5" s="54">
        <f>G5*0.1</f>
        <v>24.400000000000002</v>
      </c>
      <c r="I5" s="58">
        <f>G5+H5</f>
        <v>268.39999999999998</v>
      </c>
    </row>
    <row r="6" spans="1:9" x14ac:dyDescent="0.3">
      <c r="A6" s="55" t="s">
        <v>231</v>
      </c>
      <c r="B6" s="55">
        <v>23</v>
      </c>
      <c r="C6" s="55">
        <v>1</v>
      </c>
      <c r="D6" s="55">
        <f t="shared" ref="D6:D10" si="0">B6*C6</f>
        <v>23</v>
      </c>
      <c r="E6" s="55" t="s">
        <v>236</v>
      </c>
      <c r="F6" s="55"/>
      <c r="I6" s="58"/>
    </row>
    <row r="7" spans="1:9" x14ac:dyDescent="0.3">
      <c r="A7" s="55" t="s">
        <v>232</v>
      </c>
      <c r="B7" s="55">
        <v>32</v>
      </c>
      <c r="C7" s="55">
        <v>2</v>
      </c>
      <c r="D7" s="55">
        <f t="shared" si="0"/>
        <v>64</v>
      </c>
      <c r="E7" s="55" t="s">
        <v>212</v>
      </c>
      <c r="F7" s="55" t="s">
        <v>237</v>
      </c>
      <c r="I7" s="58"/>
    </row>
    <row r="8" spans="1:9" x14ac:dyDescent="0.3">
      <c r="A8" s="55" t="s">
        <v>233</v>
      </c>
      <c r="B8" s="55">
        <v>4</v>
      </c>
      <c r="C8" s="55">
        <v>1</v>
      </c>
      <c r="D8" s="55">
        <f t="shared" si="0"/>
        <v>4</v>
      </c>
      <c r="E8" s="55"/>
      <c r="F8" s="55"/>
      <c r="I8" s="58"/>
    </row>
    <row r="9" spans="1:9" x14ac:dyDescent="0.3">
      <c r="A9" s="55" t="s">
        <v>234</v>
      </c>
      <c r="B9" s="55">
        <v>1</v>
      </c>
      <c r="C9" s="55">
        <v>1</v>
      </c>
      <c r="D9" s="55">
        <f t="shared" si="0"/>
        <v>1</v>
      </c>
      <c r="E9" s="55"/>
      <c r="F9" s="55"/>
      <c r="I9" s="58"/>
    </row>
    <row r="10" spans="1:9" x14ac:dyDescent="0.3">
      <c r="A10" s="55" t="s">
        <v>235</v>
      </c>
      <c r="B10" s="55">
        <v>16</v>
      </c>
      <c r="C10" s="55">
        <v>1</v>
      </c>
      <c r="D10" s="55">
        <f t="shared" si="0"/>
        <v>16</v>
      </c>
      <c r="E10" s="55"/>
      <c r="F10" s="55"/>
      <c r="G10" s="54">
        <f>SUM(D6:D10)</f>
        <v>108</v>
      </c>
      <c r="H10" s="54">
        <f>G10*0.1</f>
        <v>10.8</v>
      </c>
      <c r="I10" s="58">
        <f t="shared" ref="I10" si="1">G10+H10</f>
        <v>118.8</v>
      </c>
    </row>
    <row r="11" spans="1:9" x14ac:dyDescent="0.3">
      <c r="A11" s="55"/>
      <c r="B11" s="55"/>
      <c r="C11" s="55"/>
      <c r="D11" s="55">
        <f>SUM(D2:D10)</f>
        <v>352</v>
      </c>
      <c r="E11" s="55"/>
      <c r="F11" s="5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5" sqref="E5"/>
    </sheetView>
  </sheetViews>
  <sheetFormatPr defaultRowHeight="21.75" customHeight="1" x14ac:dyDescent="0.3"/>
  <cols>
    <col min="1" max="1" width="16.75" customWidth="1"/>
    <col min="2" max="2" width="23.5" bestFit="1" customWidth="1"/>
    <col min="3" max="5" width="14.5" customWidth="1"/>
  </cols>
  <sheetData>
    <row r="1" spans="1:5" ht="21.75" customHeight="1" x14ac:dyDescent="0.3">
      <c r="A1" s="122" t="s">
        <v>56</v>
      </c>
      <c r="B1" s="122" t="s">
        <v>57</v>
      </c>
      <c r="C1" s="123" t="s">
        <v>240</v>
      </c>
      <c r="D1" s="123" t="s">
        <v>58</v>
      </c>
      <c r="E1" s="123" t="s">
        <v>269</v>
      </c>
    </row>
    <row r="2" spans="1:5" ht="21.75" customHeight="1" x14ac:dyDescent="0.3">
      <c r="A2" s="124" t="s">
        <v>0</v>
      </c>
      <c r="B2" s="30" t="s">
        <v>90</v>
      </c>
      <c r="C2" s="125">
        <f>D2/1000000</f>
        <v>829.90971276965581</v>
      </c>
      <c r="D2" s="126">
        <f>소프트웨어개발비!$C6</f>
        <v>829909712.76965582</v>
      </c>
      <c r="E2" s="126">
        <f>(C2*0.1)</f>
        <v>82.990971276965581</v>
      </c>
    </row>
    <row r="3" spans="1:5" ht="21.75" customHeight="1" x14ac:dyDescent="0.3">
      <c r="A3" s="127"/>
      <c r="B3" s="30" t="s">
        <v>238</v>
      </c>
      <c r="C3" s="125">
        <f>D3/1000000</f>
        <v>244</v>
      </c>
      <c r="D3" s="126">
        <f>하드웨어!G5*1000000</f>
        <v>244000000</v>
      </c>
      <c r="E3" s="126">
        <f>(C3*0.1)</f>
        <v>24.400000000000002</v>
      </c>
    </row>
    <row r="4" spans="1:5" ht="21.75" customHeight="1" x14ac:dyDescent="0.3">
      <c r="A4" s="127"/>
      <c r="B4" s="30" t="s">
        <v>239</v>
      </c>
      <c r="C4" s="125">
        <f>D4/1000000</f>
        <v>108</v>
      </c>
      <c r="D4" s="126">
        <f>하드웨어!G10*1000000</f>
        <v>108000000</v>
      </c>
      <c r="E4" s="126">
        <f>(C4*0.1)</f>
        <v>10.8</v>
      </c>
    </row>
    <row r="5" spans="1:5" ht="21.75" customHeight="1" x14ac:dyDescent="0.3">
      <c r="A5" s="127"/>
      <c r="B5" s="128" t="s">
        <v>1</v>
      </c>
      <c r="C5" s="129">
        <f>SUM(C2:C4)</f>
        <v>1181.9097127696559</v>
      </c>
      <c r="D5" s="129">
        <f>SUM(D2:D4)</f>
        <v>1181909712.7696557</v>
      </c>
      <c r="E5" s="130">
        <f>SUM(E2:E4)</f>
        <v>118.19097127696558</v>
      </c>
    </row>
    <row r="6" spans="1:5" ht="21.75" customHeight="1" x14ac:dyDescent="0.3">
      <c r="A6" s="131"/>
      <c r="B6" s="128" t="s">
        <v>230</v>
      </c>
      <c r="C6" s="129">
        <f>C5*0.1</f>
        <v>118.1909712769656</v>
      </c>
      <c r="D6" s="129">
        <f>D5*0.1</f>
        <v>118190971.27696557</v>
      </c>
      <c r="E6" s="130"/>
    </row>
    <row r="7" spans="1:5" ht="21.75" customHeight="1" x14ac:dyDescent="0.3">
      <c r="A7" s="132" t="s">
        <v>2</v>
      </c>
      <c r="B7" s="132"/>
      <c r="C7" s="129">
        <f>C5+C6</f>
        <v>1300.1006840466216</v>
      </c>
      <c r="D7" s="129">
        <f>D5+D6</f>
        <v>1300100684.0466213</v>
      </c>
      <c r="E7" s="129"/>
    </row>
    <row r="8" spans="1:5" ht="21.75" customHeight="1" x14ac:dyDescent="0.3">
      <c r="D8" s="27"/>
    </row>
    <row r="9" spans="1:5" ht="21.75" customHeight="1" x14ac:dyDescent="0.3">
      <c r="D9" s="26"/>
    </row>
    <row r="12" spans="1:5" ht="21.75" customHeight="1" x14ac:dyDescent="0.3">
      <c r="D12" s="41"/>
    </row>
    <row r="13" spans="1:5" ht="21.75" customHeight="1" x14ac:dyDescent="0.3">
      <c r="D13" s="27"/>
    </row>
    <row r="17" spans="11:11" ht="21.75" customHeight="1" x14ac:dyDescent="0.3">
      <c r="K17" s="40"/>
    </row>
  </sheetData>
  <mergeCells count="2">
    <mergeCell ref="A7:B7"/>
    <mergeCell ref="A2:A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"/>
    </sheetView>
  </sheetViews>
  <sheetFormatPr defaultRowHeight="16.5" x14ac:dyDescent="0.3"/>
  <cols>
    <col min="2" max="2" width="44" bestFit="1" customWidth="1"/>
    <col min="3" max="3" width="11.875" bestFit="1" customWidth="1"/>
    <col min="4" max="4" width="9.125" bestFit="1" customWidth="1"/>
    <col min="5" max="5" width="9.125" customWidth="1"/>
    <col min="6" max="6" width="16.75" bestFit="1" customWidth="1"/>
    <col min="7" max="7" width="10.875" customWidth="1"/>
    <col min="8" max="8" width="72.25" customWidth="1"/>
  </cols>
  <sheetData>
    <row r="1" spans="1:8" x14ac:dyDescent="0.3">
      <c r="A1" t="s">
        <v>56</v>
      </c>
      <c r="B1" t="s">
        <v>244</v>
      </c>
      <c r="C1" t="s">
        <v>245</v>
      </c>
      <c r="D1" t="s">
        <v>246</v>
      </c>
      <c r="E1" t="s">
        <v>251</v>
      </c>
      <c r="F1" t="s">
        <v>247</v>
      </c>
      <c r="G1" t="s">
        <v>255</v>
      </c>
    </row>
    <row r="2" spans="1:8" x14ac:dyDescent="0.3">
      <c r="A2" t="s">
        <v>243</v>
      </c>
      <c r="B2" t="s">
        <v>248</v>
      </c>
      <c r="C2" s="27">
        <v>400</v>
      </c>
      <c r="D2" s="27">
        <v>20000</v>
      </c>
      <c r="E2" s="27" t="s">
        <v>252</v>
      </c>
      <c r="F2" s="27">
        <f>C2*D2</f>
        <v>8000000</v>
      </c>
      <c r="G2" s="27">
        <f>F2/1000000</f>
        <v>8</v>
      </c>
      <c r="H2" t="str">
        <f>CONCATENATE("- ", B2, " 원본 데이터셋 구입 : ", C2, "원 * ", D2, E2, " = ", G2, "백만원")</f>
        <v>- 오디오 원본 데이터셋 구입 : 400원 * 20000곡 = 8백만원</v>
      </c>
    </row>
    <row r="3" spans="1:8" x14ac:dyDescent="0.3">
      <c r="A3" t="s">
        <v>243</v>
      </c>
      <c r="B3" t="s">
        <v>249</v>
      </c>
      <c r="C3" s="27">
        <v>7000</v>
      </c>
      <c r="D3" s="27">
        <v>3000</v>
      </c>
      <c r="E3" s="27" t="s">
        <v>253</v>
      </c>
      <c r="F3" s="27">
        <f t="shared" ref="F3:F15" si="0">C3*D3</f>
        <v>21000000</v>
      </c>
      <c r="G3" s="27">
        <f t="shared" ref="G3:G23" si="1">F3/1000000</f>
        <v>21</v>
      </c>
      <c r="H3" t="str">
        <f>CONCATENATE("- ", B3, " 원본 데이터셋 구입 : ", C3, "원 * ", D3, E3, " = ", G3, "백만원")</f>
        <v>- 비디오 원본 데이터셋 구입 : 7000원 * 3000편 = 21백만원</v>
      </c>
    </row>
    <row r="4" spans="1:8" x14ac:dyDescent="0.3">
      <c r="A4" t="s">
        <v>243</v>
      </c>
      <c r="B4" t="s">
        <v>250</v>
      </c>
      <c r="C4" s="27">
        <v>3000</v>
      </c>
      <c r="D4" s="27">
        <v>1000</v>
      </c>
      <c r="E4" s="27" t="s">
        <v>254</v>
      </c>
      <c r="F4" s="27">
        <f t="shared" si="0"/>
        <v>3000000</v>
      </c>
      <c r="G4" s="27">
        <f t="shared" si="1"/>
        <v>3</v>
      </c>
      <c r="H4" t="str">
        <f>CONCATENATE("- ", B4, " 원본 데이터셋 구입 : ", C4, "원 * ", D4, E4, " = ", G4, "백만원")</f>
        <v>- 북스캔만화 원본 데이터셋 구입 : 3000원 * 1000편 = 3백만원</v>
      </c>
    </row>
    <row r="5" spans="1:8" x14ac:dyDescent="0.3">
      <c r="C5" s="27"/>
      <c r="D5" s="27"/>
      <c r="E5" s="27"/>
      <c r="F5" s="27">
        <f t="shared" si="0"/>
        <v>0</v>
      </c>
      <c r="G5" s="27">
        <f t="shared" si="1"/>
        <v>0</v>
      </c>
    </row>
    <row r="6" spans="1:8" x14ac:dyDescent="0.3">
      <c r="A6" t="s">
        <v>256</v>
      </c>
      <c r="B6" t="s">
        <v>257</v>
      </c>
      <c r="C6" s="27">
        <v>4000000</v>
      </c>
      <c r="D6" s="27">
        <v>1</v>
      </c>
      <c r="E6" s="27">
        <v>1</v>
      </c>
      <c r="F6" s="27">
        <f t="shared" ref="F6:F7" si="2">C6*D6*E6</f>
        <v>4000000</v>
      </c>
      <c r="G6" s="27">
        <f t="shared" si="1"/>
        <v>4</v>
      </c>
      <c r="H6" t="str">
        <f>CONCATENATE("- ", B6, "(", C6/1000000, "백) * ", D6, "인 * ", E6, "개월 = ", G6, "백만원")</f>
        <v>- 오디오 원본 데이터셋 구축 : 초급기술자(4백) * 1인 * 1개월 = 4백만원</v>
      </c>
    </row>
    <row r="7" spans="1:8" x14ac:dyDescent="0.3">
      <c r="B7" t="s">
        <v>258</v>
      </c>
      <c r="C7" s="27">
        <v>4000000</v>
      </c>
      <c r="D7" s="27">
        <v>1</v>
      </c>
      <c r="E7" s="27">
        <v>3</v>
      </c>
      <c r="F7" s="27">
        <f t="shared" si="2"/>
        <v>12000000</v>
      </c>
      <c r="G7" s="27">
        <f t="shared" si="1"/>
        <v>12</v>
      </c>
      <c r="H7" t="str">
        <f>CONCATENATE("- ", B7, "(", C7/1000000, "백) * ", D7, "인 * ", E7, "개월 = ", G7, "백만원")</f>
        <v>- 비디오 원본 데이터셋 구축 : 초급기술자(4백) * 1인 * 3개월 = 12백만원</v>
      </c>
    </row>
    <row r="8" spans="1:8" x14ac:dyDescent="0.3">
      <c r="B8" t="s">
        <v>259</v>
      </c>
      <c r="C8" s="27">
        <v>4000000</v>
      </c>
      <c r="D8" s="27">
        <v>1</v>
      </c>
      <c r="E8" s="27">
        <v>2</v>
      </c>
      <c r="F8" s="27">
        <f>C8*D8*E8</f>
        <v>8000000</v>
      </c>
      <c r="G8" s="27">
        <f t="shared" si="1"/>
        <v>8</v>
      </c>
      <c r="H8" t="str">
        <f>CONCATENATE("- ", B8, "(", C8/1000000, "백) * ", D8, "인 * ", E8, "개월 = ", G8, "백만원")</f>
        <v>- 북스캔만화 원본 데이터셋 구축 : 초급기술자(4백) * 1인 * 2개월 = 8백만원</v>
      </c>
    </row>
    <row r="9" spans="1:8" x14ac:dyDescent="0.3">
      <c r="B9" t="s">
        <v>263</v>
      </c>
      <c r="C9" s="27">
        <v>4000000</v>
      </c>
      <c r="D9" s="27">
        <v>1</v>
      </c>
      <c r="E9" s="27">
        <v>1</v>
      </c>
      <c r="F9" s="27">
        <f>C9*D9*E9</f>
        <v>4000000</v>
      </c>
      <c r="G9" s="27">
        <f t="shared" si="1"/>
        <v>4</v>
      </c>
      <c r="H9" t="str">
        <f>CONCATENATE("- ", B9, "(", C9/1000000, "백) * ", D9, "인 * ", E9, "개월 = ", G9, "백만원")</f>
        <v>- 모바일웹하드 원본 데이터셋 구축 : 초급기술자(4백) * 1인 * 1개월 = 4백만원</v>
      </c>
    </row>
    <row r="10" spans="1:8" x14ac:dyDescent="0.3">
      <c r="C10" s="27"/>
      <c r="D10" s="27"/>
      <c r="E10" s="27"/>
      <c r="F10" s="27">
        <f t="shared" si="0"/>
        <v>0</v>
      </c>
      <c r="G10" s="27">
        <f t="shared" si="1"/>
        <v>0</v>
      </c>
    </row>
    <row r="11" spans="1:8" x14ac:dyDescent="0.3">
      <c r="B11" t="s">
        <v>260</v>
      </c>
      <c r="C11" s="27">
        <v>4000000</v>
      </c>
      <c r="D11" s="27">
        <v>1</v>
      </c>
      <c r="E11" s="27">
        <v>3</v>
      </c>
      <c r="F11" s="27">
        <f>C11*D11*E11</f>
        <v>12000000</v>
      </c>
      <c r="G11" s="27">
        <f t="shared" si="1"/>
        <v>12</v>
      </c>
      <c r="H11" t="str">
        <f>CONCATENATE("- ", B11, "(", C11/1000000, "백) * ", D11, "인 * ", E11, "개월 = ", G11, "백만원")</f>
        <v>- 오디오 변형 데이터셋 구축 : 초급기술자(4백) * 1인 * 3개월 = 12백만원</v>
      </c>
    </row>
    <row r="12" spans="1:8" x14ac:dyDescent="0.3">
      <c r="B12" t="s">
        <v>261</v>
      </c>
      <c r="C12" s="27">
        <v>4000000</v>
      </c>
      <c r="D12" s="27">
        <v>2</v>
      </c>
      <c r="E12" s="27">
        <v>4</v>
      </c>
      <c r="F12" s="27">
        <f t="shared" ref="F12:F14" si="3">C12*D12*E12</f>
        <v>32000000</v>
      </c>
      <c r="G12" s="27">
        <f t="shared" si="1"/>
        <v>32</v>
      </c>
      <c r="H12" t="str">
        <f>CONCATENATE("- ", B12, "(", C12/1000000, "백) * ", D12, "인 * ", E12, "개월 = ", G12, "백만원")</f>
        <v>- 비디오 변형 데이터셋 구축 : 초급기술자(4백) * 2인 * 4개월 = 32백만원</v>
      </c>
    </row>
    <row r="13" spans="1:8" x14ac:dyDescent="0.3">
      <c r="B13" t="s">
        <v>262</v>
      </c>
      <c r="C13" s="27">
        <v>4000000</v>
      </c>
      <c r="D13" s="27">
        <v>2</v>
      </c>
      <c r="E13" s="27">
        <v>4</v>
      </c>
      <c r="F13" s="27">
        <f t="shared" si="3"/>
        <v>32000000</v>
      </c>
      <c r="G13" s="27">
        <f t="shared" si="1"/>
        <v>32</v>
      </c>
      <c r="H13" t="str">
        <f>CONCATENATE("- ", B13, "(", C13/1000000, "백) * ", D13, "인 * ", E13, "개월 = ", G13, "백만원")</f>
        <v>- 북스캔만화 변형 데이터셋 구축 : 초급기술자(4백) * 2인 * 4개월 = 32백만원</v>
      </c>
    </row>
    <row r="14" spans="1:8" x14ac:dyDescent="0.3">
      <c r="B14" t="s">
        <v>264</v>
      </c>
      <c r="C14" s="27">
        <v>4000000</v>
      </c>
      <c r="D14" s="27">
        <v>1</v>
      </c>
      <c r="E14" s="27">
        <v>4</v>
      </c>
      <c r="F14" s="27">
        <f t="shared" si="3"/>
        <v>16000000</v>
      </c>
      <c r="G14" s="27">
        <f t="shared" si="1"/>
        <v>16</v>
      </c>
      <c r="H14" t="str">
        <f>CONCATENATE("- ", B14, "(", C14/1000000, "백) * ", D14, "인 * ", E14, "개월 = ", G14, "백만원")</f>
        <v>- 모바일웹하드 변형 데이터셋 구축 : 초급기술자(4백) * 1인 * 4개월 = 16백만원</v>
      </c>
    </row>
    <row r="15" spans="1:8" x14ac:dyDescent="0.3">
      <c r="C15" s="27"/>
      <c r="D15" s="27"/>
      <c r="E15" s="27"/>
      <c r="F15" s="27">
        <f t="shared" si="0"/>
        <v>0</v>
      </c>
      <c r="G15" s="27">
        <f t="shared" si="1"/>
        <v>0</v>
      </c>
    </row>
    <row r="16" spans="1:8" x14ac:dyDescent="0.3">
      <c r="B16" t="s">
        <v>265</v>
      </c>
      <c r="C16" s="27">
        <v>98648</v>
      </c>
      <c r="D16" s="27">
        <v>944.5</v>
      </c>
      <c r="E16" s="133">
        <v>1.03</v>
      </c>
      <c r="F16" s="134">
        <f>C16*D16*E16*0.935*1.025</f>
        <v>91973549.627794996</v>
      </c>
      <c r="G16" s="27">
        <f t="shared" si="1"/>
        <v>91.973549627794995</v>
      </c>
      <c r="H16" t="str">
        <f>CONCATENATE("- ", B16, " : ", C16, "원x", D16, "FPx", E16, "(유형별)×0.935(규모별)×1.025(품질) = ", ROUND(F16/1000000, 0), "백만원")</f>
        <v>- 분석 : 98648원x944.5FPx1.03(유형별)×0.935(규모별)×1.025(품질) = 92백만원</v>
      </c>
    </row>
    <row r="17" spans="2:8" x14ac:dyDescent="0.3">
      <c r="B17" t="s">
        <v>266</v>
      </c>
      <c r="C17" s="27">
        <v>124609</v>
      </c>
      <c r="D17" s="27">
        <f>D16</f>
        <v>944.5</v>
      </c>
      <c r="E17" s="133">
        <v>1.03</v>
      </c>
      <c r="F17" s="134">
        <f t="shared" ref="F17:F19" si="4">C17*D17*E17*0.935*1.025</f>
        <v>116178047.66006312</v>
      </c>
      <c r="G17" s="27">
        <f t="shared" si="1"/>
        <v>116.17804766006311</v>
      </c>
      <c r="H17" t="str">
        <f>CONCATENATE("- ", B17, " : ", C17, "원x", D16, "FPx", E17, "(유형별)×0.935(규모별)×1.025(품질) = ", ROUND(F17/1000000, 0), "백만원")</f>
        <v>- 설계 : 124609원x944.5FPx1.03(유형별)×0.935(규모별)×1.025(품질) = 116백만원</v>
      </c>
    </row>
    <row r="18" spans="2:8" x14ac:dyDescent="0.3">
      <c r="B18" t="s">
        <v>267</v>
      </c>
      <c r="C18" s="27">
        <v>166145</v>
      </c>
      <c r="D18" s="27">
        <f>D16</f>
        <v>944.5</v>
      </c>
      <c r="E18" s="133">
        <v>1.03</v>
      </c>
      <c r="F18" s="134">
        <f t="shared" si="4"/>
        <v>154903752.76650316</v>
      </c>
      <c r="G18" s="27">
        <f t="shared" si="1"/>
        <v>154.90375276650315</v>
      </c>
      <c r="H18" t="str">
        <f>CONCATENATE("- ", B18, " : ", C18, "원x", D16, "FPx", E18, "(유형별)×0.935(규모별)×1.025(품질) = ", ROUND(F18/1000000, 0), "백만원")</f>
        <v>- 구현 : 166145원x944.5FPx1.03(유형별)×0.935(규모별)×1.025(품질) = 155백만원</v>
      </c>
    </row>
    <row r="19" spans="2:8" x14ac:dyDescent="0.3">
      <c r="B19" t="s">
        <v>268</v>
      </c>
      <c r="C19" s="27">
        <v>129801</v>
      </c>
      <c r="D19" s="27">
        <f>D16</f>
        <v>944.5</v>
      </c>
      <c r="E19" s="133">
        <v>1.03</v>
      </c>
      <c r="F19" s="134">
        <f t="shared" si="4"/>
        <v>121018760.79836813</v>
      </c>
      <c r="G19" s="27">
        <f t="shared" si="1"/>
        <v>121.01876079836812</v>
      </c>
      <c r="H19" t="str">
        <f>CONCATENATE("- ", B19, " : ", C19, "원x", D16, "FPx", E19, "(유형별)×0.935(규모별)×1.025(품질) = ", ROUND(F19/1000000,0), "백만원")</f>
        <v>- 시험 : 129801원x944.5FPx1.03(유형별)×0.935(규모별)×1.025(품질) = 121백만원</v>
      </c>
    </row>
    <row r="20" spans="2:8" x14ac:dyDescent="0.3">
      <c r="C20" s="27"/>
      <c r="D20" s="27"/>
      <c r="E20" s="27"/>
      <c r="F20" s="27"/>
      <c r="G20" s="27">
        <f t="shared" si="1"/>
        <v>0</v>
      </c>
    </row>
    <row r="21" spans="2:8" x14ac:dyDescent="0.3">
      <c r="B21" t="s">
        <v>270</v>
      </c>
      <c r="C21" s="27"/>
      <c r="D21" s="27"/>
      <c r="E21" s="27"/>
      <c r="F21" s="27">
        <f>SUM(F2:F19)</f>
        <v>636074110.85272944</v>
      </c>
      <c r="G21" s="27">
        <f t="shared" si="1"/>
        <v>636.0741108527294</v>
      </c>
    </row>
    <row r="22" spans="2:8" x14ac:dyDescent="0.3">
      <c r="B22" t="s">
        <v>271</v>
      </c>
      <c r="C22" s="27"/>
      <c r="D22" s="27"/>
      <c r="E22" s="27"/>
      <c r="F22" s="27">
        <f>F21*0.1</f>
        <v>63607411.085272945</v>
      </c>
      <c r="G22" s="27">
        <f t="shared" si="1"/>
        <v>63.607411085272943</v>
      </c>
      <c r="H22" t="str">
        <f>CONCATENATE("- ", B22, " 10% = ", ROUND(F22/1000000,0), "백만원")</f>
        <v>- 부가세 10% = 64백만원</v>
      </c>
    </row>
    <row r="23" spans="2:8" x14ac:dyDescent="0.3">
      <c r="B23" t="s">
        <v>272</v>
      </c>
      <c r="C23" s="27"/>
      <c r="D23" s="27"/>
      <c r="E23" s="27"/>
      <c r="F23" s="27">
        <f>F21+F22</f>
        <v>699681521.93800235</v>
      </c>
      <c r="G23" s="27">
        <f t="shared" si="1"/>
        <v>699.68152193800233</v>
      </c>
    </row>
    <row r="24" spans="2:8" x14ac:dyDescent="0.3">
      <c r="C24" s="27"/>
      <c r="D24" s="27"/>
      <c r="E24" s="27"/>
      <c r="F24" s="27"/>
      <c r="G24" s="27"/>
    </row>
    <row r="25" spans="2:8" x14ac:dyDescent="0.3">
      <c r="C25" s="27"/>
      <c r="D25" s="27"/>
      <c r="E25" s="27"/>
      <c r="F25" s="27"/>
      <c r="G25" s="27"/>
    </row>
    <row r="26" spans="2:8" x14ac:dyDescent="0.3">
      <c r="C26" s="27"/>
      <c r="D26" s="27"/>
      <c r="E26" s="27"/>
      <c r="F26" s="27"/>
      <c r="G26" s="27"/>
    </row>
    <row r="27" spans="2:8" x14ac:dyDescent="0.3">
      <c r="C27" s="27"/>
      <c r="D27" s="27"/>
      <c r="E27" s="27"/>
      <c r="F27" s="27"/>
      <c r="G27" s="27"/>
    </row>
    <row r="28" spans="2:8" x14ac:dyDescent="0.3">
      <c r="C28" s="27"/>
      <c r="D28" s="27"/>
      <c r="E28" s="27"/>
      <c r="F28" s="27"/>
      <c r="G28" s="2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직접경비</vt:lpstr>
      <vt:lpstr>기능목록</vt:lpstr>
      <vt:lpstr>기능점수</vt:lpstr>
      <vt:lpstr>보정계수</vt:lpstr>
      <vt:lpstr>개발원가</vt:lpstr>
      <vt:lpstr>소프트웨어개발비</vt:lpstr>
      <vt:lpstr>하드웨어</vt:lpstr>
      <vt:lpstr>총괄표</vt:lpstr>
      <vt:lpstr>데이타셋 구축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2011-02-08T01:39:53Z</dcterms:created>
  <dcterms:modified xsi:type="dcterms:W3CDTF">2019-03-11T07:56:38Z</dcterms:modified>
</cp:coreProperties>
</file>