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" i="1" l="1"/>
  <c r="K3" i="1"/>
  <c r="M3" i="1"/>
  <c r="N3" i="1"/>
  <c r="L3" i="1"/>
  <c r="K2" i="1"/>
  <c r="M2" i="1"/>
  <c r="N2" i="1"/>
  <c r="K4" i="1"/>
  <c r="M4" i="1"/>
  <c r="N4" i="1"/>
  <c r="L4" i="1"/>
  <c r="K5" i="1"/>
  <c r="M5" i="1"/>
  <c r="N5" i="1"/>
  <c r="L5" i="1"/>
  <c r="K6" i="1"/>
  <c r="M6" i="1"/>
  <c r="N6" i="1"/>
  <c r="L6" i="1"/>
  <c r="K7" i="1"/>
  <c r="M7" i="1"/>
  <c r="N7" i="1"/>
  <c r="L7" i="1"/>
  <c r="O3" i="1"/>
  <c r="O4" i="1"/>
  <c r="O5" i="1"/>
  <c r="O6" i="1"/>
  <c r="O7" i="1"/>
  <c r="O2" i="1"/>
  <c r="P3" i="1"/>
  <c r="Q3" i="1"/>
  <c r="P4" i="1"/>
  <c r="Q4" i="1"/>
  <c r="P5" i="1"/>
  <c r="Q5" i="1"/>
  <c r="P6" i="1"/>
  <c r="Q6" i="1"/>
  <c r="P7" i="1"/>
  <c r="Q7" i="1"/>
  <c r="P2" i="1"/>
  <c r="Q2" i="1"/>
</calcChain>
</file>

<file path=xl/sharedStrings.xml><?xml version="1.0" encoding="utf-8"?>
<sst xmlns="http://schemas.openxmlformats.org/spreadsheetml/2006/main" count="16" uniqueCount="15">
  <si>
    <t>Temperaturas (ºC)</t>
  </si>
  <si>
    <t>1ª medição</t>
  </si>
  <si>
    <t>2ªmedição</t>
  </si>
  <si>
    <t>3ª medição</t>
  </si>
  <si>
    <t>4ª medição</t>
  </si>
  <si>
    <t>5ªmedição</t>
  </si>
  <si>
    <t>6ª medição</t>
  </si>
  <si>
    <t>σ v</t>
  </si>
  <si>
    <t xml:space="preserve"> σ v ÷ V</t>
  </si>
  <si>
    <t>Incerteza tipo B LM35</t>
  </si>
  <si>
    <t>Média( mV)</t>
  </si>
  <si>
    <t>σ p (mV)</t>
  </si>
  <si>
    <t>Desvio Padrão (mV)</t>
  </si>
  <si>
    <t>Desvio Padrão Médio = Incerteza tipo A (mV)</t>
  </si>
  <si>
    <t>Incerteza tipo B Analog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</si>
</sst>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R$&quot;* #,##0.00_);_(&quot;R$&quot;* \(#,##0.00\);_(&quot;R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Alignment="1">
      <alignment horizontal="left" vertical="center"/>
    </xf>
  </cellXfs>
  <cellStyles count="22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1">
    <dxf>
      <font>
        <color theme="3"/>
      </font>
    </dxf>
  </dxfs>
  <tableStyles count="1" defaultTableStyle="TableStyleMedium9" defaultPivotStyle="PivotStyleMedium4">
    <tableStyle name="Table Style 1" pivot="0" count="1"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Média( mV)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Sheet1!$J$2:$J$7</c:f>
              <c:numCache>
                <c:formatCode>General</c:formatCode>
                <c:ptCount val="6"/>
                <c:pt idx="0">
                  <c:v>-5.0</c:v>
                </c:pt>
                <c:pt idx="1">
                  <c:v>5.0</c:v>
                </c:pt>
                <c:pt idx="2">
                  <c:v>15.0</c:v>
                </c:pt>
                <c:pt idx="3">
                  <c:v>25.0</c:v>
                </c:pt>
                <c:pt idx="4">
                  <c:v>35.0</c:v>
                </c:pt>
                <c:pt idx="5">
                  <c:v>45.0</c:v>
                </c:pt>
              </c:numCache>
            </c:numRef>
          </c:xVal>
          <c:yVal>
            <c:numRef>
              <c:f>Sheet1!$K$2:$K$7</c:f>
              <c:numCache>
                <c:formatCode>General</c:formatCode>
                <c:ptCount val="6"/>
                <c:pt idx="0">
                  <c:v>0.0</c:v>
                </c:pt>
                <c:pt idx="1">
                  <c:v>87.60000000000001</c:v>
                </c:pt>
                <c:pt idx="2">
                  <c:v>165.2833333333333</c:v>
                </c:pt>
                <c:pt idx="3">
                  <c:v>260.1833333333333</c:v>
                </c:pt>
                <c:pt idx="4">
                  <c:v>356.3833333333334</c:v>
                </c:pt>
                <c:pt idx="5">
                  <c:v>457.95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397288"/>
        <c:axId val="2106467704"/>
      </c:scatterChart>
      <c:valAx>
        <c:axId val="2107397288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Temperatura</a:t>
                </a:r>
                <a:r>
                  <a:rPr lang="en-US" baseline="0"/>
                  <a:t> (ºC)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6467704"/>
        <c:crosses val="autoZero"/>
        <c:crossBetween val="midCat"/>
      </c:valAx>
      <c:valAx>
        <c:axId val="210646770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Voltagem</a:t>
                </a:r>
                <a:r>
                  <a:rPr lang="en-US" baseline="0"/>
                  <a:t> (mV)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73972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gradFill flip="none" rotWithShape="1">
        <a:gsLst>
          <a:gs pos="0">
            <a:schemeClr val="tx1"/>
          </a:gs>
          <a:gs pos="100000">
            <a:srgbClr val="FFFFFF"/>
          </a:gs>
        </a:gsLst>
        <a:lin ang="0" scaled="1"/>
        <a:tileRect/>
      </a:gradFill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1155700</xdr:colOff>
      <xdr:row>11</xdr:row>
      <xdr:rowOff>114300</xdr:rowOff>
    </xdr:from>
    <xdr:to>
      <xdr:col>13</xdr:col>
      <xdr:colOff>596900</xdr:colOff>
      <xdr:row>30</xdr:row>
      <xdr:rowOff>146050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J1:Q7" totalsRowShown="0">
  <autoFilter ref="J1:Q7"/>
  <tableColumns count="8">
    <tableColumn id="1" name="Temperaturas (ºC)"/>
    <tableColumn id="2" name="Média( mV)">
      <calculatedColumnFormula>SUM(B2+C2+D2+E2+F2+G2)/6</calculatedColumnFormula>
    </tableColumn>
    <tableColumn id="3" name="σ p (mV)">
      <calculatedColumnFormula>SQRT(N2^2 + O2^2+$J$10)</calculatedColumnFormula>
    </tableColumn>
    <tableColumn id="4" name="Desvio Padrão (mV)">
      <calculatedColumnFormula>(B2-K2)^2 + (C2-K2)^2 + (D2-K2)^2+ (E2-K2)^2+ (F2-K2)^2+ (G2-K2)^2/5</calculatedColumnFormula>
    </tableColumn>
    <tableColumn id="5" name="Desvio Padrão Médio = Incerteza tipo A (mV)">
      <calculatedColumnFormula>M2/SQRT(6)</calculatedColumnFormula>
    </tableColumn>
    <tableColumn id="6" name="Incerteza tipo B Analog (mV)">
      <calculatedColumnFormula>5/(2^14 - 1)</calculatedColumnFormula>
    </tableColumn>
    <tableColumn id="7" name="σ v">
      <calculatedColumnFormula>SQRT(N2^2+O2^2)</calculatedColumnFormula>
    </tableColumn>
    <tableColumn id="8" name=" σ v ÷ V">
      <calculatedColumnFormula>P2/K2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7" totalsRowShown="0">
  <autoFilter ref="A1:G7"/>
  <tableColumns count="7">
    <tableColumn id="1" name="Temperaturas (ºC)"/>
    <tableColumn id="2" name="1ª medição"/>
    <tableColumn id="3" name="2ªmedição"/>
    <tableColumn id="4" name="3ª medição"/>
    <tableColumn id="5" name="4ª medição"/>
    <tableColumn id="6" name="5ªmedição"/>
    <tableColumn id="7" name="6ª mediçã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9:J10" totalsRowShown="0">
  <autoFilter ref="J9:J10"/>
  <tableColumns count="1">
    <tableColumn id="1" name="Incerteza tipo B LM3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G1" workbookViewId="0">
      <selection activeCell="N29" sqref="N29"/>
    </sheetView>
  </sheetViews>
  <sheetFormatPr baseColWidth="10" defaultRowHeight="15" x14ac:dyDescent="0"/>
  <cols>
    <col min="1" max="1" width="19.6640625" customWidth="1"/>
    <col min="2" max="2" width="13" customWidth="1"/>
    <col min="3" max="3" width="12.5" customWidth="1"/>
    <col min="4" max="5" width="13" customWidth="1"/>
    <col min="6" max="6" width="12.5" customWidth="1"/>
    <col min="7" max="7" width="13" customWidth="1"/>
    <col min="10" max="10" width="21.5" customWidth="1"/>
    <col min="11" max="11" width="11.83203125" customWidth="1"/>
    <col min="12" max="12" width="15.33203125" customWidth="1"/>
    <col min="13" max="13" width="35.83203125" customWidth="1"/>
    <col min="14" max="14" width="37.83203125" customWidth="1"/>
    <col min="15" max="15" width="25.1640625" customWidth="1"/>
    <col min="16" max="16" width="11.83203125" customWidth="1"/>
    <col min="17" max="18" width="7.1640625" customWidth="1"/>
  </cols>
  <sheetData>
    <row r="1" spans="1:17" ht="15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s="1" t="s">
        <v>0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7</v>
      </c>
      <c r="Q1" t="s">
        <v>8</v>
      </c>
    </row>
    <row r="2" spans="1:17">
      <c r="A2">
        <v>-5</v>
      </c>
      <c r="J2">
        <v>-5</v>
      </c>
      <c r="K2">
        <f t="shared" ref="K2:K7" si="0">SUM(B2+C2+D2+E2+F2+G2)/6</f>
        <v>0</v>
      </c>
      <c r="L2">
        <f>SQRT(N2^2 + O2^2+$J$10)</f>
        <v>1.5811388595387905</v>
      </c>
      <c r="M2">
        <f>(B2-K2)^2 + (C2-K2)^2 + (D2-K2)^2+ (E2-K2)^2+ (F2-K2)^2+ (G2-K2)^2/5</f>
        <v>0</v>
      </c>
      <c r="N2">
        <f t="shared" ref="N2:N7" si="1">M2/SQRT(6)</f>
        <v>0</v>
      </c>
      <c r="O2">
        <f t="shared" ref="O2:O7" si="2">5/(2^14 - 1)</f>
        <v>3.0519440883843008E-4</v>
      </c>
      <c r="P2">
        <f t="shared" ref="P2:P7" si="3">SQRT(N2^2+O2^2)</f>
        <v>3.0519440883843008E-4</v>
      </c>
      <c r="Q2" t="e">
        <f>P2/K2</f>
        <v>#DIV/0!</v>
      </c>
    </row>
    <row r="3" spans="1:17">
      <c r="A3">
        <v>5</v>
      </c>
      <c r="B3">
        <v>87.3</v>
      </c>
      <c r="C3">
        <v>87.2</v>
      </c>
      <c r="D3">
        <v>87.2</v>
      </c>
      <c r="E3">
        <v>86.4</v>
      </c>
      <c r="F3">
        <v>89.2</v>
      </c>
      <c r="G3">
        <v>88.3</v>
      </c>
      <c r="J3">
        <v>5</v>
      </c>
      <c r="K3">
        <f t="shared" si="0"/>
        <v>87.600000000000009</v>
      </c>
      <c r="L3">
        <f>SQRT(N3^2 + O3^2+$J$10)</f>
        <v>2.4263162942638572</v>
      </c>
      <c r="M3">
        <f>(B3-K3)^2 + (C3-K3)^2 + (D3-K3)^2+ (E3-K3)^2+ (F3-K3)^2+ (G3-K3)^2/5</f>
        <v>4.5080000000000018</v>
      </c>
      <c r="N3">
        <f t="shared" si="1"/>
        <v>1.8403832934110953</v>
      </c>
      <c r="O3">
        <f t="shared" si="2"/>
        <v>3.0519440883843008E-4</v>
      </c>
      <c r="P3">
        <f t="shared" si="3"/>
        <v>1.8403833187165919</v>
      </c>
      <c r="Q3">
        <f>P3/K3</f>
        <v>2.1008941994481639E-2</v>
      </c>
    </row>
    <row r="4" spans="1:17">
      <c r="A4">
        <v>15</v>
      </c>
      <c r="B4">
        <v>165.3</v>
      </c>
      <c r="C4">
        <v>163.4</v>
      </c>
      <c r="D4">
        <v>163</v>
      </c>
      <c r="E4">
        <v>168.2</v>
      </c>
      <c r="F4">
        <v>166.9</v>
      </c>
      <c r="G4">
        <v>164.9</v>
      </c>
      <c r="J4">
        <v>15</v>
      </c>
      <c r="K4">
        <f t="shared" si="0"/>
        <v>165.28333333333333</v>
      </c>
      <c r="L4">
        <f>SQRT(N4^2 + O4^2+$J$10)</f>
        <v>8.2808923862398292</v>
      </c>
      <c r="M4">
        <f>(B4-K4)^2 + (C4-K4)^2 + (D4-K4)^2+ (E4-K4)^2+ (F4-K4)^2+ (G4-K4)^2/5</f>
        <v>19.910777777777714</v>
      </c>
      <c r="N4">
        <f t="shared" si="1"/>
        <v>8.1285409895836249</v>
      </c>
      <c r="O4">
        <f t="shared" si="2"/>
        <v>3.0519440883843008E-4</v>
      </c>
      <c r="P4">
        <f t="shared" si="3"/>
        <v>8.1285409953130436</v>
      </c>
      <c r="Q4">
        <f>P4/K4</f>
        <v>4.917943528474162E-2</v>
      </c>
    </row>
    <row r="5" spans="1:17">
      <c r="A5">
        <v>25</v>
      </c>
      <c r="B5">
        <v>259.5</v>
      </c>
      <c r="C5">
        <v>260.5</v>
      </c>
      <c r="D5">
        <v>260.5</v>
      </c>
      <c r="E5">
        <v>260.2</v>
      </c>
      <c r="F5">
        <v>260.2</v>
      </c>
      <c r="G5">
        <v>260.2</v>
      </c>
      <c r="J5">
        <v>25</v>
      </c>
      <c r="K5">
        <f t="shared" si="0"/>
        <v>260.18333333333334</v>
      </c>
      <c r="L5">
        <f>SQRT(N5^2 + O5^2+$J$10)</f>
        <v>1.604492288111304</v>
      </c>
      <c r="M5">
        <f>(B5-K5)^2 + (C5-K5)^2 + (D5-K5)^2+ (E5-K5)^2+ (F5-K5)^2+ (G5-K5)^2/5</f>
        <v>0.66811111111111032</v>
      </c>
      <c r="N5">
        <f t="shared" si="1"/>
        <v>0.27275521895102284</v>
      </c>
      <c r="O5">
        <f t="shared" si="2"/>
        <v>3.0519440883843008E-4</v>
      </c>
      <c r="P5">
        <f t="shared" si="3"/>
        <v>0.27275538969678964</v>
      </c>
      <c r="Q5">
        <f>P5/K5</f>
        <v>1.0483199911477405E-3</v>
      </c>
    </row>
    <row r="6" spans="1:17">
      <c r="A6">
        <v>35</v>
      </c>
      <c r="B6">
        <v>357.5</v>
      </c>
      <c r="C6">
        <v>357.5</v>
      </c>
      <c r="D6">
        <v>357.5</v>
      </c>
      <c r="E6">
        <v>355.8</v>
      </c>
      <c r="F6">
        <v>356.5</v>
      </c>
      <c r="G6">
        <v>353.5</v>
      </c>
      <c r="J6">
        <v>35</v>
      </c>
      <c r="K6">
        <f t="shared" si="0"/>
        <v>356.38333333333338</v>
      </c>
      <c r="L6">
        <f>SQRT(N6^2 + O6^2+$J$10)</f>
        <v>2.8327891758748778</v>
      </c>
      <c r="M6">
        <f>(B6-K6)^2 + (C6-K6)^2 + (D6-K6)^2+ (E6-K6)^2+ (F6-K6)^2+ (G6-K6)^2/5</f>
        <v>5.7574444444442046</v>
      </c>
      <c r="N6">
        <f t="shared" si="1"/>
        <v>2.3504668518850123</v>
      </c>
      <c r="O6">
        <f t="shared" si="2"/>
        <v>3.0519440883843008E-4</v>
      </c>
      <c r="P6">
        <f t="shared" si="3"/>
        <v>2.350466871698869</v>
      </c>
      <c r="Q6">
        <f>P6/K6</f>
        <v>6.595333316276113E-3</v>
      </c>
    </row>
    <row r="7" spans="1:17">
      <c r="A7">
        <v>45</v>
      </c>
      <c r="B7">
        <v>459.1</v>
      </c>
      <c r="C7">
        <v>455.7</v>
      </c>
      <c r="D7">
        <v>456.1</v>
      </c>
      <c r="E7">
        <v>458.5</v>
      </c>
      <c r="F7">
        <v>458.5</v>
      </c>
      <c r="G7">
        <v>459.8</v>
      </c>
      <c r="J7">
        <v>45</v>
      </c>
      <c r="K7">
        <f t="shared" si="0"/>
        <v>457.95000000000005</v>
      </c>
      <c r="L7">
        <f>SQRT(N7^2 + O7^2+$J$10)</f>
        <v>4.7983227895947387</v>
      </c>
      <c r="M7">
        <f>(B7-K7)^2 + (C7-K7)^2 + (D7-K7)^2+ (E7-K7)^2+ (F7-K7)^2+ (G7-K7)^2/5</f>
        <v>11.097000000000163</v>
      </c>
      <c r="N7">
        <f t="shared" si="1"/>
        <v>4.5303312792775552</v>
      </c>
      <c r="O7">
        <f t="shared" si="2"/>
        <v>3.0519440883843008E-4</v>
      </c>
      <c r="P7">
        <f t="shared" si="3"/>
        <v>4.5303312895575569</v>
      </c>
      <c r="Q7">
        <f>P7/K7</f>
        <v>9.8926330157387415E-3</v>
      </c>
    </row>
    <row r="9" spans="1:17">
      <c r="J9" t="s">
        <v>9</v>
      </c>
    </row>
    <row r="10" spans="1:17">
      <c r="J10">
        <v>2.5</v>
      </c>
    </row>
  </sheetData>
  <pageMargins left="0.75" right="0.75" top="1" bottom="1" header="0.5" footer="0.5"/>
  <pageSetup paperSize="9" orientation="portrait" horizontalDpi="4294967292" verticalDpi="4294967292"/>
  <drawing r:id="rId1"/>
  <tableParts count="3">
    <tablePart r:id="rId2"/>
    <tablePart r:id="rId3"/>
    <tablePart r:id="rId4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Ludman</dc:creator>
  <cp:lastModifiedBy>Carlos Ludman</cp:lastModifiedBy>
  <dcterms:created xsi:type="dcterms:W3CDTF">2016-06-05T18:41:01Z</dcterms:created>
  <dcterms:modified xsi:type="dcterms:W3CDTF">2016-06-10T11:21:13Z</dcterms:modified>
</cp:coreProperties>
</file>