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nat\Documents\GitHub\CC1A3\FCM\"/>
    </mc:Choice>
  </mc:AlternateContent>
  <xr:revisionPtr revIDLastSave="0" documentId="13_ncr:1_{B174685A-3760-46B4-A8F3-CEB0C888E399}" xr6:coauthVersionLast="47" xr6:coauthVersionMax="47" xr10:uidLastSave="{00000000-0000-0000-0000-000000000000}"/>
  <bookViews>
    <workbookView xWindow="-120" yWindow="-120" windowWidth="29040" windowHeight="17640" firstSheet="1" activeTab="7" xr2:uid="{B9BD0F45-4C1D-413E-AD5C-7BE548D4C230}"/>
  </bookViews>
  <sheets>
    <sheet name="N budget" sheetId="15" r:id="rId1"/>
    <sheet name="NO3 06112023" sheetId="14" r:id="rId2"/>
    <sheet name="NH4 06112023" sheetId="13" r:id="rId3"/>
    <sheet name="samples" sheetId="1" r:id="rId4"/>
    <sheet name="Sheet2" sheetId="2" r:id="rId5"/>
    <sheet name="231106_Osnat_NH4.run RRR" sheetId="5" r:id="rId6"/>
    <sheet name="231106_Osnat_NH4 contR1 RRR" sheetId="8" r:id="rId7"/>
    <sheet name="DON2DIN rate" sheetId="11" r:id="rId8"/>
    <sheet name="231106_Osnat_NO3R1 RRR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1" l="1"/>
  <c r="G4" i="11"/>
  <c r="H4" i="11"/>
  <c r="F8" i="11"/>
  <c r="H8" i="11" s="1"/>
  <c r="G8" i="11"/>
  <c r="F9" i="11"/>
  <c r="H9" i="11" s="1"/>
  <c r="G9" i="11"/>
  <c r="F10" i="11"/>
  <c r="H10" i="11" s="1"/>
  <c r="G10" i="11"/>
  <c r="F11" i="11"/>
  <c r="H11" i="11" s="1"/>
  <c r="G11" i="11"/>
  <c r="F12" i="11"/>
  <c r="H12" i="11" s="1"/>
  <c r="G12" i="11"/>
  <c r="F14" i="11"/>
  <c r="H14" i="11" s="1"/>
  <c r="G14" i="11"/>
  <c r="F15" i="11"/>
  <c r="H15" i="11" s="1"/>
  <c r="G15" i="11"/>
  <c r="F16" i="11"/>
  <c r="H16" i="11" s="1"/>
  <c r="G16" i="11"/>
  <c r="F17" i="11"/>
  <c r="H17" i="11" s="1"/>
  <c r="G17" i="11"/>
  <c r="H3" i="11"/>
  <c r="G3" i="11"/>
  <c r="F3" i="11"/>
  <c r="T44" i="15"/>
  <c r="T43" i="15"/>
  <c r="Q44" i="15"/>
  <c r="Q43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L31" i="15" s="1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L15" i="15" s="1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I15" i="15"/>
  <c r="H2" i="15"/>
  <c r="L2" i="15" s="1"/>
  <c r="J4" i="15"/>
  <c r="J5" i="15"/>
  <c r="J6" i="15"/>
  <c r="J7" i="15"/>
  <c r="J8" i="15"/>
  <c r="J9" i="15"/>
  <c r="J10" i="15"/>
  <c r="J11" i="15"/>
  <c r="J12" i="15"/>
  <c r="J13" i="15"/>
  <c r="J14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R44" i="15" s="1"/>
  <c r="J48" i="15"/>
  <c r="J49" i="15"/>
  <c r="J3" i="15"/>
  <c r="D4" i="14"/>
  <c r="D5" i="14"/>
  <c r="D6" i="14"/>
  <c r="D7" i="14"/>
  <c r="D8" i="14"/>
  <c r="D9" i="14"/>
  <c r="D10" i="14"/>
  <c r="D11" i="14"/>
  <c r="D12" i="14"/>
  <c r="D13" i="14"/>
  <c r="D3" i="14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3" i="13"/>
  <c r="B4" i="14"/>
  <c r="C4" i="14"/>
  <c r="B5" i="14"/>
  <c r="C5" i="14"/>
  <c r="B6" i="14"/>
  <c r="C6" i="14"/>
  <c r="B7" i="14"/>
  <c r="C7" i="14"/>
  <c r="B8" i="14"/>
  <c r="C8" i="14"/>
  <c r="B9" i="14"/>
  <c r="C9" i="14"/>
  <c r="B10" i="14"/>
  <c r="C10" i="14"/>
  <c r="B11" i="14"/>
  <c r="C11" i="14"/>
  <c r="B12" i="14"/>
  <c r="C12" i="14"/>
  <c r="B13" i="14"/>
  <c r="C13" i="14"/>
  <c r="C3" i="14"/>
  <c r="B3" i="14"/>
  <c r="F52" i="13"/>
  <c r="C52" i="13"/>
  <c r="B52" i="13"/>
  <c r="F49" i="13"/>
  <c r="C49" i="13"/>
  <c r="B49" i="13"/>
  <c r="F48" i="13"/>
  <c r="C48" i="13"/>
  <c r="B48" i="13"/>
  <c r="F47" i="13"/>
  <c r="C47" i="13"/>
  <c r="B47" i="13"/>
  <c r="F46" i="13"/>
  <c r="C46" i="13"/>
  <c r="B46" i="13"/>
  <c r="F45" i="13"/>
  <c r="C45" i="13"/>
  <c r="B45" i="13"/>
  <c r="F44" i="13"/>
  <c r="C44" i="13"/>
  <c r="B44" i="13"/>
  <c r="F43" i="13"/>
  <c r="C43" i="13"/>
  <c r="B43" i="13"/>
  <c r="F42" i="13"/>
  <c r="C42" i="13"/>
  <c r="B42" i="13"/>
  <c r="F41" i="13"/>
  <c r="C41" i="13"/>
  <c r="B41" i="13"/>
  <c r="F40" i="13"/>
  <c r="C40" i="13"/>
  <c r="B40" i="13"/>
  <c r="F39" i="13"/>
  <c r="C39" i="13"/>
  <c r="B39" i="13"/>
  <c r="F38" i="13"/>
  <c r="C38" i="13"/>
  <c r="B38" i="13"/>
  <c r="F37" i="13"/>
  <c r="C37" i="13"/>
  <c r="B37" i="13"/>
  <c r="F36" i="13"/>
  <c r="C36" i="13"/>
  <c r="B36" i="13"/>
  <c r="F35" i="13"/>
  <c r="C35" i="13"/>
  <c r="B35" i="13"/>
  <c r="F34" i="13"/>
  <c r="C34" i="13"/>
  <c r="B34" i="13"/>
  <c r="F33" i="13"/>
  <c r="C33" i="13"/>
  <c r="B33" i="13"/>
  <c r="F32" i="13"/>
  <c r="C32" i="13"/>
  <c r="B32" i="13"/>
  <c r="F31" i="13"/>
  <c r="C31" i="13"/>
  <c r="B31" i="13"/>
  <c r="F30" i="13"/>
  <c r="C30" i="13"/>
  <c r="B30" i="13"/>
  <c r="F29" i="13"/>
  <c r="C29" i="13"/>
  <c r="B29" i="13"/>
  <c r="F28" i="13"/>
  <c r="C28" i="13"/>
  <c r="B28" i="13"/>
  <c r="F27" i="13"/>
  <c r="C27" i="13"/>
  <c r="B27" i="13"/>
  <c r="F26" i="13"/>
  <c r="C26" i="13"/>
  <c r="B26" i="13"/>
  <c r="F25" i="13"/>
  <c r="C25" i="13"/>
  <c r="B25" i="13"/>
  <c r="F24" i="13"/>
  <c r="C24" i="13"/>
  <c r="B24" i="13"/>
  <c r="F23" i="13"/>
  <c r="C23" i="13"/>
  <c r="B23" i="13"/>
  <c r="F22" i="13"/>
  <c r="C22" i="13"/>
  <c r="B22" i="13"/>
  <c r="F21" i="13"/>
  <c r="C21" i="13"/>
  <c r="B21" i="13"/>
  <c r="F20" i="13"/>
  <c r="C20" i="13"/>
  <c r="B20" i="13"/>
  <c r="F19" i="13"/>
  <c r="C19" i="13"/>
  <c r="B19" i="13"/>
  <c r="F18" i="13"/>
  <c r="C18" i="13"/>
  <c r="B18" i="13"/>
  <c r="F17" i="13"/>
  <c r="C17" i="13"/>
  <c r="B17" i="13"/>
  <c r="F16" i="13"/>
  <c r="C16" i="13"/>
  <c r="B16" i="13"/>
  <c r="F15" i="13"/>
  <c r="C15" i="13"/>
  <c r="B15" i="13"/>
  <c r="F14" i="13"/>
  <c r="C14" i="13"/>
  <c r="B14" i="13"/>
  <c r="F13" i="13"/>
  <c r="C13" i="13"/>
  <c r="B13" i="13"/>
  <c r="F12" i="13"/>
  <c r="C12" i="13"/>
  <c r="B12" i="13"/>
  <c r="F11" i="13"/>
  <c r="C11" i="13"/>
  <c r="B11" i="13"/>
  <c r="F10" i="13"/>
  <c r="C10" i="13"/>
  <c r="B10" i="13"/>
  <c r="C9" i="13"/>
  <c r="B9" i="13"/>
  <c r="F8" i="13"/>
  <c r="C8" i="13"/>
  <c r="B8" i="13"/>
  <c r="F7" i="13"/>
  <c r="C7" i="13"/>
  <c r="B7" i="13"/>
  <c r="F6" i="13"/>
  <c r="C6" i="13"/>
  <c r="B6" i="13"/>
  <c r="F5" i="13"/>
  <c r="C5" i="13"/>
  <c r="B5" i="13"/>
  <c r="F4" i="13"/>
  <c r="C4" i="13"/>
  <c r="B4" i="13"/>
  <c r="F3" i="13"/>
  <c r="C3" i="13"/>
  <c r="B3" i="13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16" i="12"/>
  <c r="I38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16" i="8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R43" i="15" l="1"/>
  <c r="K22" i="15"/>
  <c r="K23" i="15"/>
  <c r="K24" i="15"/>
  <c r="K28" i="15"/>
  <c r="K25" i="15"/>
  <c r="K26" i="15"/>
  <c r="K27" i="15"/>
  <c r="K17" i="15"/>
  <c r="K29" i="15"/>
  <c r="K19" i="15"/>
  <c r="K16" i="15"/>
  <c r="K21" i="15"/>
  <c r="K18" i="15"/>
  <c r="K30" i="15"/>
  <c r="K20" i="15"/>
  <c r="K6" i="15"/>
  <c r="K7" i="15"/>
  <c r="K8" i="15"/>
  <c r="K9" i="15"/>
  <c r="K12" i="15"/>
  <c r="K10" i="15"/>
  <c r="K11" i="15"/>
  <c r="K13" i="15"/>
  <c r="K5" i="15"/>
  <c r="K14" i="15"/>
  <c r="K4" i="15"/>
  <c r="K3" i="15"/>
  <c r="K44" i="15"/>
  <c r="K45" i="15"/>
  <c r="K46" i="15"/>
  <c r="K32" i="15"/>
  <c r="K33" i="15"/>
  <c r="K34" i="15"/>
  <c r="K35" i="15"/>
  <c r="K47" i="15"/>
  <c r="S44" i="15" s="1"/>
  <c r="K36" i="15"/>
  <c r="K48" i="15"/>
  <c r="K37" i="15"/>
  <c r="K49" i="15"/>
  <c r="K38" i="15"/>
  <c r="K39" i="15"/>
  <c r="K42" i="15"/>
  <c r="K40" i="15"/>
  <c r="K41" i="15"/>
  <c r="K43" i="15"/>
  <c r="S43" i="15" l="1"/>
</calcChain>
</file>

<file path=xl/sharedStrings.xml><?xml version="1.0" encoding="utf-8"?>
<sst xmlns="http://schemas.openxmlformats.org/spreadsheetml/2006/main" count="823" uniqueCount="146">
  <si>
    <t>P1A</t>
  </si>
  <si>
    <t>P1B</t>
  </si>
  <si>
    <t>P1C</t>
  </si>
  <si>
    <t>A1A</t>
  </si>
  <si>
    <t>A1B</t>
  </si>
  <si>
    <t>A1C</t>
  </si>
  <si>
    <t>C1A</t>
  </si>
  <si>
    <t>C1B</t>
  </si>
  <si>
    <t>C1C</t>
  </si>
  <si>
    <t>P2A</t>
  </si>
  <si>
    <t>P2B</t>
  </si>
  <si>
    <t>P2C</t>
  </si>
  <si>
    <t>A2A</t>
  </si>
  <si>
    <t>A2B</t>
  </si>
  <si>
    <t>A2C</t>
  </si>
  <si>
    <t>C2A</t>
  </si>
  <si>
    <t>C2B</t>
  </si>
  <si>
    <t>C2C</t>
  </si>
  <si>
    <t>P3A</t>
  </si>
  <si>
    <t>P3B</t>
  </si>
  <si>
    <t>P3C</t>
  </si>
  <si>
    <t>A3A</t>
  </si>
  <si>
    <t>A3B</t>
  </si>
  <si>
    <t>A3C</t>
  </si>
  <si>
    <t>C3A</t>
  </si>
  <si>
    <t>C3B</t>
  </si>
  <si>
    <t>C3C</t>
  </si>
  <si>
    <t>C4A</t>
  </si>
  <si>
    <t>C4B</t>
  </si>
  <si>
    <t>C4C</t>
  </si>
  <si>
    <t>P5A</t>
  </si>
  <si>
    <t>P5B</t>
  </si>
  <si>
    <t>P5C</t>
  </si>
  <si>
    <t>A5A</t>
  </si>
  <si>
    <t>A5B</t>
  </si>
  <si>
    <t>A5C</t>
  </si>
  <si>
    <t>C5A</t>
  </si>
  <si>
    <t>C5B</t>
  </si>
  <si>
    <t>C5C</t>
  </si>
  <si>
    <t>Sample</t>
  </si>
  <si>
    <t>Day</t>
  </si>
  <si>
    <t>P4A</t>
  </si>
  <si>
    <t>P4B</t>
  </si>
  <si>
    <t>P4C</t>
  </si>
  <si>
    <t>Timepoint</t>
  </si>
  <si>
    <t>Group</t>
  </si>
  <si>
    <t>Prochlorococcus</t>
  </si>
  <si>
    <t>Alteromonas</t>
  </si>
  <si>
    <t>Prochlorococcus + Alteromonas</t>
  </si>
  <si>
    <t>Comments</t>
  </si>
  <si>
    <t>Available 4 ml</t>
  </si>
  <si>
    <t>blank</t>
  </si>
  <si>
    <t>P6A</t>
  </si>
  <si>
    <t>P6B</t>
  </si>
  <si>
    <t>P6C</t>
  </si>
  <si>
    <t>P7A</t>
  </si>
  <si>
    <t>P7B</t>
  </si>
  <si>
    <t>P7C</t>
  </si>
  <si>
    <t>O</t>
  </si>
  <si>
    <t>S</t>
  </si>
  <si>
    <t>A</t>
  </si>
  <si>
    <t>B</t>
  </si>
  <si>
    <t>F</t>
  </si>
  <si>
    <t>D</t>
  </si>
  <si>
    <t>C</t>
  </si>
  <si>
    <t>E</t>
  </si>
  <si>
    <t>&amp;</t>
  </si>
  <si>
    <t>P</t>
  </si>
  <si>
    <t>----------</t>
  </si>
  <si>
    <t>--------</t>
  </si>
  <si>
    <t>-</t>
  </si>
  <si>
    <t>---</t>
  </si>
  <si>
    <t>------</t>
  </si>
  <si>
    <t>Conc</t>
  </si>
  <si>
    <t>p Digit</t>
  </si>
  <si>
    <t>u</t>
  </si>
  <si>
    <t>Gro</t>
  </si>
  <si>
    <t>CLP</t>
  </si>
  <si>
    <t>Cl.</t>
  </si>
  <si>
    <t>Type</t>
  </si>
  <si>
    <t>Pk#</t>
  </si>
  <si>
    <t>hannel :</t>
  </si>
  <si>
    <t>s,</t>
  </si>
  <si>
    <t>Value</t>
  </si>
  <si>
    <t>ted</t>
  </si>
  <si>
    <t>Correc</t>
  </si>
  <si>
    <t>1. Uncorrected Values, Channel : 4</t>
  </si>
  <si>
    <t>-----------------------------------------------------------------------------------------</t>
  </si>
  <si>
    <t xml:space="preserve">   Comment           : Diluted 1:100 with June Fil SW</t>
  </si>
  <si>
    <t xml:space="preserve">   Date of Report    : 06/11/2023</t>
  </si>
  <si>
    <t xml:space="preserve">   Date of run       : 06/11/2023</t>
  </si>
  <si>
    <t xml:space="preserve">   Name of run       : 231106_Osnat_NH4.run</t>
  </si>
  <si>
    <t xml:space="preserve">   Name of analysis : 2020.ANL</t>
  </si>
  <si>
    <t>Baseline</t>
  </si>
  <si>
    <t>Drift</t>
  </si>
  <si>
    <t>SW</t>
  </si>
  <si>
    <t>Cal.</t>
  </si>
  <si>
    <t>Primer</t>
  </si>
  <si>
    <t>M</t>
  </si>
  <si>
    <t>---------</t>
  </si>
  <si>
    <t xml:space="preserve">   Name of run       : 231106_Osnat_NH4 contR1.RUN</t>
  </si>
  <si>
    <t>P3A #2</t>
  </si>
  <si>
    <t>cal 1</t>
  </si>
  <si>
    <t>cal 2</t>
  </si>
  <si>
    <t>a</t>
  </si>
  <si>
    <t>b</t>
  </si>
  <si>
    <t>-----------</t>
  </si>
  <si>
    <t>1. Uncorrected Values, Channel : 2</t>
  </si>
  <si>
    <t xml:space="preserve">   Comment           : non-dilutted</t>
  </si>
  <si>
    <t xml:space="preserve">   Name of run       : 231106_Osnat_NO3R1.RUN</t>
  </si>
  <si>
    <t>sample</t>
  </si>
  <si>
    <t>group</t>
  </si>
  <si>
    <t>timepoint</t>
  </si>
  <si>
    <t>NH4 (1:100)</t>
  </si>
  <si>
    <t>day</t>
  </si>
  <si>
    <t>NH4 (umol/L)</t>
  </si>
  <si>
    <t>NO3 (umol/L)</t>
  </si>
  <si>
    <r>
      <t xml:space="preserve">NH4 measurements. 
The experiment follows the growth of marine bacteria over long-term nitrogen/carbon limitation
Groups: 
P (PRO): axenic </t>
    </r>
    <r>
      <rPr>
        <i/>
        <sz val="11"/>
        <color theme="1"/>
        <rFont val="Calibri"/>
        <family val="2"/>
        <scheme val="minor"/>
      </rPr>
      <t xml:space="preserve">Prochlorococcus MED4 </t>
    </r>
    <r>
      <rPr>
        <sz val="11"/>
        <color theme="1"/>
        <rFont val="Calibri"/>
        <family val="2"/>
        <scheme val="minor"/>
      </rPr>
      <t xml:space="preserve">(nitrogen starved)
A (ALT): Axenic </t>
    </r>
    <r>
      <rPr>
        <i/>
        <sz val="11"/>
        <color theme="1"/>
        <rFont val="Calibri"/>
        <family val="2"/>
        <scheme val="minor"/>
      </rPr>
      <t xml:space="preserve">Alteromonas HOT1A3 </t>
    </r>
    <r>
      <rPr>
        <sz val="11"/>
        <color theme="1"/>
        <rFont val="Calibri"/>
        <family val="2"/>
        <scheme val="minor"/>
      </rPr>
      <t>(carbon starved?)</t>
    </r>
    <r>
      <rPr>
        <i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C (CC): co-culture of the two
Samples were taken from a bottle experiment using PRO99-lowN media 
(SW + NH4 + PO4 + trace metals), for 5-6 timepoints over a time course of 90 days. 
There was no nitrate/nitrite added to the media. 
The initial media was amended with 100 umol / L of NaNH4.
NH4 measurements were done using 1:100 dilution in sea water. </t>
    </r>
  </si>
  <si>
    <r>
      <t xml:space="preserve">ToN measurements for select subset of samples. 
The experiment follows the growth of marine bacteria over long-term nitrogen/carbon limitation
Groups: 
P (PRO): axenic </t>
    </r>
    <r>
      <rPr>
        <i/>
        <sz val="11"/>
        <color theme="1"/>
        <rFont val="Calibri"/>
        <family val="2"/>
        <scheme val="minor"/>
      </rPr>
      <t>Prochlorococcus MED4</t>
    </r>
    <r>
      <rPr>
        <sz val="11"/>
        <color theme="1"/>
        <rFont val="Calibri"/>
        <family val="2"/>
        <scheme val="minor"/>
      </rPr>
      <t xml:space="preserve">
A (ALT): Axenic </t>
    </r>
    <r>
      <rPr>
        <i/>
        <sz val="11"/>
        <color theme="1"/>
        <rFont val="Calibri"/>
        <family val="2"/>
        <scheme val="minor"/>
      </rPr>
      <t xml:space="preserve">Alteromonas HOT1A3
</t>
    </r>
    <r>
      <rPr>
        <sz val="11"/>
        <color theme="1"/>
        <rFont val="Calibri"/>
        <family val="2"/>
        <scheme val="minor"/>
      </rPr>
      <t xml:space="preserve">C (CC): co-culture of the two
Samples were taken from a bottle experiment using PRO99-lowN media 
(SW + NH4 + PO4 + trace metals), over a time course of 90 days.
There was no nitrate/nitrite added to the media. 
The initial media was amended with 100 umol / L of NaNH4.
</t>
    </r>
  </si>
  <si>
    <t>condition</t>
  </si>
  <si>
    <t>events HOT1A3</t>
  </si>
  <si>
    <t>events med4</t>
  </si>
  <si>
    <t>cells/ml HOT1A3</t>
  </si>
  <si>
    <t>cells/ml med4</t>
  </si>
  <si>
    <t>NH4</t>
  </si>
  <si>
    <t>Total N</t>
  </si>
  <si>
    <t>estimated</t>
  </si>
  <si>
    <t>DON</t>
  </si>
  <si>
    <t>DIN = DON * Bp * rate</t>
  </si>
  <si>
    <t>delta(DIN) = DON *  rate</t>
  </si>
  <si>
    <t xml:space="preserve">delta DON </t>
  </si>
  <si>
    <t>delta NH4</t>
  </si>
  <si>
    <t>delta (day)</t>
  </si>
  <si>
    <t>days 14 - 31</t>
  </si>
  <si>
    <t>days 31 - 89</t>
  </si>
  <si>
    <t>NH4 per day</t>
  </si>
  <si>
    <t>DIN/dt = DON * rate</t>
  </si>
  <si>
    <t>DIN = e ^ -rate* t</t>
  </si>
  <si>
    <t>N biomass HOT1A3</t>
  </si>
  <si>
    <t>N biomass med4</t>
  </si>
  <si>
    <t>t</t>
  </si>
  <si>
    <t>NaN</t>
  </si>
  <si>
    <t>delta DON</t>
  </si>
  <si>
    <t>delta t</t>
  </si>
  <si>
    <t>Rate</t>
  </si>
  <si>
    <t>log(DON)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</si>
</sst>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2" fontId="0" fillId="0" borderId="0" xfId="1" applyNumberFormat="1" applyFont="1"/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1" fontId="0" fillId="0" borderId="0" xfId="0" applyNumberFormat="1"/>
    <xf numFmtId="11" fontId="5" fillId="0" borderId="1" xfId="0" applyNumberFormat="1" applyFont="1" applyBorder="1" applyAlignment="1">
      <alignment horizontal="center" vertical="top" wrapText="1"/>
    </xf>
    <xf numFmtId="2" fontId="5" fillId="0" borderId="1" xfId="0" applyNumberFormat="1" applyFont="1" applyBorder="1" applyAlignment="1">
      <alignment horizontal="center" vertical="top" wrapText="1"/>
    </xf>
    <xf numFmtId="2" fontId="5" fillId="0" borderId="2" xfId="0" applyNumberFormat="1" applyFont="1" applyBorder="1" applyAlignment="1">
      <alignment horizontal="center" vertical="top" wrapText="1"/>
    </xf>
    <xf numFmtId="2" fontId="0" fillId="0" borderId="0" xfId="0" applyNumberFormat="1"/>
    <xf numFmtId="2" fontId="5" fillId="0" borderId="0" xfId="0" applyNumberFormat="1" applyFont="1" applyAlignment="1">
      <alignment horizontal="center" vertical="top" wrapText="1"/>
    </xf>
    <xf numFmtId="2" fontId="0" fillId="0" borderId="0" xfId="0" applyNumberFormat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11" fontId="0" fillId="2" borderId="0" xfId="0" applyNumberFormat="1" applyFill="1" applyAlignment="1">
      <alignment horizontal="center" vertical="top" wrapText="1"/>
    </xf>
    <xf numFmtId="2" fontId="0" fillId="2" borderId="0" xfId="0" applyNumberFormat="1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2" borderId="0" xfId="0" applyNumberFormat="1" applyFill="1"/>
    <xf numFmtId="2" fontId="0" fillId="2" borderId="0" xfId="0" applyNumberFormat="1" applyFill="1" applyAlignment="1">
      <alignment wrapText="1"/>
    </xf>
    <xf numFmtId="0" fontId="6" fillId="2" borderId="0" xfId="0" applyFont="1" applyFill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budget'!$B$31:$B$49</c:f>
              <c:numCache>
                <c:formatCode>General</c:formatCode>
                <c:ptCount val="19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</c:numCache>
            </c:numRef>
          </c:xVal>
          <c:yVal>
            <c:numRef>
              <c:f>'N budget'!$I$31:$I$49</c:f>
              <c:numCache>
                <c:formatCode>0.00</c:formatCode>
                <c:ptCount val="19"/>
                <c:pt idx="0">
                  <c:v>0.8928571428571429</c:v>
                </c:pt>
                <c:pt idx="1">
                  <c:v>8.546781364778651</c:v>
                </c:pt>
                <c:pt idx="2">
                  <c:v>10.368741542625163</c:v>
                </c:pt>
                <c:pt idx="3">
                  <c:v>12.294606611250714</c:v>
                </c:pt>
                <c:pt idx="4">
                  <c:v>41.706705103565845</c:v>
                </c:pt>
                <c:pt idx="5">
                  <c:v>17.987935084347541</c:v>
                </c:pt>
                <c:pt idx="6">
                  <c:v>22.974055092889042</c:v>
                </c:pt>
                <c:pt idx="7">
                  <c:v>19.358140023092151</c:v>
                </c:pt>
                <c:pt idx="8">
                  <c:v>25.370001049648227</c:v>
                </c:pt>
                <c:pt idx="9">
                  <c:v>23.052902277736834</c:v>
                </c:pt>
                <c:pt idx="10">
                  <c:v>33.174656872221121</c:v>
                </c:pt>
                <c:pt idx="11">
                  <c:v>15.943359752561362</c:v>
                </c:pt>
                <c:pt idx="12">
                  <c:v>16.885752947999219</c:v>
                </c:pt>
                <c:pt idx="13">
                  <c:v>4.0956749672345786E-3</c:v>
                </c:pt>
                <c:pt idx="14">
                  <c:v>3.0034949759720248E-3</c:v>
                </c:pt>
                <c:pt idx="15">
                  <c:v>1.3652249890781932E-3</c:v>
                </c:pt>
                <c:pt idx="16">
                  <c:v>1.0574177857671538E-4</c:v>
                </c:pt>
                <c:pt idx="17">
                  <c:v>3.4366078037432481E-3</c:v>
                </c:pt>
                <c:pt idx="18">
                  <c:v>2.6435444644178834E-5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4-4293-9D11-334836BE8FD8}"/>
            </c:ext>
          </c:extLst>
        </c:ser>
        <c:ser>
          <c:idx val="1"/>
          <c:order val="1"/>
          <c:tx>
            <c:strRef>
              <c:f>'N budget'!$J$1</c:f>
              <c:strCache>
                <c:ptCount val="1"/>
                <c:pt idx="0">
                  <c:v>NH4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budget'!$B$31:$B$49</c:f>
              <c:numCache>
                <c:formatCode>General</c:formatCode>
                <c:ptCount val="19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</c:numCache>
            </c:numRef>
          </c:xVal>
          <c:yVal>
            <c:numRef>
              <c:f>'N budget'!$J$31:$J$49</c:f>
              <c:numCache>
                <c:formatCode>0.00</c:formatCode>
                <c:ptCount val="19"/>
                <c:pt idx="0">
                  <c:v>146.9902607191076</c:v>
                </c:pt>
                <c:pt idx="1">
                  <c:v>157.69167245605527</c:v>
                </c:pt>
                <c:pt idx="2">
                  <c:v>128.34012767240361</c:v>
                </c:pt>
                <c:pt idx="3">
                  <c:v>85.657696391353937</c:v>
                </c:pt>
                <c:pt idx="4">
                  <c:v>68.572664473253027</c:v>
                </c:pt>
                <c:pt idx="5">
                  <c:v>9.7607780938274189</c:v>
                </c:pt>
                <c:pt idx="6">
                  <c:v>14.047110330453933</c:v>
                </c:pt>
                <c:pt idx="7">
                  <c:v>9.125037685642754</c:v>
                </c:pt>
                <c:pt idx="8">
                  <c:v>9.1263484906080805</c:v>
                </c:pt>
                <c:pt idx="9">
                  <c:v>13.931759493504961</c:v>
                </c:pt>
                <c:pt idx="10">
                  <c:v>9.9023450300829694</c:v>
                </c:pt>
                <c:pt idx="11">
                  <c:v>9.5903734483346206</c:v>
                </c:pt>
                <c:pt idx="12">
                  <c:v>9.4265228276684709</c:v>
                </c:pt>
                <c:pt idx="13">
                  <c:v>39.859481707716711</c:v>
                </c:pt>
                <c:pt idx="14">
                  <c:v>43.034251333744052</c:v>
                </c:pt>
                <c:pt idx="15">
                  <c:v>47.382191403741039</c:v>
                </c:pt>
                <c:pt idx="16">
                  <c:v>55.738573057714746</c:v>
                </c:pt>
                <c:pt idx="17">
                  <c:v>57.450484342434692</c:v>
                </c:pt>
                <c:pt idx="18">
                  <c:v>54.938982028863926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4-4293-9D11-334836BE8FD8}"/>
            </c:ext>
          </c:extLst>
        </c:ser>
        <c:ser>
          <c:idx val="2"/>
          <c:order val="2"/>
          <c:tx>
            <c:strRef>
              <c:f>'N budget'!$K$1</c:f>
              <c:strCache>
                <c:ptCount val="1"/>
                <c:pt idx="0">
                  <c:v>DON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 budget'!$B$31:$B$49</c:f>
              <c:numCache>
                <c:formatCode>General</c:formatCode>
                <c:ptCount val="19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</c:numCache>
            </c:numRef>
          </c:xVal>
          <c:yVal>
            <c:numRef>
              <c:f>'N budget'!$K$31:$K$49</c:f>
              <c:numCache>
                <c:formatCode>0.00</c:formatCode>
                <c:ptCount val="19"/>
                <c:pt idx="0">
                  <c:v>20</c:v>
                </c:pt>
                <c:pt idx="1">
                  <c:v>1.6446640411308238</c:v>
                </c:pt>
                <c:pt idx="2">
                  <c:v>29.174248646935951</c:v>
                </c:pt>
                <c:pt idx="3">
                  <c:v>69.930814859360083</c:v>
                </c:pt>
                <c:pt idx="4">
                  <c:v>57.603748285145855</c:v>
                </c:pt>
                <c:pt idx="5">
                  <c:v>140.13440468378977</c:v>
                </c:pt>
                <c:pt idx="6">
                  <c:v>130.86195243862176</c:v>
                </c:pt>
                <c:pt idx="7">
                  <c:v>139.39994015322984</c:v>
                </c:pt>
                <c:pt idx="8">
                  <c:v>133.38676832170842</c:v>
                </c:pt>
                <c:pt idx="9">
                  <c:v>130.89845609072293</c:v>
                </c:pt>
                <c:pt idx="10">
                  <c:v>124.80611595966064</c:v>
                </c:pt>
                <c:pt idx="11">
                  <c:v>142.34938466106877</c:v>
                </c:pt>
                <c:pt idx="12">
                  <c:v>141.57084208629703</c:v>
                </c:pt>
                <c:pt idx="13">
                  <c:v>128.01954047928081</c:v>
                </c:pt>
                <c:pt idx="14">
                  <c:v>124.84586303324471</c:v>
                </c:pt>
                <c:pt idx="15">
                  <c:v>120.49956123323462</c:v>
                </c:pt>
                <c:pt idx="16">
                  <c:v>112.14443906247141</c:v>
                </c:pt>
                <c:pt idx="17">
                  <c:v>110.42919691172631</c:v>
                </c:pt>
                <c:pt idx="18">
                  <c:v>112.94410939765616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F4-4293-9D11-334836BE8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86400"/>
        <c:axId val="240730192"/>
      </c:scatterChart>
      <c:valAx>
        <c:axId val="37938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40730192"/>
        <c:crosses val="autoZero"/>
        <c:crossBetween val="midCat"/>
      </c:valAx>
      <c:valAx>
        <c:axId val="2407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7938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N+N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'NO3 06112023'!$D$3:$D$6</c:f>
              <c:numCache>
                <c:formatCode>0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30.759722222224809</c:v>
                </c:pt>
                <c:pt idx="3">
                  <c:v>89</c:v>
                </c:pt>
              </c:numCache>
            </c:numRef>
          </c:xVal>
          <c:yVal>
            <c:numRef>
              <c:f>'NO3 06112023'!$E$3:$E$6</c:f>
              <c:numCache>
                <c:formatCode>General</c:formatCode>
                <c:ptCount val="4"/>
                <c:pt idx="0">
                  <c:v>2.2174930788448988</c:v>
                </c:pt>
                <c:pt idx="1">
                  <c:v>2.250489545116928</c:v>
                </c:pt>
                <c:pt idx="2">
                  <c:v>1.6881991492043484</c:v>
                </c:pt>
                <c:pt idx="3">
                  <c:v>1.0517679893763083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C-44B7-A8C6-F5682C643CDC}"/>
            </c:ext>
          </c:extLst>
        </c:ser>
        <c:ser>
          <c:idx val="1"/>
          <c:order val="1"/>
          <c:tx>
            <c:v>ALT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'NO3 06112023'!$D$12:$D$13</c:f>
              <c:numCache>
                <c:formatCode>0</c:formatCode>
                <c:ptCount val="2"/>
                <c:pt idx="0">
                  <c:v>30.759722222224809</c:v>
                </c:pt>
                <c:pt idx="1">
                  <c:v>89</c:v>
                </c:pt>
              </c:numCache>
            </c:numRef>
          </c:xVal>
          <c:yVal>
            <c:numRef>
              <c:f>'NO3 06112023'!$E$12:$E$13</c:f>
              <c:numCache>
                <c:formatCode>General</c:formatCode>
                <c:ptCount val="2"/>
                <c:pt idx="0">
                  <c:v>0.61187512660649579</c:v>
                </c:pt>
                <c:pt idx="1">
                  <c:v>0.55094645389272767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2C-44B7-A8C6-F5682C643CDC}"/>
            </c:ext>
          </c:extLst>
        </c:ser>
        <c:ser>
          <c:idx val="2"/>
          <c:order val="2"/>
          <c:tx>
            <c:v>CC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'NO3 06112023'!$D$7:$D$11</c:f>
              <c:numCache>
                <c:formatCode>0</c:formatCode>
                <c:ptCount val="5"/>
                <c:pt idx="0">
                  <c:v>10.658333333332848</c:v>
                </c:pt>
                <c:pt idx="1">
                  <c:v>17.602777777778101</c:v>
                </c:pt>
                <c:pt idx="2">
                  <c:v>30.759722222224809</c:v>
                </c:pt>
                <c:pt idx="3">
                  <c:v>59.660416666665697</c:v>
                </c:pt>
                <c:pt idx="4">
                  <c:v>89</c:v>
                </c:pt>
              </c:numCache>
            </c:numRef>
          </c:xVal>
          <c:yVal>
            <c:numRef>
              <c:f>'NO3 06112023'!$E$7:$E$11</c:f>
              <c:numCache>
                <c:formatCode>General</c:formatCode>
                <c:ptCount val="5"/>
                <c:pt idx="0">
                  <c:v>1.5546152287920052</c:v>
                </c:pt>
                <c:pt idx="1">
                  <c:v>1.3249229107114722</c:v>
                </c:pt>
                <c:pt idx="2">
                  <c:v>1.2343739449458686</c:v>
                </c:pt>
                <c:pt idx="3">
                  <c:v>0.65166895496184929</c:v>
                </c:pt>
                <c:pt idx="4">
                  <c:v>0.53881473812149727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2C-44B7-A8C6-F5682C643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919520"/>
        <c:axId val="92403728"/>
      </c:scatterChart>
      <c:valAx>
        <c:axId val="167191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403728"/>
        <c:crosses val="autoZero"/>
        <c:crossBetween val="midCat"/>
      </c:valAx>
      <c:valAx>
        <c:axId val="924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N+N</a:t>
                </a:r>
                <a:r>
                  <a:rPr lang="en-US" baseline="0"/>
                  <a:t> (umol/l)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7191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'NH4 06112023'!$E$3:$E$20</c:f>
              <c:numCache>
                <c:formatCode>0</c:formatCode>
                <c:ptCount val="1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13.898611111108039</c:v>
                </c:pt>
                <c:pt idx="4">
                  <c:v>13.898611111108039</c:v>
                </c:pt>
                <c:pt idx="5">
                  <c:v>13.898611111108039</c:v>
                </c:pt>
                <c:pt idx="6">
                  <c:v>30.759722222224809</c:v>
                </c:pt>
                <c:pt idx="7">
                  <c:v>30.759722222224809</c:v>
                </c:pt>
                <c:pt idx="8">
                  <c:v>30.759722222224809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</c:numCache>
            </c:numRef>
          </c:xVal>
          <c:yVal>
            <c:numRef>
              <c:f>'NH4 06112023'!$F$3:$F$20</c:f>
              <c:numCache>
                <c:formatCode>General</c:formatCode>
                <c:ptCount val="18"/>
                <c:pt idx="0">
                  <c:v>68.572664473253027</c:v>
                </c:pt>
                <c:pt idx="1">
                  <c:v>9.7607780938274189</c:v>
                </c:pt>
                <c:pt idx="2">
                  <c:v>14.047110330453933</c:v>
                </c:pt>
                <c:pt idx="3">
                  <c:v>9.125037685642754</c:v>
                </c:pt>
                <c:pt idx="4">
                  <c:v>9.1263484906080805</c:v>
                </c:pt>
                <c:pt idx="5">
                  <c:v>13.931759493504961</c:v>
                </c:pt>
                <c:pt idx="6">
                  <c:v>39.859481707716711</c:v>
                </c:pt>
                <c:pt idx="7">
                  <c:v>43.034251333744052</c:v>
                </c:pt>
                <c:pt idx="8">
                  <c:v>47.382191403741039</c:v>
                </c:pt>
                <c:pt idx="9">
                  <c:v>55.738573057714746</c:v>
                </c:pt>
                <c:pt idx="10">
                  <c:v>57.450484342434692</c:v>
                </c:pt>
                <c:pt idx="11">
                  <c:v>54.938982028863926</c:v>
                </c:pt>
                <c:pt idx="12">
                  <c:v>157.69167245605527</c:v>
                </c:pt>
                <c:pt idx="13">
                  <c:v>128.34012767240361</c:v>
                </c:pt>
                <c:pt idx="14">
                  <c:v>85.657696391353937</c:v>
                </c:pt>
                <c:pt idx="15">
                  <c:v>9.9023450300829694</c:v>
                </c:pt>
                <c:pt idx="16">
                  <c:v>9.5903734483346206</c:v>
                </c:pt>
                <c:pt idx="17">
                  <c:v>9.4265228276684709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8-476B-B412-6CC086FAECB4}"/>
            </c:ext>
          </c:extLst>
        </c:ser>
        <c:ser>
          <c:idx val="1"/>
          <c:order val="1"/>
          <c:tx>
            <c:v>ALT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'NH4 06112023'!$E$21:$E$33</c:f>
              <c:numCache>
                <c:formatCode>0</c:formatCode>
                <c:ptCount val="13"/>
                <c:pt idx="0">
                  <c:v>10.658333333332848</c:v>
                </c:pt>
                <c:pt idx="1">
                  <c:v>10.658333333332848</c:v>
                </c:pt>
                <c:pt idx="2">
                  <c:v>10.658333333332848</c:v>
                </c:pt>
                <c:pt idx="3">
                  <c:v>17.602777777778101</c:v>
                </c:pt>
                <c:pt idx="4">
                  <c:v>17.602777777778101</c:v>
                </c:pt>
                <c:pt idx="5">
                  <c:v>17.602777777778101</c:v>
                </c:pt>
                <c:pt idx="6">
                  <c:v>30.759722222224809</c:v>
                </c:pt>
                <c:pt idx="7">
                  <c:v>30.759722222224809</c:v>
                </c:pt>
                <c:pt idx="8">
                  <c:v>30.759722222224809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</c:numCache>
            </c:numRef>
          </c:xVal>
          <c:yVal>
            <c:numRef>
              <c:f>'NH4 06112023'!$F$21:$F$33</c:f>
              <c:numCache>
                <c:formatCode>General</c:formatCode>
                <c:ptCount val="13"/>
                <c:pt idx="0">
                  <c:v>134.01066995241777</c:v>
                </c:pt>
                <c:pt idx="1">
                  <c:v>130.88440011010761</c:v>
                </c:pt>
                <c:pt idx="2">
                  <c:v>119.23003316336562</c:v>
                </c:pt>
                <c:pt idx="3">
                  <c:v>174.92613614020368</c:v>
                </c:pt>
                <c:pt idx="4">
                  <c:v>157.97873874346234</c:v>
                </c:pt>
                <c:pt idx="5">
                  <c:v>139.44788894860335</c:v>
                </c:pt>
                <c:pt idx="6">
                  <c:v>216.21124932821246</c:v>
                </c:pt>
                <c:pt idx="7">
                  <c:v>204.60013894532634</c:v>
                </c:pt>
                <c:pt idx="8">
                  <c:v>204.89113764762942</c:v>
                </c:pt>
                <c:pt idx="9">
                  <c:v>275.25776979643194</c:v>
                </c:pt>
                <c:pt idx="10">
                  <c:v>244.83398655114104</c:v>
                </c:pt>
                <c:pt idx="11">
                  <c:v>254.85377970611754</c:v>
                </c:pt>
                <c:pt idx="12">
                  <c:v>238.76102714677083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38-476B-B412-6CC086FAECB4}"/>
            </c:ext>
          </c:extLst>
        </c:ser>
        <c:ser>
          <c:idx val="2"/>
          <c:order val="2"/>
          <c:tx>
            <c:v>CC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'NH4 06112023'!$E$34:$E$48</c:f>
              <c:numCache>
                <c:formatCode>0</c:formatCode>
                <c:ptCount val="15"/>
                <c:pt idx="0">
                  <c:v>10.658333333332848</c:v>
                </c:pt>
                <c:pt idx="1">
                  <c:v>10.658333333332848</c:v>
                </c:pt>
                <c:pt idx="2">
                  <c:v>10.658333333332848</c:v>
                </c:pt>
                <c:pt idx="3">
                  <c:v>17.602777777778101</c:v>
                </c:pt>
                <c:pt idx="4">
                  <c:v>17.602777777778101</c:v>
                </c:pt>
                <c:pt idx="5">
                  <c:v>17.602777777778101</c:v>
                </c:pt>
                <c:pt idx="6">
                  <c:v>30.759722222224809</c:v>
                </c:pt>
                <c:pt idx="7">
                  <c:v>30.759722222224809</c:v>
                </c:pt>
                <c:pt idx="8">
                  <c:v>30.759722222224809</c:v>
                </c:pt>
                <c:pt idx="9">
                  <c:v>59.660416666665697</c:v>
                </c:pt>
                <c:pt idx="10">
                  <c:v>59.660416666665697</c:v>
                </c:pt>
                <c:pt idx="11">
                  <c:v>59.660416666665697</c:v>
                </c:pt>
                <c:pt idx="12">
                  <c:v>89</c:v>
                </c:pt>
                <c:pt idx="13">
                  <c:v>89</c:v>
                </c:pt>
                <c:pt idx="14">
                  <c:v>89</c:v>
                </c:pt>
              </c:numCache>
            </c:numRef>
          </c:xVal>
          <c:yVal>
            <c:numRef>
              <c:f>'NH4 06112023'!$F$34:$F$48</c:f>
              <c:numCache>
                <c:formatCode>General</c:formatCode>
                <c:ptCount val="15"/>
                <c:pt idx="0">
                  <c:v>20.266879890941027</c:v>
                </c:pt>
                <c:pt idx="1">
                  <c:v>44.657027880821616</c:v>
                </c:pt>
                <c:pt idx="2">
                  <c:v>14.125758628373683</c:v>
                </c:pt>
                <c:pt idx="3">
                  <c:v>15.331699196476556</c:v>
                </c:pt>
                <c:pt idx="4">
                  <c:v>16.379032363774591</c:v>
                </c:pt>
                <c:pt idx="5">
                  <c:v>5.9528896695460682</c:v>
                </c:pt>
                <c:pt idx="6">
                  <c:v>6.0184299178125285</c:v>
                </c:pt>
                <c:pt idx="7">
                  <c:v>6.4247794570645835</c:v>
                </c:pt>
                <c:pt idx="8">
                  <c:v>5.3027304067427803</c:v>
                </c:pt>
                <c:pt idx="9">
                  <c:v>10.700625253968461</c:v>
                </c:pt>
                <c:pt idx="10">
                  <c:v>7.778840986249655</c:v>
                </c:pt>
                <c:pt idx="11">
                  <c:v>9.1931995438398726</c:v>
                </c:pt>
                <c:pt idx="12">
                  <c:v>21.031079185727954</c:v>
                </c:pt>
                <c:pt idx="13">
                  <c:v>9.0817811217868893</c:v>
                </c:pt>
                <c:pt idx="14">
                  <c:v>7.3987075463041858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38-476B-B412-6CC086FAE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448064"/>
        <c:axId val="1678590208"/>
      </c:scatterChart>
      <c:valAx>
        <c:axId val="167244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78590208"/>
        <c:crosses val="autoZero"/>
        <c:crossBetween val="midCat"/>
      </c:valAx>
      <c:valAx>
        <c:axId val="16785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NH4 (uMol)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7244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587926509186351E-4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'231106_Osnat_NH4.run RRR'!$J$16:$J$19</c:f>
              <c:numCache>
                <c:formatCode>General</c:formatCode>
                <c:ptCount val="4"/>
                <c:pt idx="0">
                  <c:v>0.51700000000000002</c:v>
                </c:pt>
                <c:pt idx="1">
                  <c:v>0.39700000000000002</c:v>
                </c:pt>
                <c:pt idx="2">
                  <c:v>0.25700000000000001</c:v>
                </c:pt>
                <c:pt idx="3">
                  <c:v>0.129</c:v>
                </c:pt>
              </c:numCache>
            </c:numRef>
          </c:xVal>
          <c:yVal>
            <c:numRef>
              <c:f>'231106_Osnat_NH4.run RRR'!$I$16:$I$19</c:f>
              <c:numCache>
                <c:formatCode>General</c:formatCode>
                <c:ptCount val="4"/>
                <c:pt idx="0">
                  <c:v>45170</c:v>
                </c:pt>
                <c:pt idx="1">
                  <c:v>40448</c:v>
                </c:pt>
                <c:pt idx="2">
                  <c:v>26154</c:v>
                </c:pt>
                <c:pt idx="3">
                  <c:v>16914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A-4B49-AED3-430F92BFC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123680"/>
        <c:axId val="39897008"/>
      </c:scatterChart>
      <c:valAx>
        <c:axId val="20311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9897008"/>
        <c:crosses val="autoZero"/>
        <c:crossBetween val="midCat"/>
      </c:valAx>
      <c:valAx>
        <c:axId val="398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3112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67672790901138E-3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'231106_Osnat_NO3R1 RRR'!$H$16:$H$20</c:f>
              <c:numCache>
                <c:formatCode>General</c:formatCode>
                <c:ptCount val="5"/>
                <c:pt idx="0">
                  <c:v>1.27</c:v>
                </c:pt>
                <c:pt idx="1">
                  <c:v>0.93100000000000005</c:v>
                </c:pt>
                <c:pt idx="2">
                  <c:v>0.63</c:v>
                </c:pt>
                <c:pt idx="3">
                  <c:v>0.316</c:v>
                </c:pt>
                <c:pt idx="4">
                  <c:v>0</c:v>
                </c:pt>
              </c:numCache>
            </c:numRef>
          </c:xVal>
          <c:yVal>
            <c:numRef>
              <c:f>'231106_Osnat_NO3R1 RRR'!$G$16:$G$20</c:f>
              <c:numCache>
                <c:formatCode>General</c:formatCode>
                <c:ptCount val="5"/>
                <c:pt idx="0">
                  <c:v>64125</c:v>
                </c:pt>
                <c:pt idx="1">
                  <c:v>49144</c:v>
                </c:pt>
                <c:pt idx="2">
                  <c:v>35394</c:v>
                </c:pt>
                <c:pt idx="3">
                  <c:v>23240</c:v>
                </c:pt>
                <c:pt idx="4">
                  <c:v>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C-4AD9-A9EA-70897EA2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00768"/>
        <c:axId val="146072640"/>
      </c:scatterChart>
      <c:valAx>
        <c:axId val="210960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6072640"/>
        <c:crosses val="autoZero"/>
        <c:crossBetween val="midCat"/>
      </c:valAx>
      <c:valAx>
        <c:axId val="1460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10960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20</xdr:row>
      <xdr:rowOff>90487</xdr:rowOff>
    </xdr:from>
    <xdr:to>
      <xdr:col>18</xdr:col>
      <xdr:colOff>1495425</xdr:colOff>
      <xdr:row>37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A01276-DCC5-B792-BE09-B219654AB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5</xdr:row>
      <xdr:rowOff>90487</xdr:rowOff>
    </xdr:from>
    <xdr:to>
      <xdr:col>14</xdr:col>
      <xdr:colOff>338137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B7E53-6DF5-4686-BB43-9D23D374C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93621</xdr:colOff>
      <xdr:row>3</xdr:row>
      <xdr:rowOff>5699</xdr:rowOff>
    </xdr:from>
    <xdr:to>
      <xdr:col>17</xdr:col>
      <xdr:colOff>8954</xdr:colOff>
      <xdr:row>29</xdr:row>
      <xdr:rowOff>93540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490F6F-5609-48E7-9140-AE5356F46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4</xdr:row>
      <xdr:rowOff>61912</xdr:rowOff>
    </xdr:from>
    <xdr:to>
      <xdr:col>21</xdr:col>
      <xdr:colOff>600075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999A2-5767-4E3F-A464-874ACD74F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2</xdr:row>
      <xdr:rowOff>61912</xdr:rowOff>
    </xdr:from>
    <xdr:to>
      <xdr:col>22</xdr:col>
      <xdr:colOff>133350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62748-43FE-42AF-87D6-D6D58DF97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13F4-0BF4-4FBE-88E9-C5F3F3EAB0CF}">
  <dimension ref="A1:T49"/>
  <sheetViews>
    <sheetView workbookViewId="0">
      <pane ySplit="1" topLeftCell="A2" activePane="bottomLeft" state="frozen"/>
      <selection pane="bottomLeft" activeCell="A31" sqref="A31"/>
    </sheetView>
  </sheetViews>
  <sheetFormatPr defaultRowHeight="15"/>
  <cols>
    <col min="3" max="3" width="12.7109375" customWidth="1"/>
    <col min="6" max="7" width="9.140625" style="8"/>
    <col min="8" max="11" width="9.140625" style="12"/>
    <col min="16" max="16" width="11" bestFit="1" customWidth="1"/>
    <col min="17" max="17" width="10.5703125" bestFit="1" customWidth="1"/>
    <col min="18" max="18" width="9.7109375" bestFit="1" customWidth="1"/>
    <col min="19" max="19" width="22.5703125" bestFit="1" customWidth="1"/>
  </cols>
  <sheetData>
    <row r="1" spans="1:16" s="7" customFormat="1" ht="45">
      <c r="A1" s="6" t="s">
        <v>119</v>
      </c>
      <c r="B1" s="6" t="s">
        <v>40</v>
      </c>
      <c r="C1" s="6" t="s">
        <v>39</v>
      </c>
      <c r="D1" s="6" t="s">
        <v>120</v>
      </c>
      <c r="E1" s="6" t="s">
        <v>121</v>
      </c>
      <c r="F1" s="9" t="s">
        <v>122</v>
      </c>
      <c r="G1" s="9" t="s">
        <v>123</v>
      </c>
      <c r="H1" s="10" t="s">
        <v>138</v>
      </c>
      <c r="I1" s="10" t="s">
        <v>139</v>
      </c>
      <c r="J1" s="11" t="s">
        <v>124</v>
      </c>
      <c r="K1" s="13" t="s">
        <v>127</v>
      </c>
      <c r="L1" s="7" t="s">
        <v>125</v>
      </c>
    </row>
    <row r="2" spans="1:16" s="7" customFormat="1">
      <c r="A2" s="18" t="s">
        <v>60</v>
      </c>
      <c r="B2" s="15">
        <v>0</v>
      </c>
      <c r="C2" s="15" t="s">
        <v>126</v>
      </c>
      <c r="D2" s="15"/>
      <c r="E2" s="15"/>
      <c r="F2" s="16">
        <v>10000000</v>
      </c>
      <c r="G2" s="16"/>
      <c r="H2" s="17">
        <f>F2*1.78571428571428E-09 * 1000</f>
        <v>17.857142857142801</v>
      </c>
      <c r="I2" s="17"/>
      <c r="J2" s="17">
        <v>146.9902607191076</v>
      </c>
      <c r="K2" s="22">
        <v>20</v>
      </c>
      <c r="L2" s="21">
        <f>SUM(H2:K2)</f>
        <v>184.8474035762504</v>
      </c>
      <c r="M2" s="21"/>
      <c r="N2" s="21"/>
      <c r="O2" s="21"/>
      <c r="P2" s="21"/>
    </row>
    <row r="3" spans="1:16">
      <c r="A3" s="19" t="s">
        <v>60</v>
      </c>
      <c r="B3">
        <v>11</v>
      </c>
      <c r="C3" t="s">
        <v>3</v>
      </c>
      <c r="D3">
        <v>1419</v>
      </c>
      <c r="F3" s="8">
        <v>5521400.7782101519</v>
      </c>
      <c r="H3" s="14">
        <f t="shared" ref="H3:H30" si="0">F3*1.78571428571428E-09 * 1000</f>
        <v>9.8596442468038106</v>
      </c>
      <c r="J3" s="12">
        <f>VLOOKUP(C3, 'NH4 06112023'!$A$2:$F$49,6, FALSE)</f>
        <v>134.01066995241777</v>
      </c>
      <c r="K3" s="12">
        <f>$L$2 - SUM(H3:J3)</f>
        <v>40.977089377028818</v>
      </c>
    </row>
    <row r="4" spans="1:16">
      <c r="A4" s="19" t="s">
        <v>60</v>
      </c>
      <c r="B4">
        <v>11</v>
      </c>
      <c r="C4" t="s">
        <v>4</v>
      </c>
      <c r="D4">
        <v>778</v>
      </c>
      <c r="F4" s="8">
        <v>3027237.3540856228</v>
      </c>
      <c r="H4" s="14">
        <f t="shared" si="0"/>
        <v>5.4057809894385951</v>
      </c>
      <c r="J4" s="12">
        <f>VLOOKUP(C4, 'NH4 06112023'!$A$2:$F$49,6, FALSE)</f>
        <v>130.88440011010761</v>
      </c>
      <c r="K4" s="12">
        <f t="shared" ref="K4:K14" si="1">$L$2 - SUM(H4:J4)</f>
        <v>48.557222476704197</v>
      </c>
    </row>
    <row r="5" spans="1:16">
      <c r="A5" s="19" t="s">
        <v>60</v>
      </c>
      <c r="B5">
        <v>11</v>
      </c>
      <c r="C5" t="s">
        <v>5</v>
      </c>
      <c r="D5">
        <v>2517</v>
      </c>
      <c r="F5" s="8">
        <v>9793774.3190662116</v>
      </c>
      <c r="H5" s="14">
        <f t="shared" si="0"/>
        <v>17.488882712618178</v>
      </c>
      <c r="J5" s="12">
        <f>VLOOKUP(C5, 'NH4 06112023'!$A$2:$F$49,6, FALSE)</f>
        <v>119.23003316336562</v>
      </c>
      <c r="K5" s="12">
        <f t="shared" si="1"/>
        <v>48.128487700266618</v>
      </c>
    </row>
    <row r="6" spans="1:16">
      <c r="A6" s="19" t="s">
        <v>60</v>
      </c>
      <c r="B6">
        <v>18</v>
      </c>
      <c r="C6" t="s">
        <v>12</v>
      </c>
      <c r="D6">
        <v>126</v>
      </c>
      <c r="F6" s="8">
        <v>499504.45986124768</v>
      </c>
      <c r="H6" s="14">
        <f t="shared" si="0"/>
        <v>0.89197224975222522</v>
      </c>
      <c r="J6" s="12">
        <f>VLOOKUP(C6, 'NH4 06112023'!$A$2:$F$49,6, FALSE)</f>
        <v>174.92613614020368</v>
      </c>
      <c r="K6" s="12">
        <f t="shared" si="1"/>
        <v>9.0292951862944903</v>
      </c>
    </row>
    <row r="7" spans="1:16">
      <c r="A7" s="19" t="s">
        <v>60</v>
      </c>
      <c r="B7">
        <v>18</v>
      </c>
      <c r="C7" t="s">
        <v>13</v>
      </c>
      <c r="D7">
        <v>97</v>
      </c>
      <c r="F7" s="8">
        <v>384539.14767096052</v>
      </c>
      <c r="H7" s="14">
        <f t="shared" si="0"/>
        <v>0.68667704941242724</v>
      </c>
      <c r="J7" s="12">
        <f>VLOOKUP(C7, 'NH4 06112023'!$A$2:$F$49,6, FALSE)</f>
        <v>157.97873874346234</v>
      </c>
      <c r="K7" s="12">
        <f t="shared" si="1"/>
        <v>26.181987783375632</v>
      </c>
    </row>
    <row r="8" spans="1:16">
      <c r="A8" s="19" t="s">
        <v>60</v>
      </c>
      <c r="B8">
        <v>18</v>
      </c>
      <c r="C8" t="s">
        <v>14</v>
      </c>
      <c r="D8">
        <v>103</v>
      </c>
      <c r="F8" s="8">
        <v>408325.07433102001</v>
      </c>
      <c r="H8" s="14">
        <f t="shared" si="0"/>
        <v>0.72915191844824767</v>
      </c>
      <c r="J8" s="12">
        <f>VLOOKUP(C8, 'NH4 06112023'!$A$2:$F$49,6, FALSE)</f>
        <v>139.44788894860335</v>
      </c>
      <c r="K8" s="12">
        <f t="shared" si="1"/>
        <v>44.670362709198798</v>
      </c>
    </row>
    <row r="9" spans="1:16">
      <c r="A9" s="19" t="s">
        <v>60</v>
      </c>
      <c r="B9">
        <v>31</v>
      </c>
      <c r="C9" t="s">
        <v>21</v>
      </c>
      <c r="D9">
        <v>60</v>
      </c>
      <c r="F9" s="8">
        <v>217194.5701357465</v>
      </c>
      <c r="H9" s="14">
        <f t="shared" si="0"/>
        <v>0.38784744667097465</v>
      </c>
      <c r="J9" s="12">
        <f>VLOOKUP(C9, 'NH4 06112023'!$A$2:$F$49,6, FALSE)</f>
        <v>216.21124932821246</v>
      </c>
      <c r="K9" s="12">
        <f t="shared" si="1"/>
        <v>-31.751693198633035</v>
      </c>
    </row>
    <row r="10" spans="1:16">
      <c r="A10" s="19" t="s">
        <v>60</v>
      </c>
      <c r="B10">
        <v>31</v>
      </c>
      <c r="C10" t="s">
        <v>22</v>
      </c>
      <c r="D10">
        <v>57</v>
      </c>
      <c r="F10" s="8">
        <v>206334.8416289592</v>
      </c>
      <c r="H10" s="14">
        <f t="shared" si="0"/>
        <v>0.36845507433742597</v>
      </c>
      <c r="J10" s="12">
        <f>VLOOKUP(C10, 'NH4 06112023'!$A$2:$F$49,6, FALSE)</f>
        <v>204.60013894532634</v>
      </c>
      <c r="K10" s="12">
        <f t="shared" si="1"/>
        <v>-20.121190443413354</v>
      </c>
    </row>
    <row r="11" spans="1:16">
      <c r="A11" s="19" t="s">
        <v>60</v>
      </c>
      <c r="B11">
        <v>31</v>
      </c>
      <c r="C11" t="s">
        <v>23</v>
      </c>
      <c r="D11">
        <v>65</v>
      </c>
      <c r="F11" s="8">
        <v>235294.1176470588</v>
      </c>
      <c r="H11" s="14">
        <f t="shared" si="0"/>
        <v>0.42016806722688937</v>
      </c>
      <c r="J11" s="12">
        <f>VLOOKUP(C11, 'NH4 06112023'!$A$2:$F$49,6, FALSE)</f>
        <v>204.89113764762942</v>
      </c>
      <c r="K11" s="12">
        <f t="shared" si="1"/>
        <v>-20.463902138605903</v>
      </c>
    </row>
    <row r="12" spans="1:16">
      <c r="A12" s="19" t="s">
        <v>60</v>
      </c>
      <c r="B12">
        <v>89</v>
      </c>
      <c r="C12" t="s">
        <v>33</v>
      </c>
      <c r="D12">
        <v>2570</v>
      </c>
      <c r="F12" s="8">
        <v>122673.0310262542</v>
      </c>
      <c r="H12" s="14">
        <f t="shared" si="0"/>
        <v>0.21905898397545323</v>
      </c>
      <c r="J12" s="12">
        <f>VLOOKUP(C12, 'NH4 06112023'!$A$2:$F$49,6, FALSE)</f>
        <v>275.25776979643194</v>
      </c>
      <c r="K12" s="12">
        <f t="shared" si="1"/>
        <v>-90.629425204157002</v>
      </c>
    </row>
    <row r="13" spans="1:16">
      <c r="A13" s="19" t="s">
        <v>60</v>
      </c>
      <c r="B13">
        <v>89</v>
      </c>
      <c r="C13" t="s">
        <v>34</v>
      </c>
      <c r="D13">
        <v>6294</v>
      </c>
      <c r="F13" s="8">
        <v>300429.59427207918</v>
      </c>
      <c r="H13" s="14">
        <f t="shared" si="0"/>
        <v>0.5364814183429969</v>
      </c>
      <c r="J13" s="12">
        <f>VLOOKUP(C13, 'NH4 06112023'!$A$2:$F$49,6, FALSE)</f>
        <v>244.83398655114104</v>
      </c>
      <c r="K13" s="12">
        <f t="shared" si="1"/>
        <v>-60.523064393233625</v>
      </c>
    </row>
    <row r="14" spans="1:16">
      <c r="A14" s="19" t="s">
        <v>60</v>
      </c>
      <c r="B14">
        <v>89</v>
      </c>
      <c r="C14" t="s">
        <v>35</v>
      </c>
      <c r="D14">
        <v>1114</v>
      </c>
      <c r="F14" s="8">
        <v>53174.224343675924</v>
      </c>
      <c r="H14" s="14">
        <f t="shared" si="0"/>
        <v>9.4953972042278123E-2</v>
      </c>
      <c r="J14" s="12">
        <f>VLOOKUP(C14, 'NH4 06112023'!$A$2:$F$49,6, FALSE)</f>
        <v>238.76102714677083</v>
      </c>
      <c r="K14" s="12">
        <f t="shared" si="1"/>
        <v>-54.008577542562705</v>
      </c>
    </row>
    <row r="15" spans="1:16">
      <c r="A15" s="18" t="s">
        <v>64</v>
      </c>
      <c r="B15" s="15">
        <v>0</v>
      </c>
      <c r="C15" s="15" t="s">
        <v>126</v>
      </c>
      <c r="D15" s="15"/>
      <c r="E15" s="15"/>
      <c r="F15" s="16">
        <v>10000000</v>
      </c>
      <c r="G15" s="16">
        <v>1000000</v>
      </c>
      <c r="H15" s="17">
        <f t="shared" si="0"/>
        <v>17.857142857142801</v>
      </c>
      <c r="I15" s="17">
        <f>G15*8.92857142857143E-10*1000</f>
        <v>0.8928571428571429</v>
      </c>
      <c r="J15" s="17">
        <v>146.9902607191076</v>
      </c>
      <c r="K15" s="22">
        <v>20</v>
      </c>
      <c r="L15" s="21">
        <f>SUM(H15:K15)</f>
        <v>185.74026071910754</v>
      </c>
      <c r="M15" s="21"/>
      <c r="N15" s="21"/>
      <c r="O15" s="21"/>
      <c r="P15" s="21"/>
    </row>
    <row r="16" spans="1:16">
      <c r="A16" s="19" t="s">
        <v>64</v>
      </c>
      <c r="B16">
        <v>11</v>
      </c>
      <c r="C16" t="s">
        <v>6</v>
      </c>
      <c r="D16">
        <v>2279</v>
      </c>
      <c r="E16">
        <v>20713</v>
      </c>
      <c r="F16" s="8">
        <v>8867704.2801556997</v>
      </c>
      <c r="G16" s="8">
        <v>61922272.047832213</v>
      </c>
      <c r="H16" s="14">
        <f t="shared" si="0"/>
        <v>15.835186214563699</v>
      </c>
      <c r="I16" s="14">
        <f t="shared" ref="I16:I49" si="2">G16*8.92857142857143E-10*1000</f>
        <v>55.287742899850194</v>
      </c>
      <c r="J16" s="12">
        <f>VLOOKUP(C16, 'NH4 06112023'!$A$2:$F$49,6, FALSE)</f>
        <v>20.266879890941027</v>
      </c>
      <c r="K16" s="12">
        <f>$L$15 - SUM(H16:J16)</f>
        <v>94.350451713752619</v>
      </c>
    </row>
    <row r="17" spans="1:16">
      <c r="A17" s="19" t="s">
        <v>64</v>
      </c>
      <c r="B17">
        <v>11</v>
      </c>
      <c r="C17" t="s">
        <v>7</v>
      </c>
      <c r="D17">
        <v>459</v>
      </c>
      <c r="E17">
        <v>10080</v>
      </c>
      <c r="F17" s="8">
        <v>1785992.217898845</v>
      </c>
      <c r="G17" s="8">
        <v>30134529.147981878</v>
      </c>
      <c r="H17" s="14">
        <f t="shared" si="0"/>
        <v>3.1892718176764987</v>
      </c>
      <c r="I17" s="14">
        <f t="shared" si="2"/>
        <v>26.905829596412396</v>
      </c>
      <c r="J17" s="12">
        <f>VLOOKUP(C17, 'NH4 06112023'!$A$2:$F$49,6, FALSE)</f>
        <v>44.657027880821616</v>
      </c>
      <c r="K17" s="12">
        <f t="shared" ref="K17:K30" si="3">$L$15 - SUM(H17:J17)</f>
        <v>110.98813142419704</v>
      </c>
    </row>
    <row r="18" spans="1:16">
      <c r="A18" s="19" t="s">
        <v>64</v>
      </c>
      <c r="B18">
        <v>11</v>
      </c>
      <c r="C18" t="s">
        <v>8</v>
      </c>
      <c r="D18">
        <v>177</v>
      </c>
      <c r="E18">
        <v>10715</v>
      </c>
      <c r="F18" s="8">
        <v>688715.95330739743</v>
      </c>
      <c r="G18" s="8">
        <v>32032884.902839869</v>
      </c>
      <c r="H18" s="14">
        <f t="shared" si="0"/>
        <v>1.2298499166203485</v>
      </c>
      <c r="I18" s="14">
        <f t="shared" si="2"/>
        <v>28.600790091821317</v>
      </c>
      <c r="J18" s="12">
        <f>VLOOKUP(C18, 'NH4 06112023'!$A$2:$F$49,6, FALSE)</f>
        <v>14.125758628373683</v>
      </c>
      <c r="K18" s="12">
        <f t="shared" si="3"/>
        <v>141.78386208229219</v>
      </c>
    </row>
    <row r="19" spans="1:16">
      <c r="A19" s="19" t="s">
        <v>64</v>
      </c>
      <c r="B19">
        <v>18</v>
      </c>
      <c r="C19" t="s">
        <v>15</v>
      </c>
      <c r="D19">
        <v>685</v>
      </c>
      <c r="E19">
        <v>12541</v>
      </c>
      <c r="F19" s="8">
        <v>2715559.9603567831</v>
      </c>
      <c r="G19" s="8">
        <v>36858192.505510442</v>
      </c>
      <c r="H19" s="14">
        <f t="shared" si="0"/>
        <v>4.849214214922811</v>
      </c>
      <c r="I19" s="14">
        <f t="shared" si="2"/>
        <v>32.909100451348614</v>
      </c>
      <c r="J19" s="12">
        <f>VLOOKUP(C19, 'NH4 06112023'!$A$2:$F$49,6, FALSE)</f>
        <v>15.331699196476556</v>
      </c>
      <c r="K19" s="12">
        <f t="shared" si="3"/>
        <v>132.65024685635956</v>
      </c>
    </row>
    <row r="20" spans="1:16">
      <c r="A20" s="19" t="s">
        <v>64</v>
      </c>
      <c r="B20">
        <v>18</v>
      </c>
      <c r="C20" t="s">
        <v>16</v>
      </c>
      <c r="D20">
        <v>402</v>
      </c>
      <c r="E20">
        <v>11905</v>
      </c>
      <c r="F20" s="8">
        <v>1593657.0862239811</v>
      </c>
      <c r="G20" s="8">
        <v>34988978.692137927</v>
      </c>
      <c r="H20" s="14">
        <f t="shared" si="0"/>
        <v>2.845816225399957</v>
      </c>
      <c r="I20" s="14">
        <f t="shared" si="2"/>
        <v>31.240159546551723</v>
      </c>
      <c r="J20" s="12">
        <f>VLOOKUP(C20, 'NH4 06112023'!$A$2:$F$49,6, FALSE)</f>
        <v>16.379032363774591</v>
      </c>
      <c r="K20" s="12">
        <f t="shared" si="3"/>
        <v>135.27525258338127</v>
      </c>
    </row>
    <row r="21" spans="1:16">
      <c r="A21" s="19" t="s">
        <v>64</v>
      </c>
      <c r="B21">
        <v>18</v>
      </c>
      <c r="C21" t="s">
        <v>17</v>
      </c>
      <c r="D21">
        <v>896</v>
      </c>
      <c r="E21">
        <v>15967</v>
      </c>
      <c r="F21" s="8">
        <v>3552031.714568872</v>
      </c>
      <c r="G21" s="8">
        <v>46927259.368111417</v>
      </c>
      <c r="H21" s="14">
        <f t="shared" si="0"/>
        <v>6.3429137760158225</v>
      </c>
      <c r="I21" s="14">
        <f t="shared" si="2"/>
        <v>41.899338721528053</v>
      </c>
      <c r="J21" s="12">
        <f>VLOOKUP(C21, 'NH4 06112023'!$A$2:$F$49,6, FALSE)</f>
        <v>5.9528896695460682</v>
      </c>
      <c r="K21" s="12">
        <f t="shared" si="3"/>
        <v>131.54511855201758</v>
      </c>
    </row>
    <row r="22" spans="1:16">
      <c r="A22" s="19" t="s">
        <v>64</v>
      </c>
      <c r="B22">
        <v>31</v>
      </c>
      <c r="C22" t="s">
        <v>24</v>
      </c>
      <c r="D22">
        <v>602</v>
      </c>
      <c r="E22">
        <v>3650</v>
      </c>
      <c r="F22" s="8">
        <v>2179185.5203619902</v>
      </c>
      <c r="G22" s="8">
        <v>11162079.510703299</v>
      </c>
      <c r="H22" s="14">
        <f t="shared" si="0"/>
        <v>3.8914027149321124</v>
      </c>
      <c r="I22" s="14">
        <f t="shared" si="2"/>
        <v>9.9661424202708044</v>
      </c>
      <c r="J22" s="12">
        <f>VLOOKUP(C22, 'NH4 06112023'!$A$2:$F$49,6, FALSE)</f>
        <v>6.0184299178125285</v>
      </c>
      <c r="K22" s="12">
        <f t="shared" si="3"/>
        <v>165.86428566609209</v>
      </c>
    </row>
    <row r="23" spans="1:16">
      <c r="A23" s="19" t="s">
        <v>64</v>
      </c>
      <c r="B23">
        <v>31</v>
      </c>
      <c r="C23" t="s">
        <v>25</v>
      </c>
      <c r="D23">
        <v>532</v>
      </c>
      <c r="E23">
        <v>2416</v>
      </c>
      <c r="F23" s="8">
        <v>1925791.855203619</v>
      </c>
      <c r="G23" s="8">
        <v>7388379.2048929268</v>
      </c>
      <c r="H23" s="14">
        <f t="shared" si="0"/>
        <v>3.4389140271493082</v>
      </c>
      <c r="I23" s="14">
        <f t="shared" si="2"/>
        <v>6.5967671472258287</v>
      </c>
      <c r="J23" s="12">
        <f>VLOOKUP(C23, 'NH4 06112023'!$A$2:$F$49,6, FALSE)</f>
        <v>6.4247794570645835</v>
      </c>
      <c r="K23" s="12">
        <f t="shared" si="3"/>
        <v>169.27980008766781</v>
      </c>
    </row>
    <row r="24" spans="1:16">
      <c r="A24" s="19" t="s">
        <v>64</v>
      </c>
      <c r="B24">
        <v>31</v>
      </c>
      <c r="C24" t="s">
        <v>26</v>
      </c>
      <c r="D24">
        <v>463</v>
      </c>
      <c r="E24">
        <v>2716</v>
      </c>
      <c r="F24" s="8">
        <v>1676018.099547511</v>
      </c>
      <c r="G24" s="8">
        <v>8305810.3975534728</v>
      </c>
      <c r="H24" s="14">
        <f t="shared" si="0"/>
        <v>2.9928894634776886</v>
      </c>
      <c r="I24" s="14">
        <f t="shared" si="2"/>
        <v>7.4159021406727446</v>
      </c>
      <c r="J24" s="12">
        <f>VLOOKUP(C24, 'NH4 06112023'!$A$2:$F$49,6, FALSE)</f>
        <v>5.3027304067427803</v>
      </c>
      <c r="K24" s="12">
        <f t="shared" si="3"/>
        <v>170.02873870821432</v>
      </c>
    </row>
    <row r="25" spans="1:16">
      <c r="A25" s="19" t="s">
        <v>64</v>
      </c>
      <c r="B25">
        <v>60</v>
      </c>
      <c r="C25" t="s">
        <v>27</v>
      </c>
      <c r="D25">
        <v>595</v>
      </c>
      <c r="E25">
        <v>783</v>
      </c>
      <c r="F25" s="8">
        <v>2175502.7422303311</v>
      </c>
      <c r="G25" s="8">
        <v>2248384.7810481051</v>
      </c>
      <c r="H25" s="14">
        <f t="shared" si="0"/>
        <v>3.8848263254112929</v>
      </c>
      <c r="I25" s="14">
        <f t="shared" si="2"/>
        <v>2.0074864116500941</v>
      </c>
      <c r="J25" s="12">
        <f>VLOOKUP(C25, 'NH4 06112023'!$A$2:$F$49,6, FALSE)</f>
        <v>10.700625253968461</v>
      </c>
      <c r="K25" s="12">
        <f t="shared" si="3"/>
        <v>169.14732272807768</v>
      </c>
    </row>
    <row r="26" spans="1:16">
      <c r="A26" s="19" t="s">
        <v>64</v>
      </c>
      <c r="B26">
        <v>60</v>
      </c>
      <c r="C26" t="s">
        <v>28</v>
      </c>
      <c r="D26">
        <v>507</v>
      </c>
      <c r="E26">
        <v>605</v>
      </c>
      <c r="F26" s="8">
        <v>1853747.7148080301</v>
      </c>
      <c r="G26" s="8">
        <v>1737257.71715722</v>
      </c>
      <c r="H26" s="14">
        <f t="shared" si="0"/>
        <v>3.3102637764429002</v>
      </c>
      <c r="I26" s="14">
        <f t="shared" si="2"/>
        <v>1.551122961747518</v>
      </c>
      <c r="J26" s="12">
        <f>VLOOKUP(C26, 'NH4 06112023'!$A$2:$F$49,6, FALSE)</f>
        <v>7.778840986249655</v>
      </c>
      <c r="K26" s="12">
        <f t="shared" si="3"/>
        <v>173.10003299466746</v>
      </c>
    </row>
    <row r="27" spans="1:16">
      <c r="A27" s="19" t="s">
        <v>64</v>
      </c>
      <c r="B27">
        <v>60</v>
      </c>
      <c r="C27" t="s">
        <v>29</v>
      </c>
      <c r="D27">
        <v>454</v>
      </c>
      <c r="E27">
        <v>479</v>
      </c>
      <c r="F27" s="8">
        <v>1659963.4369286899</v>
      </c>
      <c r="G27" s="8">
        <v>1375448.6719310889</v>
      </c>
      <c r="H27" s="14">
        <f t="shared" si="0"/>
        <v>2.9642204230869367</v>
      </c>
      <c r="I27" s="14">
        <f t="shared" si="2"/>
        <v>1.2280791713670438</v>
      </c>
      <c r="J27" s="12">
        <f>VLOOKUP(C27, 'NH4 06112023'!$A$2:$F$49,6, FALSE)</f>
        <v>9.1931995438398726</v>
      </c>
      <c r="K27" s="12">
        <f t="shared" si="3"/>
        <v>172.35476158081369</v>
      </c>
    </row>
    <row r="28" spans="1:16">
      <c r="A28" s="19" t="s">
        <v>64</v>
      </c>
      <c r="B28">
        <v>89</v>
      </c>
      <c r="C28" t="s">
        <v>36</v>
      </c>
      <c r="D28">
        <v>534</v>
      </c>
      <c r="E28">
        <v>724</v>
      </c>
      <c r="F28" s="8">
        <v>2548926.0143198329</v>
      </c>
      <c r="G28" s="8">
        <v>2143597.335307172</v>
      </c>
      <c r="H28" s="14">
        <f t="shared" si="0"/>
        <v>4.551653596999687</v>
      </c>
      <c r="I28" s="14">
        <f t="shared" si="2"/>
        <v>1.9139261922385467</v>
      </c>
      <c r="J28" s="12">
        <f>VLOOKUP(C28, 'NH4 06112023'!$A$2:$F$49,6, FALSE)</f>
        <v>21.031079185727954</v>
      </c>
      <c r="K28" s="12">
        <f t="shared" si="3"/>
        <v>158.24360174414136</v>
      </c>
    </row>
    <row r="29" spans="1:16">
      <c r="A29" s="19" t="s">
        <v>64</v>
      </c>
      <c r="B29">
        <v>89</v>
      </c>
      <c r="C29" t="s">
        <v>37</v>
      </c>
      <c r="D29">
        <v>574</v>
      </c>
      <c r="E29">
        <v>607</v>
      </c>
      <c r="F29" s="8">
        <v>2739856.801909334</v>
      </c>
      <c r="G29" s="8">
        <v>1797187.2686898529</v>
      </c>
      <c r="H29" s="14">
        <f t="shared" si="0"/>
        <v>4.8926014319809381</v>
      </c>
      <c r="I29" s="14">
        <f t="shared" si="2"/>
        <v>1.6046314899016547</v>
      </c>
      <c r="J29" s="12">
        <f>VLOOKUP(C29, 'NH4 06112023'!$A$2:$F$49,6, FALSE)</f>
        <v>9.0817811217868893</v>
      </c>
      <c r="K29" s="12">
        <f t="shared" si="3"/>
        <v>170.16124667543806</v>
      </c>
    </row>
    <row r="30" spans="1:16">
      <c r="A30" s="19" t="s">
        <v>64</v>
      </c>
      <c r="B30">
        <v>89</v>
      </c>
      <c r="C30" t="s">
        <v>38</v>
      </c>
      <c r="D30">
        <v>427</v>
      </c>
      <c r="E30">
        <v>555</v>
      </c>
      <c r="F30" s="8">
        <v>2038186.1575179191</v>
      </c>
      <c r="G30" s="8">
        <v>1643227.239082156</v>
      </c>
      <c r="H30" s="14">
        <f t="shared" si="0"/>
        <v>3.6396181384248441</v>
      </c>
      <c r="I30" s="14">
        <f t="shared" si="2"/>
        <v>1.4671671777519253</v>
      </c>
      <c r="J30" s="12">
        <f>VLOOKUP(C30, 'NH4 06112023'!$A$2:$F$49,6, FALSE)</f>
        <v>7.3987075463041858</v>
      </c>
      <c r="K30" s="12">
        <f t="shared" si="3"/>
        <v>173.23476785662658</v>
      </c>
    </row>
    <row r="31" spans="1:16">
      <c r="A31" s="18" t="s">
        <v>67</v>
      </c>
      <c r="B31" s="15">
        <v>0</v>
      </c>
      <c r="C31" s="15" t="s">
        <v>126</v>
      </c>
      <c r="D31" s="15"/>
      <c r="E31" s="15"/>
      <c r="F31" s="16"/>
      <c r="G31" s="16">
        <v>1000000</v>
      </c>
      <c r="H31" s="17"/>
      <c r="I31" s="17">
        <f t="shared" si="2"/>
        <v>0.8928571428571429</v>
      </c>
      <c r="J31" s="17">
        <v>146.9902607191076</v>
      </c>
      <c r="K31" s="20">
        <v>20</v>
      </c>
      <c r="L31" s="21">
        <f>SUM(H31:K31)</f>
        <v>167.88311786196473</v>
      </c>
      <c r="M31" s="21"/>
      <c r="N31" s="21"/>
      <c r="O31" s="21"/>
      <c r="P31" s="21"/>
    </row>
    <row r="32" spans="1:16">
      <c r="A32" s="19" t="s">
        <v>67</v>
      </c>
      <c r="B32">
        <v>7</v>
      </c>
      <c r="C32" t="s">
        <v>52</v>
      </c>
      <c r="E32">
        <v>3537</v>
      </c>
      <c r="G32" s="8">
        <v>9572395.1285520885</v>
      </c>
      <c r="I32" s="14">
        <f t="shared" si="2"/>
        <v>8.546781364778651</v>
      </c>
      <c r="J32" s="12">
        <f>VLOOKUP(C32, 'NH4 06112023'!$A$2:$F$49,6, FALSE)</f>
        <v>157.69167245605527</v>
      </c>
      <c r="K32" s="12">
        <f>$L$31 - SUM(H32:J32)</f>
        <v>1.6446640411308238</v>
      </c>
    </row>
    <row r="33" spans="1:20">
      <c r="A33" s="19" t="s">
        <v>67</v>
      </c>
      <c r="B33">
        <v>7</v>
      </c>
      <c r="C33" t="s">
        <v>53</v>
      </c>
      <c r="E33">
        <v>4291</v>
      </c>
      <c r="G33" s="8">
        <v>11612990.52774018</v>
      </c>
      <c r="I33" s="14">
        <f t="shared" si="2"/>
        <v>10.368741542625163</v>
      </c>
      <c r="J33" s="12">
        <f>VLOOKUP(C33, 'NH4 06112023'!$A$2:$F$49,6, FALSE)</f>
        <v>128.34012767240361</v>
      </c>
      <c r="K33" s="12">
        <f t="shared" ref="K33:K49" si="4">$L$31 - SUM(H33:J33)</f>
        <v>29.174248646935951</v>
      </c>
    </row>
    <row r="34" spans="1:20">
      <c r="A34" s="19" t="s">
        <v>67</v>
      </c>
      <c r="B34">
        <v>7</v>
      </c>
      <c r="C34" t="s">
        <v>54</v>
      </c>
      <c r="E34">
        <v>5088</v>
      </c>
      <c r="G34" s="8">
        <v>13769959.404600799</v>
      </c>
      <c r="I34" s="14">
        <f t="shared" si="2"/>
        <v>12.294606611250714</v>
      </c>
      <c r="J34" s="12">
        <f>VLOOKUP(C34, 'NH4 06112023'!$A$2:$F$49,6, FALSE)</f>
        <v>85.657696391353937</v>
      </c>
      <c r="K34" s="12">
        <f t="shared" si="4"/>
        <v>69.930814859360083</v>
      </c>
    </row>
    <row r="35" spans="1:20">
      <c r="A35" s="19" t="s">
        <v>67</v>
      </c>
      <c r="B35">
        <v>11</v>
      </c>
      <c r="C35" t="s">
        <v>0</v>
      </c>
      <c r="E35">
        <v>15625</v>
      </c>
      <c r="G35" s="8">
        <v>46711509.71599374</v>
      </c>
      <c r="I35" s="14">
        <f t="shared" si="2"/>
        <v>41.706705103565845</v>
      </c>
      <c r="J35" s="12">
        <f>VLOOKUP(C35, 'NH4 06112023'!$A$2:$F$49,6, FALSE)</f>
        <v>68.572664473253027</v>
      </c>
      <c r="K35" s="12">
        <f t="shared" si="4"/>
        <v>57.603748285145855</v>
      </c>
    </row>
    <row r="36" spans="1:20">
      <c r="A36" s="19" t="s">
        <v>67</v>
      </c>
      <c r="B36">
        <v>11</v>
      </c>
      <c r="C36" t="s">
        <v>1</v>
      </c>
      <c r="E36">
        <v>6739</v>
      </c>
      <c r="G36" s="8">
        <v>20146487.294469241</v>
      </c>
      <c r="I36" s="14">
        <f t="shared" si="2"/>
        <v>17.987935084347541</v>
      </c>
      <c r="J36" s="12">
        <f>VLOOKUP(C36, 'NH4 06112023'!$A$2:$F$49,6, FALSE)</f>
        <v>9.7607780938274189</v>
      </c>
      <c r="K36" s="12">
        <f t="shared" si="4"/>
        <v>140.13440468378977</v>
      </c>
    </row>
    <row r="37" spans="1:20">
      <c r="A37" s="19" t="s">
        <v>67</v>
      </c>
      <c r="B37">
        <v>11</v>
      </c>
      <c r="C37" t="s">
        <v>2</v>
      </c>
      <c r="E37">
        <v>8607</v>
      </c>
      <c r="G37" s="8">
        <v>25730941.704035722</v>
      </c>
      <c r="I37" s="14">
        <f t="shared" si="2"/>
        <v>22.974055092889042</v>
      </c>
      <c r="J37" s="12">
        <f>VLOOKUP(C37, 'NH4 06112023'!$A$2:$F$49,6, FALSE)</f>
        <v>14.047110330453933</v>
      </c>
      <c r="K37" s="12">
        <f t="shared" si="4"/>
        <v>130.86195243862176</v>
      </c>
    </row>
    <row r="38" spans="1:20">
      <c r="A38" s="19" t="s">
        <v>67</v>
      </c>
      <c r="B38">
        <v>14</v>
      </c>
      <c r="C38" t="s">
        <v>9</v>
      </c>
      <c r="E38">
        <v>7377</v>
      </c>
      <c r="G38" s="8">
        <v>21681116.825863209</v>
      </c>
      <c r="I38" s="14">
        <f t="shared" si="2"/>
        <v>19.358140023092151</v>
      </c>
      <c r="J38" s="12">
        <f>VLOOKUP(C38, 'NH4 06112023'!$A$2:$F$49,6, FALSE)</f>
        <v>9.125037685642754</v>
      </c>
      <c r="K38" s="12">
        <f t="shared" si="4"/>
        <v>139.39994015322984</v>
      </c>
      <c r="S38" t="s">
        <v>128</v>
      </c>
    </row>
    <row r="39" spans="1:20">
      <c r="A39" s="19" t="s">
        <v>67</v>
      </c>
      <c r="B39">
        <v>14</v>
      </c>
      <c r="C39" t="s">
        <v>10</v>
      </c>
      <c r="E39">
        <v>9668</v>
      </c>
      <c r="G39" s="8">
        <v>28414401.175606009</v>
      </c>
      <c r="I39" s="14">
        <f t="shared" si="2"/>
        <v>25.370001049648227</v>
      </c>
      <c r="J39" s="12">
        <f>VLOOKUP(C39, 'NH4 06112023'!$A$2:$F$49,6, FALSE)</f>
        <v>9.1263484906080805</v>
      </c>
      <c r="K39" s="12">
        <f t="shared" si="4"/>
        <v>133.38676832170842</v>
      </c>
      <c r="S39" t="s">
        <v>129</v>
      </c>
    </row>
    <row r="40" spans="1:20">
      <c r="A40" s="19" t="s">
        <v>67</v>
      </c>
      <c r="B40">
        <v>14</v>
      </c>
      <c r="C40" t="s">
        <v>11</v>
      </c>
      <c r="E40">
        <v>8785</v>
      </c>
      <c r="G40" s="8">
        <v>25819250.551065251</v>
      </c>
      <c r="I40" s="14">
        <f t="shared" si="2"/>
        <v>23.052902277736834</v>
      </c>
      <c r="J40" s="12">
        <f>VLOOKUP(C40, 'NH4 06112023'!$A$2:$F$49,6, FALSE)</f>
        <v>13.931759493504961</v>
      </c>
      <c r="K40" s="12">
        <f t="shared" si="4"/>
        <v>130.89845609072293</v>
      </c>
    </row>
    <row r="41" spans="1:20">
      <c r="A41" s="19" t="s">
        <v>67</v>
      </c>
      <c r="B41">
        <v>14</v>
      </c>
      <c r="C41" t="s">
        <v>55</v>
      </c>
      <c r="E41">
        <v>13729</v>
      </c>
      <c r="G41" s="8">
        <v>37155615.69688765</v>
      </c>
      <c r="I41" s="14">
        <f t="shared" si="2"/>
        <v>33.174656872221121</v>
      </c>
      <c r="J41" s="12">
        <f>VLOOKUP(C41, 'NH4 06112023'!$A$2:$F$49,6, FALSE)</f>
        <v>9.9023450300829694</v>
      </c>
      <c r="K41" s="12">
        <f t="shared" si="4"/>
        <v>124.80611595966064</v>
      </c>
    </row>
    <row r="42" spans="1:20">
      <c r="A42" s="19" t="s">
        <v>67</v>
      </c>
      <c r="B42">
        <v>14</v>
      </c>
      <c r="C42" t="s">
        <v>56</v>
      </c>
      <c r="E42">
        <v>6598</v>
      </c>
      <c r="G42" s="8">
        <v>17856562.922868721</v>
      </c>
      <c r="I42" s="14">
        <f t="shared" si="2"/>
        <v>15.943359752561362</v>
      </c>
      <c r="J42" s="12">
        <f>VLOOKUP(C42, 'NH4 06112023'!$A$2:$F$49,6, FALSE)</f>
        <v>9.5903734483346206</v>
      </c>
      <c r="K42" s="12">
        <f t="shared" si="4"/>
        <v>142.34938466106877</v>
      </c>
      <c r="Q42" t="s">
        <v>132</v>
      </c>
      <c r="R42" t="s">
        <v>131</v>
      </c>
      <c r="S42" t="s">
        <v>130</v>
      </c>
      <c r="T42" t="s">
        <v>135</v>
      </c>
    </row>
    <row r="43" spans="1:20">
      <c r="A43" s="19" t="s">
        <v>67</v>
      </c>
      <c r="B43">
        <v>14</v>
      </c>
      <c r="C43" t="s">
        <v>57</v>
      </c>
      <c r="E43">
        <v>6988</v>
      </c>
      <c r="G43" s="8">
        <v>18912043.30175912</v>
      </c>
      <c r="I43" s="14">
        <f t="shared" si="2"/>
        <v>16.885752947999219</v>
      </c>
      <c r="J43" s="12">
        <f>VLOOKUP(C43, 'NH4 06112023'!$A$2:$F$49,6, FALSE)</f>
        <v>9.4265228276684709</v>
      </c>
      <c r="K43" s="12">
        <f t="shared" si="4"/>
        <v>141.57084208629703</v>
      </c>
      <c r="P43" t="s">
        <v>133</v>
      </c>
      <c r="Q43" s="2">
        <f>AVERAGE(B44:B46) - AVERAGE(B38:B43)</f>
        <v>17</v>
      </c>
      <c r="R43" s="12">
        <f>AVERAGE(J44:J46) - AVERAGE(J38:J43)</f>
        <v>33.24157698576029</v>
      </c>
      <c r="S43" s="12">
        <f>AVERAGE(K44:K46) - AVERAGE(K38:K43)</f>
        <v>-10.946929630194589</v>
      </c>
      <c r="T43">
        <f>R43/Q43</f>
        <v>1.9553868815153113</v>
      </c>
    </row>
    <row r="44" spans="1:20">
      <c r="A44" s="19" t="s">
        <v>67</v>
      </c>
      <c r="B44">
        <v>31</v>
      </c>
      <c r="C44" t="s">
        <v>18</v>
      </c>
      <c r="E44">
        <v>15</v>
      </c>
      <c r="G44" s="8">
        <v>4587.1559633027282</v>
      </c>
      <c r="I44" s="14">
        <f t="shared" si="2"/>
        <v>4.0956749672345786E-3</v>
      </c>
      <c r="J44" s="12">
        <f>VLOOKUP(C44, 'NH4 06112023'!$A$2:$F$49,6, FALSE)</f>
        <v>39.859481707716711</v>
      </c>
      <c r="K44" s="12">
        <f t="shared" si="4"/>
        <v>128.01954047928081</v>
      </c>
      <c r="P44" t="s">
        <v>134</v>
      </c>
      <c r="Q44">
        <f>AVERAGE(B47:B49) - AVERAGE(B44:B46)</f>
        <v>58</v>
      </c>
      <c r="R44" s="12">
        <f>AVERAGE(J47:J49) - AVERAGE(J44:J46)</f>
        <v>12.617371661270518</v>
      </c>
      <c r="S44" s="12">
        <f>AVERAGE(K47:K49) - AVERAGE(K44:K46)</f>
        <v>-12.615739791302076</v>
      </c>
      <c r="T44">
        <f>R44/Q44</f>
        <v>0.21754089071156066</v>
      </c>
    </row>
    <row r="45" spans="1:20">
      <c r="A45" s="19" t="s">
        <v>67</v>
      </c>
      <c r="B45">
        <v>31</v>
      </c>
      <c r="C45" t="s">
        <v>19</v>
      </c>
      <c r="E45">
        <v>11</v>
      </c>
      <c r="G45" s="8">
        <v>3363.9143730886672</v>
      </c>
      <c r="I45" s="14">
        <f t="shared" si="2"/>
        <v>3.0034949759720248E-3</v>
      </c>
      <c r="J45" s="12">
        <f>VLOOKUP(C45, 'NH4 06112023'!$A$2:$F$49,6, FALSE)</f>
        <v>43.034251333744052</v>
      </c>
      <c r="K45" s="12">
        <f t="shared" si="4"/>
        <v>124.84586303324471</v>
      </c>
    </row>
    <row r="46" spans="1:20">
      <c r="A46" s="19" t="s">
        <v>67</v>
      </c>
      <c r="B46">
        <v>31</v>
      </c>
      <c r="C46" t="s">
        <v>20</v>
      </c>
      <c r="E46">
        <v>5</v>
      </c>
      <c r="G46" s="8">
        <v>1529.0519877675761</v>
      </c>
      <c r="I46" s="14">
        <f t="shared" si="2"/>
        <v>1.3652249890781932E-3</v>
      </c>
      <c r="J46" s="12">
        <f>VLOOKUP(C46, 'NH4 06112023'!$A$2:$F$49,6, FALSE)</f>
        <v>47.382191403741039</v>
      </c>
      <c r="K46" s="12">
        <f t="shared" si="4"/>
        <v>120.49956123323462</v>
      </c>
      <c r="Q46" t="s">
        <v>136</v>
      </c>
    </row>
    <row r="47" spans="1:20">
      <c r="A47" s="19" t="s">
        <v>67</v>
      </c>
      <c r="B47">
        <v>89</v>
      </c>
      <c r="C47" t="s">
        <v>30</v>
      </c>
      <c r="E47">
        <v>4</v>
      </c>
      <c r="G47" s="8">
        <v>118.43079200592121</v>
      </c>
      <c r="I47" s="14">
        <f t="shared" si="2"/>
        <v>1.0574177857671538E-4</v>
      </c>
      <c r="J47" s="12">
        <f>VLOOKUP(C47, 'NH4 06112023'!$A$2:$F$49,6, FALSE)</f>
        <v>55.738573057714746</v>
      </c>
      <c r="K47" s="12">
        <f t="shared" si="4"/>
        <v>112.14443906247141</v>
      </c>
      <c r="Q47" t="s">
        <v>137</v>
      </c>
    </row>
    <row r="48" spans="1:20">
      <c r="A48" s="19" t="s">
        <v>67</v>
      </c>
      <c r="B48">
        <v>89</v>
      </c>
      <c r="C48" t="s">
        <v>31</v>
      </c>
      <c r="E48">
        <v>130</v>
      </c>
      <c r="G48" s="8">
        <v>3849.0007401924372</v>
      </c>
      <c r="I48" s="14">
        <f t="shared" si="2"/>
        <v>3.4366078037432481E-3</v>
      </c>
      <c r="J48" s="12">
        <f>VLOOKUP(C48, 'NH4 06112023'!$A$2:$F$49,6, FALSE)</f>
        <v>57.450484342434692</v>
      </c>
      <c r="K48" s="12">
        <f t="shared" si="4"/>
        <v>110.42919691172631</v>
      </c>
    </row>
    <row r="49" spans="1:11">
      <c r="A49" s="19" t="s">
        <v>67</v>
      </c>
      <c r="B49">
        <v>89</v>
      </c>
      <c r="C49" t="s">
        <v>32</v>
      </c>
      <c r="E49">
        <v>1</v>
      </c>
      <c r="G49" s="8">
        <v>29.607698001480291</v>
      </c>
      <c r="I49" s="14">
        <f t="shared" si="2"/>
        <v>2.6435444644178834E-5</v>
      </c>
      <c r="J49" s="12">
        <f>VLOOKUP(C49, 'NH4 06112023'!$A$2:$F$49,6, FALSE)</f>
        <v>54.938982028863926</v>
      </c>
      <c r="K49" s="12">
        <f t="shared" si="4"/>
        <v>112.94410939765616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E03E2-079B-4BA4-A3C9-994DFF051B89}">
  <dimension ref="A1:I13"/>
  <sheetViews>
    <sheetView workbookViewId="0">
      <selection activeCell="A2" sqref="A2"/>
    </sheetView>
  </sheetViews>
  <sheetFormatPr defaultRowHeight="15"/>
  <sheetData>
    <row r="1" spans="1:9" ht="258.75" customHeight="1">
      <c r="A1" s="26" t="s">
        <v>118</v>
      </c>
      <c r="B1" s="26"/>
      <c r="C1" s="26"/>
      <c r="D1" s="26"/>
      <c r="E1" s="26"/>
      <c r="F1" s="26"/>
      <c r="G1" s="26"/>
      <c r="H1" s="26"/>
      <c r="I1" s="26"/>
    </row>
    <row r="2" spans="1:9">
      <c r="A2" t="s">
        <v>110</v>
      </c>
      <c r="B2" t="s">
        <v>111</v>
      </c>
      <c r="C2" t="s">
        <v>112</v>
      </c>
      <c r="D2" t="s">
        <v>114</v>
      </c>
      <c r="E2" t="s">
        <v>116</v>
      </c>
    </row>
    <row r="3" spans="1:9">
      <c r="A3" t="s">
        <v>52</v>
      </c>
      <c r="B3" t="str">
        <f>LEFT(A3, 1)</f>
        <v>P</v>
      </c>
      <c r="C3" t="str">
        <f>RIGHT(LEFT(A3,2),1)</f>
        <v>6</v>
      </c>
      <c r="D3" s="2">
        <f>VLOOKUP(A3,samples!$A$1:$D$46,3, FALSE)</f>
        <v>7</v>
      </c>
      <c r="E3">
        <v>2.2174930788448988</v>
      </c>
    </row>
    <row r="4" spans="1:9">
      <c r="A4" t="s">
        <v>55</v>
      </c>
      <c r="B4" t="str">
        <f t="shared" ref="B4:B13" si="0">LEFT(A4, 1)</f>
        <v>P</v>
      </c>
      <c r="C4" t="str">
        <f t="shared" ref="C4:C13" si="1">RIGHT(LEFT(A4,2),1)</f>
        <v>7</v>
      </c>
      <c r="D4" s="2">
        <f>VLOOKUP(A4,samples!$A$1:$D$46,3, FALSE)</f>
        <v>14</v>
      </c>
      <c r="E4">
        <v>2.250489545116928</v>
      </c>
    </row>
    <row r="5" spans="1:9">
      <c r="A5" t="s">
        <v>18</v>
      </c>
      <c r="B5" t="str">
        <f t="shared" si="0"/>
        <v>P</v>
      </c>
      <c r="C5" t="str">
        <f t="shared" si="1"/>
        <v>3</v>
      </c>
      <c r="D5" s="2">
        <f>VLOOKUP(A5,samples!$A$1:$D$46,3, FALSE)</f>
        <v>30.759722222224809</v>
      </c>
      <c r="E5">
        <v>1.6881991492043484</v>
      </c>
    </row>
    <row r="6" spans="1:9">
      <c r="A6" t="s">
        <v>30</v>
      </c>
      <c r="B6" t="str">
        <f t="shared" si="0"/>
        <v>P</v>
      </c>
      <c r="C6" t="str">
        <f t="shared" si="1"/>
        <v>5</v>
      </c>
      <c r="D6" s="2">
        <f>VLOOKUP(A6,samples!$A$1:$D$46,3, FALSE)</f>
        <v>89</v>
      </c>
      <c r="E6">
        <v>1.0517679893763083</v>
      </c>
    </row>
    <row r="7" spans="1:9">
      <c r="A7" t="s">
        <v>6</v>
      </c>
      <c r="B7" t="str">
        <f t="shared" si="0"/>
        <v>C</v>
      </c>
      <c r="C7" t="str">
        <f t="shared" si="1"/>
        <v>1</v>
      </c>
      <c r="D7" s="2">
        <f>VLOOKUP(A7,samples!$A$1:$D$46,3, FALSE)</f>
        <v>10.658333333332848</v>
      </c>
      <c r="E7">
        <v>1.5546152287920052</v>
      </c>
    </row>
    <row r="8" spans="1:9">
      <c r="A8" t="s">
        <v>15</v>
      </c>
      <c r="B8" t="str">
        <f t="shared" si="0"/>
        <v>C</v>
      </c>
      <c r="C8" t="str">
        <f t="shared" si="1"/>
        <v>2</v>
      </c>
      <c r="D8" s="2">
        <f>VLOOKUP(A8,samples!$A$1:$D$46,3, FALSE)</f>
        <v>17.602777777778101</v>
      </c>
      <c r="E8">
        <v>1.3249229107114722</v>
      </c>
    </row>
    <row r="9" spans="1:9">
      <c r="A9" t="s">
        <v>24</v>
      </c>
      <c r="B9" t="str">
        <f t="shared" si="0"/>
        <v>C</v>
      </c>
      <c r="C9" t="str">
        <f t="shared" si="1"/>
        <v>3</v>
      </c>
      <c r="D9" s="2">
        <f>VLOOKUP(A9,samples!$A$1:$D$46,3, FALSE)</f>
        <v>30.759722222224809</v>
      </c>
      <c r="E9">
        <v>1.2343739449458686</v>
      </c>
    </row>
    <row r="10" spans="1:9">
      <c r="A10" t="s">
        <v>27</v>
      </c>
      <c r="B10" t="str">
        <f t="shared" si="0"/>
        <v>C</v>
      </c>
      <c r="C10" t="str">
        <f t="shared" si="1"/>
        <v>4</v>
      </c>
      <c r="D10" s="2">
        <f>VLOOKUP(A10,samples!$A$1:$D$46,3, FALSE)</f>
        <v>59.660416666665697</v>
      </c>
      <c r="E10">
        <v>0.65166895496184929</v>
      </c>
    </row>
    <row r="11" spans="1:9">
      <c r="A11" t="s">
        <v>36</v>
      </c>
      <c r="B11" t="str">
        <f t="shared" si="0"/>
        <v>C</v>
      </c>
      <c r="C11" t="str">
        <f t="shared" si="1"/>
        <v>5</v>
      </c>
      <c r="D11" s="2">
        <f>VLOOKUP(A11,samples!$A$1:$D$46,3, FALSE)</f>
        <v>89</v>
      </c>
      <c r="E11">
        <v>0.53881473812149727</v>
      </c>
    </row>
    <row r="12" spans="1:9">
      <c r="A12" t="s">
        <v>21</v>
      </c>
      <c r="B12" t="str">
        <f t="shared" si="0"/>
        <v>A</v>
      </c>
      <c r="C12" t="str">
        <f t="shared" si="1"/>
        <v>3</v>
      </c>
      <c r="D12" s="2">
        <f>VLOOKUP(A12,samples!$A$1:$D$46,3, FALSE)</f>
        <v>30.759722222224809</v>
      </c>
      <c r="E12">
        <v>0.61187512660649579</v>
      </c>
    </row>
    <row r="13" spans="1:9">
      <c r="A13" t="s">
        <v>33</v>
      </c>
      <c r="B13" t="str">
        <f t="shared" si="0"/>
        <v>A</v>
      </c>
      <c r="C13" t="str">
        <f t="shared" si="1"/>
        <v>5</v>
      </c>
      <c r="D13" s="2">
        <f>VLOOKUP(A13,samples!$A$1:$D$46,3, FALSE)</f>
        <v>89</v>
      </c>
      <c r="E13">
        <v>0.55094645389272767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E95B-CCEE-458C-A4BC-7AB1E8727653}">
  <dimension ref="A1:I52"/>
  <sheetViews>
    <sheetView zoomScale="130" zoomScaleNormal="130" workbookViewId="0">
      <selection activeCell="F52" sqref="F52"/>
    </sheetView>
  </sheetViews>
  <sheetFormatPr defaultRowHeight="15"/>
  <cols>
    <col min="4" max="4" width="11" bestFit="1" customWidth="1"/>
    <col min="5" max="6" width="12" bestFit="1" customWidth="1"/>
  </cols>
  <sheetData>
    <row r="1" spans="1:9" ht="238.5" customHeight="1">
      <c r="A1" s="26" t="s">
        <v>117</v>
      </c>
      <c r="B1" s="26"/>
      <c r="C1" s="26"/>
      <c r="D1" s="26"/>
      <c r="E1" s="26"/>
      <c r="F1" s="26"/>
      <c r="G1" s="26"/>
      <c r="H1" s="26"/>
      <c r="I1" s="26"/>
    </row>
    <row r="2" spans="1:9">
      <c r="A2" t="s">
        <v>110</v>
      </c>
      <c r="B2" t="s">
        <v>111</v>
      </c>
      <c r="C2" t="s">
        <v>112</v>
      </c>
      <c r="D2" t="s">
        <v>113</v>
      </c>
      <c r="E2" t="s">
        <v>114</v>
      </c>
      <c r="F2" t="s">
        <v>115</v>
      </c>
    </row>
    <row r="3" spans="1:9">
      <c r="A3" t="s">
        <v>0</v>
      </c>
      <c r="B3" t="str">
        <f>LEFT(A3, 1)</f>
        <v>P</v>
      </c>
      <c r="C3" t="str">
        <f>RIGHT(LEFT(A3,2),1)</f>
        <v>1</v>
      </c>
      <c r="D3">
        <v>0.68572664473253031</v>
      </c>
      <c r="E3" s="2">
        <f>VLOOKUP(A3,samples!$A$1:$D$46,3, FALSE)</f>
        <v>11</v>
      </c>
      <c r="F3">
        <f t="shared" ref="F3:F8" si="0">D3*100</f>
        <v>68.572664473253027</v>
      </c>
    </row>
    <row r="4" spans="1:9">
      <c r="A4" t="s">
        <v>1</v>
      </c>
      <c r="B4" t="str">
        <f t="shared" ref="B4:B49" si="1">LEFT(A4, 1)</f>
        <v>P</v>
      </c>
      <c r="C4" t="str">
        <f t="shared" ref="C4:C49" si="2">RIGHT(LEFT(A4,2),1)</f>
        <v>1</v>
      </c>
      <c r="D4">
        <v>9.7607780938274186E-2</v>
      </c>
      <c r="E4" s="2">
        <f>VLOOKUP(A4,samples!$A$1:$D$46,3, FALSE)</f>
        <v>11</v>
      </c>
      <c r="F4">
        <f t="shared" si="0"/>
        <v>9.7607780938274189</v>
      </c>
    </row>
    <row r="5" spans="1:9">
      <c r="A5" t="s">
        <v>2</v>
      </c>
      <c r="B5" t="str">
        <f t="shared" si="1"/>
        <v>P</v>
      </c>
      <c r="C5" t="str">
        <f t="shared" si="2"/>
        <v>1</v>
      </c>
      <c r="D5">
        <v>0.14047110330453932</v>
      </c>
      <c r="E5" s="2">
        <f>VLOOKUP(A5,samples!$A$1:$D$46,3, FALSE)</f>
        <v>11</v>
      </c>
      <c r="F5">
        <f t="shared" si="0"/>
        <v>14.047110330453933</v>
      </c>
    </row>
    <row r="6" spans="1:9">
      <c r="A6" t="s">
        <v>9</v>
      </c>
      <c r="B6" t="str">
        <f t="shared" si="1"/>
        <v>P</v>
      </c>
      <c r="C6" t="str">
        <f t="shared" si="2"/>
        <v>2</v>
      </c>
      <c r="D6">
        <v>9.1250376856427534E-2</v>
      </c>
      <c r="E6" s="2">
        <f>VLOOKUP(A6,samples!$A$1:$D$46,3, FALSE)</f>
        <v>13.898611111108039</v>
      </c>
      <c r="F6">
        <f t="shared" si="0"/>
        <v>9.125037685642754</v>
      </c>
    </row>
    <row r="7" spans="1:9">
      <c r="A7" t="s">
        <v>10</v>
      </c>
      <c r="B7" t="str">
        <f t="shared" si="1"/>
        <v>P</v>
      </c>
      <c r="C7" t="str">
        <f t="shared" si="2"/>
        <v>2</v>
      </c>
      <c r="D7">
        <v>9.1263484906080813E-2</v>
      </c>
      <c r="E7" s="2">
        <f>VLOOKUP(A7,samples!$A$1:$D$46,3, FALSE)</f>
        <v>13.898611111108039</v>
      </c>
      <c r="F7">
        <f t="shared" si="0"/>
        <v>9.1263484906080805</v>
      </c>
    </row>
    <row r="8" spans="1:9">
      <c r="A8" t="s">
        <v>11</v>
      </c>
      <c r="B8" t="str">
        <f t="shared" si="1"/>
        <v>P</v>
      </c>
      <c r="C8" t="str">
        <f t="shared" si="2"/>
        <v>2</v>
      </c>
      <c r="D8">
        <v>0.13931759493504961</v>
      </c>
      <c r="E8" s="2">
        <f>VLOOKUP(A8,samples!$A$1:$D$46,3, FALSE)</f>
        <v>13.898611111108039</v>
      </c>
      <c r="F8">
        <f t="shared" si="0"/>
        <v>13.931759493504961</v>
      </c>
    </row>
    <row r="9" spans="1:9">
      <c r="A9" t="s">
        <v>18</v>
      </c>
      <c r="B9" t="str">
        <f t="shared" si="1"/>
        <v>P</v>
      </c>
      <c r="C9" t="str">
        <f t="shared" si="2"/>
        <v>3</v>
      </c>
      <c r="D9">
        <v>0.20837080050859233</v>
      </c>
      <c r="E9" s="2">
        <f>VLOOKUP(A9,samples!$A$1:$D$46,3, FALSE)</f>
        <v>30.759722222224809</v>
      </c>
      <c r="F9">
        <v>39.859481707716711</v>
      </c>
      <c r="H9">
        <v>20.837080050859232</v>
      </c>
    </row>
    <row r="10" spans="1:9">
      <c r="A10" t="s">
        <v>19</v>
      </c>
      <c r="B10" t="str">
        <f t="shared" si="1"/>
        <v>P</v>
      </c>
      <c r="C10" t="str">
        <f t="shared" si="2"/>
        <v>3</v>
      </c>
      <c r="D10">
        <v>0.43034251333744056</v>
      </c>
      <c r="E10" s="2">
        <f>VLOOKUP(A10,samples!$A$1:$D$46,3, FALSE)</f>
        <v>30.759722222224809</v>
      </c>
      <c r="F10">
        <f t="shared" ref="F10:F49" si="3">D10*100</f>
        <v>43.034251333744052</v>
      </c>
    </row>
    <row r="11" spans="1:9">
      <c r="A11" t="s">
        <v>20</v>
      </c>
      <c r="B11" t="str">
        <f t="shared" si="1"/>
        <v>P</v>
      </c>
      <c r="C11" t="str">
        <f t="shared" si="2"/>
        <v>3</v>
      </c>
      <c r="D11">
        <v>0.47382191403741042</v>
      </c>
      <c r="E11" s="2">
        <f>VLOOKUP(A11,samples!$A$1:$D$46,3, FALSE)</f>
        <v>30.759722222224809</v>
      </c>
      <c r="F11">
        <f t="shared" si="3"/>
        <v>47.382191403741039</v>
      </c>
    </row>
    <row r="12" spans="1:9">
      <c r="A12" t="s">
        <v>30</v>
      </c>
      <c r="B12" t="str">
        <f t="shared" si="1"/>
        <v>P</v>
      </c>
      <c r="C12" t="str">
        <f t="shared" si="2"/>
        <v>5</v>
      </c>
      <c r="D12">
        <v>0.55738573057714746</v>
      </c>
      <c r="E12" s="2">
        <f>VLOOKUP(A12,samples!$A$1:$D$46,3, FALSE)</f>
        <v>89</v>
      </c>
      <c r="F12">
        <f t="shared" si="3"/>
        <v>55.738573057714746</v>
      </c>
    </row>
    <row r="13" spans="1:9">
      <c r="A13" t="s">
        <v>31</v>
      </c>
      <c r="B13" t="str">
        <f t="shared" si="1"/>
        <v>P</v>
      </c>
      <c r="C13" t="str">
        <f t="shared" si="2"/>
        <v>5</v>
      </c>
      <c r="D13">
        <v>0.57450484342434693</v>
      </c>
      <c r="E13" s="2">
        <f>VLOOKUP(A13,samples!$A$1:$D$46,3, FALSE)</f>
        <v>89</v>
      </c>
      <c r="F13">
        <f t="shared" si="3"/>
        <v>57.450484342434692</v>
      </c>
    </row>
    <row r="14" spans="1:9">
      <c r="A14" t="s">
        <v>32</v>
      </c>
      <c r="B14" t="str">
        <f t="shared" si="1"/>
        <v>P</v>
      </c>
      <c r="C14" t="str">
        <f t="shared" si="2"/>
        <v>5</v>
      </c>
      <c r="D14">
        <v>0.54938982028863925</v>
      </c>
      <c r="E14" s="2">
        <f>VLOOKUP(A14,samples!$A$1:$D$46,3, FALSE)</f>
        <v>89</v>
      </c>
      <c r="F14">
        <f t="shared" si="3"/>
        <v>54.938982028863926</v>
      </c>
    </row>
    <row r="15" spans="1:9">
      <c r="A15" t="s">
        <v>52</v>
      </c>
      <c r="B15" t="str">
        <f t="shared" si="1"/>
        <v>P</v>
      </c>
      <c r="C15" t="str">
        <f t="shared" si="2"/>
        <v>6</v>
      </c>
      <c r="D15">
        <v>1.5769167245605527</v>
      </c>
      <c r="E15" s="2">
        <f>VLOOKUP(A15,samples!$A$1:$D$46,3, FALSE)</f>
        <v>7</v>
      </c>
      <c r="F15">
        <f t="shared" si="3"/>
        <v>157.69167245605527</v>
      </c>
    </row>
    <row r="16" spans="1:9">
      <c r="A16" t="s">
        <v>53</v>
      </c>
      <c r="B16" t="str">
        <f t="shared" si="1"/>
        <v>P</v>
      </c>
      <c r="C16" t="str">
        <f t="shared" si="2"/>
        <v>6</v>
      </c>
      <c r="D16">
        <v>1.2834012767240361</v>
      </c>
      <c r="E16" s="2">
        <f>VLOOKUP(A16,samples!$A$1:$D$46,3, FALSE)</f>
        <v>7</v>
      </c>
      <c r="F16">
        <f t="shared" si="3"/>
        <v>128.34012767240361</v>
      </c>
    </row>
    <row r="17" spans="1:6">
      <c r="A17" t="s">
        <v>54</v>
      </c>
      <c r="B17" t="str">
        <f t="shared" si="1"/>
        <v>P</v>
      </c>
      <c r="C17" t="str">
        <f t="shared" si="2"/>
        <v>6</v>
      </c>
      <c r="D17">
        <v>0.85657696391353932</v>
      </c>
      <c r="E17" s="2">
        <f>VLOOKUP(A17,samples!$A$1:$D$46,3, FALSE)</f>
        <v>7</v>
      </c>
      <c r="F17">
        <f t="shared" si="3"/>
        <v>85.657696391353937</v>
      </c>
    </row>
    <row r="18" spans="1:6">
      <c r="A18" t="s">
        <v>55</v>
      </c>
      <c r="B18" t="str">
        <f t="shared" si="1"/>
        <v>P</v>
      </c>
      <c r="C18" t="str">
        <f t="shared" si="2"/>
        <v>7</v>
      </c>
      <c r="D18">
        <v>9.9023450300829693E-2</v>
      </c>
      <c r="E18" s="2">
        <f>VLOOKUP(A18,samples!$A$1:$D$46,3, FALSE)</f>
        <v>14</v>
      </c>
      <c r="F18">
        <f t="shared" si="3"/>
        <v>9.9023450300829694</v>
      </c>
    </row>
    <row r="19" spans="1:6">
      <c r="A19" t="s">
        <v>56</v>
      </c>
      <c r="B19" t="str">
        <f t="shared" si="1"/>
        <v>P</v>
      </c>
      <c r="C19" t="str">
        <f t="shared" si="2"/>
        <v>7</v>
      </c>
      <c r="D19">
        <v>9.5903734483346215E-2</v>
      </c>
      <c r="E19" s="2">
        <f>VLOOKUP(A19,samples!$A$1:$D$46,3, FALSE)</f>
        <v>14</v>
      </c>
      <c r="F19">
        <f t="shared" si="3"/>
        <v>9.5903734483346206</v>
      </c>
    </row>
    <row r="20" spans="1:6">
      <c r="A20" t="s">
        <v>57</v>
      </c>
      <c r="B20" t="str">
        <f t="shared" si="1"/>
        <v>P</v>
      </c>
      <c r="C20" t="str">
        <f t="shared" si="2"/>
        <v>7</v>
      </c>
      <c r="D20">
        <v>9.4265228276684709E-2</v>
      </c>
      <c r="E20" s="2">
        <f>VLOOKUP(A20,samples!$A$1:$D$46,3, FALSE)</f>
        <v>14</v>
      </c>
      <c r="F20">
        <f t="shared" si="3"/>
        <v>9.4265228276684709</v>
      </c>
    </row>
    <row r="21" spans="1:6">
      <c r="A21" t="s">
        <v>3</v>
      </c>
      <c r="B21" t="str">
        <f t="shared" si="1"/>
        <v>A</v>
      </c>
      <c r="C21" t="str">
        <f t="shared" si="2"/>
        <v>1</v>
      </c>
      <c r="D21">
        <v>1.3401066995241777</v>
      </c>
      <c r="E21" s="2">
        <f>VLOOKUP(A21,samples!$A$1:$D$46,3, FALSE)</f>
        <v>10.658333333332848</v>
      </c>
      <c r="F21">
        <f t="shared" si="3"/>
        <v>134.01066995241777</v>
      </c>
    </row>
    <row r="22" spans="1:6">
      <c r="A22" t="s">
        <v>4</v>
      </c>
      <c r="B22" t="str">
        <f t="shared" si="1"/>
        <v>A</v>
      </c>
      <c r="C22" t="str">
        <f t="shared" si="2"/>
        <v>1</v>
      </c>
      <c r="D22">
        <v>1.308844001101076</v>
      </c>
      <c r="E22" s="2">
        <f>VLOOKUP(A22,samples!$A$1:$D$46,3, FALSE)</f>
        <v>10.658333333332848</v>
      </c>
      <c r="F22">
        <f t="shared" si="3"/>
        <v>130.88440011010761</v>
      </c>
    </row>
    <row r="23" spans="1:6">
      <c r="A23" t="s">
        <v>5</v>
      </c>
      <c r="B23" t="str">
        <f t="shared" si="1"/>
        <v>A</v>
      </c>
      <c r="C23" t="str">
        <f t="shared" si="2"/>
        <v>1</v>
      </c>
      <c r="D23">
        <v>1.1923003316336562</v>
      </c>
      <c r="E23" s="2">
        <f>VLOOKUP(A23,samples!$A$1:$D$46,3, FALSE)</f>
        <v>10.658333333332848</v>
      </c>
      <c r="F23">
        <f t="shared" si="3"/>
        <v>119.23003316336562</v>
      </c>
    </row>
    <row r="24" spans="1:6">
      <c r="A24" t="s">
        <v>12</v>
      </c>
      <c r="B24" t="str">
        <f t="shared" si="1"/>
        <v>A</v>
      </c>
      <c r="C24" t="str">
        <f t="shared" si="2"/>
        <v>2</v>
      </c>
      <c r="D24">
        <v>1.7492613614020369</v>
      </c>
      <c r="E24" s="2">
        <f>VLOOKUP(A24,samples!$A$1:$D$46,3, FALSE)</f>
        <v>17.602777777778101</v>
      </c>
      <c r="F24">
        <f t="shared" si="3"/>
        <v>174.92613614020368</v>
      </c>
    </row>
    <row r="25" spans="1:6">
      <c r="A25" t="s">
        <v>13</v>
      </c>
      <c r="B25" t="str">
        <f t="shared" si="1"/>
        <v>A</v>
      </c>
      <c r="C25" t="str">
        <f t="shared" si="2"/>
        <v>2</v>
      </c>
      <c r="D25">
        <v>1.5797873874346235</v>
      </c>
      <c r="E25" s="2">
        <f>VLOOKUP(A25,samples!$A$1:$D$46,3, FALSE)</f>
        <v>17.602777777778101</v>
      </c>
      <c r="F25">
        <f t="shared" si="3"/>
        <v>157.97873874346234</v>
      </c>
    </row>
    <row r="26" spans="1:6">
      <c r="A26" t="s">
        <v>14</v>
      </c>
      <c r="B26" t="str">
        <f t="shared" si="1"/>
        <v>A</v>
      </c>
      <c r="C26" t="str">
        <f t="shared" si="2"/>
        <v>2</v>
      </c>
      <c r="D26">
        <v>1.3944788894860334</v>
      </c>
      <c r="E26" s="2">
        <f>VLOOKUP(A26,samples!$A$1:$D$46,3, FALSE)</f>
        <v>17.602777777778101</v>
      </c>
      <c r="F26">
        <f t="shared" si="3"/>
        <v>139.44788894860335</v>
      </c>
    </row>
    <row r="27" spans="1:6">
      <c r="A27" t="s">
        <v>21</v>
      </c>
      <c r="B27" t="str">
        <f t="shared" si="1"/>
        <v>A</v>
      </c>
      <c r="C27" t="str">
        <f t="shared" si="2"/>
        <v>3</v>
      </c>
      <c r="D27">
        <v>2.1621124932821245</v>
      </c>
      <c r="E27" s="2">
        <f>VLOOKUP(A27,samples!$A$1:$D$46,3, FALSE)</f>
        <v>30.759722222224809</v>
      </c>
      <c r="F27">
        <f t="shared" si="3"/>
        <v>216.21124932821246</v>
      </c>
    </row>
    <row r="28" spans="1:6">
      <c r="A28" t="s">
        <v>22</v>
      </c>
      <c r="B28" t="str">
        <f t="shared" si="1"/>
        <v>A</v>
      </c>
      <c r="C28" t="str">
        <f t="shared" si="2"/>
        <v>3</v>
      </c>
      <c r="D28">
        <v>2.0460013894532634</v>
      </c>
      <c r="E28" s="2">
        <f>VLOOKUP(A28,samples!$A$1:$D$46,3, FALSE)</f>
        <v>30.759722222224809</v>
      </c>
      <c r="F28">
        <f t="shared" si="3"/>
        <v>204.60013894532634</v>
      </c>
    </row>
    <row r="29" spans="1:6">
      <c r="A29" t="s">
        <v>23</v>
      </c>
      <c r="B29" t="str">
        <f t="shared" si="1"/>
        <v>A</v>
      </c>
      <c r="C29" t="str">
        <f t="shared" si="2"/>
        <v>3</v>
      </c>
      <c r="D29">
        <v>2.0489113764762941</v>
      </c>
      <c r="E29" s="2">
        <f>VLOOKUP(A29,samples!$A$1:$D$46,3, FALSE)</f>
        <v>30.759722222224809</v>
      </c>
      <c r="F29">
        <f t="shared" si="3"/>
        <v>204.89113764762942</v>
      </c>
    </row>
    <row r="30" spans="1:6">
      <c r="A30" t="s">
        <v>33</v>
      </c>
      <c r="B30" t="str">
        <f t="shared" si="1"/>
        <v>A</v>
      </c>
      <c r="C30" t="str">
        <f t="shared" si="2"/>
        <v>5</v>
      </c>
      <c r="D30">
        <v>2.7525776979643197</v>
      </c>
      <c r="E30" s="2">
        <f>VLOOKUP(A30,samples!$A$1:$D$46,3, FALSE)</f>
        <v>89</v>
      </c>
      <c r="F30">
        <f t="shared" si="3"/>
        <v>275.25776979643194</v>
      </c>
    </row>
    <row r="31" spans="1:6">
      <c r="A31" t="s">
        <v>34</v>
      </c>
      <c r="B31" t="str">
        <f t="shared" si="1"/>
        <v>A</v>
      </c>
      <c r="C31" t="str">
        <f t="shared" si="2"/>
        <v>5</v>
      </c>
      <c r="D31">
        <v>2.4483398655114104</v>
      </c>
      <c r="E31" s="2">
        <f>VLOOKUP(A31,samples!$A$1:$D$46,3, FALSE)</f>
        <v>89</v>
      </c>
      <c r="F31">
        <f t="shared" si="3"/>
        <v>244.83398655114104</v>
      </c>
    </row>
    <row r="32" spans="1:6">
      <c r="A32" t="s">
        <v>34</v>
      </c>
      <c r="B32" t="str">
        <f t="shared" si="1"/>
        <v>A</v>
      </c>
      <c r="C32" t="str">
        <f t="shared" si="2"/>
        <v>5</v>
      </c>
      <c r="D32">
        <v>2.5485377970611753</v>
      </c>
      <c r="E32" s="2">
        <f>VLOOKUP(A32,samples!$A$1:$D$46,3, FALSE)</f>
        <v>89</v>
      </c>
      <c r="F32">
        <f t="shared" si="3"/>
        <v>254.85377970611754</v>
      </c>
    </row>
    <row r="33" spans="1:6">
      <c r="A33" t="s">
        <v>35</v>
      </c>
      <c r="B33" t="str">
        <f t="shared" si="1"/>
        <v>A</v>
      </c>
      <c r="C33" t="str">
        <f t="shared" si="2"/>
        <v>5</v>
      </c>
      <c r="D33">
        <v>2.3876102714677083</v>
      </c>
      <c r="E33" s="2">
        <f>VLOOKUP(A33,samples!$A$1:$D$46,3, FALSE)</f>
        <v>89</v>
      </c>
      <c r="F33">
        <f t="shared" si="3"/>
        <v>238.76102714677083</v>
      </c>
    </row>
    <row r="34" spans="1:6">
      <c r="A34" t="s">
        <v>6</v>
      </c>
      <c r="B34" t="str">
        <f t="shared" si="1"/>
        <v>C</v>
      </c>
      <c r="C34" t="str">
        <f t="shared" si="2"/>
        <v>1</v>
      </c>
      <c r="D34">
        <v>0.20266879890941025</v>
      </c>
      <c r="E34" s="2">
        <f>VLOOKUP(A34,samples!$A$1:$D$46,3, FALSE)</f>
        <v>10.658333333332848</v>
      </c>
      <c r="F34">
        <f t="shared" si="3"/>
        <v>20.266879890941027</v>
      </c>
    </row>
    <row r="35" spans="1:6">
      <c r="A35" t="s">
        <v>7</v>
      </c>
      <c r="B35" t="str">
        <f t="shared" si="1"/>
        <v>C</v>
      </c>
      <c r="C35" t="str">
        <f t="shared" si="2"/>
        <v>1</v>
      </c>
      <c r="D35">
        <v>0.44657027880821615</v>
      </c>
      <c r="E35" s="2">
        <f>VLOOKUP(A35,samples!$A$1:$D$46,3, FALSE)</f>
        <v>10.658333333332848</v>
      </c>
      <c r="F35">
        <f t="shared" si="3"/>
        <v>44.657027880821616</v>
      </c>
    </row>
    <row r="36" spans="1:6">
      <c r="A36" t="s">
        <v>8</v>
      </c>
      <c r="B36" t="str">
        <f t="shared" si="1"/>
        <v>C</v>
      </c>
      <c r="C36" t="str">
        <f t="shared" si="2"/>
        <v>1</v>
      </c>
      <c r="D36">
        <v>0.14125758628373683</v>
      </c>
      <c r="E36" s="2">
        <f>VLOOKUP(A36,samples!$A$1:$D$46,3, FALSE)</f>
        <v>10.658333333332848</v>
      </c>
      <c r="F36">
        <f t="shared" si="3"/>
        <v>14.125758628373683</v>
      </c>
    </row>
    <row r="37" spans="1:6">
      <c r="A37" t="s">
        <v>15</v>
      </c>
      <c r="B37" t="str">
        <f t="shared" si="1"/>
        <v>C</v>
      </c>
      <c r="C37" t="str">
        <f t="shared" si="2"/>
        <v>2</v>
      </c>
      <c r="D37">
        <v>0.15331699196476556</v>
      </c>
      <c r="E37" s="2">
        <f>VLOOKUP(A37,samples!$A$1:$D$46,3, FALSE)</f>
        <v>17.602777777778101</v>
      </c>
      <c r="F37">
        <f t="shared" si="3"/>
        <v>15.331699196476556</v>
      </c>
    </row>
    <row r="38" spans="1:6">
      <c r="A38" t="s">
        <v>16</v>
      </c>
      <c r="B38" t="str">
        <f t="shared" si="1"/>
        <v>C</v>
      </c>
      <c r="C38" t="str">
        <f t="shared" si="2"/>
        <v>2</v>
      </c>
      <c r="D38">
        <v>0.16379032363774593</v>
      </c>
      <c r="E38" s="2">
        <f>VLOOKUP(A38,samples!$A$1:$D$46,3, FALSE)</f>
        <v>17.602777777778101</v>
      </c>
      <c r="F38">
        <f t="shared" si="3"/>
        <v>16.379032363774591</v>
      </c>
    </row>
    <row r="39" spans="1:6">
      <c r="A39" t="s">
        <v>17</v>
      </c>
      <c r="B39" t="str">
        <f t="shared" si="1"/>
        <v>C</v>
      </c>
      <c r="C39" t="str">
        <f t="shared" si="2"/>
        <v>2</v>
      </c>
      <c r="D39">
        <v>5.952889669546068E-2</v>
      </c>
      <c r="E39" s="2">
        <f>VLOOKUP(A39,samples!$A$1:$D$46,3, FALSE)</f>
        <v>17.602777777778101</v>
      </c>
      <c r="F39">
        <f t="shared" si="3"/>
        <v>5.9528896695460682</v>
      </c>
    </row>
    <row r="40" spans="1:6">
      <c r="A40" t="s">
        <v>24</v>
      </c>
      <c r="B40" t="str">
        <f t="shared" si="1"/>
        <v>C</v>
      </c>
      <c r="C40" t="str">
        <f t="shared" si="2"/>
        <v>3</v>
      </c>
      <c r="D40">
        <v>6.0184299178125282E-2</v>
      </c>
      <c r="E40" s="2">
        <f>VLOOKUP(A40,samples!$A$1:$D$46,3, FALSE)</f>
        <v>30.759722222224809</v>
      </c>
      <c r="F40">
        <f t="shared" si="3"/>
        <v>6.0184299178125285</v>
      </c>
    </row>
    <row r="41" spans="1:6">
      <c r="A41" t="s">
        <v>25</v>
      </c>
      <c r="B41" t="str">
        <f t="shared" si="1"/>
        <v>C</v>
      </c>
      <c r="C41" t="str">
        <f t="shared" si="2"/>
        <v>3</v>
      </c>
      <c r="D41">
        <v>6.4247794570645833E-2</v>
      </c>
      <c r="E41" s="2">
        <f>VLOOKUP(A41,samples!$A$1:$D$46,3, FALSE)</f>
        <v>30.759722222224809</v>
      </c>
      <c r="F41">
        <f t="shared" si="3"/>
        <v>6.4247794570645835</v>
      </c>
    </row>
    <row r="42" spans="1:6">
      <c r="A42" t="s">
        <v>26</v>
      </c>
      <c r="B42" t="str">
        <f t="shared" si="1"/>
        <v>C</v>
      </c>
      <c r="C42" t="str">
        <f t="shared" si="2"/>
        <v>3</v>
      </c>
      <c r="D42">
        <v>5.3027304067427804E-2</v>
      </c>
      <c r="E42" s="2">
        <f>VLOOKUP(A42,samples!$A$1:$D$46,3, FALSE)</f>
        <v>30.759722222224809</v>
      </c>
      <c r="F42">
        <f t="shared" si="3"/>
        <v>5.3027304067427803</v>
      </c>
    </row>
    <row r="43" spans="1:6">
      <c r="A43" t="s">
        <v>27</v>
      </c>
      <c r="B43" t="str">
        <f t="shared" si="1"/>
        <v>C</v>
      </c>
      <c r="C43" t="str">
        <f t="shared" si="2"/>
        <v>4</v>
      </c>
      <c r="D43">
        <v>0.10700625253968461</v>
      </c>
      <c r="E43" s="2">
        <f>VLOOKUP(A43,samples!$A$1:$D$46,3, FALSE)</f>
        <v>59.660416666665697</v>
      </c>
      <c r="F43">
        <f t="shared" si="3"/>
        <v>10.700625253968461</v>
      </c>
    </row>
    <row r="44" spans="1:6">
      <c r="A44" t="s">
        <v>28</v>
      </c>
      <c r="B44" t="str">
        <f t="shared" si="1"/>
        <v>C</v>
      </c>
      <c r="C44" t="str">
        <f t="shared" si="2"/>
        <v>4</v>
      </c>
      <c r="D44">
        <v>7.7788409862496549E-2</v>
      </c>
      <c r="E44" s="2">
        <f>VLOOKUP(A44,samples!$A$1:$D$46,3, FALSE)</f>
        <v>59.660416666665697</v>
      </c>
      <c r="F44">
        <f t="shared" si="3"/>
        <v>7.778840986249655</v>
      </c>
    </row>
    <row r="45" spans="1:6">
      <c r="A45" t="s">
        <v>29</v>
      </c>
      <c r="B45" t="str">
        <f t="shared" si="1"/>
        <v>C</v>
      </c>
      <c r="C45" t="str">
        <f t="shared" si="2"/>
        <v>4</v>
      </c>
      <c r="D45">
        <v>9.1931995438398723E-2</v>
      </c>
      <c r="E45" s="2">
        <f>VLOOKUP(A45,samples!$A$1:$D$46,3, FALSE)</f>
        <v>59.660416666665697</v>
      </c>
      <c r="F45">
        <f t="shared" si="3"/>
        <v>9.1931995438398726</v>
      </c>
    </row>
    <row r="46" spans="1:6">
      <c r="A46" t="s">
        <v>36</v>
      </c>
      <c r="B46" t="str">
        <f t="shared" si="1"/>
        <v>C</v>
      </c>
      <c r="C46" t="str">
        <f t="shared" si="2"/>
        <v>5</v>
      </c>
      <c r="D46">
        <v>0.21031079185727955</v>
      </c>
      <c r="E46" s="2">
        <f>VLOOKUP(A46,samples!$A$1:$D$46,3, FALSE)</f>
        <v>89</v>
      </c>
      <c r="F46">
        <f t="shared" si="3"/>
        <v>21.031079185727954</v>
      </c>
    </row>
    <row r="47" spans="1:6">
      <c r="A47" t="s">
        <v>37</v>
      </c>
      <c r="B47" t="str">
        <f t="shared" si="1"/>
        <v>C</v>
      </c>
      <c r="C47" t="str">
        <f t="shared" si="2"/>
        <v>5</v>
      </c>
      <c r="D47">
        <v>9.0817811217868888E-2</v>
      </c>
      <c r="E47" s="2">
        <f>VLOOKUP(A47,samples!$A$1:$D$46,3, FALSE)</f>
        <v>89</v>
      </c>
      <c r="F47">
        <f t="shared" si="3"/>
        <v>9.0817811217868893</v>
      </c>
    </row>
    <row r="48" spans="1:6">
      <c r="A48" t="s">
        <v>38</v>
      </c>
      <c r="B48" t="str">
        <f t="shared" si="1"/>
        <v>C</v>
      </c>
      <c r="C48" t="str">
        <f t="shared" si="2"/>
        <v>5</v>
      </c>
      <c r="D48">
        <v>7.3987075463041854E-2</v>
      </c>
      <c r="E48" s="2">
        <f>VLOOKUP(A48,samples!$A$1:$D$46,3, FALSE)</f>
        <v>89</v>
      </c>
      <c r="F48">
        <f t="shared" si="3"/>
        <v>7.3987075463041858</v>
      </c>
    </row>
    <row r="49" spans="1:6">
      <c r="A49" t="s">
        <v>18</v>
      </c>
      <c r="B49" t="str">
        <f t="shared" si="1"/>
        <v>P</v>
      </c>
      <c r="C49" t="str">
        <f t="shared" si="2"/>
        <v>3</v>
      </c>
      <c r="D49">
        <v>0.3985948170771671</v>
      </c>
      <c r="E49" s="2">
        <f>VLOOKUP(A49,samples!$A$1:$D$46,3, FALSE)</f>
        <v>30.759722222224809</v>
      </c>
      <c r="F49">
        <f t="shared" si="3"/>
        <v>39.859481707716711</v>
      </c>
    </row>
    <row r="52" spans="1:6">
      <c r="A52" t="s">
        <v>51</v>
      </c>
      <c r="B52" t="str">
        <f t="shared" ref="B52" si="4">LEFT(A52, 1)</f>
        <v>b</v>
      </c>
      <c r="C52" t="str">
        <f t="shared" ref="C52" si="5">RIGHT(LEFT(A52,2),1)</f>
        <v>l</v>
      </c>
      <c r="D52">
        <v>1.4699026071910759</v>
      </c>
      <c r="F52">
        <f t="shared" ref="F52" si="6">D52*100</f>
        <v>146.9902607191076</v>
      </c>
    </row>
  </sheetData>
  <mergeCells count="1">
    <mergeCell ref="A1:I1"/>
  </mergeCells>
  <conditionalFormatting sqref="D3:D52">
    <cfRule type="cellIs" dxfId="1" priority="1" operator="greaterThan">
      <formula>0.517</formula>
    </cfRule>
    <cfRule type="cellIs" dxfId="0" priority="2" operator="lessThan">
      <formula>0.129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EBF05-3BB1-4FFD-AA04-244B0A8D102B}">
  <dimension ref="A1:E132"/>
  <sheetViews>
    <sheetView workbookViewId="0">
      <selection activeCell="C23" sqref="C23"/>
    </sheetView>
  </sheetViews>
  <sheetFormatPr defaultRowHeight="15"/>
  <cols>
    <col min="2" max="2" width="29.42578125" bestFit="1" customWidth="1"/>
    <col min="3" max="3" width="9.140625" style="2"/>
    <col min="4" max="4" width="10.140625" bestFit="1" customWidth="1"/>
    <col min="5" max="6" width="13.5703125" bestFit="1" customWidth="1"/>
  </cols>
  <sheetData>
    <row r="1" spans="1:5">
      <c r="A1" s="1" t="s">
        <v>39</v>
      </c>
      <c r="B1" t="s">
        <v>45</v>
      </c>
      <c r="C1" s="2" t="s">
        <v>40</v>
      </c>
      <c r="D1" t="s">
        <v>44</v>
      </c>
      <c r="E1" t="s">
        <v>49</v>
      </c>
    </row>
    <row r="2" spans="1:5">
      <c r="A2" t="s">
        <v>0</v>
      </c>
      <c r="B2" s="3" t="s">
        <v>46</v>
      </c>
      <c r="C2" s="2">
        <v>11</v>
      </c>
      <c r="D2">
        <v>1</v>
      </c>
    </row>
    <row r="3" spans="1:5">
      <c r="A3" t="s">
        <v>1</v>
      </c>
      <c r="B3" s="3" t="s">
        <v>46</v>
      </c>
      <c r="C3" s="2">
        <v>11</v>
      </c>
      <c r="D3">
        <v>1</v>
      </c>
    </row>
    <row r="4" spans="1:5">
      <c r="A4" t="s">
        <v>2</v>
      </c>
      <c r="B4" s="3" t="s">
        <v>46</v>
      </c>
      <c r="C4" s="2">
        <v>11</v>
      </c>
      <c r="D4">
        <v>1</v>
      </c>
    </row>
    <row r="5" spans="1:5">
      <c r="A5" t="s">
        <v>9</v>
      </c>
      <c r="B5" s="3" t="s">
        <v>46</v>
      </c>
      <c r="C5" s="2">
        <v>13.898611111108039</v>
      </c>
      <c r="D5">
        <v>2</v>
      </c>
    </row>
    <row r="6" spans="1:5">
      <c r="A6" t="s">
        <v>10</v>
      </c>
      <c r="B6" s="3" t="s">
        <v>46</v>
      </c>
      <c r="C6" s="2">
        <v>13.898611111108039</v>
      </c>
      <c r="D6">
        <v>2</v>
      </c>
    </row>
    <row r="7" spans="1:5">
      <c r="A7" t="s">
        <v>11</v>
      </c>
      <c r="B7" s="3" t="s">
        <v>46</v>
      </c>
      <c r="C7" s="2">
        <v>13.898611111108039</v>
      </c>
      <c r="D7">
        <v>2</v>
      </c>
    </row>
    <row r="8" spans="1:5">
      <c r="A8" t="s">
        <v>18</v>
      </c>
      <c r="B8" s="3" t="s">
        <v>46</v>
      </c>
      <c r="C8" s="2">
        <v>30.759722222224809</v>
      </c>
      <c r="D8">
        <v>3</v>
      </c>
    </row>
    <row r="9" spans="1:5">
      <c r="A9" t="s">
        <v>19</v>
      </c>
      <c r="B9" s="3" t="s">
        <v>46</v>
      </c>
      <c r="C9" s="2">
        <v>30.759722222224809</v>
      </c>
      <c r="D9">
        <v>3</v>
      </c>
    </row>
    <row r="10" spans="1:5">
      <c r="A10" t="s">
        <v>20</v>
      </c>
      <c r="B10" s="3" t="s">
        <v>46</v>
      </c>
      <c r="C10" s="2">
        <v>30.759722222224809</v>
      </c>
      <c r="D10">
        <v>3</v>
      </c>
    </row>
    <row r="11" spans="1:5">
      <c r="A11" t="s">
        <v>30</v>
      </c>
      <c r="B11" s="3" t="s">
        <v>46</v>
      </c>
      <c r="C11">
        <v>89</v>
      </c>
      <c r="D11">
        <v>5</v>
      </c>
    </row>
    <row r="12" spans="1:5">
      <c r="A12" t="s">
        <v>31</v>
      </c>
      <c r="B12" s="3" t="s">
        <v>46</v>
      </c>
      <c r="C12">
        <v>89</v>
      </c>
      <c r="D12">
        <v>5</v>
      </c>
    </row>
    <row r="13" spans="1:5">
      <c r="A13" t="s">
        <v>32</v>
      </c>
      <c r="B13" s="3" t="s">
        <v>46</v>
      </c>
      <c r="C13">
        <v>89</v>
      </c>
      <c r="D13">
        <v>5</v>
      </c>
    </row>
    <row r="14" spans="1:5">
      <c r="A14" t="s">
        <v>52</v>
      </c>
      <c r="B14" s="3" t="s">
        <v>46</v>
      </c>
      <c r="C14">
        <v>7</v>
      </c>
      <c r="D14">
        <v>5</v>
      </c>
    </row>
    <row r="15" spans="1:5">
      <c r="A15" t="s">
        <v>53</v>
      </c>
      <c r="B15" s="3" t="s">
        <v>46</v>
      </c>
      <c r="C15">
        <v>7</v>
      </c>
      <c r="D15">
        <v>5</v>
      </c>
    </row>
    <row r="16" spans="1:5">
      <c r="A16" t="s">
        <v>54</v>
      </c>
      <c r="B16" s="3" t="s">
        <v>46</v>
      </c>
      <c r="C16">
        <v>7</v>
      </c>
      <c r="D16">
        <v>5</v>
      </c>
    </row>
    <row r="17" spans="1:4">
      <c r="A17" t="s">
        <v>55</v>
      </c>
      <c r="B17" s="3" t="s">
        <v>46</v>
      </c>
      <c r="C17">
        <v>14</v>
      </c>
      <c r="D17">
        <v>5</v>
      </c>
    </row>
    <row r="18" spans="1:4">
      <c r="A18" t="s">
        <v>56</v>
      </c>
      <c r="B18" s="3" t="s">
        <v>46</v>
      </c>
      <c r="C18">
        <v>14</v>
      </c>
      <c r="D18">
        <v>5</v>
      </c>
    </row>
    <row r="19" spans="1:4">
      <c r="A19" t="s">
        <v>57</v>
      </c>
      <c r="B19" s="3" t="s">
        <v>46</v>
      </c>
      <c r="C19">
        <v>14</v>
      </c>
      <c r="D19">
        <v>5</v>
      </c>
    </row>
    <row r="20" spans="1:4">
      <c r="A20" t="s">
        <v>3</v>
      </c>
      <c r="B20" s="3" t="s">
        <v>47</v>
      </c>
      <c r="C20" s="2">
        <v>10.658333333332848</v>
      </c>
      <c r="D20">
        <v>1</v>
      </c>
    </row>
    <row r="21" spans="1:4">
      <c r="A21" t="s">
        <v>4</v>
      </c>
      <c r="B21" s="3" t="s">
        <v>47</v>
      </c>
      <c r="C21" s="2">
        <v>10.658333333332848</v>
      </c>
      <c r="D21">
        <v>1</v>
      </c>
    </row>
    <row r="22" spans="1:4">
      <c r="A22" t="s">
        <v>5</v>
      </c>
      <c r="B22" s="3" t="s">
        <v>47</v>
      </c>
      <c r="C22" s="2">
        <v>10.658333333332848</v>
      </c>
      <c r="D22">
        <v>1</v>
      </c>
    </row>
    <row r="23" spans="1:4">
      <c r="A23" t="s">
        <v>12</v>
      </c>
      <c r="B23" s="3" t="s">
        <v>47</v>
      </c>
      <c r="C23" s="2">
        <v>17.602777777778101</v>
      </c>
      <c r="D23">
        <v>2</v>
      </c>
    </row>
    <row r="24" spans="1:4">
      <c r="A24" t="s">
        <v>13</v>
      </c>
      <c r="B24" s="3" t="s">
        <v>47</v>
      </c>
      <c r="C24" s="2">
        <v>17.602777777778101</v>
      </c>
      <c r="D24">
        <v>2</v>
      </c>
    </row>
    <row r="25" spans="1:4">
      <c r="A25" t="s">
        <v>14</v>
      </c>
      <c r="B25" s="3" t="s">
        <v>47</v>
      </c>
      <c r="C25" s="2">
        <v>17.602777777778101</v>
      </c>
      <c r="D25">
        <v>2</v>
      </c>
    </row>
    <row r="26" spans="1:4">
      <c r="A26" t="s">
        <v>21</v>
      </c>
      <c r="B26" s="3" t="s">
        <v>47</v>
      </c>
      <c r="C26" s="2">
        <v>30.759722222224809</v>
      </c>
      <c r="D26">
        <v>3</v>
      </c>
    </row>
    <row r="27" spans="1:4">
      <c r="A27" t="s">
        <v>22</v>
      </c>
      <c r="B27" s="3" t="s">
        <v>47</v>
      </c>
      <c r="C27" s="2">
        <v>30.759722222224809</v>
      </c>
      <c r="D27">
        <v>3</v>
      </c>
    </row>
    <row r="28" spans="1:4">
      <c r="A28" t="s">
        <v>23</v>
      </c>
      <c r="B28" s="3" t="s">
        <v>47</v>
      </c>
      <c r="C28" s="2">
        <v>30.759722222224809</v>
      </c>
      <c r="D28">
        <v>3</v>
      </c>
    </row>
    <row r="29" spans="1:4">
      <c r="A29" t="s">
        <v>33</v>
      </c>
      <c r="B29" s="3" t="s">
        <v>47</v>
      </c>
      <c r="C29">
        <v>89</v>
      </c>
      <c r="D29">
        <v>5</v>
      </c>
    </row>
    <row r="30" spans="1:4">
      <c r="A30" t="s">
        <v>34</v>
      </c>
      <c r="B30" s="3" t="s">
        <v>47</v>
      </c>
      <c r="C30">
        <v>89</v>
      </c>
      <c r="D30">
        <v>5</v>
      </c>
    </row>
    <row r="31" spans="1:4">
      <c r="A31" t="s">
        <v>35</v>
      </c>
      <c r="B31" s="3" t="s">
        <v>47</v>
      </c>
      <c r="C31">
        <v>89</v>
      </c>
      <c r="D31">
        <v>5</v>
      </c>
    </row>
    <row r="32" spans="1:4">
      <c r="A32" t="s">
        <v>6</v>
      </c>
      <c r="B32" s="3" t="s">
        <v>48</v>
      </c>
      <c r="C32" s="2">
        <v>10.658333333332848</v>
      </c>
      <c r="D32">
        <v>1</v>
      </c>
    </row>
    <row r="33" spans="1:4">
      <c r="A33" t="s">
        <v>7</v>
      </c>
      <c r="B33" s="3" t="s">
        <v>48</v>
      </c>
      <c r="C33" s="2">
        <v>10.658333333332848</v>
      </c>
      <c r="D33">
        <v>1</v>
      </c>
    </row>
    <row r="34" spans="1:4">
      <c r="A34" t="s">
        <v>8</v>
      </c>
      <c r="B34" s="3" t="s">
        <v>48</v>
      </c>
      <c r="C34" s="2">
        <v>10.658333333332848</v>
      </c>
      <c r="D34">
        <v>1</v>
      </c>
    </row>
    <row r="35" spans="1:4">
      <c r="A35" t="s">
        <v>15</v>
      </c>
      <c r="B35" s="3" t="s">
        <v>48</v>
      </c>
      <c r="C35" s="2">
        <v>17.602777777778101</v>
      </c>
      <c r="D35">
        <v>2</v>
      </c>
    </row>
    <row r="36" spans="1:4">
      <c r="A36" t="s">
        <v>16</v>
      </c>
      <c r="B36" s="3" t="s">
        <v>48</v>
      </c>
      <c r="C36" s="2">
        <v>17.602777777778101</v>
      </c>
      <c r="D36">
        <v>2</v>
      </c>
    </row>
    <row r="37" spans="1:4">
      <c r="A37" t="s">
        <v>17</v>
      </c>
      <c r="B37" s="3" t="s">
        <v>48</v>
      </c>
      <c r="C37" s="2">
        <v>17.602777777778101</v>
      </c>
      <c r="D37">
        <v>2</v>
      </c>
    </row>
    <row r="38" spans="1:4">
      <c r="A38" t="s">
        <v>24</v>
      </c>
      <c r="B38" s="3" t="s">
        <v>48</v>
      </c>
      <c r="C38" s="2">
        <v>30.759722222224809</v>
      </c>
      <c r="D38">
        <v>3</v>
      </c>
    </row>
    <row r="39" spans="1:4">
      <c r="A39" t="s">
        <v>25</v>
      </c>
      <c r="B39" s="3" t="s">
        <v>48</v>
      </c>
      <c r="C39" s="2">
        <v>30.759722222224809</v>
      </c>
      <c r="D39">
        <v>3</v>
      </c>
    </row>
    <row r="40" spans="1:4">
      <c r="A40" t="s">
        <v>26</v>
      </c>
      <c r="B40" s="3" t="s">
        <v>48</v>
      </c>
      <c r="C40" s="2">
        <v>30.759722222224809</v>
      </c>
      <c r="D40">
        <v>3</v>
      </c>
    </row>
    <row r="41" spans="1:4">
      <c r="A41" t="s">
        <v>27</v>
      </c>
      <c r="B41" s="3" t="s">
        <v>48</v>
      </c>
      <c r="C41" s="2">
        <v>59.660416666665697</v>
      </c>
      <c r="D41">
        <v>4</v>
      </c>
    </row>
    <row r="42" spans="1:4">
      <c r="A42" t="s">
        <v>28</v>
      </c>
      <c r="B42" s="3" t="s">
        <v>48</v>
      </c>
      <c r="C42" s="2">
        <v>59.660416666665697</v>
      </c>
      <c r="D42">
        <v>4</v>
      </c>
    </row>
    <row r="43" spans="1:4">
      <c r="A43" t="s">
        <v>29</v>
      </c>
      <c r="B43" s="3" t="s">
        <v>48</v>
      </c>
      <c r="C43" s="2">
        <v>59.660416666665697</v>
      </c>
      <c r="D43">
        <v>4</v>
      </c>
    </row>
    <row r="44" spans="1:4">
      <c r="A44" t="s">
        <v>36</v>
      </c>
      <c r="B44" s="3" t="s">
        <v>48</v>
      </c>
      <c r="C44">
        <v>89</v>
      </c>
      <c r="D44">
        <v>5</v>
      </c>
    </row>
    <row r="45" spans="1:4">
      <c r="A45" t="s">
        <v>37</v>
      </c>
      <c r="B45" s="3" t="s">
        <v>48</v>
      </c>
      <c r="C45">
        <v>89</v>
      </c>
      <c r="D45">
        <v>5</v>
      </c>
    </row>
    <row r="46" spans="1:4">
      <c r="A46" t="s">
        <v>38</v>
      </c>
      <c r="B46" s="3" t="s">
        <v>48</v>
      </c>
      <c r="C46">
        <v>89</v>
      </c>
      <c r="D46">
        <v>5</v>
      </c>
    </row>
    <row r="50" spans="1:5">
      <c r="C50"/>
    </row>
    <row r="51" spans="1:5">
      <c r="C51"/>
    </row>
    <row r="52" spans="1:5">
      <c r="C52"/>
    </row>
    <row r="53" spans="1:5">
      <c r="C53"/>
    </row>
    <row r="54" spans="1:5">
      <c r="A54" t="s">
        <v>41</v>
      </c>
      <c r="B54" s="3" t="s">
        <v>46</v>
      </c>
      <c r="C54" s="2">
        <v>59.660416666665697</v>
      </c>
      <c r="D54">
        <v>4</v>
      </c>
      <c r="E54" t="s">
        <v>50</v>
      </c>
    </row>
    <row r="55" spans="1:5">
      <c r="A55" t="s">
        <v>42</v>
      </c>
      <c r="B55" s="3" t="s">
        <v>46</v>
      </c>
      <c r="C55" s="2">
        <v>59.660416666665697</v>
      </c>
      <c r="D55">
        <v>4</v>
      </c>
      <c r="E55" t="s">
        <v>50</v>
      </c>
    </row>
    <row r="56" spans="1:5">
      <c r="A56" t="s">
        <v>43</v>
      </c>
      <c r="B56" s="3" t="s">
        <v>46</v>
      </c>
      <c r="C56" s="2">
        <v>59.660416666665697</v>
      </c>
      <c r="D56">
        <v>4</v>
      </c>
      <c r="E56" t="s">
        <v>50</v>
      </c>
    </row>
    <row r="57" spans="1:5">
      <c r="C57"/>
    </row>
    <row r="58" spans="1:5">
      <c r="C58"/>
    </row>
    <row r="59" spans="1:5">
      <c r="C59"/>
    </row>
    <row r="60" spans="1:5">
      <c r="C60"/>
    </row>
    <row r="61" spans="1:5">
      <c r="C61"/>
    </row>
    <row r="62" spans="1:5">
      <c r="C62"/>
    </row>
    <row r="63" spans="1:5">
      <c r="C63"/>
    </row>
    <row r="64" spans="1:5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  <row r="113" spans="3:3">
      <c r="C113"/>
    </row>
    <row r="114" spans="3:3">
      <c r="C114"/>
    </row>
    <row r="115" spans="3:3">
      <c r="C115"/>
    </row>
    <row r="116" spans="3:3">
      <c r="C116"/>
    </row>
    <row r="117" spans="3:3">
      <c r="C117"/>
    </row>
    <row r="118" spans="3:3">
      <c r="C118"/>
    </row>
    <row r="119" spans="3:3">
      <c r="C119"/>
    </row>
    <row r="120" spans="3:3">
      <c r="C120"/>
    </row>
    <row r="121" spans="3:3">
      <c r="C121"/>
    </row>
    <row r="122" spans="3:3">
      <c r="C122"/>
    </row>
    <row r="123" spans="3:3">
      <c r="C123"/>
    </row>
    <row r="124" spans="3:3">
      <c r="C124"/>
    </row>
    <row r="125" spans="3:3">
      <c r="C125"/>
    </row>
    <row r="126" spans="3:3">
      <c r="C126"/>
    </row>
    <row r="127" spans="3:3">
      <c r="C127"/>
    </row>
    <row r="128" spans="3:3">
      <c r="C128"/>
    </row>
    <row r="129" spans="3:3">
      <c r="C129"/>
    </row>
    <row r="130" spans="3:3">
      <c r="C130"/>
    </row>
    <row r="131" spans="3:3">
      <c r="C131"/>
    </row>
    <row r="132" spans="3:3">
      <c r="C132"/>
    </row>
  </sheetData>
  <sortState xmlns:xlrd2="http://schemas.microsoft.com/office/spreadsheetml/2017/richdata2" ref="A2:E132">
    <sortCondition ref="A2:A13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80636-E6B2-465F-82CF-957E30DF8F39}">
  <dimension ref="A1:A11"/>
  <sheetViews>
    <sheetView workbookViewId="0">
      <selection sqref="A1:A11"/>
    </sheetView>
  </sheetViews>
  <sheetFormatPr defaultRowHeight="15"/>
  <sheetData>
    <row r="1" spans="1:1">
      <c r="A1" t="s">
        <v>52</v>
      </c>
    </row>
    <row r="2" spans="1:1">
      <c r="A2" t="s">
        <v>55</v>
      </c>
    </row>
    <row r="3" spans="1:1">
      <c r="A3" t="s">
        <v>18</v>
      </c>
    </row>
    <row r="4" spans="1:1">
      <c r="A4" t="s">
        <v>30</v>
      </c>
    </row>
    <row r="5" spans="1:1">
      <c r="A5" t="s">
        <v>6</v>
      </c>
    </row>
    <row r="6" spans="1:1">
      <c r="A6" t="s">
        <v>15</v>
      </c>
    </row>
    <row r="7" spans="1:1">
      <c r="A7" t="s">
        <v>24</v>
      </c>
    </row>
    <row r="8" spans="1:1">
      <c r="A8" t="s">
        <v>27</v>
      </c>
    </row>
    <row r="9" spans="1:1">
      <c r="A9" t="s">
        <v>36</v>
      </c>
    </row>
    <row r="10" spans="1:1">
      <c r="A10" t="s">
        <v>21</v>
      </c>
    </row>
    <row r="11" spans="1:1">
      <c r="A11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B972-B64F-451D-BD00-A19A23087774}">
  <dimension ref="A1:K96"/>
  <sheetViews>
    <sheetView workbookViewId="0">
      <selection activeCell="J16" sqref="J16"/>
    </sheetView>
  </sheetViews>
  <sheetFormatPr defaultRowHeight="15"/>
  <sheetData>
    <row r="1" spans="1:11">
      <c r="A1" t="s">
        <v>92</v>
      </c>
    </row>
    <row r="2" spans="1:11">
      <c r="A2" t="s">
        <v>91</v>
      </c>
    </row>
    <row r="3" spans="1:11">
      <c r="A3" t="s">
        <v>90</v>
      </c>
    </row>
    <row r="4" spans="1:11">
      <c r="A4" t="s">
        <v>89</v>
      </c>
    </row>
    <row r="5" spans="1:11">
      <c r="A5" t="s">
        <v>88</v>
      </c>
      <c r="J5" t="s">
        <v>104</v>
      </c>
      <c r="K5">
        <v>76289</v>
      </c>
    </row>
    <row r="6" spans="1:11">
      <c r="J6" t="s">
        <v>105</v>
      </c>
      <c r="K6">
        <v>7377.6</v>
      </c>
    </row>
    <row r="7" spans="1:11">
      <c r="A7" t="s">
        <v>87</v>
      </c>
    </row>
    <row r="8" spans="1:11">
      <c r="A8" t="s">
        <v>86</v>
      </c>
    </row>
    <row r="10" spans="1:11">
      <c r="A10" t="s">
        <v>80</v>
      </c>
      <c r="B10" t="s">
        <v>79</v>
      </c>
      <c r="C10" t="s">
        <v>78</v>
      </c>
      <c r="D10" t="s">
        <v>77</v>
      </c>
      <c r="E10" t="s">
        <v>76</v>
      </c>
      <c r="F10" t="s">
        <v>75</v>
      </c>
      <c r="G10" t="s">
        <v>74</v>
      </c>
      <c r="H10" t="s">
        <v>73</v>
      </c>
    </row>
    <row r="11" spans="1:11">
      <c r="A11" t="s">
        <v>71</v>
      </c>
      <c r="B11" t="s">
        <v>72</v>
      </c>
      <c r="C11" t="s">
        <v>71</v>
      </c>
      <c r="D11" t="s">
        <v>72</v>
      </c>
      <c r="E11" t="s">
        <v>71</v>
      </c>
      <c r="F11" t="s">
        <v>70</v>
      </c>
      <c r="G11" t="s">
        <v>69</v>
      </c>
      <c r="H11" t="s">
        <v>68</v>
      </c>
    </row>
    <row r="13" spans="1:11">
      <c r="A13">
        <v>0</v>
      </c>
      <c r="B13" t="s">
        <v>61</v>
      </c>
      <c r="D13">
        <v>0</v>
      </c>
      <c r="E13">
        <v>1</v>
      </c>
      <c r="F13">
        <v>0</v>
      </c>
      <c r="G13">
        <v>4668</v>
      </c>
      <c r="H13">
        <v>0</v>
      </c>
    </row>
    <row r="14" spans="1:11">
      <c r="A14">
        <v>1</v>
      </c>
      <c r="B14" t="s">
        <v>97</v>
      </c>
      <c r="C14" t="s">
        <v>66</v>
      </c>
      <c r="D14">
        <v>0</v>
      </c>
      <c r="E14">
        <v>0</v>
      </c>
      <c r="F14">
        <v>0</v>
      </c>
      <c r="G14">
        <v>40325</v>
      </c>
      <c r="H14">
        <v>0</v>
      </c>
    </row>
    <row r="15" spans="1:11">
      <c r="A15">
        <v>2</v>
      </c>
      <c r="B15" t="s">
        <v>94</v>
      </c>
      <c r="C15" t="s">
        <v>61</v>
      </c>
      <c r="D15">
        <v>0</v>
      </c>
      <c r="E15">
        <v>0</v>
      </c>
      <c r="F15">
        <v>0</v>
      </c>
      <c r="G15">
        <v>46266</v>
      </c>
      <c r="H15">
        <v>0</v>
      </c>
    </row>
    <row r="16" spans="1:11">
      <c r="A16">
        <v>3</v>
      </c>
      <c r="B16" t="s">
        <v>96</v>
      </c>
      <c r="C16" t="s">
        <v>63</v>
      </c>
      <c r="D16">
        <v>0</v>
      </c>
      <c r="E16">
        <v>0</v>
      </c>
      <c r="F16">
        <v>0</v>
      </c>
      <c r="G16">
        <v>45170</v>
      </c>
      <c r="H16">
        <v>0.51700000000000002</v>
      </c>
      <c r="I16" s="5">
        <v>45170</v>
      </c>
      <c r="J16" s="5">
        <v>0.51700000000000002</v>
      </c>
    </row>
    <row r="17" spans="1:10">
      <c r="A17">
        <v>4</v>
      </c>
      <c r="B17" t="s">
        <v>96</v>
      </c>
      <c r="C17" t="s">
        <v>61</v>
      </c>
      <c r="D17">
        <v>0</v>
      </c>
      <c r="E17">
        <v>0</v>
      </c>
      <c r="F17">
        <v>0</v>
      </c>
      <c r="G17">
        <v>40448</v>
      </c>
      <c r="H17">
        <v>0.39700000000000002</v>
      </c>
      <c r="I17" s="5">
        <v>40448</v>
      </c>
      <c r="J17" s="5">
        <v>0.39700000000000002</v>
      </c>
    </row>
    <row r="18" spans="1:10">
      <c r="A18">
        <v>5</v>
      </c>
      <c r="B18" t="s">
        <v>96</v>
      </c>
      <c r="C18" t="s">
        <v>60</v>
      </c>
      <c r="D18">
        <v>0</v>
      </c>
      <c r="E18">
        <v>0</v>
      </c>
      <c r="F18">
        <v>0</v>
      </c>
      <c r="G18" s="4">
        <v>55409</v>
      </c>
      <c r="H18">
        <v>0.25700000000000001</v>
      </c>
      <c r="I18" s="5">
        <v>26154</v>
      </c>
      <c r="J18" s="5">
        <v>0.25700000000000001</v>
      </c>
    </row>
    <row r="19" spans="1:10">
      <c r="A19">
        <v>6</v>
      </c>
      <c r="B19" t="s">
        <v>96</v>
      </c>
      <c r="C19" t="s">
        <v>63</v>
      </c>
      <c r="D19">
        <v>0</v>
      </c>
      <c r="E19">
        <v>0</v>
      </c>
      <c r="F19">
        <v>0</v>
      </c>
      <c r="G19" s="4">
        <v>42301</v>
      </c>
      <c r="H19">
        <v>0.129</v>
      </c>
      <c r="I19" s="5">
        <v>16914</v>
      </c>
      <c r="J19" s="5">
        <v>0.129</v>
      </c>
    </row>
    <row r="20" spans="1:10">
      <c r="A20">
        <v>7</v>
      </c>
      <c r="B20" t="s">
        <v>93</v>
      </c>
      <c r="C20" t="s">
        <v>60</v>
      </c>
      <c r="D20">
        <v>0</v>
      </c>
      <c r="E20">
        <v>0</v>
      </c>
      <c r="F20">
        <v>0</v>
      </c>
      <c r="G20">
        <v>1</v>
      </c>
      <c r="H20">
        <v>0</v>
      </c>
    </row>
    <row r="21" spans="1:10">
      <c r="A21">
        <v>8</v>
      </c>
      <c r="B21" t="s">
        <v>95</v>
      </c>
      <c r="C21" t="s">
        <v>58</v>
      </c>
      <c r="D21">
        <v>0</v>
      </c>
      <c r="E21">
        <v>0</v>
      </c>
      <c r="F21">
        <v>0</v>
      </c>
      <c r="G21">
        <v>68412</v>
      </c>
      <c r="H21">
        <v>0.24490000000000001</v>
      </c>
      <c r="J21">
        <f t="shared" ref="J21:J50" si="0">(G21-$K$6)/$K$5</f>
        <v>0.80004194575889054</v>
      </c>
    </row>
    <row r="22" spans="1:10">
      <c r="A22">
        <v>9</v>
      </c>
      <c r="B22" t="s">
        <v>0</v>
      </c>
      <c r="C22" t="s">
        <v>60</v>
      </c>
      <c r="D22">
        <v>0</v>
      </c>
      <c r="E22">
        <v>0</v>
      </c>
      <c r="F22">
        <v>0</v>
      </c>
      <c r="G22">
        <v>59691</v>
      </c>
      <c r="H22">
        <v>0.27579999999999999</v>
      </c>
      <c r="J22">
        <f t="shared" si="0"/>
        <v>0.68572664473253031</v>
      </c>
    </row>
    <row r="23" spans="1:10">
      <c r="A23">
        <v>10</v>
      </c>
      <c r="B23" t="s">
        <v>1</v>
      </c>
      <c r="C23" t="s">
        <v>60</v>
      </c>
      <c r="D23">
        <v>0</v>
      </c>
      <c r="E23">
        <v>0</v>
      </c>
      <c r="F23">
        <v>0</v>
      </c>
      <c r="G23">
        <v>14824</v>
      </c>
      <c r="H23">
        <v>0.435</v>
      </c>
      <c r="J23">
        <f t="shared" si="0"/>
        <v>9.7607780938274186E-2</v>
      </c>
    </row>
    <row r="24" spans="1:10">
      <c r="A24">
        <v>11</v>
      </c>
      <c r="B24" t="s">
        <v>2</v>
      </c>
      <c r="C24" t="s">
        <v>63</v>
      </c>
      <c r="D24">
        <v>0</v>
      </c>
      <c r="E24">
        <v>0</v>
      </c>
      <c r="F24">
        <v>0</v>
      </c>
      <c r="G24">
        <v>18094</v>
      </c>
      <c r="H24">
        <v>0.4234</v>
      </c>
      <c r="J24">
        <f t="shared" si="0"/>
        <v>0.14047110330453932</v>
      </c>
    </row>
    <row r="25" spans="1:10">
      <c r="A25">
        <v>12</v>
      </c>
      <c r="B25" t="s">
        <v>9</v>
      </c>
      <c r="C25" t="s">
        <v>60</v>
      </c>
      <c r="D25">
        <v>0</v>
      </c>
      <c r="E25">
        <v>0</v>
      </c>
      <c r="F25">
        <v>0</v>
      </c>
      <c r="G25">
        <v>14339</v>
      </c>
      <c r="H25">
        <v>0.43669999999999998</v>
      </c>
      <c r="J25">
        <f t="shared" si="0"/>
        <v>9.1250376856427534E-2</v>
      </c>
    </row>
    <row r="26" spans="1:10">
      <c r="A26">
        <v>13</v>
      </c>
      <c r="B26" t="s">
        <v>10</v>
      </c>
      <c r="C26" t="s">
        <v>60</v>
      </c>
      <c r="D26">
        <v>0</v>
      </c>
      <c r="E26">
        <v>0</v>
      </c>
      <c r="F26">
        <v>0</v>
      </c>
      <c r="G26">
        <v>14340</v>
      </c>
      <c r="H26">
        <v>0.43669999999999998</v>
      </c>
      <c r="J26">
        <f t="shared" si="0"/>
        <v>9.1263484906080813E-2</v>
      </c>
    </row>
    <row r="27" spans="1:10">
      <c r="A27">
        <v>14</v>
      </c>
      <c r="B27" t="s">
        <v>11</v>
      </c>
      <c r="C27" t="s">
        <v>61</v>
      </c>
      <c r="D27">
        <v>0</v>
      </c>
      <c r="E27">
        <v>0</v>
      </c>
      <c r="F27">
        <v>0</v>
      </c>
      <c r="G27">
        <v>18006</v>
      </c>
      <c r="H27">
        <v>0.42370000000000002</v>
      </c>
      <c r="J27">
        <f t="shared" si="0"/>
        <v>0.13931759493504961</v>
      </c>
    </row>
    <row r="28" spans="1:10">
      <c r="A28" s="4">
        <v>15</v>
      </c>
      <c r="B28" s="4" t="s">
        <v>18</v>
      </c>
      <c r="C28" s="4" t="s">
        <v>65</v>
      </c>
      <c r="D28" s="4">
        <v>0</v>
      </c>
      <c r="E28" s="4">
        <v>0</v>
      </c>
      <c r="F28" s="4">
        <v>0</v>
      </c>
      <c r="G28" s="4">
        <v>23274</v>
      </c>
      <c r="H28" s="4">
        <v>0.40500000000000003</v>
      </c>
      <c r="I28" s="4"/>
      <c r="J28" s="4">
        <f t="shared" si="0"/>
        <v>0.20837080050859233</v>
      </c>
    </row>
    <row r="29" spans="1:10">
      <c r="A29">
        <v>16</v>
      </c>
      <c r="B29" t="s">
        <v>19</v>
      </c>
      <c r="C29" t="s">
        <v>64</v>
      </c>
      <c r="D29">
        <v>0</v>
      </c>
      <c r="E29">
        <v>0</v>
      </c>
      <c r="F29">
        <v>0</v>
      </c>
      <c r="G29">
        <v>40208</v>
      </c>
      <c r="H29">
        <v>0.34489999999999998</v>
      </c>
      <c r="J29">
        <f t="shared" si="0"/>
        <v>0.43034251333744056</v>
      </c>
    </row>
    <row r="30" spans="1:10">
      <c r="A30">
        <v>17</v>
      </c>
      <c r="B30" t="s">
        <v>20</v>
      </c>
      <c r="C30" t="s">
        <v>63</v>
      </c>
      <c r="D30">
        <v>0</v>
      </c>
      <c r="E30">
        <v>0</v>
      </c>
      <c r="F30">
        <v>0</v>
      </c>
      <c r="G30">
        <v>43525</v>
      </c>
      <c r="H30">
        <v>0.3332</v>
      </c>
      <c r="J30">
        <f t="shared" si="0"/>
        <v>0.47382191403741042</v>
      </c>
    </row>
    <row r="31" spans="1:10">
      <c r="A31">
        <v>18</v>
      </c>
      <c r="B31" t="s">
        <v>30</v>
      </c>
      <c r="C31" t="s">
        <v>62</v>
      </c>
      <c r="D31">
        <v>0</v>
      </c>
      <c r="E31">
        <v>0</v>
      </c>
      <c r="F31">
        <v>0</v>
      </c>
      <c r="G31">
        <v>49900</v>
      </c>
      <c r="H31">
        <v>0.31059999999999999</v>
      </c>
      <c r="J31">
        <f t="shared" si="0"/>
        <v>0.55738573057714746</v>
      </c>
    </row>
    <row r="32" spans="1:10">
      <c r="A32">
        <v>19</v>
      </c>
      <c r="B32" t="s">
        <v>31</v>
      </c>
      <c r="C32" t="s">
        <v>61</v>
      </c>
      <c r="D32">
        <v>0</v>
      </c>
      <c r="E32">
        <v>0</v>
      </c>
      <c r="F32">
        <v>0</v>
      </c>
      <c r="G32">
        <v>51206</v>
      </c>
      <c r="H32">
        <v>0.30590000000000001</v>
      </c>
      <c r="J32">
        <f t="shared" si="0"/>
        <v>0.57450484342434693</v>
      </c>
    </row>
    <row r="33" spans="1:10">
      <c r="A33">
        <v>20</v>
      </c>
      <c r="B33" t="s">
        <v>32</v>
      </c>
      <c r="C33" t="s">
        <v>61</v>
      </c>
      <c r="D33">
        <v>0</v>
      </c>
      <c r="E33">
        <v>0</v>
      </c>
      <c r="F33">
        <v>0</v>
      </c>
      <c r="G33">
        <v>49290</v>
      </c>
      <c r="H33">
        <v>0.31269999999999998</v>
      </c>
      <c r="J33">
        <f t="shared" si="0"/>
        <v>0.54938982028863925</v>
      </c>
    </row>
    <row r="34" spans="1:10">
      <c r="A34">
        <v>21</v>
      </c>
      <c r="B34" t="s">
        <v>52</v>
      </c>
      <c r="C34" t="s">
        <v>58</v>
      </c>
      <c r="D34">
        <v>0</v>
      </c>
      <c r="E34">
        <v>0</v>
      </c>
      <c r="F34">
        <v>0</v>
      </c>
      <c r="G34">
        <v>127679</v>
      </c>
      <c r="H34">
        <v>3.4700000000000002E-2</v>
      </c>
      <c r="J34">
        <f t="shared" si="0"/>
        <v>1.5769167245605527</v>
      </c>
    </row>
    <row r="35" spans="1:10">
      <c r="A35">
        <v>22</v>
      </c>
      <c r="B35" t="s">
        <v>53</v>
      </c>
      <c r="C35" t="s">
        <v>58</v>
      </c>
      <c r="D35">
        <v>0</v>
      </c>
      <c r="E35">
        <v>0</v>
      </c>
      <c r="F35">
        <v>0</v>
      </c>
      <c r="G35">
        <v>105287</v>
      </c>
      <c r="H35">
        <v>0.11409999999999999</v>
      </c>
      <c r="J35">
        <f t="shared" si="0"/>
        <v>1.2834012767240361</v>
      </c>
    </row>
    <row r="36" spans="1:10">
      <c r="A36">
        <v>23</v>
      </c>
      <c r="B36" t="s">
        <v>54</v>
      </c>
      <c r="C36" t="s">
        <v>58</v>
      </c>
      <c r="D36">
        <v>0</v>
      </c>
      <c r="E36">
        <v>0</v>
      </c>
      <c r="F36">
        <v>0</v>
      </c>
      <c r="G36">
        <v>72725</v>
      </c>
      <c r="H36">
        <v>0.2296</v>
      </c>
      <c r="J36">
        <f t="shared" si="0"/>
        <v>0.85657696391353932</v>
      </c>
    </row>
    <row r="37" spans="1:10">
      <c r="A37">
        <v>24</v>
      </c>
      <c r="B37" t="s">
        <v>55</v>
      </c>
      <c r="C37" t="s">
        <v>61</v>
      </c>
      <c r="D37">
        <v>0</v>
      </c>
      <c r="E37">
        <v>0</v>
      </c>
      <c r="F37">
        <v>0</v>
      </c>
      <c r="G37">
        <v>14932</v>
      </c>
      <c r="H37">
        <v>0.43459999999999999</v>
      </c>
      <c r="J37">
        <f t="shared" si="0"/>
        <v>9.9023450300829735E-2</v>
      </c>
    </row>
    <row r="38" spans="1:10">
      <c r="A38">
        <v>25</v>
      </c>
      <c r="B38" t="s">
        <v>56</v>
      </c>
      <c r="C38" t="s">
        <v>60</v>
      </c>
      <c r="D38">
        <v>0</v>
      </c>
      <c r="E38">
        <v>0</v>
      </c>
      <c r="F38">
        <v>0</v>
      </c>
      <c r="G38">
        <v>14694</v>
      </c>
      <c r="H38">
        <v>0.43540000000000001</v>
      </c>
      <c r="J38">
        <f t="shared" si="0"/>
        <v>9.5903734483346215E-2</v>
      </c>
    </row>
    <row r="39" spans="1:10">
      <c r="A39">
        <v>26</v>
      </c>
      <c r="B39" t="s">
        <v>57</v>
      </c>
      <c r="C39" t="s">
        <v>60</v>
      </c>
      <c r="D39">
        <v>0</v>
      </c>
      <c r="E39">
        <v>0</v>
      </c>
      <c r="F39">
        <v>0</v>
      </c>
      <c r="G39">
        <v>14569</v>
      </c>
      <c r="H39">
        <v>0.43590000000000001</v>
      </c>
      <c r="J39">
        <f t="shared" si="0"/>
        <v>9.4265228276684709E-2</v>
      </c>
    </row>
    <row r="40" spans="1:10">
      <c r="A40">
        <v>27</v>
      </c>
      <c r="B40" t="s">
        <v>3</v>
      </c>
      <c r="C40" t="s">
        <v>58</v>
      </c>
      <c r="D40">
        <v>0</v>
      </c>
      <c r="E40">
        <v>0</v>
      </c>
      <c r="F40">
        <v>0</v>
      </c>
      <c r="G40">
        <v>109613</v>
      </c>
      <c r="H40">
        <v>9.8799999999999999E-2</v>
      </c>
      <c r="J40">
        <f t="shared" si="0"/>
        <v>1.3401066995241777</v>
      </c>
    </row>
    <row r="41" spans="1:10">
      <c r="A41">
        <v>28</v>
      </c>
      <c r="B41" t="s">
        <v>4</v>
      </c>
      <c r="C41" t="s">
        <v>58</v>
      </c>
      <c r="D41">
        <v>0</v>
      </c>
      <c r="E41">
        <v>0</v>
      </c>
      <c r="F41">
        <v>0</v>
      </c>
      <c r="G41">
        <v>107228</v>
      </c>
      <c r="H41">
        <v>0.1072</v>
      </c>
      <c r="J41">
        <f t="shared" si="0"/>
        <v>1.308844001101076</v>
      </c>
    </row>
    <row r="42" spans="1:10">
      <c r="A42">
        <v>29</v>
      </c>
      <c r="B42" t="s">
        <v>5</v>
      </c>
      <c r="C42" t="s">
        <v>58</v>
      </c>
      <c r="D42">
        <v>0</v>
      </c>
      <c r="E42">
        <v>0</v>
      </c>
      <c r="F42">
        <v>0</v>
      </c>
      <c r="G42">
        <v>98337</v>
      </c>
      <c r="H42">
        <v>0.13880000000000001</v>
      </c>
      <c r="J42">
        <f t="shared" si="0"/>
        <v>1.1923003316336562</v>
      </c>
    </row>
    <row r="43" spans="1:10">
      <c r="A43">
        <v>30</v>
      </c>
      <c r="B43" t="s">
        <v>12</v>
      </c>
      <c r="C43" t="s">
        <v>58</v>
      </c>
      <c r="D43">
        <v>0</v>
      </c>
      <c r="E43">
        <v>0</v>
      </c>
      <c r="F43">
        <v>0</v>
      </c>
      <c r="G43">
        <v>140827</v>
      </c>
      <c r="H43">
        <v>-1.1900000000000001E-2</v>
      </c>
      <c r="J43">
        <f t="shared" si="0"/>
        <v>1.7492613614020369</v>
      </c>
    </row>
    <row r="44" spans="1:10">
      <c r="A44">
        <v>31</v>
      </c>
      <c r="B44" t="s">
        <v>13</v>
      </c>
      <c r="C44" t="s">
        <v>58</v>
      </c>
      <c r="D44">
        <v>0</v>
      </c>
      <c r="E44">
        <v>0</v>
      </c>
      <c r="F44">
        <v>0</v>
      </c>
      <c r="G44">
        <v>127898</v>
      </c>
      <c r="H44">
        <v>3.39E-2</v>
      </c>
      <c r="J44">
        <f t="shared" si="0"/>
        <v>1.5797873874346235</v>
      </c>
    </row>
    <row r="45" spans="1:10">
      <c r="A45">
        <v>32</v>
      </c>
      <c r="B45" t="s">
        <v>14</v>
      </c>
      <c r="C45" t="s">
        <v>58</v>
      </c>
      <c r="D45">
        <v>0</v>
      </c>
      <c r="E45">
        <v>0</v>
      </c>
      <c r="F45">
        <v>0</v>
      </c>
      <c r="G45">
        <v>113761</v>
      </c>
      <c r="H45">
        <v>8.4099999999999994E-2</v>
      </c>
      <c r="J45">
        <f t="shared" si="0"/>
        <v>1.3944788894860334</v>
      </c>
    </row>
    <row r="46" spans="1:10">
      <c r="A46">
        <v>33</v>
      </c>
      <c r="B46" t="s">
        <v>21</v>
      </c>
      <c r="C46" t="s">
        <v>58</v>
      </c>
      <c r="D46">
        <v>0</v>
      </c>
      <c r="E46">
        <v>0</v>
      </c>
      <c r="F46">
        <v>0</v>
      </c>
      <c r="G46">
        <v>172323</v>
      </c>
      <c r="H46">
        <v>-0.1237</v>
      </c>
      <c r="J46">
        <f t="shared" si="0"/>
        <v>2.1621124932821245</v>
      </c>
    </row>
    <row r="47" spans="1:10">
      <c r="A47">
        <v>34</v>
      </c>
      <c r="B47" t="s">
        <v>22</v>
      </c>
      <c r="C47" t="s">
        <v>58</v>
      </c>
      <c r="D47">
        <v>0</v>
      </c>
      <c r="E47">
        <v>0</v>
      </c>
      <c r="F47">
        <v>0</v>
      </c>
      <c r="G47">
        <v>163465</v>
      </c>
      <c r="H47">
        <v>-9.2200000000000004E-2</v>
      </c>
      <c r="J47">
        <f t="shared" si="0"/>
        <v>2.0460013894532634</v>
      </c>
    </row>
    <row r="48" spans="1:10">
      <c r="A48">
        <v>35</v>
      </c>
      <c r="B48" t="s">
        <v>23</v>
      </c>
      <c r="C48" t="s">
        <v>58</v>
      </c>
      <c r="D48">
        <v>0</v>
      </c>
      <c r="E48">
        <v>0</v>
      </c>
      <c r="F48">
        <v>0</v>
      </c>
      <c r="G48">
        <v>163687</v>
      </c>
      <c r="H48">
        <v>-9.2999999999999999E-2</v>
      </c>
      <c r="J48">
        <f t="shared" si="0"/>
        <v>2.0489113764762941</v>
      </c>
    </row>
    <row r="49" spans="1:10">
      <c r="A49">
        <v>36</v>
      </c>
      <c r="B49" t="s">
        <v>33</v>
      </c>
      <c r="C49" t="s">
        <v>58</v>
      </c>
      <c r="D49">
        <v>0</v>
      </c>
      <c r="E49">
        <v>0</v>
      </c>
      <c r="F49">
        <v>0</v>
      </c>
      <c r="G49">
        <v>217369</v>
      </c>
      <c r="H49">
        <v>-0.28339999999999999</v>
      </c>
      <c r="J49">
        <f t="shared" si="0"/>
        <v>2.7525776979643197</v>
      </c>
    </row>
    <row r="50" spans="1:10">
      <c r="A50">
        <v>37</v>
      </c>
      <c r="B50" t="s">
        <v>34</v>
      </c>
      <c r="C50" t="s">
        <v>58</v>
      </c>
      <c r="D50">
        <v>0</v>
      </c>
      <c r="E50">
        <v>0</v>
      </c>
      <c r="F50">
        <v>0</v>
      </c>
      <c r="G50">
        <v>194159</v>
      </c>
      <c r="H50">
        <v>-0.2011</v>
      </c>
      <c r="J50">
        <f t="shared" si="0"/>
        <v>2.4483398655114104</v>
      </c>
    </row>
    <row r="53" spans="1:10">
      <c r="A53" t="s">
        <v>71</v>
      </c>
      <c r="B53" t="s">
        <v>72</v>
      </c>
      <c r="C53" t="s">
        <v>71</v>
      </c>
      <c r="D53" t="s">
        <v>72</v>
      </c>
      <c r="E53" t="s">
        <v>71</v>
      </c>
      <c r="F53" t="s">
        <v>70</v>
      </c>
      <c r="G53" t="s">
        <v>69</v>
      </c>
      <c r="H53" t="s">
        <v>68</v>
      </c>
    </row>
    <row r="54" spans="1:10">
      <c r="A54">
        <v>2</v>
      </c>
      <c r="B54" t="s">
        <v>85</v>
      </c>
      <c r="C54" t="s">
        <v>84</v>
      </c>
      <c r="D54" t="s">
        <v>83</v>
      </c>
      <c r="E54" t="s">
        <v>82</v>
      </c>
      <c r="F54" t="s">
        <v>64</v>
      </c>
      <c r="G54" t="s">
        <v>81</v>
      </c>
      <c r="H54">
        <v>4</v>
      </c>
    </row>
    <row r="56" spans="1:10">
      <c r="A56" t="s">
        <v>80</v>
      </c>
      <c r="B56" t="s">
        <v>79</v>
      </c>
      <c r="C56" t="s">
        <v>78</v>
      </c>
      <c r="D56" t="s">
        <v>77</v>
      </c>
      <c r="E56" t="s">
        <v>76</v>
      </c>
      <c r="F56" t="s">
        <v>75</v>
      </c>
      <c r="G56" t="s">
        <v>74</v>
      </c>
      <c r="H56" t="s">
        <v>73</v>
      </c>
    </row>
    <row r="57" spans="1:10">
      <c r="A57" t="s">
        <v>71</v>
      </c>
      <c r="B57" t="s">
        <v>72</v>
      </c>
      <c r="C57" t="s">
        <v>71</v>
      </c>
      <c r="D57" t="s">
        <v>72</v>
      </c>
      <c r="E57" t="s">
        <v>71</v>
      </c>
      <c r="F57" t="s">
        <v>70</v>
      </c>
      <c r="G57" t="s">
        <v>69</v>
      </c>
      <c r="H57" t="s">
        <v>68</v>
      </c>
    </row>
    <row r="59" spans="1:10">
      <c r="A59">
        <v>0</v>
      </c>
      <c r="B59" t="s">
        <v>61</v>
      </c>
      <c r="D59">
        <v>0</v>
      </c>
      <c r="E59">
        <v>1</v>
      </c>
      <c r="F59">
        <v>0</v>
      </c>
      <c r="G59">
        <v>4668</v>
      </c>
      <c r="H59">
        <v>0.56789999999999996</v>
      </c>
    </row>
    <row r="60" spans="1:10">
      <c r="A60">
        <v>1</v>
      </c>
      <c r="B60" t="s">
        <v>67</v>
      </c>
      <c r="C60" t="s">
        <v>66</v>
      </c>
      <c r="D60">
        <v>0</v>
      </c>
      <c r="E60">
        <v>0</v>
      </c>
      <c r="F60">
        <v>0</v>
      </c>
      <c r="G60">
        <v>41511</v>
      </c>
      <c r="H60">
        <v>0.36370000000000002</v>
      </c>
    </row>
    <row r="61" spans="1:10">
      <c r="A61">
        <v>2</v>
      </c>
      <c r="B61" t="s">
        <v>63</v>
      </c>
      <c r="C61" t="s">
        <v>61</v>
      </c>
      <c r="D61">
        <v>0</v>
      </c>
      <c r="E61">
        <v>0</v>
      </c>
      <c r="F61">
        <v>0</v>
      </c>
      <c r="G61">
        <v>47887</v>
      </c>
      <c r="H61">
        <v>0.32840000000000003</v>
      </c>
    </row>
    <row r="62" spans="1:10">
      <c r="A62">
        <v>3</v>
      </c>
      <c r="B62" t="s">
        <v>64</v>
      </c>
      <c r="C62" t="s">
        <v>63</v>
      </c>
      <c r="D62">
        <v>0</v>
      </c>
      <c r="E62">
        <v>0</v>
      </c>
      <c r="F62">
        <v>0</v>
      </c>
      <c r="G62">
        <v>47226</v>
      </c>
      <c r="H62">
        <v>0.33210000000000001</v>
      </c>
    </row>
    <row r="63" spans="1:10">
      <c r="A63">
        <v>4</v>
      </c>
      <c r="B63" t="s">
        <v>64</v>
      </c>
      <c r="C63" t="s">
        <v>61</v>
      </c>
      <c r="D63">
        <v>0</v>
      </c>
      <c r="E63">
        <v>0</v>
      </c>
      <c r="F63">
        <v>0</v>
      </c>
      <c r="G63">
        <v>42838</v>
      </c>
      <c r="H63">
        <v>0.35639999999999999</v>
      </c>
    </row>
    <row r="64" spans="1:10">
      <c r="A64">
        <v>5</v>
      </c>
      <c r="B64" t="s">
        <v>64</v>
      </c>
      <c r="C64" t="s">
        <v>60</v>
      </c>
      <c r="D64">
        <v>0</v>
      </c>
      <c r="E64">
        <v>0</v>
      </c>
      <c r="F64">
        <v>0</v>
      </c>
      <c r="G64">
        <v>58277</v>
      </c>
      <c r="H64">
        <v>0.27079999999999999</v>
      </c>
    </row>
    <row r="65" spans="1:8">
      <c r="A65">
        <v>6</v>
      </c>
      <c r="B65" t="s">
        <v>64</v>
      </c>
      <c r="C65" t="s">
        <v>63</v>
      </c>
      <c r="D65">
        <v>0</v>
      </c>
      <c r="E65">
        <v>0</v>
      </c>
      <c r="F65">
        <v>0</v>
      </c>
      <c r="G65">
        <v>45663</v>
      </c>
      <c r="H65">
        <v>0.3407</v>
      </c>
    </row>
    <row r="66" spans="1:8">
      <c r="A66">
        <v>7</v>
      </c>
      <c r="B66" t="s">
        <v>61</v>
      </c>
      <c r="C66" t="s">
        <v>60</v>
      </c>
      <c r="D66">
        <v>0</v>
      </c>
      <c r="E66">
        <v>0</v>
      </c>
      <c r="F66">
        <v>0</v>
      </c>
      <c r="G66">
        <v>4668</v>
      </c>
      <c r="H66">
        <v>0.56789999999999996</v>
      </c>
    </row>
    <row r="67" spans="1:8">
      <c r="A67">
        <v>8</v>
      </c>
      <c r="B67" t="s">
        <v>59</v>
      </c>
      <c r="C67" t="s">
        <v>58</v>
      </c>
      <c r="D67">
        <v>0</v>
      </c>
      <c r="E67">
        <v>0</v>
      </c>
      <c r="F67">
        <v>0</v>
      </c>
      <c r="G67">
        <v>73376</v>
      </c>
      <c r="H67">
        <v>0.18709999999999999</v>
      </c>
    </row>
    <row r="68" spans="1:8">
      <c r="A68">
        <v>9</v>
      </c>
      <c r="B68" t="s">
        <v>59</v>
      </c>
      <c r="C68" t="s">
        <v>60</v>
      </c>
      <c r="D68">
        <v>0</v>
      </c>
      <c r="E68">
        <v>0</v>
      </c>
      <c r="F68">
        <v>0</v>
      </c>
      <c r="G68">
        <v>65228</v>
      </c>
      <c r="H68">
        <v>0.23230000000000001</v>
      </c>
    </row>
    <row r="69" spans="1:8">
      <c r="A69">
        <v>10</v>
      </c>
      <c r="B69" t="s">
        <v>59</v>
      </c>
      <c r="C69" t="s">
        <v>60</v>
      </c>
      <c r="D69">
        <v>0</v>
      </c>
      <c r="E69">
        <v>0</v>
      </c>
      <c r="F69">
        <v>0</v>
      </c>
      <c r="G69">
        <v>20728</v>
      </c>
      <c r="H69">
        <v>0.47889999999999999</v>
      </c>
    </row>
    <row r="70" spans="1:8">
      <c r="A70">
        <v>11</v>
      </c>
      <c r="B70" t="s">
        <v>59</v>
      </c>
      <c r="C70" t="s">
        <v>63</v>
      </c>
      <c r="D70">
        <v>0</v>
      </c>
      <c r="E70">
        <v>0</v>
      </c>
      <c r="F70">
        <v>0</v>
      </c>
      <c r="G70">
        <v>24502</v>
      </c>
      <c r="H70">
        <v>0.45800000000000002</v>
      </c>
    </row>
    <row r="71" spans="1:8">
      <c r="A71">
        <v>12</v>
      </c>
      <c r="B71" t="s">
        <v>59</v>
      </c>
      <c r="C71" t="s">
        <v>60</v>
      </c>
      <c r="D71">
        <v>0</v>
      </c>
      <c r="E71">
        <v>0</v>
      </c>
      <c r="F71">
        <v>0</v>
      </c>
      <c r="G71">
        <v>21116</v>
      </c>
      <c r="H71">
        <v>0.4768</v>
      </c>
    </row>
    <row r="72" spans="1:8">
      <c r="A72">
        <v>13</v>
      </c>
      <c r="B72" t="s">
        <v>59</v>
      </c>
      <c r="C72" t="s">
        <v>60</v>
      </c>
      <c r="D72">
        <v>0</v>
      </c>
      <c r="E72">
        <v>0</v>
      </c>
      <c r="F72">
        <v>0</v>
      </c>
      <c r="G72">
        <v>21549</v>
      </c>
      <c r="H72">
        <v>0.47439999999999999</v>
      </c>
    </row>
    <row r="73" spans="1:8">
      <c r="A73">
        <v>14</v>
      </c>
      <c r="B73" t="s">
        <v>59</v>
      </c>
      <c r="C73" t="s">
        <v>61</v>
      </c>
      <c r="D73">
        <v>0</v>
      </c>
      <c r="E73">
        <v>0</v>
      </c>
      <c r="F73">
        <v>0</v>
      </c>
      <c r="G73">
        <v>25614</v>
      </c>
      <c r="H73">
        <v>0.45179999999999998</v>
      </c>
    </row>
    <row r="74" spans="1:8">
      <c r="A74">
        <v>15</v>
      </c>
      <c r="B74" t="s">
        <v>59</v>
      </c>
      <c r="C74" t="s">
        <v>65</v>
      </c>
      <c r="D74">
        <v>0</v>
      </c>
      <c r="E74">
        <v>0</v>
      </c>
      <c r="F74">
        <v>0</v>
      </c>
      <c r="G74">
        <v>31408</v>
      </c>
      <c r="H74">
        <v>0.41970000000000002</v>
      </c>
    </row>
    <row r="75" spans="1:8">
      <c r="A75">
        <v>16</v>
      </c>
      <c r="B75" t="s">
        <v>59</v>
      </c>
      <c r="C75" t="s">
        <v>64</v>
      </c>
      <c r="D75">
        <v>0</v>
      </c>
      <c r="E75">
        <v>0</v>
      </c>
      <c r="F75">
        <v>0</v>
      </c>
      <c r="G75">
        <v>48791</v>
      </c>
      <c r="H75">
        <v>0.32340000000000002</v>
      </c>
    </row>
    <row r="76" spans="1:8">
      <c r="A76">
        <v>17</v>
      </c>
      <c r="B76" t="s">
        <v>59</v>
      </c>
      <c r="C76" t="s">
        <v>63</v>
      </c>
      <c r="D76">
        <v>0</v>
      </c>
      <c r="E76">
        <v>0</v>
      </c>
      <c r="F76">
        <v>0</v>
      </c>
      <c r="G76">
        <v>52511</v>
      </c>
      <c r="H76">
        <v>0.30280000000000001</v>
      </c>
    </row>
    <row r="77" spans="1:8">
      <c r="A77">
        <v>18</v>
      </c>
      <c r="B77" t="s">
        <v>59</v>
      </c>
      <c r="C77" t="s">
        <v>62</v>
      </c>
      <c r="D77">
        <v>0</v>
      </c>
      <c r="E77">
        <v>0</v>
      </c>
      <c r="F77">
        <v>0</v>
      </c>
      <c r="G77">
        <v>59354</v>
      </c>
      <c r="H77">
        <v>0.26490000000000002</v>
      </c>
    </row>
    <row r="78" spans="1:8">
      <c r="A78">
        <v>19</v>
      </c>
      <c r="B78" t="s">
        <v>59</v>
      </c>
      <c r="C78" t="s">
        <v>61</v>
      </c>
      <c r="D78">
        <v>0</v>
      </c>
      <c r="E78">
        <v>0</v>
      </c>
      <c r="F78">
        <v>0</v>
      </c>
      <c r="G78">
        <v>61095</v>
      </c>
      <c r="H78">
        <v>0.25519999999999998</v>
      </c>
    </row>
    <row r="79" spans="1:8">
      <c r="A79">
        <v>20</v>
      </c>
      <c r="B79" t="s">
        <v>59</v>
      </c>
      <c r="C79" t="s">
        <v>61</v>
      </c>
      <c r="D79">
        <v>0</v>
      </c>
      <c r="E79">
        <v>0</v>
      </c>
      <c r="F79">
        <v>0</v>
      </c>
      <c r="G79">
        <v>59574</v>
      </c>
      <c r="H79">
        <v>0.2636</v>
      </c>
    </row>
    <row r="80" spans="1:8">
      <c r="A80">
        <v>21</v>
      </c>
      <c r="B80" t="s">
        <v>59</v>
      </c>
      <c r="C80" t="s">
        <v>58</v>
      </c>
      <c r="D80">
        <v>0</v>
      </c>
      <c r="E80">
        <v>0</v>
      </c>
      <c r="F80">
        <v>0</v>
      </c>
      <c r="G80">
        <v>138438</v>
      </c>
      <c r="H80">
        <v>-0.17349999999999999</v>
      </c>
    </row>
    <row r="81" spans="1:8">
      <c r="A81">
        <v>22</v>
      </c>
      <c r="B81" t="s">
        <v>59</v>
      </c>
      <c r="C81" t="s">
        <v>58</v>
      </c>
      <c r="D81">
        <v>0</v>
      </c>
      <c r="E81">
        <v>0</v>
      </c>
      <c r="F81">
        <v>0</v>
      </c>
      <c r="G81">
        <v>116481</v>
      </c>
      <c r="H81">
        <v>-5.1799999999999999E-2</v>
      </c>
    </row>
    <row r="82" spans="1:8">
      <c r="A82">
        <v>23</v>
      </c>
      <c r="B82" t="s">
        <v>59</v>
      </c>
      <c r="C82" t="s">
        <v>58</v>
      </c>
      <c r="D82">
        <v>0</v>
      </c>
      <c r="E82">
        <v>0</v>
      </c>
      <c r="F82">
        <v>0</v>
      </c>
      <c r="G82">
        <v>84354</v>
      </c>
      <c r="H82">
        <v>0.1263</v>
      </c>
    </row>
    <row r="83" spans="1:8">
      <c r="A83">
        <v>24</v>
      </c>
      <c r="B83" t="s">
        <v>59</v>
      </c>
      <c r="C83" t="s">
        <v>61</v>
      </c>
      <c r="D83">
        <v>0</v>
      </c>
      <c r="E83">
        <v>0</v>
      </c>
      <c r="F83">
        <v>0</v>
      </c>
      <c r="G83">
        <v>26942</v>
      </c>
      <c r="H83">
        <v>0.44450000000000001</v>
      </c>
    </row>
    <row r="84" spans="1:8">
      <c r="A84">
        <v>25</v>
      </c>
      <c r="B84" t="s">
        <v>59</v>
      </c>
      <c r="C84" t="s">
        <v>60</v>
      </c>
      <c r="D84">
        <v>0</v>
      </c>
      <c r="E84">
        <v>0</v>
      </c>
      <c r="F84">
        <v>0</v>
      </c>
      <c r="G84">
        <v>27197</v>
      </c>
      <c r="H84">
        <v>0.44309999999999999</v>
      </c>
    </row>
    <row r="85" spans="1:8">
      <c r="A85">
        <v>26</v>
      </c>
      <c r="B85" t="s">
        <v>59</v>
      </c>
      <c r="C85" t="s">
        <v>60</v>
      </c>
      <c r="D85">
        <v>0</v>
      </c>
      <c r="E85">
        <v>0</v>
      </c>
      <c r="F85">
        <v>0</v>
      </c>
      <c r="G85">
        <v>27417</v>
      </c>
      <c r="H85">
        <v>0.44190000000000002</v>
      </c>
    </row>
    <row r="86" spans="1:8">
      <c r="A86">
        <v>27</v>
      </c>
      <c r="B86" t="s">
        <v>59</v>
      </c>
      <c r="C86" t="s">
        <v>58</v>
      </c>
      <c r="D86">
        <v>0</v>
      </c>
      <c r="E86">
        <v>0</v>
      </c>
      <c r="F86">
        <v>0</v>
      </c>
      <c r="G86">
        <v>122983</v>
      </c>
      <c r="H86">
        <v>-8.7800000000000003E-2</v>
      </c>
    </row>
    <row r="87" spans="1:8">
      <c r="A87">
        <v>28</v>
      </c>
      <c r="B87" t="s">
        <v>59</v>
      </c>
      <c r="C87" t="s">
        <v>58</v>
      </c>
      <c r="D87">
        <v>0</v>
      </c>
      <c r="E87">
        <v>0</v>
      </c>
      <c r="F87">
        <v>0</v>
      </c>
      <c r="G87">
        <v>121033</v>
      </c>
      <c r="H87">
        <v>-7.6999999999999999E-2</v>
      </c>
    </row>
    <row r="88" spans="1:8">
      <c r="A88">
        <v>29</v>
      </c>
      <c r="B88" t="s">
        <v>59</v>
      </c>
      <c r="C88" t="s">
        <v>58</v>
      </c>
      <c r="D88">
        <v>0</v>
      </c>
      <c r="E88">
        <v>0</v>
      </c>
      <c r="F88">
        <v>0</v>
      </c>
      <c r="G88">
        <v>112577</v>
      </c>
      <c r="H88">
        <v>-3.0099999999999998E-2</v>
      </c>
    </row>
    <row r="89" spans="1:8">
      <c r="A89">
        <v>30</v>
      </c>
      <c r="B89" t="s">
        <v>59</v>
      </c>
      <c r="C89" t="s">
        <v>58</v>
      </c>
      <c r="D89">
        <v>0</v>
      </c>
      <c r="E89">
        <v>0</v>
      </c>
      <c r="F89">
        <v>0</v>
      </c>
      <c r="G89">
        <v>155506</v>
      </c>
      <c r="H89">
        <v>-0.26800000000000002</v>
      </c>
    </row>
    <row r="90" spans="1:8">
      <c r="A90">
        <v>31</v>
      </c>
      <c r="B90" t="s">
        <v>59</v>
      </c>
      <c r="C90" t="s">
        <v>58</v>
      </c>
      <c r="D90">
        <v>0</v>
      </c>
      <c r="E90">
        <v>0</v>
      </c>
      <c r="F90">
        <v>0</v>
      </c>
      <c r="G90">
        <v>143009</v>
      </c>
      <c r="H90">
        <v>-0.1988</v>
      </c>
    </row>
    <row r="91" spans="1:8">
      <c r="A91">
        <v>32</v>
      </c>
      <c r="B91" t="s">
        <v>59</v>
      </c>
      <c r="C91" t="s">
        <v>58</v>
      </c>
      <c r="D91">
        <v>0</v>
      </c>
      <c r="E91">
        <v>0</v>
      </c>
      <c r="F91">
        <v>0</v>
      </c>
      <c r="G91">
        <v>129310</v>
      </c>
      <c r="H91">
        <v>-0.1229</v>
      </c>
    </row>
    <row r="92" spans="1:8">
      <c r="A92">
        <v>33</v>
      </c>
      <c r="B92" t="s">
        <v>59</v>
      </c>
      <c r="C92" t="s">
        <v>58</v>
      </c>
      <c r="D92">
        <v>0</v>
      </c>
      <c r="E92">
        <v>0</v>
      </c>
      <c r="F92">
        <v>0</v>
      </c>
      <c r="G92">
        <v>188304</v>
      </c>
      <c r="H92">
        <v>-0.44979999999999998</v>
      </c>
    </row>
    <row r="93" spans="1:8">
      <c r="A93">
        <v>34</v>
      </c>
      <c r="B93" t="s">
        <v>59</v>
      </c>
      <c r="C93" t="s">
        <v>58</v>
      </c>
      <c r="D93">
        <v>0</v>
      </c>
      <c r="E93">
        <v>0</v>
      </c>
      <c r="F93">
        <v>0</v>
      </c>
      <c r="G93">
        <v>179885</v>
      </c>
      <c r="H93">
        <v>-0.4032</v>
      </c>
    </row>
    <row r="94" spans="1:8">
      <c r="A94">
        <v>35</v>
      </c>
      <c r="B94" t="s">
        <v>59</v>
      </c>
      <c r="C94" t="s">
        <v>58</v>
      </c>
      <c r="D94">
        <v>0</v>
      </c>
      <c r="E94">
        <v>0</v>
      </c>
      <c r="F94">
        <v>0</v>
      </c>
      <c r="G94">
        <v>180524</v>
      </c>
      <c r="H94">
        <v>-0.40670000000000001</v>
      </c>
    </row>
    <row r="95" spans="1:8">
      <c r="A95">
        <v>36</v>
      </c>
      <c r="B95" t="s">
        <v>59</v>
      </c>
      <c r="C95" t="s">
        <v>58</v>
      </c>
      <c r="D95">
        <v>0</v>
      </c>
      <c r="E95">
        <v>0</v>
      </c>
      <c r="F95">
        <v>0</v>
      </c>
      <c r="G95">
        <v>234659</v>
      </c>
      <c r="H95">
        <v>-0.70669999999999999</v>
      </c>
    </row>
    <row r="96" spans="1:8">
      <c r="A96">
        <v>37</v>
      </c>
      <c r="B96" t="s">
        <v>59</v>
      </c>
      <c r="C96" t="s">
        <v>58</v>
      </c>
      <c r="D96">
        <v>0</v>
      </c>
      <c r="E96">
        <v>0</v>
      </c>
      <c r="F96">
        <v>0</v>
      </c>
      <c r="G96">
        <v>211884</v>
      </c>
      <c r="H96">
        <v>-0.58050000000000002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0E32-3447-4944-955F-FB3B778FB3E9}">
  <dimension ref="A1:K72"/>
  <sheetViews>
    <sheetView topLeftCell="A7" workbookViewId="0">
      <selection activeCell="K37" sqref="K37"/>
    </sheetView>
  </sheetViews>
  <sheetFormatPr defaultRowHeight="15"/>
  <sheetData>
    <row r="1" spans="1:11">
      <c r="A1" t="s">
        <v>92</v>
      </c>
    </row>
    <row r="2" spans="1:11">
      <c r="A2" t="s">
        <v>100</v>
      </c>
    </row>
    <row r="3" spans="1:11">
      <c r="A3" t="s">
        <v>90</v>
      </c>
    </row>
    <row r="4" spans="1:11">
      <c r="A4" t="s">
        <v>89</v>
      </c>
    </row>
    <row r="5" spans="1:11">
      <c r="A5" t="s">
        <v>88</v>
      </c>
    </row>
    <row r="7" spans="1:11">
      <c r="A7" t="s">
        <v>87</v>
      </c>
    </row>
    <row r="8" spans="1:11">
      <c r="A8" t="s">
        <v>86</v>
      </c>
      <c r="J8" t="s">
        <v>104</v>
      </c>
      <c r="K8">
        <v>76289</v>
      </c>
    </row>
    <row r="9" spans="1:11">
      <c r="J9" t="s">
        <v>105</v>
      </c>
      <c r="K9">
        <v>7377.6</v>
      </c>
    </row>
    <row r="10" spans="1:11">
      <c r="A10" t="s">
        <v>80</v>
      </c>
      <c r="B10" t="s">
        <v>79</v>
      </c>
      <c r="C10" t="s">
        <v>78</v>
      </c>
      <c r="D10" t="s">
        <v>77</v>
      </c>
      <c r="E10" t="s">
        <v>76</v>
      </c>
      <c r="F10" t="s">
        <v>75</v>
      </c>
      <c r="G10" t="s">
        <v>74</v>
      </c>
      <c r="H10" t="s">
        <v>73</v>
      </c>
    </row>
    <row r="11" spans="1:11">
      <c r="A11" t="s">
        <v>71</v>
      </c>
      <c r="B11" t="s">
        <v>72</v>
      </c>
      <c r="C11" t="s">
        <v>71</v>
      </c>
      <c r="D11" t="s">
        <v>72</v>
      </c>
      <c r="E11" t="s">
        <v>71</v>
      </c>
      <c r="F11" t="s">
        <v>70</v>
      </c>
      <c r="G11" t="s">
        <v>69</v>
      </c>
      <c r="H11" t="s">
        <v>99</v>
      </c>
    </row>
    <row r="13" spans="1:11">
      <c r="A13">
        <v>0</v>
      </c>
      <c r="B13" t="s">
        <v>61</v>
      </c>
      <c r="D13">
        <v>0</v>
      </c>
      <c r="E13">
        <v>1</v>
      </c>
      <c r="F13">
        <v>0</v>
      </c>
      <c r="G13">
        <v>6175</v>
      </c>
      <c r="H13">
        <v>0</v>
      </c>
    </row>
    <row r="14" spans="1:11">
      <c r="A14">
        <v>1</v>
      </c>
      <c r="B14" t="s">
        <v>97</v>
      </c>
      <c r="C14" t="s">
        <v>98</v>
      </c>
      <c r="D14">
        <v>0</v>
      </c>
      <c r="E14">
        <v>0</v>
      </c>
      <c r="F14">
        <v>0</v>
      </c>
      <c r="G14">
        <v>41298</v>
      </c>
      <c r="H14">
        <v>0</v>
      </c>
    </row>
    <row r="15" spans="1:11">
      <c r="A15">
        <v>2</v>
      </c>
      <c r="B15" t="s">
        <v>94</v>
      </c>
      <c r="C15" t="s">
        <v>98</v>
      </c>
      <c r="D15">
        <v>0</v>
      </c>
      <c r="E15">
        <v>0</v>
      </c>
      <c r="F15">
        <v>0</v>
      </c>
      <c r="G15">
        <v>48376</v>
      </c>
      <c r="H15">
        <v>0.35299999999999998</v>
      </c>
    </row>
    <row r="16" spans="1:11">
      <c r="A16">
        <v>3</v>
      </c>
      <c r="B16" t="s">
        <v>34</v>
      </c>
      <c r="C16" t="s">
        <v>98</v>
      </c>
      <c r="D16">
        <v>0</v>
      </c>
      <c r="E16">
        <v>0</v>
      </c>
      <c r="F16">
        <v>0</v>
      </c>
      <c r="G16">
        <v>201803</v>
      </c>
      <c r="H16">
        <v>-0.44919999999999999</v>
      </c>
      <c r="I16">
        <f>(G16-$K$9)/$K$8</f>
        <v>2.5485377970611753</v>
      </c>
    </row>
    <row r="17" spans="1:9">
      <c r="A17">
        <v>4</v>
      </c>
      <c r="B17" t="s">
        <v>35</v>
      </c>
      <c r="C17" t="s">
        <v>98</v>
      </c>
      <c r="D17">
        <v>0</v>
      </c>
      <c r="E17">
        <v>0</v>
      </c>
      <c r="F17">
        <v>0</v>
      </c>
      <c r="G17">
        <v>189526</v>
      </c>
      <c r="H17">
        <v>0.30370000000000003</v>
      </c>
      <c r="I17">
        <f t="shared" ref="I17:I38" si="0">(G17-$K$9)/$K$8</f>
        <v>2.3876102714677083</v>
      </c>
    </row>
    <row r="18" spans="1:9">
      <c r="A18">
        <v>5</v>
      </c>
      <c r="B18" t="s">
        <v>6</v>
      </c>
      <c r="C18" t="s">
        <v>98</v>
      </c>
      <c r="D18">
        <v>0</v>
      </c>
      <c r="E18">
        <v>0</v>
      </c>
      <c r="F18">
        <v>0</v>
      </c>
      <c r="G18">
        <v>22839</v>
      </c>
      <c r="H18">
        <v>0.44840000000000002</v>
      </c>
      <c r="I18">
        <f t="shared" si="0"/>
        <v>0.20266879890941025</v>
      </c>
    </row>
    <row r="19" spans="1:9">
      <c r="A19">
        <v>6</v>
      </c>
      <c r="B19" t="s">
        <v>7</v>
      </c>
      <c r="C19" t="s">
        <v>98</v>
      </c>
      <c r="D19">
        <v>0</v>
      </c>
      <c r="E19">
        <v>0</v>
      </c>
      <c r="F19">
        <v>0</v>
      </c>
      <c r="G19">
        <v>41446</v>
      </c>
      <c r="H19">
        <v>0.38690000000000002</v>
      </c>
      <c r="I19">
        <f t="shared" si="0"/>
        <v>0.44657027880821615</v>
      </c>
    </row>
    <row r="20" spans="1:9">
      <c r="A20">
        <v>7</v>
      </c>
      <c r="B20" t="s">
        <v>8</v>
      </c>
      <c r="C20" t="s">
        <v>98</v>
      </c>
      <c r="D20">
        <v>0</v>
      </c>
      <c r="E20">
        <v>0</v>
      </c>
      <c r="F20">
        <v>0</v>
      </c>
      <c r="G20">
        <v>18154</v>
      </c>
      <c r="H20">
        <v>0.49609999999999999</v>
      </c>
      <c r="I20">
        <f t="shared" si="0"/>
        <v>0.14125758628373683</v>
      </c>
    </row>
    <row r="21" spans="1:9">
      <c r="A21">
        <v>8</v>
      </c>
      <c r="B21" t="s">
        <v>15</v>
      </c>
      <c r="C21" t="s">
        <v>98</v>
      </c>
      <c r="D21">
        <v>0</v>
      </c>
      <c r="E21">
        <v>0</v>
      </c>
      <c r="F21">
        <v>0</v>
      </c>
      <c r="G21">
        <v>19074</v>
      </c>
      <c r="H21">
        <v>0.49469999999999997</v>
      </c>
      <c r="I21">
        <f t="shared" si="0"/>
        <v>0.15331699196476556</v>
      </c>
    </row>
    <row r="22" spans="1:9">
      <c r="A22">
        <v>9</v>
      </c>
      <c r="B22" t="s">
        <v>16</v>
      </c>
      <c r="C22" t="s">
        <v>98</v>
      </c>
      <c r="D22">
        <v>0</v>
      </c>
      <c r="E22">
        <v>0</v>
      </c>
      <c r="F22">
        <v>0</v>
      </c>
      <c r="G22">
        <v>19873</v>
      </c>
      <c r="H22">
        <v>0.49249999999999999</v>
      </c>
      <c r="I22">
        <f t="shared" si="0"/>
        <v>0.16379032363774593</v>
      </c>
    </row>
    <row r="23" spans="1:9">
      <c r="A23">
        <v>10</v>
      </c>
      <c r="B23" t="s">
        <v>17</v>
      </c>
      <c r="C23" t="s">
        <v>98</v>
      </c>
      <c r="D23">
        <v>0</v>
      </c>
      <c r="E23">
        <v>0</v>
      </c>
      <c r="F23">
        <v>0</v>
      </c>
      <c r="G23">
        <v>11919</v>
      </c>
      <c r="H23">
        <v>0.52759999999999996</v>
      </c>
      <c r="I23">
        <f t="shared" si="0"/>
        <v>5.952889669546068E-2</v>
      </c>
    </row>
    <row r="24" spans="1:9">
      <c r="A24">
        <v>11</v>
      </c>
      <c r="B24" t="s">
        <v>24</v>
      </c>
      <c r="C24" t="s">
        <v>98</v>
      </c>
      <c r="D24">
        <v>0</v>
      </c>
      <c r="E24">
        <v>0</v>
      </c>
      <c r="F24">
        <v>0</v>
      </c>
      <c r="G24">
        <v>11969</v>
      </c>
      <c r="H24">
        <v>0.53139999999999998</v>
      </c>
      <c r="I24">
        <f t="shared" si="0"/>
        <v>6.0184299178125282E-2</v>
      </c>
    </row>
    <row r="25" spans="1:9">
      <c r="A25">
        <v>12</v>
      </c>
      <c r="B25" t="s">
        <v>25</v>
      </c>
      <c r="C25" t="s">
        <v>98</v>
      </c>
      <c r="D25">
        <v>0</v>
      </c>
      <c r="E25">
        <v>0</v>
      </c>
      <c r="F25">
        <v>0</v>
      </c>
      <c r="G25">
        <v>12279</v>
      </c>
      <c r="H25">
        <v>0.52980000000000005</v>
      </c>
      <c r="I25">
        <f t="shared" si="0"/>
        <v>6.4247794570645833E-2</v>
      </c>
    </row>
    <row r="26" spans="1:9">
      <c r="A26">
        <v>13</v>
      </c>
      <c r="B26" t="s">
        <v>26</v>
      </c>
      <c r="C26" t="s">
        <v>98</v>
      </c>
      <c r="D26">
        <v>0</v>
      </c>
      <c r="E26">
        <v>0</v>
      </c>
      <c r="F26">
        <v>0</v>
      </c>
      <c r="G26">
        <v>11423</v>
      </c>
      <c r="H26">
        <v>0.53320000000000001</v>
      </c>
      <c r="I26">
        <f t="shared" si="0"/>
        <v>5.3027304067427804E-2</v>
      </c>
    </row>
    <row r="27" spans="1:9">
      <c r="A27">
        <v>14</v>
      </c>
      <c r="B27" t="s">
        <v>27</v>
      </c>
      <c r="C27" t="s">
        <v>98</v>
      </c>
      <c r="D27">
        <v>0</v>
      </c>
      <c r="E27">
        <v>0</v>
      </c>
      <c r="F27">
        <v>0</v>
      </c>
      <c r="G27">
        <v>15541</v>
      </c>
      <c r="H27">
        <v>0.51459999999999995</v>
      </c>
      <c r="I27">
        <f t="shared" si="0"/>
        <v>0.10700625253968461</v>
      </c>
    </row>
    <row r="28" spans="1:9">
      <c r="A28">
        <v>15</v>
      </c>
      <c r="B28" t="s">
        <v>28</v>
      </c>
      <c r="C28" t="s">
        <v>98</v>
      </c>
      <c r="D28">
        <v>0</v>
      </c>
      <c r="E28">
        <v>0</v>
      </c>
      <c r="F28">
        <v>0</v>
      </c>
      <c r="G28">
        <v>13312</v>
      </c>
      <c r="H28">
        <v>0.52429999999999999</v>
      </c>
      <c r="I28">
        <f t="shared" si="0"/>
        <v>7.7788409862496549E-2</v>
      </c>
    </row>
    <row r="29" spans="1:9">
      <c r="A29">
        <v>16</v>
      </c>
      <c r="B29" t="s">
        <v>29</v>
      </c>
      <c r="C29" t="s">
        <v>98</v>
      </c>
      <c r="D29">
        <v>0</v>
      </c>
      <c r="E29">
        <v>0</v>
      </c>
      <c r="F29">
        <v>0</v>
      </c>
      <c r="G29">
        <v>14391</v>
      </c>
      <c r="H29">
        <v>0.5171</v>
      </c>
      <c r="I29">
        <f t="shared" si="0"/>
        <v>9.1931995438398723E-2</v>
      </c>
    </row>
    <row r="30" spans="1:9">
      <c r="A30">
        <v>17</v>
      </c>
      <c r="B30" t="s">
        <v>36</v>
      </c>
      <c r="C30" t="s">
        <v>98</v>
      </c>
      <c r="D30">
        <v>0</v>
      </c>
      <c r="E30">
        <v>0</v>
      </c>
      <c r="F30">
        <v>0</v>
      </c>
      <c r="G30">
        <v>23422</v>
      </c>
      <c r="H30">
        <v>0.47039999999999998</v>
      </c>
      <c r="I30">
        <f t="shared" si="0"/>
        <v>0.21031079185727955</v>
      </c>
    </row>
    <row r="31" spans="1:9">
      <c r="A31">
        <v>18</v>
      </c>
      <c r="B31" t="s">
        <v>37</v>
      </c>
      <c r="C31" t="s">
        <v>98</v>
      </c>
      <c r="D31">
        <v>0</v>
      </c>
      <c r="E31">
        <v>0</v>
      </c>
      <c r="F31">
        <v>0</v>
      </c>
      <c r="G31">
        <v>14306</v>
      </c>
      <c r="H31">
        <v>0.51839999999999997</v>
      </c>
      <c r="I31">
        <f t="shared" si="0"/>
        <v>9.0817811217868888E-2</v>
      </c>
    </row>
    <row r="32" spans="1:9">
      <c r="A32">
        <v>19</v>
      </c>
      <c r="B32" t="s">
        <v>38</v>
      </c>
      <c r="C32" t="s">
        <v>98</v>
      </c>
      <c r="D32">
        <v>0</v>
      </c>
      <c r="E32">
        <v>0</v>
      </c>
      <c r="F32">
        <v>0</v>
      </c>
      <c r="G32">
        <v>13022</v>
      </c>
      <c r="H32">
        <v>0.52559999999999996</v>
      </c>
      <c r="I32">
        <f t="shared" si="0"/>
        <v>7.3987075463041854E-2</v>
      </c>
    </row>
    <row r="33" spans="1:9">
      <c r="A33">
        <v>20</v>
      </c>
      <c r="B33" t="s">
        <v>51</v>
      </c>
      <c r="C33" t="s">
        <v>98</v>
      </c>
      <c r="D33">
        <v>0</v>
      </c>
      <c r="E33">
        <v>0</v>
      </c>
      <c r="F33">
        <v>0</v>
      </c>
      <c r="G33">
        <v>119515</v>
      </c>
      <c r="H33">
        <v>6.4999999999999997E-3</v>
      </c>
      <c r="I33">
        <f t="shared" si="0"/>
        <v>1.4699026071910759</v>
      </c>
    </row>
    <row r="34" spans="1:9">
      <c r="A34">
        <v>21</v>
      </c>
      <c r="B34" t="s">
        <v>94</v>
      </c>
      <c r="C34" t="s">
        <v>98</v>
      </c>
      <c r="D34">
        <v>0</v>
      </c>
      <c r="E34">
        <v>0</v>
      </c>
      <c r="F34">
        <v>0</v>
      </c>
      <c r="G34">
        <v>55460</v>
      </c>
      <c r="H34">
        <v>0.31469999999999998</v>
      </c>
    </row>
    <row r="35" spans="1:9">
      <c r="A35">
        <v>22</v>
      </c>
      <c r="B35" t="s">
        <v>93</v>
      </c>
      <c r="C35" t="s">
        <v>61</v>
      </c>
      <c r="D35">
        <v>0</v>
      </c>
      <c r="E35">
        <v>0</v>
      </c>
      <c r="F35">
        <v>0</v>
      </c>
      <c r="G35">
        <v>5803</v>
      </c>
      <c r="H35">
        <v>0.56159999999999999</v>
      </c>
    </row>
    <row r="36" spans="1:9">
      <c r="A36">
        <v>23</v>
      </c>
      <c r="B36" t="s">
        <v>103</v>
      </c>
      <c r="C36" t="s">
        <v>98</v>
      </c>
      <c r="D36">
        <v>0</v>
      </c>
      <c r="E36">
        <v>0</v>
      </c>
      <c r="F36">
        <v>0</v>
      </c>
      <c r="G36">
        <v>26154</v>
      </c>
      <c r="H36">
        <v>0.47349999999999998</v>
      </c>
    </row>
    <row r="37" spans="1:9">
      <c r="A37">
        <v>24</v>
      </c>
      <c r="B37" t="s">
        <v>102</v>
      </c>
      <c r="C37" t="s">
        <v>98</v>
      </c>
      <c r="D37">
        <v>0</v>
      </c>
      <c r="E37">
        <v>0</v>
      </c>
      <c r="F37">
        <v>0</v>
      </c>
      <c r="G37">
        <v>16914</v>
      </c>
      <c r="H37">
        <v>0.50600000000000001</v>
      </c>
    </row>
    <row r="38" spans="1:9">
      <c r="A38">
        <v>25</v>
      </c>
      <c r="B38" t="s">
        <v>101</v>
      </c>
      <c r="C38" t="s">
        <v>98</v>
      </c>
      <c r="D38">
        <v>0</v>
      </c>
      <c r="E38">
        <v>0</v>
      </c>
      <c r="F38">
        <v>0</v>
      </c>
      <c r="G38">
        <v>37786</v>
      </c>
      <c r="H38">
        <v>0.35249999999999998</v>
      </c>
      <c r="I38">
        <f t="shared" si="0"/>
        <v>0.3985948170771671</v>
      </c>
    </row>
    <row r="41" spans="1:9">
      <c r="A41" t="s">
        <v>71</v>
      </c>
      <c r="B41" t="s">
        <v>72</v>
      </c>
      <c r="C41" t="s">
        <v>71</v>
      </c>
      <c r="D41" t="s">
        <v>72</v>
      </c>
      <c r="E41" t="s">
        <v>71</v>
      </c>
      <c r="F41" t="s">
        <v>70</v>
      </c>
      <c r="G41" t="s">
        <v>69</v>
      </c>
      <c r="H41" t="s">
        <v>99</v>
      </c>
    </row>
    <row r="42" spans="1:9">
      <c r="A42">
        <v>2</v>
      </c>
      <c r="B42" t="s">
        <v>85</v>
      </c>
      <c r="C42" t="s">
        <v>84</v>
      </c>
      <c r="D42" t="s">
        <v>83</v>
      </c>
      <c r="E42" t="s">
        <v>82</v>
      </c>
      <c r="F42" t="s">
        <v>64</v>
      </c>
      <c r="G42" t="s">
        <v>81</v>
      </c>
      <c r="H42">
        <v>4</v>
      </c>
    </row>
    <row r="44" spans="1:9">
      <c r="A44" t="s">
        <v>80</v>
      </c>
      <c r="B44" t="s">
        <v>79</v>
      </c>
      <c r="C44" t="s">
        <v>78</v>
      </c>
      <c r="D44" t="s">
        <v>77</v>
      </c>
      <c r="E44" t="s">
        <v>76</v>
      </c>
      <c r="F44" t="s">
        <v>75</v>
      </c>
      <c r="G44" t="s">
        <v>74</v>
      </c>
      <c r="H44" t="s">
        <v>73</v>
      </c>
    </row>
    <row r="45" spans="1:9">
      <c r="A45" t="s">
        <v>71</v>
      </c>
      <c r="B45" t="s">
        <v>72</v>
      </c>
      <c r="C45" t="s">
        <v>71</v>
      </c>
      <c r="D45" t="s">
        <v>72</v>
      </c>
      <c r="E45" t="s">
        <v>71</v>
      </c>
      <c r="F45" t="s">
        <v>70</v>
      </c>
      <c r="G45" t="s">
        <v>69</v>
      </c>
      <c r="H45" t="s">
        <v>99</v>
      </c>
    </row>
    <row r="47" spans="1:9">
      <c r="A47">
        <v>0</v>
      </c>
      <c r="B47" t="s">
        <v>61</v>
      </c>
      <c r="D47">
        <v>0</v>
      </c>
      <c r="E47">
        <v>1</v>
      </c>
      <c r="F47">
        <v>0</v>
      </c>
      <c r="G47">
        <v>4668</v>
      </c>
      <c r="H47">
        <v>0.56789999999999996</v>
      </c>
    </row>
    <row r="48" spans="1:9">
      <c r="A48">
        <v>1</v>
      </c>
      <c r="B48" t="s">
        <v>67</v>
      </c>
      <c r="C48" t="s">
        <v>98</v>
      </c>
      <c r="D48">
        <v>0</v>
      </c>
      <c r="E48">
        <v>0</v>
      </c>
      <c r="F48">
        <v>0</v>
      </c>
      <c r="G48">
        <v>40654</v>
      </c>
      <c r="H48">
        <v>0.36849999999999999</v>
      </c>
    </row>
    <row r="49" spans="1:8">
      <c r="A49">
        <v>2</v>
      </c>
      <c r="B49" t="s">
        <v>63</v>
      </c>
      <c r="C49" t="s">
        <v>98</v>
      </c>
      <c r="D49">
        <v>0</v>
      </c>
      <c r="E49">
        <v>0</v>
      </c>
      <c r="F49">
        <v>0</v>
      </c>
      <c r="G49">
        <v>47919</v>
      </c>
      <c r="H49">
        <v>0.32819999999999999</v>
      </c>
    </row>
    <row r="50" spans="1:8">
      <c r="A50">
        <v>3</v>
      </c>
      <c r="B50" t="s">
        <v>59</v>
      </c>
      <c r="C50" t="s">
        <v>98</v>
      </c>
      <c r="D50">
        <v>0</v>
      </c>
      <c r="E50">
        <v>0</v>
      </c>
      <c r="F50">
        <v>0</v>
      </c>
      <c r="G50">
        <v>205063</v>
      </c>
      <c r="H50">
        <v>-0.54269999999999996</v>
      </c>
    </row>
    <row r="51" spans="1:8">
      <c r="A51">
        <v>4</v>
      </c>
      <c r="B51" t="s">
        <v>59</v>
      </c>
      <c r="C51" t="s">
        <v>98</v>
      </c>
      <c r="D51">
        <v>0</v>
      </c>
      <c r="E51">
        <v>0</v>
      </c>
      <c r="F51">
        <v>0</v>
      </c>
      <c r="G51">
        <v>192507</v>
      </c>
      <c r="H51">
        <v>-0.47310000000000002</v>
      </c>
    </row>
    <row r="52" spans="1:8">
      <c r="A52">
        <v>5</v>
      </c>
      <c r="B52" t="s">
        <v>59</v>
      </c>
      <c r="C52" t="s">
        <v>98</v>
      </c>
      <c r="D52">
        <v>0</v>
      </c>
      <c r="E52">
        <v>0</v>
      </c>
      <c r="F52">
        <v>0</v>
      </c>
      <c r="G52">
        <v>21813</v>
      </c>
      <c r="H52">
        <v>0.47289999999999999</v>
      </c>
    </row>
    <row r="53" spans="1:8">
      <c r="A53">
        <v>6</v>
      </c>
      <c r="B53" t="s">
        <v>59</v>
      </c>
      <c r="C53" t="s">
        <v>98</v>
      </c>
      <c r="D53">
        <v>0</v>
      </c>
      <c r="E53">
        <v>0</v>
      </c>
      <c r="F53">
        <v>0</v>
      </c>
      <c r="G53">
        <v>40887</v>
      </c>
      <c r="H53">
        <v>0.36720000000000003</v>
      </c>
    </row>
    <row r="54" spans="1:8">
      <c r="A54">
        <v>7</v>
      </c>
      <c r="B54" t="s">
        <v>59</v>
      </c>
      <c r="C54" t="s">
        <v>98</v>
      </c>
      <c r="D54">
        <v>0</v>
      </c>
      <c r="E54">
        <v>0</v>
      </c>
      <c r="F54">
        <v>0</v>
      </c>
      <c r="G54">
        <v>17050</v>
      </c>
      <c r="H54">
        <v>0.49930000000000002</v>
      </c>
    </row>
    <row r="55" spans="1:8">
      <c r="A55">
        <v>8</v>
      </c>
      <c r="B55" t="s">
        <v>59</v>
      </c>
      <c r="C55" t="s">
        <v>98</v>
      </c>
      <c r="D55">
        <v>0</v>
      </c>
      <c r="E55">
        <v>0</v>
      </c>
      <c r="F55">
        <v>0</v>
      </c>
      <c r="G55">
        <v>18008</v>
      </c>
      <c r="H55">
        <v>0.49399999999999999</v>
      </c>
    </row>
    <row r="56" spans="1:8">
      <c r="A56">
        <v>9</v>
      </c>
      <c r="B56" t="s">
        <v>59</v>
      </c>
      <c r="C56" t="s">
        <v>98</v>
      </c>
      <c r="D56">
        <v>0</v>
      </c>
      <c r="E56">
        <v>0</v>
      </c>
      <c r="F56">
        <v>0</v>
      </c>
      <c r="G56">
        <v>18842</v>
      </c>
      <c r="H56">
        <v>0.4894</v>
      </c>
    </row>
    <row r="57" spans="1:8">
      <c r="A57">
        <v>10</v>
      </c>
      <c r="B57" t="s">
        <v>59</v>
      </c>
      <c r="C57" t="s">
        <v>98</v>
      </c>
      <c r="D57">
        <v>0</v>
      </c>
      <c r="E57">
        <v>0</v>
      </c>
      <c r="F57">
        <v>0</v>
      </c>
      <c r="G57">
        <v>10713</v>
      </c>
      <c r="H57">
        <v>0.53439999999999999</v>
      </c>
    </row>
    <row r="58" spans="1:8">
      <c r="A58">
        <v>11</v>
      </c>
      <c r="B58" t="s">
        <v>59</v>
      </c>
      <c r="C58" t="s">
        <v>98</v>
      </c>
      <c r="D58">
        <v>0</v>
      </c>
      <c r="E58">
        <v>0</v>
      </c>
      <c r="F58">
        <v>0</v>
      </c>
      <c r="G58">
        <v>10781</v>
      </c>
      <c r="H58">
        <v>0.53410000000000002</v>
      </c>
    </row>
    <row r="59" spans="1:8">
      <c r="A59">
        <v>12</v>
      </c>
      <c r="B59" t="s">
        <v>59</v>
      </c>
      <c r="C59" t="s">
        <v>98</v>
      </c>
      <c r="D59">
        <v>0</v>
      </c>
      <c r="E59">
        <v>0</v>
      </c>
      <c r="F59">
        <v>0</v>
      </c>
      <c r="G59">
        <v>11114</v>
      </c>
      <c r="H59">
        <v>0.53220000000000001</v>
      </c>
    </row>
    <row r="60" spans="1:8">
      <c r="A60">
        <v>13</v>
      </c>
      <c r="B60" t="s">
        <v>59</v>
      </c>
      <c r="C60" t="s">
        <v>98</v>
      </c>
      <c r="D60">
        <v>0</v>
      </c>
      <c r="E60">
        <v>0</v>
      </c>
      <c r="F60">
        <v>0</v>
      </c>
      <c r="G60">
        <v>10255</v>
      </c>
      <c r="H60">
        <v>0.53700000000000003</v>
      </c>
    </row>
    <row r="61" spans="1:8">
      <c r="A61">
        <v>14</v>
      </c>
      <c r="B61" t="s">
        <v>59</v>
      </c>
      <c r="C61" t="s">
        <v>98</v>
      </c>
      <c r="D61">
        <v>0</v>
      </c>
      <c r="E61">
        <v>0</v>
      </c>
      <c r="F61">
        <v>0</v>
      </c>
      <c r="G61">
        <v>14487</v>
      </c>
      <c r="H61">
        <v>0.51349999999999996</v>
      </c>
    </row>
    <row r="62" spans="1:8">
      <c r="A62">
        <v>15</v>
      </c>
      <c r="B62" t="s">
        <v>59</v>
      </c>
      <c r="C62" t="s">
        <v>98</v>
      </c>
      <c r="D62">
        <v>0</v>
      </c>
      <c r="E62">
        <v>0</v>
      </c>
      <c r="F62">
        <v>0</v>
      </c>
      <c r="G62">
        <v>12220</v>
      </c>
      <c r="H62">
        <v>0.52610000000000001</v>
      </c>
    </row>
    <row r="63" spans="1:8">
      <c r="A63">
        <v>16</v>
      </c>
      <c r="B63" t="s">
        <v>59</v>
      </c>
      <c r="C63" t="s">
        <v>98</v>
      </c>
      <c r="D63">
        <v>0</v>
      </c>
      <c r="E63">
        <v>0</v>
      </c>
      <c r="F63">
        <v>0</v>
      </c>
      <c r="G63">
        <v>13342</v>
      </c>
      <c r="H63">
        <v>0.51990000000000003</v>
      </c>
    </row>
    <row r="64" spans="1:8">
      <c r="A64">
        <v>17</v>
      </c>
      <c r="B64" t="s">
        <v>59</v>
      </c>
      <c r="C64" t="s">
        <v>98</v>
      </c>
      <c r="D64">
        <v>0</v>
      </c>
      <c r="E64">
        <v>0</v>
      </c>
      <c r="F64">
        <v>0</v>
      </c>
      <c r="G64">
        <v>22607</v>
      </c>
      <c r="H64">
        <v>0.46850000000000003</v>
      </c>
    </row>
    <row r="65" spans="1:8">
      <c r="A65">
        <v>18</v>
      </c>
      <c r="B65" t="s">
        <v>59</v>
      </c>
      <c r="C65" t="s">
        <v>98</v>
      </c>
      <c r="D65">
        <v>0</v>
      </c>
      <c r="E65">
        <v>0</v>
      </c>
      <c r="F65">
        <v>0</v>
      </c>
      <c r="G65">
        <v>13287</v>
      </c>
      <c r="H65">
        <v>0.5202</v>
      </c>
    </row>
    <row r="66" spans="1:8">
      <c r="A66">
        <v>19</v>
      </c>
      <c r="B66" t="s">
        <v>59</v>
      </c>
      <c r="C66" t="s">
        <v>98</v>
      </c>
      <c r="D66">
        <v>0</v>
      </c>
      <c r="E66">
        <v>0</v>
      </c>
      <c r="F66">
        <v>0</v>
      </c>
      <c r="G66">
        <v>11988</v>
      </c>
      <c r="H66">
        <v>0.52739999999999998</v>
      </c>
    </row>
    <row r="67" spans="1:8">
      <c r="A67">
        <v>20</v>
      </c>
      <c r="B67" t="s">
        <v>59</v>
      </c>
      <c r="C67" t="s">
        <v>98</v>
      </c>
      <c r="D67">
        <v>0</v>
      </c>
      <c r="E67">
        <v>0</v>
      </c>
      <c r="F67">
        <v>0</v>
      </c>
      <c r="G67">
        <v>121066</v>
      </c>
      <c r="H67">
        <v>-7.7200000000000005E-2</v>
      </c>
    </row>
    <row r="68" spans="1:8">
      <c r="A68">
        <v>21</v>
      </c>
      <c r="B68" t="s">
        <v>63</v>
      </c>
      <c r="C68" t="s">
        <v>98</v>
      </c>
      <c r="D68">
        <v>0</v>
      </c>
      <c r="E68">
        <v>0</v>
      </c>
      <c r="F68">
        <v>0</v>
      </c>
      <c r="G68">
        <v>55482</v>
      </c>
      <c r="H68">
        <v>0.2863</v>
      </c>
    </row>
    <row r="69" spans="1:8">
      <c r="A69">
        <v>22</v>
      </c>
      <c r="B69" t="s">
        <v>61</v>
      </c>
      <c r="C69" t="s">
        <v>61</v>
      </c>
      <c r="D69">
        <v>0</v>
      </c>
      <c r="E69">
        <v>0</v>
      </c>
      <c r="F69">
        <v>0</v>
      </c>
      <c r="G69">
        <v>4668</v>
      </c>
      <c r="H69">
        <v>0.56789999999999996</v>
      </c>
    </row>
    <row r="70" spans="1:8">
      <c r="A70">
        <v>23</v>
      </c>
      <c r="B70" t="s">
        <v>59</v>
      </c>
      <c r="C70" t="s">
        <v>98</v>
      </c>
      <c r="D70">
        <v>0</v>
      </c>
      <c r="E70">
        <v>0</v>
      </c>
      <c r="F70">
        <v>0</v>
      </c>
      <c r="G70">
        <v>25533</v>
      </c>
      <c r="H70">
        <v>0.45229999999999998</v>
      </c>
    </row>
    <row r="71" spans="1:8">
      <c r="A71">
        <v>24</v>
      </c>
      <c r="B71" t="s">
        <v>59</v>
      </c>
      <c r="C71" t="s">
        <v>98</v>
      </c>
      <c r="D71">
        <v>0</v>
      </c>
      <c r="E71">
        <v>0</v>
      </c>
      <c r="F71">
        <v>0</v>
      </c>
      <c r="G71">
        <v>16087</v>
      </c>
      <c r="H71">
        <v>0.50460000000000005</v>
      </c>
    </row>
    <row r="72" spans="1:8">
      <c r="A72">
        <v>25</v>
      </c>
      <c r="B72" t="s">
        <v>59</v>
      </c>
      <c r="C72" t="s">
        <v>98</v>
      </c>
      <c r="D72">
        <v>0</v>
      </c>
      <c r="E72">
        <v>0</v>
      </c>
      <c r="F72">
        <v>0</v>
      </c>
      <c r="G72">
        <v>37477</v>
      </c>
      <c r="H72">
        <v>0.3861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7273-4071-4F27-B14B-00717A86561F}">
  <dimension ref="A1:H17"/>
  <sheetViews>
    <sheetView tabSelected="1" workbookViewId="0">
      <selection activeCell="D1" sqref="D1"/>
    </sheetView>
  </sheetViews>
  <sheetFormatPr defaultRowHeight="15"/>
  <cols>
    <col min="8" max="8" width="12" bestFit="1" customWidth="1"/>
  </cols>
  <sheetData>
    <row r="1" spans="1:8" ht="30">
      <c r="A1" s="23"/>
      <c r="B1" s="23" t="s">
        <v>119</v>
      </c>
      <c r="C1" s="23" t="s">
        <v>40</v>
      </c>
      <c r="D1" s="23" t="s">
        <v>145</v>
      </c>
      <c r="E1" s="23" t="s">
        <v>140</v>
      </c>
      <c r="F1" s="25" t="s">
        <v>142</v>
      </c>
      <c r="G1" s="25" t="s">
        <v>143</v>
      </c>
      <c r="H1" s="25" t="s">
        <v>144</v>
      </c>
    </row>
    <row r="2" spans="1:8">
      <c r="A2" s="23"/>
      <c r="B2" s="24" t="s">
        <v>60</v>
      </c>
      <c r="C2" s="24">
        <v>0</v>
      </c>
      <c r="D2" s="24">
        <v>2.9957319999999998</v>
      </c>
      <c r="E2" s="24">
        <v>0</v>
      </c>
    </row>
    <row r="3" spans="1:8">
      <c r="A3" s="23"/>
      <c r="B3" s="24" t="s">
        <v>60</v>
      </c>
      <c r="C3" s="24">
        <v>11</v>
      </c>
      <c r="D3" s="24">
        <v>3.8261949999999998</v>
      </c>
      <c r="E3" s="24">
        <v>950400</v>
      </c>
      <c r="F3">
        <f>D3-D2</f>
        <v>0.83046299999999995</v>
      </c>
      <c r="G3">
        <f>E3-E2</f>
        <v>950400</v>
      </c>
      <c r="H3">
        <f>F3/G3</f>
        <v>8.7380366161616157E-7</v>
      </c>
    </row>
    <row r="4" spans="1:8">
      <c r="A4" s="23"/>
      <c r="B4" s="24" t="s">
        <v>60</v>
      </c>
      <c r="C4" s="24">
        <v>18</v>
      </c>
      <c r="D4" s="24">
        <v>3.2819340000000001</v>
      </c>
      <c r="E4" s="24">
        <v>1555200</v>
      </c>
      <c r="F4">
        <f t="shared" ref="F4:F17" si="0">D4-D3</f>
        <v>-0.54426099999999966</v>
      </c>
      <c r="G4">
        <f t="shared" ref="G4:G17" si="1">E4-E3</f>
        <v>604800</v>
      </c>
      <c r="H4">
        <f t="shared" ref="H4:H17" si="2">F4/G4</f>
        <v>-8.9990244708994657E-7</v>
      </c>
    </row>
    <row r="5" spans="1:8">
      <c r="A5" s="23"/>
      <c r="B5" s="24" t="s">
        <v>60</v>
      </c>
      <c r="C5" s="24">
        <v>31</v>
      </c>
      <c r="D5" s="24" t="s">
        <v>141</v>
      </c>
      <c r="E5" s="24">
        <v>2678400</v>
      </c>
    </row>
    <row r="6" spans="1:8">
      <c r="A6" s="23"/>
      <c r="B6" s="24" t="s">
        <v>60</v>
      </c>
      <c r="C6" s="24">
        <v>89</v>
      </c>
      <c r="D6" s="24" t="s">
        <v>141</v>
      </c>
      <c r="E6" s="24">
        <v>7689600</v>
      </c>
    </row>
    <row r="7" spans="1:8">
      <c r="A7" s="23"/>
      <c r="B7" s="24" t="s">
        <v>64</v>
      </c>
      <c r="C7" s="24">
        <v>0</v>
      </c>
      <c r="D7" s="24">
        <v>2.9957319999999998</v>
      </c>
      <c r="E7" s="24">
        <v>0</v>
      </c>
    </row>
    <row r="8" spans="1:8">
      <c r="A8" s="23"/>
      <c r="B8" s="24" t="s">
        <v>64</v>
      </c>
      <c r="C8" s="24">
        <v>11</v>
      </c>
      <c r="D8" s="24">
        <v>4.7510649999999996</v>
      </c>
      <c r="E8" s="24">
        <v>950400</v>
      </c>
      <c r="F8">
        <f t="shared" si="0"/>
        <v>1.7553329999999998</v>
      </c>
      <c r="G8">
        <f t="shared" si="1"/>
        <v>950400</v>
      </c>
      <c r="H8">
        <f t="shared" si="2"/>
        <v>1.8469412878787876E-6</v>
      </c>
    </row>
    <row r="9" spans="1:8">
      <c r="A9" s="23"/>
      <c r="B9" s="24" t="s">
        <v>64</v>
      </c>
      <c r="C9" s="24">
        <v>18</v>
      </c>
      <c r="D9" s="24">
        <v>4.8915280000000001</v>
      </c>
      <c r="E9" s="24">
        <v>1555200</v>
      </c>
      <c r="F9">
        <f t="shared" si="0"/>
        <v>0.14046300000000045</v>
      </c>
      <c r="G9">
        <f t="shared" si="1"/>
        <v>604800</v>
      </c>
      <c r="H9">
        <f t="shared" si="2"/>
        <v>2.3224702380952456E-7</v>
      </c>
    </row>
    <row r="10" spans="1:8">
      <c r="A10" s="23"/>
      <c r="B10" s="24" t="s">
        <v>64</v>
      </c>
      <c r="C10" s="24">
        <v>31</v>
      </c>
      <c r="D10" s="24">
        <v>5.1262879999999997</v>
      </c>
      <c r="E10" s="24">
        <v>2678400</v>
      </c>
      <c r="F10">
        <f t="shared" si="0"/>
        <v>0.23475999999999964</v>
      </c>
      <c r="G10">
        <f t="shared" si="1"/>
        <v>1123200</v>
      </c>
      <c r="H10">
        <f t="shared" si="2"/>
        <v>2.0900997150997119E-7</v>
      </c>
    </row>
    <row r="11" spans="1:8">
      <c r="A11" s="23"/>
      <c r="B11" s="24" t="s">
        <v>64</v>
      </c>
      <c r="C11" s="24">
        <v>60</v>
      </c>
      <c r="D11" s="24">
        <v>5.1447820000000002</v>
      </c>
      <c r="E11" s="24">
        <v>5184000</v>
      </c>
      <c r="F11">
        <f t="shared" si="0"/>
        <v>1.8494000000000455E-2</v>
      </c>
      <c r="G11">
        <f t="shared" si="1"/>
        <v>2505600</v>
      </c>
      <c r="H11">
        <f t="shared" si="2"/>
        <v>7.3810664112390061E-9</v>
      </c>
    </row>
    <row r="12" spans="1:8">
      <c r="A12" s="23"/>
      <c r="B12" s="24" t="s">
        <v>64</v>
      </c>
      <c r="C12" s="24">
        <v>89</v>
      </c>
      <c r="D12" s="24">
        <v>5.1192700000000002</v>
      </c>
      <c r="E12" s="24">
        <v>7689600</v>
      </c>
      <c r="F12">
        <f t="shared" si="0"/>
        <v>-2.5511999999999979E-2</v>
      </c>
      <c r="G12">
        <f t="shared" si="1"/>
        <v>2505600</v>
      </c>
      <c r="H12">
        <f t="shared" si="2"/>
        <v>-1.0181992337164742E-8</v>
      </c>
    </row>
    <row r="13" spans="1:8">
      <c r="A13" s="23"/>
      <c r="B13" s="24" t="s">
        <v>67</v>
      </c>
      <c r="C13" s="24">
        <v>7</v>
      </c>
      <c r="D13" s="24">
        <v>3.514027</v>
      </c>
      <c r="E13" s="24">
        <v>604800</v>
      </c>
    </row>
    <row r="14" spans="1:8">
      <c r="A14" s="23"/>
      <c r="B14" s="24" t="s">
        <v>67</v>
      </c>
      <c r="C14" s="24">
        <v>11</v>
      </c>
      <c r="D14" s="24">
        <v>4.6962289999999998</v>
      </c>
      <c r="E14" s="24">
        <v>950400</v>
      </c>
      <c r="F14">
        <f t="shared" si="0"/>
        <v>1.1822019999999998</v>
      </c>
      <c r="G14">
        <f t="shared" si="1"/>
        <v>345600</v>
      </c>
      <c r="H14">
        <f t="shared" si="2"/>
        <v>3.4207233796296287E-6</v>
      </c>
    </row>
    <row r="15" spans="1:8">
      <c r="A15" s="23"/>
      <c r="B15" s="24" t="s">
        <v>67</v>
      </c>
      <c r="C15" s="24">
        <v>14</v>
      </c>
      <c r="D15" s="24">
        <v>4.9082480000000004</v>
      </c>
      <c r="E15" s="24">
        <v>1209600</v>
      </c>
      <c r="F15">
        <f t="shared" si="0"/>
        <v>0.21201900000000062</v>
      </c>
      <c r="G15">
        <f t="shared" si="1"/>
        <v>259200</v>
      </c>
      <c r="H15">
        <f t="shared" si="2"/>
        <v>8.1797453703703949E-7</v>
      </c>
    </row>
    <row r="16" spans="1:8">
      <c r="A16" s="23"/>
      <c r="B16" s="24" t="s">
        <v>67</v>
      </c>
      <c r="C16" s="24">
        <v>31</v>
      </c>
      <c r="D16" s="24">
        <v>4.823944</v>
      </c>
      <c r="E16" s="24">
        <v>2678400</v>
      </c>
      <c r="F16">
        <f t="shared" si="0"/>
        <v>-8.4304000000000379E-2</v>
      </c>
      <c r="G16">
        <f t="shared" si="1"/>
        <v>1468800</v>
      </c>
      <c r="H16">
        <f t="shared" si="2"/>
        <v>-5.7396514161220299E-8</v>
      </c>
    </row>
    <row r="17" spans="1:8">
      <c r="A17" s="23"/>
      <c r="B17" s="24" t="s">
        <v>67</v>
      </c>
      <c r="C17" s="24">
        <v>89</v>
      </c>
      <c r="D17" s="24">
        <v>4.7170629999999996</v>
      </c>
      <c r="E17" s="24">
        <v>7689600</v>
      </c>
      <c r="F17">
        <f t="shared" si="0"/>
        <v>-0.10688100000000045</v>
      </c>
      <c r="G17">
        <f t="shared" si="1"/>
        <v>5011200</v>
      </c>
      <c r="H17">
        <f t="shared" si="2"/>
        <v>-2.1328424329502004E-8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2222-DA15-455F-8288-674CD472E732}">
  <dimension ref="A1:K60"/>
  <sheetViews>
    <sheetView topLeftCell="A4" workbookViewId="0">
      <selection activeCell="K43" sqref="K43"/>
    </sheetView>
  </sheetViews>
  <sheetFormatPr defaultRowHeight="15"/>
  <sheetData>
    <row r="1" spans="1:11">
      <c r="A1" t="s">
        <v>92</v>
      </c>
    </row>
    <row r="2" spans="1:11">
      <c r="A2" t="s">
        <v>109</v>
      </c>
    </row>
    <row r="3" spans="1:11">
      <c r="A3" t="s">
        <v>90</v>
      </c>
    </row>
    <row r="4" spans="1:11">
      <c r="A4" t="s">
        <v>89</v>
      </c>
    </row>
    <row r="5" spans="1:11">
      <c r="A5" t="s">
        <v>108</v>
      </c>
    </row>
    <row r="6" spans="1:11">
      <c r="K6">
        <v>44429</v>
      </c>
    </row>
    <row r="7" spans="1:11">
      <c r="A7" t="s">
        <v>87</v>
      </c>
      <c r="K7">
        <v>7815</v>
      </c>
    </row>
    <row r="8" spans="1:11">
      <c r="A8" t="s">
        <v>107</v>
      </c>
    </row>
    <row r="10" spans="1:11">
      <c r="A10" t="s">
        <v>80</v>
      </c>
      <c r="B10" t="s">
        <v>79</v>
      </c>
      <c r="C10" t="s">
        <v>78</v>
      </c>
      <c r="D10" t="s">
        <v>77</v>
      </c>
      <c r="E10" t="s">
        <v>76</v>
      </c>
      <c r="F10" t="s">
        <v>75</v>
      </c>
      <c r="G10" t="s">
        <v>74</v>
      </c>
      <c r="H10" t="s">
        <v>73</v>
      </c>
    </row>
    <row r="11" spans="1:11">
      <c r="A11" t="s">
        <v>71</v>
      </c>
      <c r="B11" t="s">
        <v>72</v>
      </c>
      <c r="C11" t="s">
        <v>71</v>
      </c>
      <c r="D11" t="s">
        <v>72</v>
      </c>
      <c r="E11" t="s">
        <v>71</v>
      </c>
      <c r="F11" t="s">
        <v>70</v>
      </c>
      <c r="G11" t="s">
        <v>69</v>
      </c>
      <c r="H11" t="s">
        <v>106</v>
      </c>
    </row>
    <row r="13" spans="1:11">
      <c r="A13">
        <v>0</v>
      </c>
      <c r="B13" t="s">
        <v>61</v>
      </c>
      <c r="D13">
        <v>0</v>
      </c>
      <c r="E13">
        <v>1</v>
      </c>
      <c r="F13">
        <v>0</v>
      </c>
      <c r="G13">
        <v>7049</v>
      </c>
      <c r="H13">
        <v>0</v>
      </c>
    </row>
    <row r="14" spans="1:11">
      <c r="A14">
        <v>1</v>
      </c>
      <c r="B14" t="s">
        <v>97</v>
      </c>
      <c r="C14" t="s">
        <v>66</v>
      </c>
      <c r="D14">
        <v>0</v>
      </c>
      <c r="E14">
        <v>0</v>
      </c>
      <c r="F14">
        <v>0</v>
      </c>
      <c r="G14">
        <v>62700</v>
      </c>
      <c r="H14">
        <v>0</v>
      </c>
    </row>
    <row r="15" spans="1:11">
      <c r="A15">
        <v>2</v>
      </c>
      <c r="B15" t="s">
        <v>94</v>
      </c>
      <c r="C15" t="s">
        <v>58</v>
      </c>
      <c r="D15">
        <v>0</v>
      </c>
      <c r="E15">
        <v>0</v>
      </c>
      <c r="F15">
        <v>0</v>
      </c>
      <c r="G15">
        <v>68132</v>
      </c>
      <c r="H15">
        <v>0</v>
      </c>
    </row>
    <row r="16" spans="1:11">
      <c r="A16">
        <v>3</v>
      </c>
      <c r="B16" t="s">
        <v>96</v>
      </c>
      <c r="C16" t="s">
        <v>64</v>
      </c>
      <c r="D16">
        <v>0</v>
      </c>
      <c r="E16">
        <v>0</v>
      </c>
      <c r="F16">
        <v>0</v>
      </c>
      <c r="G16">
        <v>64125</v>
      </c>
      <c r="H16">
        <v>1.27</v>
      </c>
      <c r="I16">
        <f>(G16-$K$7)/$K$6</f>
        <v>1.2674154268608342</v>
      </c>
    </row>
    <row r="17" spans="1:9">
      <c r="A17">
        <v>4</v>
      </c>
      <c r="B17" t="s">
        <v>96</v>
      </c>
      <c r="C17" t="s">
        <v>60</v>
      </c>
      <c r="D17">
        <v>0</v>
      </c>
      <c r="E17">
        <v>0</v>
      </c>
      <c r="F17">
        <v>0</v>
      </c>
      <c r="G17">
        <v>49144</v>
      </c>
      <c r="H17">
        <v>0.93100000000000005</v>
      </c>
      <c r="I17">
        <f t="shared" ref="I17:I32" si="0">(G17-$K$7)/$K$6</f>
        <v>0.93022575344932368</v>
      </c>
    </row>
    <row r="18" spans="1:9">
      <c r="A18">
        <v>5</v>
      </c>
      <c r="B18" t="s">
        <v>96</v>
      </c>
      <c r="C18" t="s">
        <v>64</v>
      </c>
      <c r="D18">
        <v>0</v>
      </c>
      <c r="E18">
        <v>0</v>
      </c>
      <c r="F18">
        <v>0</v>
      </c>
      <c r="G18">
        <v>35394</v>
      </c>
      <c r="H18">
        <v>0.63</v>
      </c>
      <c r="I18">
        <f t="shared" si="0"/>
        <v>0.62074320826487206</v>
      </c>
    </row>
    <row r="19" spans="1:9">
      <c r="A19">
        <v>6</v>
      </c>
      <c r="B19" t="s">
        <v>96</v>
      </c>
      <c r="C19" t="s">
        <v>64</v>
      </c>
      <c r="D19">
        <v>0</v>
      </c>
      <c r="E19">
        <v>0</v>
      </c>
      <c r="F19">
        <v>0</v>
      </c>
      <c r="G19">
        <v>23240</v>
      </c>
      <c r="H19">
        <v>0.316</v>
      </c>
      <c r="I19">
        <f t="shared" si="0"/>
        <v>0.34718314614328477</v>
      </c>
    </row>
    <row r="20" spans="1:9">
      <c r="A20">
        <v>7</v>
      </c>
      <c r="B20" t="s">
        <v>93</v>
      </c>
      <c r="C20" t="s">
        <v>60</v>
      </c>
      <c r="D20">
        <v>0</v>
      </c>
      <c r="E20">
        <v>0</v>
      </c>
      <c r="F20">
        <v>0</v>
      </c>
      <c r="G20">
        <v>6991</v>
      </c>
      <c r="H20">
        <v>0</v>
      </c>
      <c r="I20">
        <f t="shared" si="0"/>
        <v>-1.8546444889599136E-2</v>
      </c>
    </row>
    <row r="21" spans="1:9">
      <c r="A21">
        <v>8</v>
      </c>
      <c r="B21" t="s">
        <v>52</v>
      </c>
      <c r="C21" t="s">
        <v>98</v>
      </c>
      <c r="D21">
        <v>0</v>
      </c>
      <c r="E21">
        <v>0</v>
      </c>
      <c r="F21">
        <v>0</v>
      </c>
      <c r="G21">
        <v>106336</v>
      </c>
      <c r="H21">
        <v>2.3279999999999998</v>
      </c>
      <c r="I21">
        <f t="shared" si="0"/>
        <v>2.2174930788448988</v>
      </c>
    </row>
    <row r="22" spans="1:9">
      <c r="A22">
        <v>9</v>
      </c>
      <c r="B22" t="s">
        <v>55</v>
      </c>
      <c r="C22" t="s">
        <v>98</v>
      </c>
      <c r="D22">
        <v>0</v>
      </c>
      <c r="E22">
        <v>0</v>
      </c>
      <c r="F22">
        <v>0</v>
      </c>
      <c r="G22">
        <v>107802</v>
      </c>
      <c r="H22">
        <v>2.3811</v>
      </c>
      <c r="I22">
        <f t="shared" si="0"/>
        <v>2.250489545116928</v>
      </c>
    </row>
    <row r="23" spans="1:9">
      <c r="A23">
        <v>10</v>
      </c>
      <c r="B23" t="s">
        <v>18</v>
      </c>
      <c r="C23" t="s">
        <v>98</v>
      </c>
      <c r="D23">
        <v>0</v>
      </c>
      <c r="E23">
        <v>0</v>
      </c>
      <c r="F23">
        <v>0</v>
      </c>
      <c r="G23">
        <v>82820</v>
      </c>
      <c r="H23">
        <v>1.7745</v>
      </c>
      <c r="I23">
        <f t="shared" si="0"/>
        <v>1.6881991492043484</v>
      </c>
    </row>
    <row r="24" spans="1:9">
      <c r="A24">
        <v>11</v>
      </c>
      <c r="B24" t="s">
        <v>30</v>
      </c>
      <c r="C24" t="s">
        <v>98</v>
      </c>
      <c r="D24">
        <v>0</v>
      </c>
      <c r="E24">
        <v>0</v>
      </c>
      <c r="F24">
        <v>0</v>
      </c>
      <c r="G24">
        <v>54544</v>
      </c>
      <c r="H24">
        <v>1.1053999999999999</v>
      </c>
      <c r="I24">
        <f t="shared" si="0"/>
        <v>1.0517679893763083</v>
      </c>
    </row>
    <row r="25" spans="1:9">
      <c r="A25">
        <v>12</v>
      </c>
      <c r="B25" t="s">
        <v>6</v>
      </c>
      <c r="C25" t="s">
        <v>98</v>
      </c>
      <c r="D25">
        <v>0</v>
      </c>
      <c r="E25">
        <v>0</v>
      </c>
      <c r="F25">
        <v>0</v>
      </c>
      <c r="G25">
        <v>76885</v>
      </c>
      <c r="H25">
        <v>1.6415</v>
      </c>
      <c r="I25">
        <f t="shared" si="0"/>
        <v>1.5546152287920052</v>
      </c>
    </row>
    <row r="26" spans="1:9">
      <c r="A26">
        <v>13</v>
      </c>
      <c r="B26" t="s">
        <v>15</v>
      </c>
      <c r="C26" t="s">
        <v>98</v>
      </c>
      <c r="D26">
        <v>0</v>
      </c>
      <c r="E26">
        <v>0</v>
      </c>
      <c r="F26">
        <v>0</v>
      </c>
      <c r="G26">
        <v>66680</v>
      </c>
      <c r="H26">
        <v>1.3872</v>
      </c>
      <c r="I26">
        <f t="shared" si="0"/>
        <v>1.3249229107114722</v>
      </c>
    </row>
    <row r="27" spans="1:9">
      <c r="A27">
        <v>14</v>
      </c>
      <c r="B27" t="s">
        <v>24</v>
      </c>
      <c r="C27" t="s">
        <v>98</v>
      </c>
      <c r="D27">
        <v>0</v>
      </c>
      <c r="E27">
        <v>0</v>
      </c>
      <c r="F27">
        <v>0</v>
      </c>
      <c r="G27">
        <v>62657</v>
      </c>
      <c r="H27">
        <v>1.2826</v>
      </c>
      <c r="I27">
        <f t="shared" si="0"/>
        <v>1.2343739449458686</v>
      </c>
    </row>
    <row r="28" spans="1:9">
      <c r="A28">
        <v>15</v>
      </c>
      <c r="B28" t="s">
        <v>27</v>
      </c>
      <c r="C28" t="s">
        <v>98</v>
      </c>
      <c r="D28">
        <v>0</v>
      </c>
      <c r="E28">
        <v>0</v>
      </c>
      <c r="F28">
        <v>0</v>
      </c>
      <c r="G28">
        <v>36768</v>
      </c>
      <c r="H28">
        <v>0.68540000000000001</v>
      </c>
      <c r="I28">
        <f t="shared" si="0"/>
        <v>0.65166895496184929</v>
      </c>
    </row>
    <row r="29" spans="1:9">
      <c r="A29">
        <v>16</v>
      </c>
      <c r="B29" t="s">
        <v>36</v>
      </c>
      <c r="C29" t="s">
        <v>98</v>
      </c>
      <c r="D29">
        <v>0</v>
      </c>
      <c r="E29">
        <v>0</v>
      </c>
      <c r="F29">
        <v>0</v>
      </c>
      <c r="G29">
        <v>31754</v>
      </c>
      <c r="H29">
        <v>0.57720000000000005</v>
      </c>
      <c r="I29">
        <f t="shared" si="0"/>
        <v>0.53881473812149727</v>
      </c>
    </row>
    <row r="30" spans="1:9">
      <c r="A30">
        <v>17</v>
      </c>
      <c r="B30" t="s">
        <v>21</v>
      </c>
      <c r="C30" t="s">
        <v>98</v>
      </c>
      <c r="D30">
        <v>0</v>
      </c>
      <c r="E30">
        <v>0</v>
      </c>
      <c r="F30">
        <v>0</v>
      </c>
      <c r="G30">
        <v>35000</v>
      </c>
      <c r="H30">
        <v>0.6694</v>
      </c>
      <c r="I30">
        <f t="shared" si="0"/>
        <v>0.61187512660649579</v>
      </c>
    </row>
    <row r="31" spans="1:9">
      <c r="A31">
        <v>18</v>
      </c>
      <c r="B31" t="s">
        <v>33</v>
      </c>
      <c r="C31" t="s">
        <v>98</v>
      </c>
      <c r="D31">
        <v>0</v>
      </c>
      <c r="E31">
        <v>0</v>
      </c>
      <c r="F31">
        <v>0</v>
      </c>
      <c r="G31">
        <v>32293</v>
      </c>
      <c r="H31">
        <v>0.57140000000000002</v>
      </c>
      <c r="I31">
        <f t="shared" si="0"/>
        <v>0.55094645389272767</v>
      </c>
    </row>
    <row r="32" spans="1:9">
      <c r="A32">
        <v>19</v>
      </c>
      <c r="B32" t="s">
        <v>94</v>
      </c>
      <c r="C32" t="s">
        <v>98</v>
      </c>
      <c r="D32">
        <v>0</v>
      </c>
      <c r="E32">
        <v>0</v>
      </c>
      <c r="F32">
        <v>0</v>
      </c>
      <c r="G32">
        <v>50620</v>
      </c>
      <c r="H32">
        <v>0.9879</v>
      </c>
      <c r="I32">
        <f t="shared" si="0"/>
        <v>0.96344729793603279</v>
      </c>
    </row>
    <row r="35" spans="1:8">
      <c r="A35" t="s">
        <v>71</v>
      </c>
      <c r="B35" t="s">
        <v>72</v>
      </c>
      <c r="C35" t="s">
        <v>71</v>
      </c>
      <c r="D35" t="s">
        <v>72</v>
      </c>
      <c r="E35" t="s">
        <v>71</v>
      </c>
      <c r="F35" t="s">
        <v>70</v>
      </c>
      <c r="G35" t="s">
        <v>69</v>
      </c>
      <c r="H35" t="s">
        <v>106</v>
      </c>
    </row>
    <row r="36" spans="1:8">
      <c r="A36">
        <v>2</v>
      </c>
      <c r="B36" t="s">
        <v>85</v>
      </c>
      <c r="C36" t="s">
        <v>84</v>
      </c>
      <c r="D36" t="s">
        <v>83</v>
      </c>
      <c r="E36" t="s">
        <v>82</v>
      </c>
      <c r="F36" t="s">
        <v>64</v>
      </c>
      <c r="G36" t="s">
        <v>81</v>
      </c>
      <c r="H36">
        <v>2</v>
      </c>
    </row>
    <row r="38" spans="1:8">
      <c r="A38" t="s">
        <v>80</v>
      </c>
      <c r="B38" t="s">
        <v>79</v>
      </c>
      <c r="C38" t="s">
        <v>78</v>
      </c>
      <c r="D38" t="s">
        <v>77</v>
      </c>
      <c r="E38" t="s">
        <v>76</v>
      </c>
      <c r="F38" t="s">
        <v>75</v>
      </c>
      <c r="G38" t="s">
        <v>74</v>
      </c>
      <c r="H38" t="s">
        <v>73</v>
      </c>
    </row>
    <row r="39" spans="1:8">
      <c r="A39" t="s">
        <v>71</v>
      </c>
      <c r="B39" t="s">
        <v>72</v>
      </c>
      <c r="C39" t="s">
        <v>71</v>
      </c>
      <c r="D39" t="s">
        <v>72</v>
      </c>
      <c r="E39" t="s">
        <v>71</v>
      </c>
      <c r="F39" t="s">
        <v>70</v>
      </c>
      <c r="G39" t="s">
        <v>69</v>
      </c>
      <c r="H39" t="s">
        <v>106</v>
      </c>
    </row>
    <row r="41" spans="1:8">
      <c r="A41">
        <v>0</v>
      </c>
      <c r="B41" t="s">
        <v>61</v>
      </c>
      <c r="D41">
        <v>0</v>
      </c>
      <c r="E41">
        <v>1</v>
      </c>
      <c r="F41">
        <v>0</v>
      </c>
      <c r="G41">
        <v>7049</v>
      </c>
      <c r="H41">
        <v>-4.6300000000000001E-2</v>
      </c>
    </row>
    <row r="42" spans="1:8">
      <c r="A42">
        <v>1</v>
      </c>
      <c r="B42" t="s">
        <v>67</v>
      </c>
      <c r="C42" t="s">
        <v>66</v>
      </c>
      <c r="D42">
        <v>0</v>
      </c>
      <c r="E42">
        <v>0</v>
      </c>
      <c r="F42">
        <v>0</v>
      </c>
      <c r="G42">
        <v>62706</v>
      </c>
      <c r="H42">
        <v>1.2432000000000001</v>
      </c>
    </row>
    <row r="43" spans="1:8">
      <c r="A43">
        <v>2</v>
      </c>
      <c r="B43" t="s">
        <v>63</v>
      </c>
      <c r="C43" t="s">
        <v>58</v>
      </c>
      <c r="D43">
        <v>0</v>
      </c>
      <c r="E43">
        <v>0</v>
      </c>
      <c r="F43">
        <v>0</v>
      </c>
      <c r="G43">
        <v>68144</v>
      </c>
      <c r="H43">
        <v>1.3692</v>
      </c>
    </row>
    <row r="44" spans="1:8">
      <c r="A44">
        <v>3</v>
      </c>
      <c r="B44" t="s">
        <v>64</v>
      </c>
      <c r="C44" t="s">
        <v>64</v>
      </c>
      <c r="D44">
        <v>0</v>
      </c>
      <c r="E44">
        <v>0</v>
      </c>
      <c r="F44">
        <v>0</v>
      </c>
      <c r="G44">
        <v>64144</v>
      </c>
      <c r="H44">
        <v>1.2765</v>
      </c>
    </row>
    <row r="45" spans="1:8">
      <c r="A45">
        <v>4</v>
      </c>
      <c r="B45" t="s">
        <v>64</v>
      </c>
      <c r="C45" t="s">
        <v>60</v>
      </c>
      <c r="D45">
        <v>0</v>
      </c>
      <c r="E45">
        <v>0</v>
      </c>
      <c r="F45">
        <v>0</v>
      </c>
      <c r="G45">
        <v>49169</v>
      </c>
      <c r="H45">
        <v>0.92959999999999998</v>
      </c>
    </row>
    <row r="46" spans="1:8">
      <c r="A46">
        <v>5</v>
      </c>
      <c r="B46" t="s">
        <v>64</v>
      </c>
      <c r="C46" t="s">
        <v>64</v>
      </c>
      <c r="D46">
        <v>0</v>
      </c>
      <c r="E46">
        <v>0</v>
      </c>
      <c r="F46">
        <v>0</v>
      </c>
      <c r="G46">
        <v>35427</v>
      </c>
      <c r="H46">
        <v>0.61119999999999997</v>
      </c>
    </row>
    <row r="47" spans="1:8">
      <c r="A47">
        <v>6</v>
      </c>
      <c r="B47" t="s">
        <v>64</v>
      </c>
      <c r="C47" t="s">
        <v>64</v>
      </c>
      <c r="D47">
        <v>0</v>
      </c>
      <c r="E47">
        <v>0</v>
      </c>
      <c r="F47">
        <v>0</v>
      </c>
      <c r="G47">
        <v>23279</v>
      </c>
      <c r="H47">
        <v>0.32969999999999999</v>
      </c>
    </row>
    <row r="48" spans="1:8">
      <c r="A48">
        <v>7</v>
      </c>
      <c r="B48" t="s">
        <v>61</v>
      </c>
      <c r="C48" t="s">
        <v>60</v>
      </c>
      <c r="D48">
        <v>0</v>
      </c>
      <c r="E48">
        <v>0</v>
      </c>
      <c r="F48">
        <v>0</v>
      </c>
      <c r="G48">
        <v>7049</v>
      </c>
      <c r="H48">
        <v>-4.6300000000000001E-2</v>
      </c>
    </row>
    <row r="49" spans="1:8">
      <c r="A49">
        <v>8</v>
      </c>
      <c r="B49" t="s">
        <v>59</v>
      </c>
      <c r="C49" t="s">
        <v>98</v>
      </c>
      <c r="D49">
        <v>0</v>
      </c>
      <c r="E49">
        <v>0</v>
      </c>
      <c r="F49">
        <v>0</v>
      </c>
      <c r="G49">
        <v>106402</v>
      </c>
      <c r="H49">
        <v>2.2555000000000001</v>
      </c>
    </row>
    <row r="50" spans="1:8">
      <c r="A50">
        <v>9</v>
      </c>
      <c r="B50" t="s">
        <v>59</v>
      </c>
      <c r="C50" t="s">
        <v>98</v>
      </c>
      <c r="D50">
        <v>0</v>
      </c>
      <c r="E50">
        <v>0</v>
      </c>
      <c r="F50">
        <v>0</v>
      </c>
      <c r="G50">
        <v>107875</v>
      </c>
      <c r="H50">
        <v>2.2896999999999998</v>
      </c>
    </row>
    <row r="51" spans="1:8">
      <c r="A51">
        <v>10</v>
      </c>
      <c r="B51" t="s">
        <v>59</v>
      </c>
      <c r="C51" t="s">
        <v>98</v>
      </c>
      <c r="D51">
        <v>0</v>
      </c>
      <c r="E51">
        <v>0</v>
      </c>
      <c r="F51">
        <v>0</v>
      </c>
      <c r="G51">
        <v>82900</v>
      </c>
      <c r="H51">
        <v>1.7110000000000001</v>
      </c>
    </row>
    <row r="52" spans="1:8">
      <c r="A52">
        <v>11</v>
      </c>
      <c r="B52" t="s">
        <v>59</v>
      </c>
      <c r="C52" t="s">
        <v>98</v>
      </c>
      <c r="D52">
        <v>0</v>
      </c>
      <c r="E52">
        <v>0</v>
      </c>
      <c r="F52">
        <v>0</v>
      </c>
      <c r="G52">
        <v>54630</v>
      </c>
      <c r="H52">
        <v>1.0561</v>
      </c>
    </row>
    <row r="53" spans="1:8">
      <c r="A53">
        <v>12</v>
      </c>
      <c r="B53" t="s">
        <v>59</v>
      </c>
      <c r="C53" t="s">
        <v>98</v>
      </c>
      <c r="D53">
        <v>0</v>
      </c>
      <c r="E53">
        <v>0</v>
      </c>
      <c r="F53">
        <v>0</v>
      </c>
      <c r="G53">
        <v>76978</v>
      </c>
      <c r="H53">
        <v>1.5738000000000001</v>
      </c>
    </row>
    <row r="54" spans="1:8">
      <c r="A54">
        <v>13</v>
      </c>
      <c r="B54" t="s">
        <v>59</v>
      </c>
      <c r="C54" t="s">
        <v>98</v>
      </c>
      <c r="D54">
        <v>0</v>
      </c>
      <c r="E54">
        <v>0</v>
      </c>
      <c r="F54">
        <v>0</v>
      </c>
      <c r="G54">
        <v>66780</v>
      </c>
      <c r="H54">
        <v>1.3375999999999999</v>
      </c>
    </row>
    <row r="55" spans="1:8">
      <c r="A55">
        <v>14</v>
      </c>
      <c r="B55" t="s">
        <v>59</v>
      </c>
      <c r="C55" t="s">
        <v>98</v>
      </c>
      <c r="D55">
        <v>0</v>
      </c>
      <c r="E55">
        <v>0</v>
      </c>
      <c r="F55">
        <v>0</v>
      </c>
      <c r="G55">
        <v>62764</v>
      </c>
      <c r="H55">
        <v>1.2444999999999999</v>
      </c>
    </row>
    <row r="56" spans="1:8">
      <c r="A56">
        <v>15</v>
      </c>
      <c r="B56" t="s">
        <v>59</v>
      </c>
      <c r="C56" t="s">
        <v>98</v>
      </c>
      <c r="D56">
        <v>0</v>
      </c>
      <c r="E56">
        <v>0</v>
      </c>
      <c r="F56">
        <v>0</v>
      </c>
      <c r="G56">
        <v>36881</v>
      </c>
      <c r="H56">
        <v>0.64490000000000003</v>
      </c>
    </row>
    <row r="57" spans="1:8">
      <c r="A57">
        <v>16</v>
      </c>
      <c r="B57" t="s">
        <v>59</v>
      </c>
      <c r="C57" t="s">
        <v>98</v>
      </c>
      <c r="D57">
        <v>0</v>
      </c>
      <c r="E57">
        <v>0</v>
      </c>
      <c r="F57">
        <v>0</v>
      </c>
      <c r="G57">
        <v>31874</v>
      </c>
      <c r="H57">
        <v>0.52890000000000004</v>
      </c>
    </row>
    <row r="58" spans="1:8">
      <c r="A58">
        <v>17</v>
      </c>
      <c r="B58" t="s">
        <v>59</v>
      </c>
      <c r="C58" t="s">
        <v>98</v>
      </c>
      <c r="D58">
        <v>0</v>
      </c>
      <c r="E58">
        <v>0</v>
      </c>
      <c r="F58">
        <v>0</v>
      </c>
      <c r="G58">
        <v>35126</v>
      </c>
      <c r="H58">
        <v>0.60419999999999996</v>
      </c>
    </row>
    <row r="59" spans="1:8">
      <c r="A59">
        <v>18</v>
      </c>
      <c r="B59" t="s">
        <v>59</v>
      </c>
      <c r="C59" t="s">
        <v>98</v>
      </c>
      <c r="D59">
        <v>0</v>
      </c>
      <c r="E59">
        <v>0</v>
      </c>
      <c r="F59">
        <v>0</v>
      </c>
      <c r="G59">
        <v>32427</v>
      </c>
      <c r="H59">
        <v>0.54169999999999996</v>
      </c>
    </row>
    <row r="60" spans="1:8">
      <c r="A60">
        <v>19</v>
      </c>
      <c r="B60" t="s">
        <v>63</v>
      </c>
      <c r="C60" t="s">
        <v>98</v>
      </c>
      <c r="D60">
        <v>0</v>
      </c>
      <c r="E60">
        <v>0</v>
      </c>
      <c r="F60">
        <v>0</v>
      </c>
      <c r="G60">
        <v>50760</v>
      </c>
      <c r="H60">
        <v>0.96640000000000004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3 1 m V w Z I h R K n A A A A + Q A A A B I A H A B D b 2 5 m a W c v U G F j a 2 F n Z S 5 4 b W w g o h g A K K A U A A A A A A A A A A A A A A A A A A A A A A A A A A A A h c / B C o I w H A b w V 5 H d 3 e a K S P k 7 D 5 0 C h S C I r m M u H e k M N 5 v v 1 q F H 6 h U S y u r W 8 f v 4 H b 7 v c b t D N r Z N c F W 9 1 Z 1 J U Y Q p C p S R X a l N l a L B n c I 1 y j j s h D y L S g U T N j Y Z b Z m i 2 r l L Q o j 3 H v s F 7 v q K M E o j c i z y v a x V K 9 A H 6 / 8 4 1 M Y 6 Y a R C H A 6 v M Z z h e I l X j M W Y T h b I 3 E O h z d e w a T K m Q H 5 K 2 A y N G 3 r F l Q m 3 O Z A 5 A n n f 4 E 9 Q S w M E F A A C A A g A u 3 1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t 9 Z l c o i k e 4 D g A A A B E A A A A T A B w A R m 9 y b X V s Y X M v U 2 V j d G l v b j E u b S C i G A A o o B Q A A A A A A A A A A A A A A A A A A A A A A A A A A A A r T k 0 u y c z P U w i G 0 I b W A F B L A Q I t A B Q A A g A I A L t 9 Z l c G S I U S p w A A A P k A A A A S A A A A A A A A A A A A A A A A A A A A A A B D b 2 5 m a W c v U G F j a 2 F n Z S 5 4 b W x Q S w E C L Q A U A A I A C A C 7 f W Z X D 8 r p q 6 Q A A A D p A A A A E w A A A A A A A A A A A A A A A A D z A A A A W 0 N v b n R l b n R f V H l w Z X N d L n h t b F B L A Q I t A B Q A A g A I A L t 9 Z l c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Q / w Y R C 2 L T I S D H 2 t f I p 1 7 A A A A A A I A A A A A A B B m A A A A A Q A A I A A A A P F W D n y 1 I E n 9 J o 9 e 3 8 u 4 8 m Y h p y W d w u M 1 j A 2 z b / c J K N Q T A A A A A A 6 A A A A A A g A A I A A A A H W z T 0 s x d J K D G V I 4 y 2 M Q 7 S f 4 q O + / 4 c G Y 6 a B R k W 7 p l 9 0 M U A A A A M a l o 5 6 X i 2 5 t 0 / J K f 8 R G q x 0 h 9 F m n C h 9 X P v 5 p j S S d i G w w p 5 q Z + 0 T r H R b B / Z 3 p 2 J t T T t K B 2 a k g Q W A 1 m V B S G j g u O j D R o u j Y c 6 P p j Y n X k a M R E R h D Q A A A A A Z S p I 7 z j 4 Y f P D J H n C I s z P U D 7 E L K Z 7 b c O x 9 6 + x A b B Y z Q 8 m F H 8 O / B U V m i S G Z x j 8 J W X W V 1 v w + o 9 U q j t x s H T X C y Y n U = < / D a t a M a s h u p > 
</file>

<file path=customXml/itemProps1.xml><?xml version="1.0" encoding="utf-8"?>
<ds:datastoreItem xmlns:ds="http://schemas.openxmlformats.org/officeDocument/2006/customXml" ds:itemID="{E3225AAF-366E-4161-8F56-810C9BF15C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 budget</vt:lpstr>
      <vt:lpstr>NO3 06112023</vt:lpstr>
      <vt:lpstr>NH4 06112023</vt:lpstr>
      <vt:lpstr>samples</vt:lpstr>
      <vt:lpstr>Sheet2</vt:lpstr>
      <vt:lpstr>231106_Osnat_NH4.run RRR</vt:lpstr>
      <vt:lpstr>231106_Osnat_NH4 contR1 RRR</vt:lpstr>
      <vt:lpstr>DON2DIN rate</vt:lpstr>
      <vt:lpstr>231106_Osnat_NO3R1 RRR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 Weissberg</dc:creator>
  <cp:lastModifiedBy>אסנת ויסברג</cp:lastModifiedBy>
  <dcterms:created xsi:type="dcterms:W3CDTF">2023-08-21T12:15:31Z</dcterms:created>
  <dcterms:modified xsi:type="dcterms:W3CDTF">2023-11-23T06:53:35Z</dcterms:modified>
</cp:coreProperties>
</file>