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nat\Documents\GitHub\recycle_model\"/>
    </mc:Choice>
  </mc:AlternateContent>
  <xr:revisionPtr revIDLastSave="0" documentId="13_ncr:1_{0D9CB1AB-86AF-49E1-92E0-01400EC491E0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Sheet1!$A$1:$R$58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1" i="1" l="1"/>
  <c r="N51" i="1"/>
  <c r="E50" i="1"/>
  <c r="O50" i="1" s="1"/>
  <c r="E22" i="1"/>
  <c r="E23" i="1" s="1"/>
  <c r="E24" i="1" s="1"/>
  <c r="E21" i="1"/>
  <c r="O58" i="1"/>
  <c r="N58" i="1"/>
  <c r="O57" i="1"/>
  <c r="N57" i="1"/>
  <c r="N50" i="1" l="1"/>
  <c r="H32" i="1"/>
  <c r="I32" i="1"/>
  <c r="J32" i="1"/>
  <c r="K32" i="1"/>
  <c r="H33" i="1"/>
  <c r="I33" i="1"/>
  <c r="J33" i="1"/>
  <c r="K33" i="1"/>
  <c r="G32" i="1"/>
  <c r="G33" i="1"/>
  <c r="H30" i="1"/>
  <c r="I30" i="1"/>
  <c r="K30" i="1"/>
  <c r="G30" i="1"/>
  <c r="J12" i="1"/>
  <c r="I12" i="1"/>
  <c r="H12" i="1"/>
  <c r="J10" i="1"/>
  <c r="I10" i="1"/>
  <c r="H10" i="1"/>
  <c r="G12" i="1"/>
  <c r="G10" i="1"/>
  <c r="F51" i="1"/>
  <c r="F50" i="1"/>
  <c r="F49" i="1"/>
  <c r="F48" i="1"/>
  <c r="O30" i="1"/>
  <c r="O15" i="1"/>
  <c r="O16" i="1"/>
  <c r="O14" i="1"/>
  <c r="O39" i="1"/>
  <c r="O35" i="1"/>
  <c r="O33" i="1"/>
  <c r="O29" i="1"/>
  <c r="O28" i="1"/>
  <c r="O24" i="1"/>
  <c r="O23" i="1"/>
  <c r="O22" i="1"/>
  <c r="N39" i="1"/>
  <c r="N35" i="1"/>
  <c r="N33" i="1"/>
  <c r="N30" i="1"/>
  <c r="N29" i="1"/>
  <c r="N28" i="1"/>
  <c r="N24" i="1"/>
  <c r="N23" i="1"/>
  <c r="N22" i="1"/>
  <c r="N16" i="1"/>
  <c r="N15" i="1"/>
  <c r="N14" i="1"/>
  <c r="N9" i="1"/>
  <c r="O9" i="1"/>
  <c r="O2" i="1"/>
  <c r="N2" i="1"/>
  <c r="O11" i="1"/>
  <c r="O12" i="1"/>
  <c r="O13" i="1"/>
  <c r="O17" i="1"/>
  <c r="O19" i="1"/>
  <c r="O21" i="1"/>
  <c r="N11" i="1"/>
  <c r="N12" i="1"/>
  <c r="N13" i="1"/>
  <c r="N17" i="1"/>
  <c r="N19" i="1"/>
  <c r="N21" i="1"/>
  <c r="N10" i="1"/>
  <c r="O10" i="1"/>
  <c r="O8" i="1"/>
  <c r="N8" i="1"/>
  <c r="N3" i="1"/>
  <c r="O3" i="1"/>
  <c r="E37" i="1"/>
  <c r="K37" i="1" s="1"/>
  <c r="E36" i="1"/>
  <c r="N36" i="1" s="1"/>
  <c r="E31" i="1"/>
  <c r="H31" i="1" s="1"/>
  <c r="N32" i="1"/>
  <c r="O32" i="1"/>
  <c r="N34" i="1"/>
  <c r="O34" i="1"/>
  <c r="N38" i="1"/>
  <c r="O38" i="1"/>
  <c r="O27" i="1"/>
  <c r="N27" i="1"/>
  <c r="E18" i="1"/>
  <c r="F18" i="1" s="1"/>
  <c r="E20" i="1"/>
  <c r="F20" i="1" s="1"/>
  <c r="F3" i="1"/>
  <c r="F8" i="1"/>
  <c r="F9" i="1"/>
  <c r="F19" i="1"/>
  <c r="F21" i="1"/>
  <c r="F22" i="1"/>
  <c r="F23" i="1"/>
  <c r="F24" i="1"/>
  <c r="F25" i="1"/>
  <c r="F27" i="1"/>
  <c r="F28" i="1"/>
  <c r="F29" i="1"/>
  <c r="F34" i="1"/>
  <c r="F35" i="1"/>
  <c r="F38" i="1"/>
  <c r="F39" i="1"/>
  <c r="F40" i="1"/>
  <c r="F41" i="1"/>
  <c r="F23" i="2"/>
  <c r="D23" i="2"/>
  <c r="F22" i="2"/>
  <c r="D22" i="2"/>
  <c r="D21" i="2"/>
  <c r="F2" i="1"/>
  <c r="G31" i="1" l="1"/>
  <c r="K31" i="1"/>
  <c r="J31" i="1"/>
  <c r="I31" i="1"/>
  <c r="O36" i="1"/>
  <c r="F36" i="1"/>
  <c r="N20" i="1"/>
  <c r="O20" i="1"/>
  <c r="N18" i="1"/>
  <c r="O18" i="1"/>
  <c r="N37" i="1"/>
  <c r="O37" i="1"/>
  <c r="K36" i="1"/>
  <c r="F37" i="1"/>
  <c r="F31" i="1"/>
  <c r="O31" i="1"/>
</calcChain>
</file>

<file path=xl/sharedStrings.xml><?xml version="1.0" encoding="utf-8"?>
<sst xmlns="http://schemas.openxmlformats.org/spreadsheetml/2006/main" count="403" uniqueCount="128">
  <si>
    <t>Mh</t>
  </si>
  <si>
    <t>Mp</t>
  </si>
  <si>
    <t>gammaDp</t>
  </si>
  <si>
    <t>gammaDh</t>
  </si>
  <si>
    <t>Rp</t>
  </si>
  <si>
    <t>Rh</t>
  </si>
  <si>
    <t>KONp</t>
  </si>
  <si>
    <t>KINp</t>
  </si>
  <si>
    <t>KOCp</t>
  </si>
  <si>
    <t>KICp</t>
  </si>
  <si>
    <t>KONh</t>
  </si>
  <si>
    <t>KINh</t>
  </si>
  <si>
    <t>KOCh</t>
  </si>
  <si>
    <t>KICh</t>
  </si>
  <si>
    <t>VmaxONp</t>
  </si>
  <si>
    <t>VmaxINp</t>
  </si>
  <si>
    <t>VmaxOCp</t>
  </si>
  <si>
    <t>VmaxICp</t>
  </si>
  <si>
    <t>VmaxONh</t>
  </si>
  <si>
    <t>VmaxINh</t>
  </si>
  <si>
    <t>VmaxOCh</t>
  </si>
  <si>
    <t>VmaxICh</t>
  </si>
  <si>
    <t>E_ROSp</t>
  </si>
  <si>
    <t>E_ROSh</t>
  </si>
  <si>
    <t>K_ROSh</t>
  </si>
  <si>
    <t>ROS_decay</t>
  </si>
  <si>
    <t>KABp</t>
  </si>
  <si>
    <t>KABh</t>
  </si>
  <si>
    <t>EABp</t>
  </si>
  <si>
    <t>EABh</t>
  </si>
  <si>
    <t>decayABh</t>
  </si>
  <si>
    <t>decayABp</t>
  </si>
  <si>
    <t>MABp</t>
  </si>
  <si>
    <t>MABh</t>
  </si>
  <si>
    <t>r0p</t>
  </si>
  <si>
    <t>r0h</t>
  </si>
  <si>
    <t>bp</t>
  </si>
  <si>
    <t>bh</t>
  </si>
  <si>
    <t>parameter</t>
  </si>
  <si>
    <t>units</t>
  </si>
  <si>
    <t>1/sec</t>
  </si>
  <si>
    <t>full model</t>
  </si>
  <si>
    <t>ratio</t>
  </si>
  <si>
    <t>description</t>
  </si>
  <si>
    <t>C:N ratio</t>
  </si>
  <si>
    <t>µmol/L</t>
  </si>
  <si>
    <t>µmol/L/sec</t>
  </si>
  <si>
    <t>bool</t>
  </si>
  <si>
    <t>is overlow enabled</t>
  </si>
  <si>
    <t>ROS release rate</t>
  </si>
  <si>
    <t>max ROS breakdown</t>
  </si>
  <si>
    <t>half-velocity constant for ROS breakdown</t>
  </si>
  <si>
    <t>ROS decay rate</t>
  </si>
  <si>
    <t>half-velocity constant for antibiotic impact on death</t>
  </si>
  <si>
    <t>antibiotic release rate</t>
  </si>
  <si>
    <t>antibiotic decay rate</t>
  </si>
  <si>
    <t>max antibiotic death rate</t>
  </si>
  <si>
    <t>dark respiration, sec-1 = 0.18 d-1, Geider &amp; Osborne 1989</t>
  </si>
  <si>
    <t>respiration coefficient, no units, Geider &amp; Osborne 1989</t>
  </si>
  <si>
    <t>no units</t>
  </si>
  <si>
    <t xml:space="preserve"> 0.7 cm h-1</t>
  </si>
  <si>
    <t>cm/h</t>
  </si>
  <si>
    <t>m/h</t>
  </si>
  <si>
    <t>m/s</t>
  </si>
  <si>
    <t>0.4968 / seconds_in_day</t>
  </si>
  <si>
    <t>full model per day</t>
  </si>
  <si>
    <t>No</t>
  </si>
  <si>
    <t>Yes</t>
  </si>
  <si>
    <t>upper bound</t>
  </si>
  <si>
    <t>lower bound</t>
  </si>
  <si>
    <t>logscale fitting</t>
  </si>
  <si>
    <t>MIN model hardcoded parameters</t>
  </si>
  <si>
    <t>Tunable parameters (HET fitting)</t>
  </si>
  <si>
    <t>Tunable parameters (PRO fitting)</t>
  </si>
  <si>
    <t>organism</t>
  </si>
  <si>
    <t>HET</t>
  </si>
  <si>
    <t>PRO</t>
  </si>
  <si>
    <t>ROS</t>
  </si>
  <si>
    <t>HET death rate</t>
  </si>
  <si>
    <t>PRO death rate</t>
  </si>
  <si>
    <t>% of recyclable dead matter of PRO (rest goes to recalcitrant)</t>
  </si>
  <si>
    <t>% of recyclable dead matter of HET (rest goes to recalcitrant)</t>
  </si>
  <si>
    <t>organic leakage rate</t>
  </si>
  <si>
    <t>organic N K’s (affinity), half-velocity constant (0.17 * organism_volume**0.27)</t>
  </si>
  <si>
    <t>inorganic N K’s (affinity), half-velocity constant (0.17 * organism_volume**0.27)</t>
  </si>
  <si>
    <t>organic C K’s (affinity), half-velocity constant (0.17 * organism_volume**0.27)</t>
  </si>
  <si>
    <t>inorganic C K’s (affinity), half-velocity constant (0.17 * organism_volume**0.27)</t>
  </si>
  <si>
    <t>organic N maximum uptake rate</t>
  </si>
  <si>
    <t>inorganic N maximum uptake rate</t>
  </si>
  <si>
    <t>organic C maximum uptake rate</t>
  </si>
  <si>
    <t>inorganic C maximum uptake rate</t>
  </si>
  <si>
    <t>VmaxROSh</t>
  </si>
  <si>
    <t>lower bound orig</t>
  </si>
  <si>
    <t>upper bound orig</t>
  </si>
  <si>
    <t>QNmaxp</t>
  </si>
  <si>
    <t>QNminp</t>
  </si>
  <si>
    <t>QNmaxh</t>
  </si>
  <si>
    <t>QNminh</t>
  </si>
  <si>
    <t xml:space="preserve">Maximum nitrogen cell quota </t>
  </si>
  <si>
    <t>µmol N/L ∙µmol C/L-1</t>
  </si>
  <si>
    <t xml:space="preserve">Minimum nitrogen cell quota </t>
  </si>
  <si>
    <t>Maximum metabolic rate</t>
  </si>
  <si>
    <t>Kmtbp</t>
  </si>
  <si>
    <t>gamma_DON2DINp</t>
  </si>
  <si>
    <t>gamma_DON2DINh</t>
  </si>
  <si>
    <t>1/ umolN/L /s</t>
  </si>
  <si>
    <t>DON2DIN breakdown rate</t>
  </si>
  <si>
    <t>Kmtbh</t>
  </si>
  <si>
    <t>OVERFLOW model hardcoded parameters</t>
  </si>
  <si>
    <t>EXOENZYME model hardcoded parameters</t>
  </si>
  <si>
    <t>MIXOTROPH model hardcoded parameters</t>
  </si>
  <si>
    <t>ROS model hardcoded parameters</t>
  </si>
  <si>
    <t>QCmaxp</t>
  </si>
  <si>
    <t>QCminp</t>
  </si>
  <si>
    <t>Maximum C/N ratio</t>
  </si>
  <si>
    <t>Minimum C/N ratio</t>
  </si>
  <si>
    <t>µmol C/L ∙µmol N/L-1</t>
  </si>
  <si>
    <t>E_leakp</t>
  </si>
  <si>
    <t>E_leakh</t>
  </si>
  <si>
    <t>QCmaxh</t>
  </si>
  <si>
    <t>QCminh</t>
  </si>
  <si>
    <t>OverflowMode</t>
  </si>
  <si>
    <t>ROSMode</t>
  </si>
  <si>
    <t>is ROS enabled</t>
  </si>
  <si>
    <t>omegaP</t>
  </si>
  <si>
    <t>1 / µmol/L</t>
  </si>
  <si>
    <t>growth penalty of ROS</t>
  </si>
  <si>
    <t>omegaH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</si>
</sst>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top"/>
    </xf>
    <xf numFmtId="0" fontId="1" fillId="0" borderId="0" xfId="0" applyFont="1" applyAlignment="1">
      <alignment horizontal="left"/>
    </xf>
    <xf numFmtId="11" fontId="0" fillId="0" borderId="1" xfId="0" applyNumberFormat="1" applyBorder="1"/>
    <xf numFmtId="0" fontId="0" fillId="0" borderId="1" xfId="0" applyBorder="1"/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2" fontId="0" fillId="0" borderId="1" xfId="0" applyNumberFormat="1" applyBorder="1"/>
    <xf numFmtId="0" fontId="1" fillId="0" borderId="0" xfId="0" applyFont="1" applyAlignment="1">
      <alignment wrapText="1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/>
    <xf numFmtId="0" fontId="1" fillId="0" borderId="1" xfId="0" applyFont="1" applyBorder="1" applyAlignment="1">
      <alignment horizontal="left"/>
    </xf>
    <xf numFmtId="1" fontId="0" fillId="0" borderId="1" xfId="0" applyNumberFormat="1" applyBorder="1"/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8"/>
  <sheetViews>
    <sheetView tabSelected="1" workbookViewId="0">
      <pane ySplit="1" topLeftCell="A2" activePane="bottomLeft" state="frozen"/>
      <selection pane="bottomLeft" activeCell="C54" sqref="C54"/>
    </sheetView>
  </sheetViews>
  <sheetFormatPr defaultRowHeight="15"/>
  <cols>
    <col min="1" max="1" width="18.28515625" style="3" bestFit="1" customWidth="1"/>
    <col min="2" max="2" width="20.5703125" style="1" customWidth="1"/>
    <col min="3" max="3" width="66.5703125" style="1" customWidth="1"/>
    <col min="4" max="4" width="11.42578125" style="1" customWidth="1"/>
    <col min="5" max="5" width="10.85546875" customWidth="1"/>
    <col min="6" max="6" width="12.85546875" customWidth="1"/>
    <col min="7" max="7" width="13.140625" customWidth="1"/>
    <col min="8" max="10" width="14.42578125" customWidth="1"/>
    <col min="11" max="11" width="15.28515625" customWidth="1"/>
    <col min="12" max="13" width="12.85546875" customWidth="1"/>
    <col min="14" max="16" width="9.140625" customWidth="1"/>
  </cols>
  <sheetData>
    <row r="1" spans="1:18" s="9" customFormat="1" ht="60">
      <c r="A1" s="14" t="s">
        <v>38</v>
      </c>
      <c r="B1" s="14" t="s">
        <v>39</v>
      </c>
      <c r="C1" s="14" t="s">
        <v>43</v>
      </c>
      <c r="D1" s="14" t="s">
        <v>74</v>
      </c>
      <c r="E1" s="15" t="s">
        <v>41</v>
      </c>
      <c r="F1" s="16" t="s">
        <v>65</v>
      </c>
      <c r="G1" s="17" t="s">
        <v>71</v>
      </c>
      <c r="H1" s="17" t="s">
        <v>108</v>
      </c>
      <c r="I1" s="17" t="s">
        <v>109</v>
      </c>
      <c r="J1" s="17" t="s">
        <v>111</v>
      </c>
      <c r="K1" s="17" t="s">
        <v>110</v>
      </c>
      <c r="L1" s="16" t="s">
        <v>73</v>
      </c>
      <c r="M1" s="16" t="s">
        <v>72</v>
      </c>
      <c r="N1" s="16" t="s">
        <v>69</v>
      </c>
      <c r="O1" s="16" t="s">
        <v>68</v>
      </c>
      <c r="P1" s="16" t="s">
        <v>70</v>
      </c>
      <c r="Q1" s="16" t="s">
        <v>92</v>
      </c>
      <c r="R1" s="16" t="s">
        <v>93</v>
      </c>
    </row>
    <row r="2" spans="1:18">
      <c r="A2" s="18" t="s">
        <v>0</v>
      </c>
      <c r="B2" s="2" t="s">
        <v>40</v>
      </c>
      <c r="C2" s="2" t="s">
        <v>78</v>
      </c>
      <c r="D2" s="2" t="s">
        <v>75</v>
      </c>
      <c r="E2" s="4">
        <v>1.157407407407407E-6</v>
      </c>
      <c r="F2" s="5">
        <f>E2*3600*24</f>
        <v>9.999999999999995E-2</v>
      </c>
      <c r="G2" s="5"/>
      <c r="H2" s="5"/>
      <c r="I2" s="5"/>
      <c r="J2" s="5"/>
      <c r="K2" s="5"/>
      <c r="L2" s="5" t="s">
        <v>66</v>
      </c>
      <c r="M2" s="5" t="s">
        <v>67</v>
      </c>
      <c r="N2" s="4">
        <f>E2/10</f>
        <v>1.157407407407407E-7</v>
      </c>
      <c r="O2" s="4">
        <f>E2*10</f>
        <v>1.157407407407407E-5</v>
      </c>
      <c r="P2" s="5" t="s">
        <v>67</v>
      </c>
      <c r="Q2" s="5">
        <v>1.157407407407407E-7</v>
      </c>
      <c r="R2" s="5">
        <v>1.1574074074074069E-4</v>
      </c>
    </row>
    <row r="3" spans="1:18">
      <c r="A3" s="18" t="s">
        <v>1</v>
      </c>
      <c r="B3" s="2" t="s">
        <v>40</v>
      </c>
      <c r="C3" s="2" t="s">
        <v>79</v>
      </c>
      <c r="D3" s="2" t="s">
        <v>76</v>
      </c>
      <c r="E3" s="4">
        <v>1.157407407407407E-6</v>
      </c>
      <c r="F3" s="5">
        <f t="shared" ref="F3:F41" si="0">E3*3600*24</f>
        <v>9.999999999999995E-2</v>
      </c>
      <c r="G3" s="5"/>
      <c r="H3" s="5"/>
      <c r="I3" s="5"/>
      <c r="J3" s="5"/>
      <c r="K3" s="5"/>
      <c r="L3" s="5" t="s">
        <v>67</v>
      </c>
      <c r="M3" s="5" t="s">
        <v>66</v>
      </c>
      <c r="N3" s="4">
        <f>E3/5</f>
        <v>2.314814814814814E-7</v>
      </c>
      <c r="O3" s="4">
        <f>E3*5</f>
        <v>5.7870370370370351E-6</v>
      </c>
      <c r="P3" s="5" t="s">
        <v>67</v>
      </c>
      <c r="Q3" s="5">
        <v>1.157407407407407E-7</v>
      </c>
      <c r="R3" s="5">
        <v>1.1574074074074069E-4</v>
      </c>
    </row>
    <row r="4" spans="1:18">
      <c r="A4" s="18" t="s">
        <v>2</v>
      </c>
      <c r="B4" s="2" t="s">
        <v>42</v>
      </c>
      <c r="C4" s="2" t="s">
        <v>80</v>
      </c>
      <c r="D4" s="2" t="s">
        <v>76</v>
      </c>
      <c r="E4" s="5">
        <v>0.8</v>
      </c>
      <c r="F4" s="5"/>
      <c r="G4" s="5"/>
      <c r="H4" s="5"/>
      <c r="I4" s="5"/>
      <c r="J4" s="5"/>
      <c r="K4" s="5"/>
      <c r="L4" s="5" t="s">
        <v>67</v>
      </c>
      <c r="M4" s="5" t="s">
        <v>66</v>
      </c>
      <c r="N4" s="5">
        <v>0.1</v>
      </c>
      <c r="O4" s="5">
        <v>0.9</v>
      </c>
      <c r="P4" s="5" t="s">
        <v>66</v>
      </c>
      <c r="Q4" s="5">
        <v>0.1</v>
      </c>
      <c r="R4" s="5">
        <v>0.9</v>
      </c>
    </row>
    <row r="5" spans="1:18">
      <c r="A5" s="18" t="s">
        <v>3</v>
      </c>
      <c r="B5" s="2" t="s">
        <v>42</v>
      </c>
      <c r="C5" s="2" t="s">
        <v>81</v>
      </c>
      <c r="D5" s="2" t="s">
        <v>75</v>
      </c>
      <c r="E5" s="5">
        <v>0.8</v>
      </c>
      <c r="F5" s="5"/>
      <c r="G5" s="5"/>
      <c r="H5" s="5"/>
      <c r="I5" s="5"/>
      <c r="J5" s="5"/>
      <c r="K5" s="5"/>
      <c r="L5" s="5" t="s">
        <v>66</v>
      </c>
      <c r="M5" s="5" t="s">
        <v>67</v>
      </c>
      <c r="N5" s="5">
        <v>0.1</v>
      </c>
      <c r="O5" s="5">
        <v>0.9</v>
      </c>
      <c r="P5" s="5" t="s">
        <v>66</v>
      </c>
      <c r="Q5" s="5">
        <v>0.1</v>
      </c>
      <c r="R5" s="5">
        <v>0.9</v>
      </c>
    </row>
    <row r="6" spans="1:18">
      <c r="A6" s="18" t="s">
        <v>4</v>
      </c>
      <c r="B6" s="2" t="s">
        <v>42</v>
      </c>
      <c r="C6" s="2" t="s">
        <v>44</v>
      </c>
      <c r="D6" s="2" t="s">
        <v>76</v>
      </c>
      <c r="E6" s="5">
        <v>7</v>
      </c>
      <c r="F6" s="5"/>
      <c r="G6" s="5"/>
      <c r="H6" s="5"/>
      <c r="I6" s="5"/>
      <c r="J6" s="5"/>
      <c r="K6" s="5"/>
      <c r="L6" s="5" t="s">
        <v>66</v>
      </c>
      <c r="M6" s="5" t="s">
        <v>66</v>
      </c>
      <c r="N6" s="5"/>
      <c r="O6" s="5"/>
      <c r="P6" s="5"/>
      <c r="Q6" s="5"/>
      <c r="R6" s="5"/>
    </row>
    <row r="7" spans="1:18">
      <c r="A7" s="19" t="s">
        <v>5</v>
      </c>
      <c r="B7" s="10" t="s">
        <v>42</v>
      </c>
      <c r="C7" s="10" t="s">
        <v>44</v>
      </c>
      <c r="D7" s="10" t="s">
        <v>75</v>
      </c>
      <c r="E7" s="11">
        <v>4.5</v>
      </c>
      <c r="F7" s="11"/>
      <c r="G7" s="11"/>
      <c r="H7" s="11"/>
      <c r="I7" s="11"/>
      <c r="J7" s="11"/>
      <c r="K7" s="11"/>
      <c r="L7" s="11" t="s">
        <v>66</v>
      </c>
      <c r="M7" s="11" t="s">
        <v>66</v>
      </c>
      <c r="N7" s="11"/>
      <c r="O7" s="11"/>
      <c r="P7" s="11"/>
      <c r="Q7" s="11"/>
      <c r="R7" s="11"/>
    </row>
    <row r="8" spans="1:18">
      <c r="A8" s="18" t="s">
        <v>117</v>
      </c>
      <c r="B8" s="2" t="s">
        <v>40</v>
      </c>
      <c r="C8" s="2" t="s">
        <v>82</v>
      </c>
      <c r="D8" s="2" t="s">
        <v>76</v>
      </c>
      <c r="E8" s="4">
        <v>1.157407407407407E-6</v>
      </c>
      <c r="F8" s="5">
        <f t="shared" si="0"/>
        <v>9.999999999999995E-2</v>
      </c>
      <c r="G8" s="5"/>
      <c r="H8" s="5"/>
      <c r="I8" s="5"/>
      <c r="J8" s="5"/>
      <c r="K8" s="5"/>
      <c r="L8" s="5" t="s">
        <v>67</v>
      </c>
      <c r="M8" s="5" t="s">
        <v>66</v>
      </c>
      <c r="N8" s="4">
        <f>E8/5</f>
        <v>2.314814814814814E-7</v>
      </c>
      <c r="O8" s="4">
        <f>E8*5</f>
        <v>5.7870370370370351E-6</v>
      </c>
      <c r="P8" s="5" t="s">
        <v>67</v>
      </c>
      <c r="Q8" s="5">
        <v>1.157407407407407E-7</v>
      </c>
      <c r="R8" s="5">
        <v>1.157407407407407E-5</v>
      </c>
    </row>
    <row r="9" spans="1:18">
      <c r="A9" s="18" t="s">
        <v>118</v>
      </c>
      <c r="B9" s="2" t="s">
        <v>40</v>
      </c>
      <c r="C9" s="2" t="s">
        <v>82</v>
      </c>
      <c r="D9" s="2" t="s">
        <v>75</v>
      </c>
      <c r="E9" s="4">
        <v>1.157407407407407E-6</v>
      </c>
      <c r="F9" s="5">
        <f t="shared" si="0"/>
        <v>9.999999999999995E-2</v>
      </c>
      <c r="G9" s="5"/>
      <c r="H9" s="5"/>
      <c r="I9" s="5"/>
      <c r="J9" s="5"/>
      <c r="K9" s="5"/>
      <c r="L9" s="5" t="s">
        <v>66</v>
      </c>
      <c r="M9" s="5" t="s">
        <v>67</v>
      </c>
      <c r="N9" s="4">
        <f>E9/10</f>
        <v>1.157407407407407E-7</v>
      </c>
      <c r="O9" s="4">
        <f>E9*10</f>
        <v>1.157407407407407E-5</v>
      </c>
      <c r="P9" s="5" t="s">
        <v>67</v>
      </c>
      <c r="Q9" s="5">
        <v>1.157407407407407E-7</v>
      </c>
      <c r="R9" s="5">
        <v>1.157407407407407E-5</v>
      </c>
    </row>
    <row r="10" spans="1:18">
      <c r="A10" s="18" t="s">
        <v>6</v>
      </c>
      <c r="B10" s="6" t="s">
        <v>45</v>
      </c>
      <c r="C10" s="7" t="s">
        <v>83</v>
      </c>
      <c r="D10" s="7" t="s">
        <v>76</v>
      </c>
      <c r="E10" s="8">
        <v>0.1427507995452611</v>
      </c>
      <c r="F10" s="5"/>
      <c r="G10" s="8">
        <f>$E10</f>
        <v>0.1427507995452611</v>
      </c>
      <c r="H10" s="8">
        <f t="shared" ref="H10:J10" si="1">$E10</f>
        <v>0.1427507995452611</v>
      </c>
      <c r="I10" s="8">
        <f t="shared" si="1"/>
        <v>0.1427507995452611</v>
      </c>
      <c r="J10" s="8">
        <f t="shared" si="1"/>
        <v>0.1427507995452611</v>
      </c>
      <c r="K10" s="8"/>
      <c r="L10" s="5" t="s">
        <v>67</v>
      </c>
      <c r="M10" s="5" t="s">
        <v>66</v>
      </c>
      <c r="N10" s="5">
        <f>E10/5</f>
        <v>2.8550159909052221E-2</v>
      </c>
      <c r="O10" s="5">
        <f>E10*5</f>
        <v>0.71375399772630543</v>
      </c>
      <c r="P10" s="5" t="s">
        <v>67</v>
      </c>
      <c r="Q10" s="5">
        <v>1.427507995452611E-2</v>
      </c>
      <c r="R10" s="5">
        <v>1.4275079954526109</v>
      </c>
    </row>
    <row r="11" spans="1:18">
      <c r="A11" s="18" t="s">
        <v>7</v>
      </c>
      <c r="B11" s="6" t="s">
        <v>45</v>
      </c>
      <c r="C11" s="7" t="s">
        <v>84</v>
      </c>
      <c r="D11" s="7" t="s">
        <v>76</v>
      </c>
      <c r="E11" s="8">
        <v>0.1427507995452611</v>
      </c>
      <c r="F11" s="5"/>
      <c r="G11" s="5"/>
      <c r="H11" s="5"/>
      <c r="I11" s="5"/>
      <c r="J11" s="5"/>
      <c r="K11" s="5"/>
      <c r="L11" s="5" t="s">
        <v>67</v>
      </c>
      <c r="M11" s="5" t="s">
        <v>66</v>
      </c>
      <c r="N11" s="5">
        <f t="shared" ref="N11:N21" si="2">E11/5</f>
        <v>2.8550159909052221E-2</v>
      </c>
      <c r="O11" s="5">
        <f t="shared" ref="O11:O21" si="3">E11*5</f>
        <v>0.71375399772630543</v>
      </c>
      <c r="P11" s="5" t="s">
        <v>67</v>
      </c>
      <c r="Q11" s="5">
        <v>1.427507995452611E-2</v>
      </c>
      <c r="R11" s="5">
        <v>1.4275079954526109</v>
      </c>
    </row>
    <row r="12" spans="1:18">
      <c r="A12" s="18" t="s">
        <v>8</v>
      </c>
      <c r="B12" s="6" t="s">
        <v>45</v>
      </c>
      <c r="C12" s="7" t="s">
        <v>85</v>
      </c>
      <c r="D12" s="7" t="s">
        <v>76</v>
      </c>
      <c r="E12" s="8">
        <v>0.1427507995452611</v>
      </c>
      <c r="F12" s="5"/>
      <c r="G12" s="8">
        <f>$E12</f>
        <v>0.1427507995452611</v>
      </c>
      <c r="H12" s="8">
        <f t="shared" ref="H12:J12" si="4">$E12</f>
        <v>0.1427507995452611</v>
      </c>
      <c r="I12" s="8">
        <f t="shared" si="4"/>
        <v>0.1427507995452611</v>
      </c>
      <c r="J12" s="8">
        <f t="shared" si="4"/>
        <v>0.1427507995452611</v>
      </c>
      <c r="K12" s="5"/>
      <c r="L12" s="5" t="s">
        <v>67</v>
      </c>
      <c r="M12" s="5" t="s">
        <v>66</v>
      </c>
      <c r="N12" s="5">
        <f t="shared" si="2"/>
        <v>2.8550159909052221E-2</v>
      </c>
      <c r="O12" s="5">
        <f t="shared" si="3"/>
        <v>0.71375399772630543</v>
      </c>
      <c r="P12" s="5" t="s">
        <v>67</v>
      </c>
      <c r="Q12" s="5">
        <v>1.427507995452611E-2</v>
      </c>
      <c r="R12" s="5">
        <v>1.4275079954526109</v>
      </c>
    </row>
    <row r="13" spans="1:18">
      <c r="A13" s="18" t="s">
        <v>9</v>
      </c>
      <c r="B13" s="6" t="s">
        <v>45</v>
      </c>
      <c r="C13" s="7" t="s">
        <v>86</v>
      </c>
      <c r="D13" s="7" t="s">
        <v>76</v>
      </c>
      <c r="E13" s="8">
        <v>0.1427507995452611</v>
      </c>
      <c r="F13" s="5"/>
      <c r="G13" s="5"/>
      <c r="H13" s="5"/>
      <c r="I13" s="5"/>
      <c r="J13" s="5"/>
      <c r="K13" s="5"/>
      <c r="L13" s="5" t="s">
        <v>67</v>
      </c>
      <c r="M13" s="5" t="s">
        <v>66</v>
      </c>
      <c r="N13" s="5">
        <f t="shared" si="2"/>
        <v>2.8550159909052221E-2</v>
      </c>
      <c r="O13" s="5">
        <f t="shared" si="3"/>
        <v>0.71375399772630543</v>
      </c>
      <c r="P13" s="5" t="s">
        <v>67</v>
      </c>
      <c r="Q13" s="5">
        <v>1.427507995452611E-2</v>
      </c>
      <c r="R13" s="5">
        <v>1.4275079954526109</v>
      </c>
    </row>
    <row r="14" spans="1:18">
      <c r="A14" s="18" t="s">
        <v>10</v>
      </c>
      <c r="B14" s="6" t="s">
        <v>45</v>
      </c>
      <c r="C14" s="7" t="s">
        <v>83</v>
      </c>
      <c r="D14" s="7" t="s">
        <v>75</v>
      </c>
      <c r="E14" s="8">
        <v>0.2502723352076287</v>
      </c>
      <c r="F14" s="5"/>
      <c r="G14" s="5"/>
      <c r="H14" s="5"/>
      <c r="I14" s="5"/>
      <c r="J14" s="5"/>
      <c r="K14" s="5"/>
      <c r="L14" s="5" t="s">
        <v>66</v>
      </c>
      <c r="M14" s="5" t="s">
        <v>67</v>
      </c>
      <c r="N14" s="4">
        <f t="shared" ref="N14:N16" si="5">E14/10</f>
        <v>2.502723352076287E-2</v>
      </c>
      <c r="O14" s="4">
        <f>E14*5</f>
        <v>1.2513616760381434</v>
      </c>
      <c r="P14" s="5" t="s">
        <v>67</v>
      </c>
      <c r="Q14" s="5">
        <v>2.502723352076287E-2</v>
      </c>
      <c r="R14" s="5">
        <v>2.5027233520762868</v>
      </c>
    </row>
    <row r="15" spans="1:18">
      <c r="A15" s="18" t="s">
        <v>11</v>
      </c>
      <c r="B15" s="6" t="s">
        <v>45</v>
      </c>
      <c r="C15" s="7" t="s">
        <v>84</v>
      </c>
      <c r="D15" s="7" t="s">
        <v>75</v>
      </c>
      <c r="E15" s="8">
        <v>0.2502723352076287</v>
      </c>
      <c r="F15" s="5"/>
      <c r="G15" s="5"/>
      <c r="H15" s="5"/>
      <c r="I15" s="5"/>
      <c r="J15" s="5"/>
      <c r="K15" s="5"/>
      <c r="L15" s="5" t="s">
        <v>66</v>
      </c>
      <c r="M15" s="5" t="s">
        <v>67</v>
      </c>
      <c r="N15" s="4">
        <f t="shared" si="5"/>
        <v>2.502723352076287E-2</v>
      </c>
      <c r="O15" s="4">
        <f t="shared" ref="O15:O16" si="6">E15*5</f>
        <v>1.2513616760381434</v>
      </c>
      <c r="P15" s="5" t="s">
        <v>67</v>
      </c>
      <c r="Q15" s="5">
        <v>2.502723352076287E-2</v>
      </c>
      <c r="R15" s="5">
        <v>2.5027233520762868</v>
      </c>
    </row>
    <row r="16" spans="1:18">
      <c r="A16" s="18" t="s">
        <v>12</v>
      </c>
      <c r="B16" s="6" t="s">
        <v>45</v>
      </c>
      <c r="C16" s="7" t="s">
        <v>85</v>
      </c>
      <c r="D16" s="7" t="s">
        <v>75</v>
      </c>
      <c r="E16" s="8">
        <v>0.2502723352076287</v>
      </c>
      <c r="F16" s="5"/>
      <c r="G16" s="5"/>
      <c r="H16" s="5"/>
      <c r="I16" s="5"/>
      <c r="J16" s="5"/>
      <c r="K16" s="5"/>
      <c r="L16" s="5" t="s">
        <v>66</v>
      </c>
      <c r="M16" s="5" t="s">
        <v>67</v>
      </c>
      <c r="N16" s="4">
        <f t="shared" si="5"/>
        <v>2.502723352076287E-2</v>
      </c>
      <c r="O16" s="4">
        <f t="shared" si="6"/>
        <v>1.2513616760381434</v>
      </c>
      <c r="P16" s="5" t="s">
        <v>67</v>
      </c>
      <c r="Q16" s="5">
        <v>2.502723352076287E-2</v>
      </c>
      <c r="R16" s="5">
        <v>2.5027233520762868</v>
      </c>
    </row>
    <row r="17" spans="1:18">
      <c r="A17" s="18" t="s">
        <v>13</v>
      </c>
      <c r="B17" s="6" t="s">
        <v>45</v>
      </c>
      <c r="C17" s="7" t="s">
        <v>86</v>
      </c>
      <c r="D17" s="7" t="s">
        <v>75</v>
      </c>
      <c r="E17" s="8">
        <v>0.2502723352076287</v>
      </c>
      <c r="F17" s="5"/>
      <c r="G17" s="8"/>
      <c r="H17" s="8"/>
      <c r="I17" s="8"/>
      <c r="J17" s="8"/>
      <c r="K17" s="8"/>
      <c r="L17" s="5" t="s">
        <v>66</v>
      </c>
      <c r="M17" s="5" t="s">
        <v>66</v>
      </c>
      <c r="N17" s="5">
        <f t="shared" si="2"/>
        <v>5.005446704152574E-2</v>
      </c>
      <c r="O17" s="5">
        <f t="shared" si="3"/>
        <v>1.2513616760381434</v>
      </c>
      <c r="P17" s="5" t="s">
        <v>67</v>
      </c>
      <c r="Q17" s="5">
        <v>2.502723352076287E-2</v>
      </c>
      <c r="R17" s="5">
        <v>2.5027233520762868</v>
      </c>
    </row>
    <row r="18" spans="1:18">
      <c r="A18" s="18" t="s">
        <v>14</v>
      </c>
      <c r="B18" s="6" t="s">
        <v>40</v>
      </c>
      <c r="C18" s="2" t="s">
        <v>87</v>
      </c>
      <c r="D18" s="7" t="s">
        <v>76</v>
      </c>
      <c r="E18" s="4">
        <f>E19/5</f>
        <v>7.6467122800187402E-6</v>
      </c>
      <c r="F18" s="8">
        <f t="shared" si="0"/>
        <v>0.66067594099361915</v>
      </c>
      <c r="G18" s="5">
        <v>0</v>
      </c>
      <c r="H18" s="5">
        <v>0</v>
      </c>
      <c r="I18" s="5">
        <v>0</v>
      </c>
      <c r="J18" s="5">
        <v>0</v>
      </c>
      <c r="K18" s="5"/>
      <c r="L18" s="5" t="s">
        <v>67</v>
      </c>
      <c r="M18" s="5" t="s">
        <v>66</v>
      </c>
      <c r="N18" s="5">
        <f t="shared" si="2"/>
        <v>1.5293424560037481E-6</v>
      </c>
      <c r="O18" s="5">
        <f t="shared" si="3"/>
        <v>3.8233561400093701E-5</v>
      </c>
      <c r="P18" s="5" t="s">
        <v>67</v>
      </c>
      <c r="Q18" s="5">
        <v>1.64E-6</v>
      </c>
      <c r="R18" s="5">
        <v>1.6399999999999997E-4</v>
      </c>
    </row>
    <row r="19" spans="1:18">
      <c r="A19" s="18" t="s">
        <v>15</v>
      </c>
      <c r="B19" s="6" t="s">
        <v>40</v>
      </c>
      <c r="C19" s="2" t="s">
        <v>88</v>
      </c>
      <c r="D19" s="7" t="s">
        <v>76</v>
      </c>
      <c r="E19" s="4">
        <v>3.8233561400093701E-5</v>
      </c>
      <c r="F19" s="8">
        <f t="shared" si="0"/>
        <v>3.3033797049680955</v>
      </c>
      <c r="G19" s="5"/>
      <c r="H19" s="5"/>
      <c r="I19" s="5"/>
      <c r="J19" s="5"/>
      <c r="K19" s="5"/>
      <c r="L19" s="5" t="s">
        <v>67</v>
      </c>
      <c r="M19" s="5" t="s">
        <v>66</v>
      </c>
      <c r="N19" s="5">
        <f t="shared" si="2"/>
        <v>7.6467122800187402E-6</v>
      </c>
      <c r="O19" s="5">
        <f t="shared" si="3"/>
        <v>1.9116780700046852E-4</v>
      </c>
      <c r="P19" s="5" t="s">
        <v>67</v>
      </c>
      <c r="Q19" s="5">
        <v>8.1999999999999994E-6</v>
      </c>
      <c r="R19" s="5">
        <v>8.1999999999999998E-4</v>
      </c>
    </row>
    <row r="20" spans="1:18">
      <c r="A20" s="18" t="s">
        <v>16</v>
      </c>
      <c r="B20" s="6" t="s">
        <v>40</v>
      </c>
      <c r="C20" s="2" t="s">
        <v>89</v>
      </c>
      <c r="D20" s="7" t="s">
        <v>76</v>
      </c>
      <c r="E20" s="4">
        <f>E21/5</f>
        <v>5.3526985960131182E-5</v>
      </c>
      <c r="F20" s="8">
        <f t="shared" si="0"/>
        <v>4.6247315869553347</v>
      </c>
      <c r="G20" s="5">
        <v>0</v>
      </c>
      <c r="H20" s="5">
        <v>0</v>
      </c>
      <c r="I20" s="5">
        <v>0</v>
      </c>
      <c r="J20" s="5">
        <v>0</v>
      </c>
      <c r="K20" s="5"/>
      <c r="L20" s="5" t="s">
        <v>67</v>
      </c>
      <c r="M20" s="5" t="s">
        <v>66</v>
      </c>
      <c r="N20" s="5">
        <f t="shared" si="2"/>
        <v>1.0705397192026236E-5</v>
      </c>
      <c r="O20" s="5">
        <f t="shared" si="3"/>
        <v>2.676349298006559E-4</v>
      </c>
      <c r="P20" s="5" t="s">
        <v>67</v>
      </c>
      <c r="Q20" s="5">
        <v>1.28E-6</v>
      </c>
      <c r="R20" s="5">
        <v>1.2799999999999999E-4</v>
      </c>
    </row>
    <row r="21" spans="1:18">
      <c r="A21" s="18" t="s">
        <v>17</v>
      </c>
      <c r="B21" s="6" t="s">
        <v>40</v>
      </c>
      <c r="C21" s="2" t="s">
        <v>90</v>
      </c>
      <c r="D21" s="7" t="s">
        <v>76</v>
      </c>
      <c r="E21" s="4">
        <f>E19 * 7</f>
        <v>2.676349298006559E-4</v>
      </c>
      <c r="F21" s="8">
        <f t="shared" si="0"/>
        <v>23.12365793477667</v>
      </c>
      <c r="G21" s="5"/>
      <c r="H21" s="5"/>
      <c r="I21" s="5"/>
      <c r="J21" s="5"/>
      <c r="K21" s="5"/>
      <c r="L21" s="5" t="s">
        <v>67</v>
      </c>
      <c r="M21" s="5" t="s">
        <v>66</v>
      </c>
      <c r="N21" s="5">
        <f t="shared" si="2"/>
        <v>5.3526985960131182E-5</v>
      </c>
      <c r="O21" s="5">
        <f t="shared" si="3"/>
        <v>1.3381746490032794E-3</v>
      </c>
      <c r="P21" s="5" t="s">
        <v>67</v>
      </c>
      <c r="Q21" s="5">
        <v>6.3999999999999997E-6</v>
      </c>
      <c r="R21" s="5">
        <v>6.3999999999999994E-4</v>
      </c>
    </row>
    <row r="22" spans="1:18">
      <c r="A22" s="18" t="s">
        <v>18</v>
      </c>
      <c r="B22" s="6" t="s">
        <v>40</v>
      </c>
      <c r="C22" s="2" t="s">
        <v>87</v>
      </c>
      <c r="D22" s="7" t="s">
        <v>75</v>
      </c>
      <c r="E22" s="4">
        <f>0.0000962487421256466/2</f>
        <v>4.8124371062823299E-5</v>
      </c>
      <c r="F22" s="8">
        <f t="shared" si="0"/>
        <v>4.1579456598279325</v>
      </c>
      <c r="G22" s="5"/>
      <c r="H22" s="5"/>
      <c r="I22" s="5"/>
      <c r="J22" s="5"/>
      <c r="K22" s="5"/>
      <c r="L22" s="5" t="s">
        <v>66</v>
      </c>
      <c r="M22" s="5" t="s">
        <v>67</v>
      </c>
      <c r="N22" s="4">
        <f t="shared" ref="N22:N24" si="7">E22/10</f>
        <v>4.8124371062823301E-6</v>
      </c>
      <c r="O22" s="4">
        <f t="shared" ref="O22:O24" si="8">E22*10</f>
        <v>4.8124371062823298E-4</v>
      </c>
      <c r="P22" s="5" t="s">
        <v>67</v>
      </c>
      <c r="Q22" s="5">
        <v>1.5046296296296301E-6</v>
      </c>
      <c r="R22" s="5">
        <v>1.50462962962963E-4</v>
      </c>
    </row>
    <row r="23" spans="1:18">
      <c r="A23" s="18" t="s">
        <v>19</v>
      </c>
      <c r="B23" s="6" t="s">
        <v>40</v>
      </c>
      <c r="C23" s="2" t="s">
        <v>88</v>
      </c>
      <c r="D23" s="7" t="s">
        <v>75</v>
      </c>
      <c r="E23" s="4">
        <f>E22</f>
        <v>4.8124371062823299E-5</v>
      </c>
      <c r="F23" s="8">
        <f t="shared" si="0"/>
        <v>4.1579456598279325</v>
      </c>
      <c r="G23" s="5"/>
      <c r="H23" s="5"/>
      <c r="I23" s="5"/>
      <c r="J23" s="5"/>
      <c r="K23" s="5"/>
      <c r="L23" s="5" t="s">
        <v>66</v>
      </c>
      <c r="M23" s="5" t="s">
        <v>67</v>
      </c>
      <c r="N23" s="4">
        <f t="shared" si="7"/>
        <v>4.8124371062823301E-6</v>
      </c>
      <c r="O23" s="4">
        <f t="shared" si="8"/>
        <v>4.8124371062823298E-4</v>
      </c>
      <c r="P23" s="5" t="s">
        <v>67</v>
      </c>
      <c r="Q23" s="5">
        <v>1.5046296296296301E-6</v>
      </c>
      <c r="R23" s="5">
        <v>1.50462962962963E-4</v>
      </c>
    </row>
    <row r="24" spans="1:18">
      <c r="A24" s="18" t="s">
        <v>20</v>
      </c>
      <c r="B24" s="6" t="s">
        <v>40</v>
      </c>
      <c r="C24" s="2" t="s">
        <v>89</v>
      </c>
      <c r="D24" s="7" t="s">
        <v>75</v>
      </c>
      <c r="E24" s="4">
        <f>E23*4.5</f>
        <v>2.1655966978270484E-4</v>
      </c>
      <c r="F24" s="8">
        <f t="shared" si="0"/>
        <v>18.710755469225699</v>
      </c>
      <c r="G24" s="5"/>
      <c r="H24" s="5"/>
      <c r="I24" s="5"/>
      <c r="J24" s="5"/>
      <c r="K24" s="5"/>
      <c r="L24" s="5" t="s">
        <v>66</v>
      </c>
      <c r="M24" s="5" t="s">
        <v>67</v>
      </c>
      <c r="N24" s="4">
        <f t="shared" si="7"/>
        <v>2.1655966978270485E-5</v>
      </c>
      <c r="O24" s="4">
        <f t="shared" si="8"/>
        <v>2.1655966978270484E-3</v>
      </c>
      <c r="P24" s="5" t="s">
        <v>67</v>
      </c>
      <c r="Q24" s="5">
        <v>6.7708333333333347E-6</v>
      </c>
      <c r="R24" s="5">
        <v>6.7708333333333346E-4</v>
      </c>
    </row>
    <row r="25" spans="1:18">
      <c r="A25" s="18" t="s">
        <v>21</v>
      </c>
      <c r="B25" s="6" t="s">
        <v>40</v>
      </c>
      <c r="C25" s="2" t="s">
        <v>90</v>
      </c>
      <c r="D25" s="7" t="s">
        <v>75</v>
      </c>
      <c r="E25" s="5">
        <v>0</v>
      </c>
      <c r="F25" s="5">
        <f t="shared" si="0"/>
        <v>0</v>
      </c>
      <c r="G25" s="5"/>
      <c r="H25" s="5"/>
      <c r="I25" s="5"/>
      <c r="J25" s="5"/>
      <c r="K25" s="5"/>
      <c r="L25" s="5" t="s">
        <v>66</v>
      </c>
      <c r="M25" s="5" t="s">
        <v>66</v>
      </c>
      <c r="N25" s="5"/>
      <c r="O25" s="5"/>
      <c r="P25" s="5"/>
      <c r="Q25" s="5"/>
      <c r="R25" s="5"/>
    </row>
    <row r="26" spans="1:18">
      <c r="A26" s="18" t="s">
        <v>121</v>
      </c>
      <c r="B26" s="2" t="s">
        <v>47</v>
      </c>
      <c r="C26" s="2" t="s">
        <v>48</v>
      </c>
      <c r="D26" s="2" t="s">
        <v>75</v>
      </c>
      <c r="E26" s="5">
        <v>1</v>
      </c>
      <c r="F26" s="5"/>
      <c r="G26" s="5">
        <v>0</v>
      </c>
      <c r="H26" s="5">
        <v>1</v>
      </c>
      <c r="I26" s="5">
        <v>0</v>
      </c>
      <c r="J26" s="5">
        <v>0</v>
      </c>
      <c r="K26" s="5">
        <v>0</v>
      </c>
      <c r="L26" s="5" t="s">
        <v>66</v>
      </c>
      <c r="M26" s="5" t="s">
        <v>66</v>
      </c>
      <c r="N26" s="5"/>
      <c r="O26" s="5"/>
      <c r="P26" s="5"/>
      <c r="Q26" s="5"/>
      <c r="R26" s="5"/>
    </row>
    <row r="27" spans="1:18">
      <c r="A27" s="18" t="s">
        <v>22</v>
      </c>
      <c r="B27" s="2" t="s">
        <v>40</v>
      </c>
      <c r="C27" s="2" t="s">
        <v>49</v>
      </c>
      <c r="D27" s="2" t="s">
        <v>76</v>
      </c>
      <c r="E27" s="4">
        <v>6.4814814814814812E-7</v>
      </c>
      <c r="F27" s="5">
        <f t="shared" si="0"/>
        <v>5.5999999999999994E-2</v>
      </c>
      <c r="G27" s="5">
        <v>0</v>
      </c>
      <c r="H27" s="5">
        <v>0</v>
      </c>
      <c r="I27" s="5">
        <v>0</v>
      </c>
      <c r="J27" s="5"/>
      <c r="K27" s="5">
        <v>0</v>
      </c>
      <c r="L27" s="5" t="s">
        <v>67</v>
      </c>
      <c r="M27" s="5" t="s">
        <v>66</v>
      </c>
      <c r="N27" s="4">
        <f t="shared" ref="N27:N30" si="9">E27/10</f>
        <v>6.4814814814814807E-8</v>
      </c>
      <c r="O27" s="4">
        <f t="shared" ref="O27:O29" si="10">E27*10</f>
        <v>6.4814814814814812E-6</v>
      </c>
      <c r="P27" s="5" t="s">
        <v>67</v>
      </c>
      <c r="Q27" s="5">
        <v>6.4814814814814807E-8</v>
      </c>
      <c r="R27" s="5">
        <v>6.4814814814814812E-6</v>
      </c>
    </row>
    <row r="28" spans="1:18">
      <c r="A28" s="18" t="s">
        <v>23</v>
      </c>
      <c r="B28" s="2" t="s">
        <v>40</v>
      </c>
      <c r="C28" s="2" t="s">
        <v>49</v>
      </c>
      <c r="D28" s="2" t="s">
        <v>75</v>
      </c>
      <c r="E28" s="4">
        <v>4.0509259259259258E-7</v>
      </c>
      <c r="F28" s="5">
        <f t="shared" si="0"/>
        <v>3.4999999999999996E-2</v>
      </c>
      <c r="G28" s="5">
        <v>0</v>
      </c>
      <c r="H28" s="5">
        <v>0</v>
      </c>
      <c r="I28" s="5">
        <v>0</v>
      </c>
      <c r="J28" s="5"/>
      <c r="K28" s="5">
        <v>0</v>
      </c>
      <c r="L28" s="5" t="s">
        <v>66</v>
      </c>
      <c r="M28" s="5" t="s">
        <v>67</v>
      </c>
      <c r="N28" s="4">
        <f t="shared" si="9"/>
        <v>4.0509259259259258E-8</v>
      </c>
      <c r="O28" s="4">
        <f t="shared" si="10"/>
        <v>4.050925925925926E-6</v>
      </c>
      <c r="P28" s="5" t="s">
        <v>67</v>
      </c>
      <c r="Q28" s="5">
        <v>4.0509259259259258E-8</v>
      </c>
      <c r="R28" s="5">
        <v>4.050925925925926E-6</v>
      </c>
    </row>
    <row r="29" spans="1:18">
      <c r="A29" s="18" t="s">
        <v>91</v>
      </c>
      <c r="B29" s="6" t="s">
        <v>46</v>
      </c>
      <c r="C29" s="2" t="s">
        <v>50</v>
      </c>
      <c r="D29" s="2" t="s">
        <v>75</v>
      </c>
      <c r="E29" s="4">
        <v>7.6967592592592601E-6</v>
      </c>
      <c r="F29" s="5">
        <f t="shared" si="0"/>
        <v>0.66500000000000004</v>
      </c>
      <c r="G29" s="5">
        <v>0</v>
      </c>
      <c r="H29" s="5">
        <v>0</v>
      </c>
      <c r="I29" s="5">
        <v>0</v>
      </c>
      <c r="J29" s="5"/>
      <c r="K29" s="5">
        <v>0</v>
      </c>
      <c r="L29" s="5" t="s">
        <v>66</v>
      </c>
      <c r="M29" s="5" t="s">
        <v>67</v>
      </c>
      <c r="N29" s="4">
        <f t="shared" si="9"/>
        <v>7.6967592592592605E-7</v>
      </c>
      <c r="O29" s="4">
        <f t="shared" si="10"/>
        <v>7.6967592592592601E-5</v>
      </c>
      <c r="P29" s="5" t="s">
        <v>67</v>
      </c>
      <c r="Q29" s="5">
        <v>7.6967592592592605E-7</v>
      </c>
      <c r="R29" s="5">
        <v>7.6967592592592601E-5</v>
      </c>
    </row>
    <row r="30" spans="1:18">
      <c r="A30" s="18" t="s">
        <v>24</v>
      </c>
      <c r="B30" s="6" t="s">
        <v>45</v>
      </c>
      <c r="C30" s="7" t="s">
        <v>51</v>
      </c>
      <c r="D30" s="7" t="s">
        <v>75</v>
      </c>
      <c r="E30" s="8">
        <v>0.2502723352076287</v>
      </c>
      <c r="F30" s="5"/>
      <c r="G30" s="8">
        <f>$E30</f>
        <v>0.2502723352076287</v>
      </c>
      <c r="H30" s="8">
        <f t="shared" ref="H30:K30" si="11">$E30</f>
        <v>0.2502723352076287</v>
      </c>
      <c r="I30" s="8">
        <f t="shared" si="11"/>
        <v>0.2502723352076287</v>
      </c>
      <c r="J30" s="8"/>
      <c r="K30" s="8">
        <f t="shared" si="11"/>
        <v>0.2502723352076287</v>
      </c>
      <c r="L30" s="5" t="s">
        <v>66</v>
      </c>
      <c r="M30" s="5" t="s">
        <v>67</v>
      </c>
      <c r="N30" s="4">
        <f t="shared" si="9"/>
        <v>2.502723352076287E-2</v>
      </c>
      <c r="O30" s="4">
        <f>E30*5</f>
        <v>1.2513616760381434</v>
      </c>
      <c r="P30" s="5" t="s">
        <v>67</v>
      </c>
      <c r="Q30" s="5">
        <v>2.502723352076287E-2</v>
      </c>
      <c r="R30" s="5">
        <v>2.5027233520762868</v>
      </c>
    </row>
    <row r="31" spans="1:18">
      <c r="A31" s="18" t="s">
        <v>25</v>
      </c>
      <c r="B31" s="2" t="s">
        <v>40</v>
      </c>
      <c r="C31" s="2" t="s">
        <v>52</v>
      </c>
      <c r="D31" s="2" t="s">
        <v>77</v>
      </c>
      <c r="E31" s="5">
        <f>0.01/3600/24</f>
        <v>1.1574074074074074E-7</v>
      </c>
      <c r="F31" s="5">
        <f t="shared" si="0"/>
        <v>0.01</v>
      </c>
      <c r="G31" s="5">
        <f>$E31</f>
        <v>1.1574074074074074E-7</v>
      </c>
      <c r="H31" s="5">
        <f t="shared" ref="H31:K31" si="12">$E31</f>
        <v>1.1574074074074074E-7</v>
      </c>
      <c r="I31" s="5">
        <f t="shared" si="12"/>
        <v>1.1574074074074074E-7</v>
      </c>
      <c r="J31" s="5">
        <f t="shared" si="12"/>
        <v>1.1574074074074074E-7</v>
      </c>
      <c r="K31" s="5">
        <f t="shared" si="12"/>
        <v>1.1574074074074074E-7</v>
      </c>
      <c r="L31" s="5" t="s">
        <v>66</v>
      </c>
      <c r="M31" s="5" t="s">
        <v>66</v>
      </c>
      <c r="N31" s="4">
        <v>0</v>
      </c>
      <c r="O31" s="4">
        <f t="shared" ref="O31:O38" si="13">E31*10</f>
        <v>1.1574074074074074E-6</v>
      </c>
      <c r="P31" s="5" t="s">
        <v>67</v>
      </c>
      <c r="Q31" s="5">
        <v>0</v>
      </c>
      <c r="R31" s="5">
        <v>1.1574074074074074E-6</v>
      </c>
    </row>
    <row r="32" spans="1:18">
      <c r="A32" s="18" t="s">
        <v>26</v>
      </c>
      <c r="B32" s="6" t="s">
        <v>45</v>
      </c>
      <c r="C32" s="7" t="s">
        <v>53</v>
      </c>
      <c r="D32" s="7" t="s">
        <v>76</v>
      </c>
      <c r="E32" s="8">
        <v>0.1427507995452611</v>
      </c>
      <c r="F32" s="5"/>
      <c r="G32" s="5">
        <f t="shared" ref="G32:K33" si="14">$E32</f>
        <v>0.1427507995452611</v>
      </c>
      <c r="H32" s="5">
        <f t="shared" si="14"/>
        <v>0.1427507995452611</v>
      </c>
      <c r="I32" s="5">
        <f t="shared" si="14"/>
        <v>0.1427507995452611</v>
      </c>
      <c r="J32" s="5">
        <f t="shared" si="14"/>
        <v>0.1427507995452611</v>
      </c>
      <c r="K32" s="5">
        <f t="shared" si="14"/>
        <v>0.1427507995452611</v>
      </c>
      <c r="L32" s="5" t="s">
        <v>67</v>
      </c>
      <c r="M32" s="5" t="s">
        <v>66</v>
      </c>
      <c r="N32" s="4">
        <f t="shared" ref="N32:N38" si="15">E32/10</f>
        <v>1.427507995452611E-2</v>
      </c>
      <c r="O32" s="4">
        <f t="shared" si="13"/>
        <v>1.4275079954526109</v>
      </c>
      <c r="P32" s="5" t="s">
        <v>67</v>
      </c>
      <c r="Q32" s="5">
        <v>1.427507995452611E-2</v>
      </c>
      <c r="R32" s="5">
        <v>1.4275079954526109</v>
      </c>
    </row>
    <row r="33" spans="1:18">
      <c r="A33" s="18" t="s">
        <v>27</v>
      </c>
      <c r="B33" s="6" t="s">
        <v>45</v>
      </c>
      <c r="C33" s="7" t="s">
        <v>53</v>
      </c>
      <c r="D33" s="7" t="s">
        <v>75</v>
      </c>
      <c r="E33" s="8">
        <v>0.1427507995452611</v>
      </c>
      <c r="F33" s="5"/>
      <c r="G33" s="5">
        <f t="shared" si="14"/>
        <v>0.1427507995452611</v>
      </c>
      <c r="H33" s="5">
        <f t="shared" si="14"/>
        <v>0.1427507995452611</v>
      </c>
      <c r="I33" s="5">
        <f t="shared" si="14"/>
        <v>0.1427507995452611</v>
      </c>
      <c r="J33" s="5">
        <f t="shared" si="14"/>
        <v>0.1427507995452611</v>
      </c>
      <c r="K33" s="5">
        <f t="shared" si="14"/>
        <v>0.1427507995452611</v>
      </c>
      <c r="L33" s="5" t="s">
        <v>66</v>
      </c>
      <c r="M33" s="5" t="s">
        <v>66</v>
      </c>
      <c r="N33" s="4">
        <f>E33/10</f>
        <v>1.427507995452611E-2</v>
      </c>
      <c r="O33" s="4">
        <f>E33*10</f>
        <v>1.4275079954526109</v>
      </c>
      <c r="P33" s="5" t="s">
        <v>67</v>
      </c>
      <c r="Q33" s="5">
        <v>1.427507995452611E-2</v>
      </c>
      <c r="R33" s="5">
        <v>1.4275079954526109</v>
      </c>
    </row>
    <row r="34" spans="1:18">
      <c r="A34" s="18" t="s">
        <v>28</v>
      </c>
      <c r="B34" s="2" t="s">
        <v>40</v>
      </c>
      <c r="C34" s="2" t="s">
        <v>54</v>
      </c>
      <c r="D34" s="2" t="s">
        <v>76</v>
      </c>
      <c r="E34" s="4">
        <v>6.4814814814814799E-17</v>
      </c>
      <c r="F34" s="5">
        <f t="shared" si="0"/>
        <v>5.5999999999999988E-12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 t="s">
        <v>67</v>
      </c>
      <c r="M34" s="5" t="s">
        <v>66</v>
      </c>
      <c r="N34" s="4">
        <f t="shared" si="15"/>
        <v>6.4814814814814798E-18</v>
      </c>
      <c r="O34" s="4">
        <f t="shared" si="13"/>
        <v>6.4814814814814797E-16</v>
      </c>
      <c r="P34" s="5" t="s">
        <v>67</v>
      </c>
      <c r="Q34" s="5">
        <v>6.4814814814814798E-18</v>
      </c>
      <c r="R34" s="5">
        <v>6.4814814814814797E-16</v>
      </c>
    </row>
    <row r="35" spans="1:18">
      <c r="A35" s="18" t="s">
        <v>29</v>
      </c>
      <c r="B35" s="2" t="s">
        <v>40</v>
      </c>
      <c r="C35" s="2" t="s">
        <v>54</v>
      </c>
      <c r="D35" s="2" t="s">
        <v>75</v>
      </c>
      <c r="E35" s="4">
        <v>4.0509259259259248E-17</v>
      </c>
      <c r="F35" s="5">
        <f t="shared" si="0"/>
        <v>3.4999999999999988E-12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 t="s">
        <v>66</v>
      </c>
      <c r="M35" s="5" t="s">
        <v>66</v>
      </c>
      <c r="N35" s="4">
        <f t="shared" si="15"/>
        <v>4.050925925925925E-18</v>
      </c>
      <c r="O35" s="4">
        <f t="shared" si="13"/>
        <v>4.0509259259259247E-16</v>
      </c>
      <c r="P35" s="5" t="s">
        <v>67</v>
      </c>
      <c r="Q35" s="5">
        <v>4.050925925925925E-18</v>
      </c>
      <c r="R35" s="5">
        <v>4.0509259259259247E-16</v>
      </c>
    </row>
    <row r="36" spans="1:18">
      <c r="A36" s="18" t="s">
        <v>30</v>
      </c>
      <c r="B36" s="2" t="s">
        <v>40</v>
      </c>
      <c r="C36" s="2" t="s">
        <v>55</v>
      </c>
      <c r="D36" s="2" t="s">
        <v>75</v>
      </c>
      <c r="E36" s="5">
        <f>0.01/3600/24</f>
        <v>1.1574074074074074E-7</v>
      </c>
      <c r="F36" s="5">
        <f t="shared" si="0"/>
        <v>0.01</v>
      </c>
      <c r="G36" s="5">
        <v>0</v>
      </c>
      <c r="H36" s="5">
        <v>0</v>
      </c>
      <c r="I36" s="5">
        <v>0</v>
      </c>
      <c r="J36" s="5">
        <v>0</v>
      </c>
      <c r="K36" s="8">
        <f>E36</f>
        <v>1.1574074074074074E-7</v>
      </c>
      <c r="L36" s="5" t="s">
        <v>66</v>
      </c>
      <c r="M36" s="5" t="s">
        <v>66</v>
      </c>
      <c r="N36" s="4">
        <f t="shared" si="15"/>
        <v>1.1574074074074074E-8</v>
      </c>
      <c r="O36" s="4">
        <f t="shared" si="13"/>
        <v>1.1574074074074074E-6</v>
      </c>
      <c r="P36" s="5" t="s">
        <v>67</v>
      </c>
      <c r="Q36" s="5">
        <v>1.1574074074074074E-8</v>
      </c>
      <c r="R36" s="5">
        <v>1.1574074074074074E-6</v>
      </c>
    </row>
    <row r="37" spans="1:18">
      <c r="A37" s="18" t="s">
        <v>31</v>
      </c>
      <c r="B37" s="2" t="s">
        <v>40</v>
      </c>
      <c r="C37" s="2" t="s">
        <v>55</v>
      </c>
      <c r="D37" s="2" t="s">
        <v>76</v>
      </c>
      <c r="E37" s="5">
        <f>0.01/3600/24</f>
        <v>1.1574074074074074E-7</v>
      </c>
      <c r="F37" s="5">
        <f t="shared" si="0"/>
        <v>0.01</v>
      </c>
      <c r="G37" s="5">
        <v>0</v>
      </c>
      <c r="H37" s="5">
        <v>0</v>
      </c>
      <c r="I37" s="5">
        <v>0</v>
      </c>
      <c r="J37" s="5">
        <v>0</v>
      </c>
      <c r="K37" s="8">
        <f>E37</f>
        <v>1.1574074074074074E-7</v>
      </c>
      <c r="L37" s="5" t="s">
        <v>66</v>
      </c>
      <c r="M37" s="5" t="s">
        <v>66</v>
      </c>
      <c r="N37" s="4">
        <f t="shared" si="15"/>
        <v>1.1574074074074074E-8</v>
      </c>
      <c r="O37" s="4">
        <f t="shared" si="13"/>
        <v>1.1574074074074074E-6</v>
      </c>
      <c r="P37" s="5" t="s">
        <v>67</v>
      </c>
      <c r="Q37" s="5">
        <v>1.1574074074074074E-8</v>
      </c>
      <c r="R37" s="5">
        <v>1.1574074074074074E-6</v>
      </c>
    </row>
    <row r="38" spans="1:18">
      <c r="A38" s="18" t="s">
        <v>32</v>
      </c>
      <c r="B38" s="2" t="s">
        <v>40</v>
      </c>
      <c r="C38" s="2" t="s">
        <v>56</v>
      </c>
      <c r="D38" s="2" t="s">
        <v>76</v>
      </c>
      <c r="E38" s="4">
        <v>1.1574074074074101E-7</v>
      </c>
      <c r="F38" s="5">
        <f t="shared" si="0"/>
        <v>1.0000000000000023E-2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 t="s">
        <v>66</v>
      </c>
      <c r="M38" s="5" t="s">
        <v>66</v>
      </c>
      <c r="N38" s="4">
        <f t="shared" si="15"/>
        <v>1.15740740740741E-8</v>
      </c>
      <c r="O38" s="4">
        <f t="shared" si="13"/>
        <v>1.1574074074074101E-6</v>
      </c>
      <c r="P38" s="5" t="s">
        <v>67</v>
      </c>
      <c r="Q38" s="5">
        <v>1.15740740740741E-8</v>
      </c>
      <c r="R38" s="5">
        <v>1.1574074074074101E-6</v>
      </c>
    </row>
    <row r="39" spans="1:18">
      <c r="A39" s="18" t="s">
        <v>33</v>
      </c>
      <c r="B39" s="2" t="s">
        <v>40</v>
      </c>
      <c r="C39" s="2" t="s">
        <v>56</v>
      </c>
      <c r="D39" s="2" t="s">
        <v>75</v>
      </c>
      <c r="E39" s="4">
        <v>1.1574074074074101E-7</v>
      </c>
      <c r="F39" s="5">
        <f t="shared" si="0"/>
        <v>1.0000000000000023E-2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 t="s">
        <v>66</v>
      </c>
      <c r="M39" s="5" t="s">
        <v>66</v>
      </c>
      <c r="N39" s="4">
        <f>E39/10</f>
        <v>1.15740740740741E-8</v>
      </c>
      <c r="O39" s="4">
        <f>E39*10</f>
        <v>1.1574074074074101E-6</v>
      </c>
      <c r="P39" s="5" t="s">
        <v>67</v>
      </c>
      <c r="Q39" s="5">
        <v>1.15740740740741E-8</v>
      </c>
      <c r="R39" s="5">
        <v>1.1574074074074101E-6</v>
      </c>
    </row>
    <row r="40" spans="1:18">
      <c r="A40" s="18" t="s">
        <v>34</v>
      </c>
      <c r="B40" s="2" t="s">
        <v>40</v>
      </c>
      <c r="C40" s="2" t="s">
        <v>57</v>
      </c>
      <c r="D40" s="2" t="s">
        <v>76</v>
      </c>
      <c r="E40" s="4">
        <v>2.083333333333333E-6</v>
      </c>
      <c r="F40" s="5">
        <f t="shared" si="0"/>
        <v>0.17999999999999997</v>
      </c>
      <c r="G40" s="5"/>
      <c r="H40" s="5"/>
      <c r="I40" s="5"/>
      <c r="J40" s="5"/>
      <c r="K40" s="5"/>
      <c r="L40" s="5" t="s">
        <v>66</v>
      </c>
      <c r="M40" s="5" t="s">
        <v>66</v>
      </c>
      <c r="N40" s="5"/>
      <c r="O40" s="5"/>
      <c r="P40" s="5"/>
      <c r="Q40" s="5"/>
      <c r="R40" s="5"/>
    </row>
    <row r="41" spans="1:18">
      <c r="A41" s="18" t="s">
        <v>35</v>
      </c>
      <c r="B41" s="2" t="s">
        <v>40</v>
      </c>
      <c r="C41" s="2" t="s">
        <v>57</v>
      </c>
      <c r="D41" s="2" t="s">
        <v>75</v>
      </c>
      <c r="E41" s="4">
        <v>2.083333333333333E-6</v>
      </c>
      <c r="F41" s="5">
        <f t="shared" si="0"/>
        <v>0.17999999999999997</v>
      </c>
      <c r="G41" s="5"/>
      <c r="H41" s="5"/>
      <c r="I41" s="5"/>
      <c r="J41" s="5"/>
      <c r="K41" s="5"/>
      <c r="L41" s="5" t="s">
        <v>66</v>
      </c>
      <c r="M41" s="5" t="s">
        <v>66</v>
      </c>
      <c r="N41" s="5"/>
      <c r="O41" s="5"/>
      <c r="P41" s="5"/>
      <c r="Q41" s="5"/>
      <c r="R41" s="5"/>
    </row>
    <row r="42" spans="1:18">
      <c r="A42" s="18" t="s">
        <v>36</v>
      </c>
      <c r="B42" s="2" t="s">
        <v>59</v>
      </c>
      <c r="C42" s="2" t="s">
        <v>58</v>
      </c>
      <c r="D42" s="2" t="s">
        <v>76</v>
      </c>
      <c r="E42" s="5">
        <v>0.01</v>
      </c>
      <c r="F42" s="5"/>
      <c r="G42" s="5"/>
      <c r="H42" s="5"/>
      <c r="I42" s="5"/>
      <c r="J42" s="5"/>
      <c r="K42" s="5"/>
      <c r="L42" s="5" t="s">
        <v>66</v>
      </c>
      <c r="M42" s="5" t="s">
        <v>66</v>
      </c>
      <c r="N42" s="5"/>
      <c r="O42" s="5"/>
      <c r="P42" s="5"/>
      <c r="Q42" s="5"/>
      <c r="R42" s="5"/>
    </row>
    <row r="43" spans="1:18">
      <c r="A43" s="18" t="s">
        <v>37</v>
      </c>
      <c r="B43" s="2" t="s">
        <v>59</v>
      </c>
      <c r="C43" s="2" t="s">
        <v>58</v>
      </c>
      <c r="D43" s="2" t="s">
        <v>75</v>
      </c>
      <c r="E43" s="5">
        <v>0.01</v>
      </c>
      <c r="F43" s="5"/>
      <c r="G43" s="5"/>
      <c r="H43" s="5"/>
      <c r="I43" s="5"/>
      <c r="J43" s="5"/>
      <c r="K43" s="5"/>
      <c r="L43" s="5" t="s">
        <v>66</v>
      </c>
      <c r="M43" s="5" t="s">
        <v>66</v>
      </c>
      <c r="N43" s="5"/>
      <c r="O43" s="5"/>
      <c r="P43" s="5"/>
      <c r="Q43" s="5"/>
      <c r="R43" s="5"/>
    </row>
    <row r="44" spans="1:18">
      <c r="A44" s="12" t="s">
        <v>94</v>
      </c>
      <c r="B44" s="7" t="s">
        <v>99</v>
      </c>
      <c r="C44" s="7" t="s">
        <v>98</v>
      </c>
      <c r="D44" s="7" t="s">
        <v>76</v>
      </c>
      <c r="E44" s="5">
        <v>0.25</v>
      </c>
      <c r="F44" s="5"/>
      <c r="G44" s="5"/>
      <c r="H44" s="5"/>
      <c r="I44" s="5"/>
      <c r="J44" s="5"/>
      <c r="K44" s="5"/>
      <c r="L44" s="5" t="s">
        <v>66</v>
      </c>
      <c r="M44" s="5" t="s">
        <v>66</v>
      </c>
      <c r="N44" s="5"/>
      <c r="O44" s="5"/>
      <c r="P44" s="5"/>
      <c r="Q44" s="5"/>
      <c r="R44" s="5"/>
    </row>
    <row r="45" spans="1:18">
      <c r="A45" s="12" t="s">
        <v>95</v>
      </c>
      <c r="B45" s="7" t="s">
        <v>99</v>
      </c>
      <c r="C45" s="7" t="s">
        <v>100</v>
      </c>
      <c r="D45" s="7" t="s">
        <v>76</v>
      </c>
      <c r="E45" s="5">
        <v>0.1</v>
      </c>
      <c r="F45" s="5"/>
      <c r="G45" s="5"/>
      <c r="H45" s="5"/>
      <c r="I45" s="5"/>
      <c r="J45" s="5"/>
      <c r="K45" s="5"/>
      <c r="L45" s="5" t="s">
        <v>66</v>
      </c>
      <c r="M45" s="5" t="s">
        <v>66</v>
      </c>
      <c r="N45" s="5"/>
      <c r="O45" s="5"/>
      <c r="P45" s="5"/>
      <c r="Q45" s="5"/>
      <c r="R45" s="5"/>
    </row>
    <row r="46" spans="1:18">
      <c r="A46" s="12" t="s">
        <v>96</v>
      </c>
      <c r="B46" s="7" t="s">
        <v>99</v>
      </c>
      <c r="C46" s="7" t="s">
        <v>98</v>
      </c>
      <c r="D46" s="7" t="s">
        <v>75</v>
      </c>
      <c r="E46" s="5">
        <v>0.25</v>
      </c>
      <c r="F46" s="5"/>
      <c r="G46" s="5"/>
      <c r="H46" s="5"/>
      <c r="I46" s="5"/>
      <c r="J46" s="5"/>
      <c r="K46" s="5"/>
      <c r="L46" s="5" t="s">
        <v>66</v>
      </c>
      <c r="M46" s="5" t="s">
        <v>66</v>
      </c>
      <c r="N46" s="5"/>
      <c r="O46" s="5"/>
      <c r="P46" s="5"/>
      <c r="Q46" s="5"/>
      <c r="R46" s="5"/>
    </row>
    <row r="47" spans="1:18">
      <c r="A47" s="12" t="s">
        <v>97</v>
      </c>
      <c r="B47" s="7" t="s">
        <v>99</v>
      </c>
      <c r="C47" s="7" t="s">
        <v>100</v>
      </c>
      <c r="D47" s="7" t="s">
        <v>75</v>
      </c>
      <c r="E47" s="5">
        <v>0.1</v>
      </c>
      <c r="F47" s="5"/>
      <c r="G47" s="5"/>
      <c r="H47" s="5"/>
      <c r="I47" s="5"/>
      <c r="J47" s="5"/>
      <c r="K47" s="5"/>
      <c r="L47" s="5" t="s">
        <v>66</v>
      </c>
      <c r="M47" s="5" t="s">
        <v>66</v>
      </c>
      <c r="N47" s="5"/>
      <c r="O47" s="5"/>
      <c r="P47" s="5"/>
      <c r="Q47" s="5"/>
      <c r="R47" s="5"/>
    </row>
    <row r="48" spans="1:18">
      <c r="A48" s="12" t="s">
        <v>102</v>
      </c>
      <c r="B48" s="7" t="s">
        <v>40</v>
      </c>
      <c r="C48" s="5" t="s">
        <v>101</v>
      </c>
      <c r="D48" s="7" t="s">
        <v>76</v>
      </c>
      <c r="E48" s="4">
        <v>3.4999999999999997E-5</v>
      </c>
      <c r="F48" s="5">
        <f t="shared" ref="F48:F49" si="16">E48*3600*24</f>
        <v>3.024</v>
      </c>
      <c r="G48" s="5"/>
      <c r="H48" s="5"/>
      <c r="I48" s="5"/>
      <c r="J48" s="5"/>
      <c r="K48" s="5"/>
      <c r="L48" s="5" t="s">
        <v>66</v>
      </c>
      <c r="M48" s="5" t="s">
        <v>66</v>
      </c>
      <c r="N48" s="5"/>
      <c r="O48" s="5"/>
      <c r="P48" s="5"/>
      <c r="Q48" s="5"/>
      <c r="R48" s="5"/>
    </row>
    <row r="49" spans="1:18">
      <c r="A49" s="12" t="s">
        <v>107</v>
      </c>
      <c r="B49" s="7" t="s">
        <v>40</v>
      </c>
      <c r="C49" s="5" t="s">
        <v>101</v>
      </c>
      <c r="D49" s="7" t="s">
        <v>75</v>
      </c>
      <c r="E49" s="4">
        <v>3.4999999999999997E-5</v>
      </c>
      <c r="F49" s="5">
        <f t="shared" si="16"/>
        <v>3.024</v>
      </c>
      <c r="G49" s="5"/>
      <c r="H49" s="5"/>
      <c r="I49" s="5"/>
      <c r="J49" s="5"/>
      <c r="K49" s="5"/>
      <c r="L49" s="5" t="s">
        <v>66</v>
      </c>
      <c r="M49" s="5" t="s">
        <v>66</v>
      </c>
      <c r="N49" s="5"/>
      <c r="O49" s="5"/>
      <c r="P49" s="5"/>
      <c r="Q49" s="5"/>
      <c r="R49" s="5"/>
    </row>
    <row r="50" spans="1:18">
      <c r="A50" s="12" t="s">
        <v>103</v>
      </c>
      <c r="B50" s="7" t="s">
        <v>105</v>
      </c>
      <c r="C50" s="7" t="s">
        <v>106</v>
      </c>
      <c r="D50" s="2" t="s">
        <v>76</v>
      </c>
      <c r="E50" s="4">
        <f>1.15740740740741E-07/10</f>
        <v>1.15740740740741E-8</v>
      </c>
      <c r="F50" s="5">
        <f t="shared" ref="F50:F51" si="17">E50*3600*24</f>
        <v>1.0000000000000022E-3</v>
      </c>
      <c r="G50" s="5">
        <v>0</v>
      </c>
      <c r="H50" s="5">
        <v>0</v>
      </c>
      <c r="I50" s="5"/>
      <c r="J50" s="5">
        <v>0</v>
      </c>
      <c r="K50" s="5">
        <v>0</v>
      </c>
      <c r="L50" s="5" t="s">
        <v>67</v>
      </c>
      <c r="M50" s="5" t="s">
        <v>66</v>
      </c>
      <c r="N50" s="5">
        <f t="shared" ref="N50" si="18">E50/5</f>
        <v>2.3148148148148201E-9</v>
      </c>
      <c r="O50" s="5">
        <f t="shared" ref="O50" si="19">E50*5</f>
        <v>5.7870370370370503E-8</v>
      </c>
      <c r="P50" s="5" t="s">
        <v>67</v>
      </c>
      <c r="Q50" s="5"/>
      <c r="R50" s="5"/>
    </row>
    <row r="51" spans="1:18">
      <c r="A51" s="12" t="s">
        <v>104</v>
      </c>
      <c r="B51" s="7" t="s">
        <v>105</v>
      </c>
      <c r="C51" s="7" t="s">
        <v>106</v>
      </c>
      <c r="D51" s="2" t="s">
        <v>75</v>
      </c>
      <c r="E51" s="4">
        <v>1.1574074074074101E-7</v>
      </c>
      <c r="F51" s="5">
        <f t="shared" si="17"/>
        <v>1.0000000000000023E-2</v>
      </c>
      <c r="G51" s="5">
        <v>0</v>
      </c>
      <c r="H51" s="5">
        <v>0</v>
      </c>
      <c r="I51" s="5"/>
      <c r="J51" s="5">
        <v>0</v>
      </c>
      <c r="K51" s="5">
        <v>0</v>
      </c>
      <c r="L51" s="5" t="s">
        <v>66</v>
      </c>
      <c r="M51" s="5" t="s">
        <v>67</v>
      </c>
      <c r="N51" s="4">
        <f t="shared" ref="N51" si="20">E51/10</f>
        <v>1.15740740740741E-8</v>
      </c>
      <c r="O51" s="4">
        <f t="shared" ref="O51" si="21">E51*10</f>
        <v>1.1574074074074101E-6</v>
      </c>
      <c r="P51" s="5" t="s">
        <v>67</v>
      </c>
      <c r="Q51" s="5"/>
      <c r="R51" s="5"/>
    </row>
    <row r="52" spans="1:18">
      <c r="A52" s="12" t="s">
        <v>112</v>
      </c>
      <c r="B52" s="7" t="s">
        <v>116</v>
      </c>
      <c r="C52" s="7" t="s">
        <v>114</v>
      </c>
      <c r="D52" s="7" t="s">
        <v>76</v>
      </c>
      <c r="E52" s="13">
        <v>10</v>
      </c>
      <c r="F52" s="5"/>
      <c r="G52" s="5"/>
      <c r="H52" s="5"/>
      <c r="I52" s="5"/>
      <c r="J52" s="5"/>
      <c r="K52" s="5"/>
      <c r="L52" s="5" t="s">
        <v>66</v>
      </c>
      <c r="M52" s="5" t="s">
        <v>66</v>
      </c>
      <c r="N52" s="5"/>
      <c r="O52" s="5"/>
      <c r="P52" s="5"/>
      <c r="Q52" s="5"/>
      <c r="R52" s="5"/>
    </row>
    <row r="53" spans="1:18">
      <c r="A53" s="12" t="s">
        <v>113</v>
      </c>
      <c r="B53" s="7" t="s">
        <v>116</v>
      </c>
      <c r="C53" s="7" t="s">
        <v>115</v>
      </c>
      <c r="D53" s="7" t="s">
        <v>76</v>
      </c>
      <c r="E53" s="13">
        <v>4</v>
      </c>
      <c r="F53" s="5"/>
      <c r="G53" s="5"/>
      <c r="H53" s="5"/>
      <c r="I53" s="5"/>
      <c r="J53" s="5"/>
      <c r="K53" s="5"/>
      <c r="L53" s="5" t="s">
        <v>66</v>
      </c>
      <c r="M53" s="5" t="s">
        <v>66</v>
      </c>
      <c r="N53" s="5"/>
      <c r="O53" s="5"/>
      <c r="P53" s="5"/>
      <c r="Q53" s="5"/>
      <c r="R53" s="5"/>
    </row>
    <row r="54" spans="1:18">
      <c r="A54" s="12" t="s">
        <v>119</v>
      </c>
      <c r="B54" s="7" t="s">
        <v>116</v>
      </c>
      <c r="C54" s="7" t="s">
        <v>114</v>
      </c>
      <c r="D54" s="7" t="s">
        <v>75</v>
      </c>
      <c r="E54" s="13">
        <v>10</v>
      </c>
      <c r="F54" s="5"/>
      <c r="G54" s="5"/>
      <c r="H54" s="5"/>
      <c r="I54" s="5"/>
      <c r="J54" s="5"/>
      <c r="K54" s="5"/>
      <c r="L54" s="5" t="s">
        <v>66</v>
      </c>
      <c r="M54" s="5" t="s">
        <v>66</v>
      </c>
      <c r="N54" s="5"/>
      <c r="O54" s="5"/>
      <c r="P54" s="5"/>
      <c r="Q54" s="5"/>
      <c r="R54" s="5"/>
    </row>
    <row r="55" spans="1:18">
      <c r="A55" s="12" t="s">
        <v>120</v>
      </c>
      <c r="B55" s="7" t="s">
        <v>116</v>
      </c>
      <c r="C55" s="7" t="s">
        <v>115</v>
      </c>
      <c r="D55" s="7" t="s">
        <v>75</v>
      </c>
      <c r="E55" s="13">
        <v>4</v>
      </c>
      <c r="F55" s="5"/>
      <c r="G55" s="5"/>
      <c r="H55" s="5"/>
      <c r="I55" s="5"/>
      <c r="J55" s="5"/>
      <c r="K55" s="5"/>
      <c r="L55" s="5" t="s">
        <v>66</v>
      </c>
      <c r="M55" s="5" t="s">
        <v>66</v>
      </c>
      <c r="N55" s="5"/>
      <c r="O55" s="5"/>
      <c r="P55" s="5"/>
      <c r="Q55" s="5"/>
      <c r="R55" s="5"/>
    </row>
    <row r="56" spans="1:18">
      <c r="A56" s="20" t="s">
        <v>122</v>
      </c>
      <c r="B56" s="7" t="s">
        <v>47</v>
      </c>
      <c r="C56" s="7" t="s">
        <v>123</v>
      </c>
      <c r="D56" s="7" t="s">
        <v>77</v>
      </c>
      <c r="E56" s="13">
        <v>1</v>
      </c>
      <c r="F56" s="5"/>
      <c r="G56" s="5">
        <v>0</v>
      </c>
      <c r="H56" s="5">
        <v>0</v>
      </c>
      <c r="I56" s="5">
        <v>0</v>
      </c>
      <c r="J56" s="5">
        <v>1</v>
      </c>
      <c r="K56" s="5">
        <v>0</v>
      </c>
      <c r="L56" s="5" t="s">
        <v>66</v>
      </c>
      <c r="M56" s="5" t="s">
        <v>66</v>
      </c>
      <c r="N56" s="5"/>
      <c r="O56" s="5"/>
      <c r="P56" s="5"/>
      <c r="Q56" s="5"/>
      <c r="R56" s="5"/>
    </row>
    <row r="57" spans="1:18">
      <c r="A57" s="18" t="s">
        <v>124</v>
      </c>
      <c r="B57" s="6" t="s">
        <v>125</v>
      </c>
      <c r="C57" s="2" t="s">
        <v>126</v>
      </c>
      <c r="D57" s="2" t="s">
        <v>76</v>
      </c>
      <c r="E57" s="5">
        <v>0.01</v>
      </c>
      <c r="F57" s="5"/>
      <c r="G57" s="5">
        <v>0</v>
      </c>
      <c r="H57" s="5">
        <v>0</v>
      </c>
      <c r="I57" s="5">
        <v>0</v>
      </c>
      <c r="J57" s="5"/>
      <c r="K57" s="5">
        <v>0</v>
      </c>
      <c r="L57" s="5" t="s">
        <v>67</v>
      </c>
      <c r="M57" s="5" t="s">
        <v>66</v>
      </c>
      <c r="N57" s="4">
        <f t="shared" ref="N57:N58" si="22">E57/10</f>
        <v>1E-3</v>
      </c>
      <c r="O57" s="4">
        <f t="shared" ref="O57:O58" si="23">E57*10</f>
        <v>0.1</v>
      </c>
      <c r="P57" s="5" t="s">
        <v>67</v>
      </c>
      <c r="Q57" s="5">
        <v>1E-3</v>
      </c>
      <c r="R57" s="5">
        <v>0.1</v>
      </c>
    </row>
    <row r="58" spans="1:18">
      <c r="A58" s="18" t="s">
        <v>127</v>
      </c>
      <c r="B58" s="6" t="s">
        <v>125</v>
      </c>
      <c r="C58" s="2" t="s">
        <v>126</v>
      </c>
      <c r="D58" s="2" t="s">
        <v>75</v>
      </c>
      <c r="E58" s="5">
        <v>1.0000000000000001E-5</v>
      </c>
      <c r="F58" s="5"/>
      <c r="G58" s="5">
        <v>0</v>
      </c>
      <c r="H58" s="5">
        <v>0</v>
      </c>
      <c r="I58" s="5">
        <v>0</v>
      </c>
      <c r="J58" s="5"/>
      <c r="K58" s="5">
        <v>0</v>
      </c>
      <c r="L58" s="5" t="s">
        <v>66</v>
      </c>
      <c r="M58" s="5" t="s">
        <v>67</v>
      </c>
      <c r="N58" s="4">
        <f t="shared" si="22"/>
        <v>1.0000000000000002E-6</v>
      </c>
      <c r="O58" s="4">
        <f t="shared" si="23"/>
        <v>1E-4</v>
      </c>
      <c r="P58" s="5" t="s">
        <v>67</v>
      </c>
      <c r="Q58" s="5">
        <v>1.0000000000000002E-6</v>
      </c>
      <c r="R58" s="5">
        <v>1E-4</v>
      </c>
    </row>
  </sheetData>
  <autoFilter ref="A1:R58" xr:uid="{00000000-0001-0000-0000-000000000000}"/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1017-A8E2-4890-B793-4A0BFE8A2151}">
  <dimension ref="D19:F23"/>
  <sheetViews>
    <sheetView workbookViewId="0">
      <selection activeCell="F23" sqref="F23"/>
    </sheetView>
  </sheetViews>
  <sheetFormatPr defaultRowHeight="15"/>
  <cols>
    <col min="4" max="4" width="12" bestFit="1" customWidth="1"/>
  </cols>
  <sheetData>
    <row r="19" spans="4:6">
      <c r="D19" t="s">
        <v>60</v>
      </c>
    </row>
    <row r="20" spans="4:6">
      <c r="D20">
        <v>0.7</v>
      </c>
      <c r="E20" t="s">
        <v>61</v>
      </c>
    </row>
    <row r="21" spans="4:6">
      <c r="D21">
        <f>D20/ 100</f>
        <v>6.9999999999999993E-3</v>
      </c>
      <c r="E21" t="s">
        <v>62</v>
      </c>
      <c r="F21" t="s">
        <v>64</v>
      </c>
    </row>
    <row r="22" spans="4:6">
      <c r="D22">
        <f>D21/3600</f>
        <v>1.9444444444444444E-6</v>
      </c>
      <c r="E22" t="s">
        <v>63</v>
      </c>
      <c r="F22">
        <f>0.4968 / (24*3600)</f>
        <v>5.75E-6</v>
      </c>
    </row>
    <row r="23" spans="4:6">
      <c r="D23">
        <f>0.3/D22</f>
        <v>154285.71428571429</v>
      </c>
      <c r="F23">
        <f>0.3/F22</f>
        <v>52173.913043478256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Osnat</dc:creator>
  <cp:lastModifiedBy>אסנת ויסברג</cp:lastModifiedBy>
  <dcterms:created xsi:type="dcterms:W3CDTF">2023-06-25T08:50:36Z</dcterms:created>
  <dcterms:modified xsi:type="dcterms:W3CDTF">2023-09-10T18:42:39Z</dcterms:modified>
</cp:coreProperties>
</file>