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staff-my.sharepoint.com/personal/dsher_univ_haifa_ac_il/Documents/Haifa U/LAB PEOPLE/My results/"/>
    </mc:Choice>
  </mc:AlternateContent>
  <xr:revisionPtr revIDLastSave="90" documentId="8_{8766EA0C-1D45-4BC0-98DE-F71DAA2606F2}" xr6:coauthVersionLast="47" xr6:coauthVersionMax="47" xr10:uidLastSave="{0229D074-9018-4A57-B74C-01837950F311}"/>
  <bookViews>
    <workbookView xWindow="57480" yWindow="-120" windowWidth="25440" windowHeight="15270" firstSheet="1" activeTab="1" xr2:uid="{A5EC7651-C59B-47FA-B564-40944CE7DF79}"/>
  </bookViews>
  <sheets>
    <sheet name="Cell counts and setup" sheetId="17" r:id="rId1"/>
    <sheet name="Results summary" sheetId="19" r:id="rId2"/>
    <sheet name="Plate 1 - T0" sheetId="1" r:id="rId3"/>
    <sheet name="Plate 2 - T0" sheetId="2" r:id="rId4"/>
    <sheet name="Plate 3 - T0" sheetId="3" r:id="rId5"/>
    <sheet name="Plate 4 - T0" sheetId="4" r:id="rId6"/>
    <sheet name="Plate 1 - T1" sheetId="5" r:id="rId7"/>
    <sheet name="Plate 2 - T1" sheetId="6" r:id="rId8"/>
    <sheet name="Plate 3 - T1" sheetId="7" r:id="rId9"/>
    <sheet name="Plate 4 - T1" sheetId="8" r:id="rId10"/>
    <sheet name="Plate 1 - T2" sheetId="9" r:id="rId11"/>
    <sheet name="Plate 2 - T2" sheetId="10" r:id="rId12"/>
    <sheet name="Plate 3 - T2" sheetId="11" r:id="rId13"/>
    <sheet name="Plate 4 - T2" sheetId="12" r:id="rId14"/>
    <sheet name="Plate 1 - Tn" sheetId="13" r:id="rId15"/>
    <sheet name="Plate 2 - Tn" sheetId="14" r:id="rId16"/>
    <sheet name="Plate 3 - Tn" sheetId="15" r:id="rId17"/>
    <sheet name="Plate 4 - Tn" sheetId="16" r:id="rId18"/>
  </sheets>
  <externalReferences>
    <externalReference r:id="rId19"/>
    <externalReference r:id="rId20"/>
  </externalReferences>
  <definedNames>
    <definedName name="_xlchart.v1.0" hidden="1">'[1]2h results'!$P$74</definedName>
    <definedName name="_xlchart.v1.1" hidden="1">'[1]2h results'!$P$75</definedName>
    <definedName name="_xlchart.v1.10" hidden="1">'[1]2h results'!$R$76:$T$76</definedName>
    <definedName name="_xlchart.v1.11" hidden="1">'[1]2h results'!$R$77:$T$77</definedName>
    <definedName name="_xlchart.v1.12" hidden="1">'[1]2h results'!$R$78:$T$78</definedName>
    <definedName name="_xlchart.v1.13" hidden="1">'[1]2h results'!$R$79:$S$79</definedName>
    <definedName name="_xlchart.v1.14" hidden="1">'[1]2h results'!$R$80:$T$80</definedName>
    <definedName name="_xlchart.v1.15" hidden="1">'[1]2h results'!$R$81:$S$81</definedName>
    <definedName name="_xlchart.v1.2" hidden="1">'[1]2h results'!$P$76</definedName>
    <definedName name="_xlchart.v1.3" hidden="1">'[1]2h results'!$P$77</definedName>
    <definedName name="_xlchart.v1.4" hidden="1">'[1]2h results'!$P$78</definedName>
    <definedName name="_xlchart.v1.5" hidden="1">'[1]2h results'!$P$79</definedName>
    <definedName name="_xlchart.v1.6" hidden="1">'[1]2h results'!$P$80</definedName>
    <definedName name="_xlchart.v1.7" hidden="1">'[1]2h results'!$P$81</definedName>
    <definedName name="_xlchart.v1.8" hidden="1">'[1]2h results'!$R$74:$T$74</definedName>
    <definedName name="_xlchart.v1.9" hidden="1">'[1]2h results'!$R$75:$T$75</definedName>
    <definedName name="MethodPointer1">842342192</definedName>
    <definedName name="MethodPointer2">699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5" l="1" a="1"/>
  <c r="E64" i="15" s="1"/>
  <c r="E64" i="14" a="1"/>
  <c r="E64" i="14" s="1"/>
  <c r="E64" i="13" a="1"/>
  <c r="E64" i="13" s="1"/>
  <c r="E64" i="11" a="1"/>
  <c r="E64" i="11" s="1"/>
  <c r="E64" i="10" a="1"/>
  <c r="E64" i="10" s="1"/>
  <c r="E64" i="9" a="1"/>
  <c r="E64" i="9" s="1"/>
  <c r="E53" i="8" a="1"/>
  <c r="E53" i="8" s="1"/>
  <c r="E64" i="7" a="1"/>
  <c r="E64" i="7" s="1"/>
  <c r="E64" i="5" a="1"/>
  <c r="E64" i="5" s="1"/>
  <c r="E64" i="6" a="1"/>
  <c r="E64" i="6" s="1"/>
  <c r="P31" i="19"/>
  <c r="I31" i="19"/>
  <c r="B31" i="19"/>
  <c r="P17" i="19"/>
  <c r="I17" i="19"/>
  <c r="B17" i="19"/>
  <c r="D74" i="15" l="1"/>
  <c r="D75" i="15"/>
  <c r="D76" i="15"/>
  <c r="D77" i="15"/>
  <c r="D78" i="15"/>
  <c r="I3" i="19"/>
  <c r="F52" i="15"/>
  <c r="F51" i="15"/>
  <c r="T36" i="15" s="1"/>
  <c r="F52" i="14"/>
  <c r="F51" i="14"/>
  <c r="Z36" i="14" s="1"/>
  <c r="F52" i="13"/>
  <c r="F51" i="13"/>
  <c r="AB36" i="13" s="1"/>
  <c r="S50" i="15"/>
  <c r="U50" i="15" s="1"/>
  <c r="W32" i="15"/>
  <c r="R32" i="15"/>
  <c r="AC31" i="15"/>
  <c r="S50" i="11"/>
  <c r="U50" i="11" s="1"/>
  <c r="AC36" i="11"/>
  <c r="AB36" i="11"/>
  <c r="U36" i="11"/>
  <c r="T36" i="11"/>
  <c r="S36" i="11"/>
  <c r="R36" i="11"/>
  <c r="AC35" i="11"/>
  <c r="S35" i="11"/>
  <c r="R35" i="11"/>
  <c r="AC34" i="11"/>
  <c r="AB34" i="11"/>
  <c r="U34" i="11"/>
  <c r="T34" i="11"/>
  <c r="S34" i="11"/>
  <c r="R34" i="11"/>
  <c r="AC33" i="11"/>
  <c r="S33" i="11"/>
  <c r="R33" i="11"/>
  <c r="AC32" i="11"/>
  <c r="AB32" i="11"/>
  <c r="U32" i="11"/>
  <c r="T32" i="11"/>
  <c r="S32" i="11"/>
  <c r="R32" i="11"/>
  <c r="AC31" i="11"/>
  <c r="S31" i="11"/>
  <c r="R31" i="11"/>
  <c r="AC30" i="11"/>
  <c r="AB30" i="11"/>
  <c r="U30" i="11"/>
  <c r="T30" i="11"/>
  <c r="S30" i="11"/>
  <c r="R30" i="11"/>
  <c r="AC29" i="11"/>
  <c r="S29" i="11"/>
  <c r="R29" i="11"/>
  <c r="S50" i="14"/>
  <c r="U50" i="14" s="1"/>
  <c r="AA35" i="14"/>
  <c r="T35" i="14"/>
  <c r="AA33" i="14"/>
  <c r="T33" i="14"/>
  <c r="AA31" i="14"/>
  <c r="T31" i="14"/>
  <c r="AA29" i="14"/>
  <c r="T29" i="14"/>
  <c r="S50" i="10"/>
  <c r="U50" i="10" s="1"/>
  <c r="AC36" i="10"/>
  <c r="AB36" i="10"/>
  <c r="AA36" i="10"/>
  <c r="Z36" i="10"/>
  <c r="Y36" i="10"/>
  <c r="X36" i="10"/>
  <c r="W36" i="10"/>
  <c r="S36" i="10"/>
  <c r="R36" i="10"/>
  <c r="AC35" i="10"/>
  <c r="AB35" i="10"/>
  <c r="AA35" i="10"/>
  <c r="Z35" i="10"/>
  <c r="Y35" i="10"/>
  <c r="X35" i="10"/>
  <c r="W35" i="10"/>
  <c r="S35" i="10"/>
  <c r="R35" i="10"/>
  <c r="AC34" i="10"/>
  <c r="AB34" i="10"/>
  <c r="AA34" i="10"/>
  <c r="Z34" i="10"/>
  <c r="Y34" i="10"/>
  <c r="X34" i="10"/>
  <c r="W34" i="10"/>
  <c r="S34" i="10"/>
  <c r="R34" i="10"/>
  <c r="AC33" i="10"/>
  <c r="AB33" i="10"/>
  <c r="AA33" i="10"/>
  <c r="Z33" i="10"/>
  <c r="Y33" i="10"/>
  <c r="X33" i="10"/>
  <c r="W33" i="10"/>
  <c r="S33" i="10"/>
  <c r="R33" i="10"/>
  <c r="AC32" i="10"/>
  <c r="AB32" i="10"/>
  <c r="AA32" i="10"/>
  <c r="Z32" i="10"/>
  <c r="Y32" i="10"/>
  <c r="X32" i="10"/>
  <c r="W32" i="10"/>
  <c r="S32" i="10"/>
  <c r="R32" i="10"/>
  <c r="AC31" i="10"/>
  <c r="AB31" i="10"/>
  <c r="AA31" i="10"/>
  <c r="Z31" i="10"/>
  <c r="Y31" i="10"/>
  <c r="X31" i="10"/>
  <c r="W31" i="10"/>
  <c r="S31" i="10"/>
  <c r="R31" i="10"/>
  <c r="AC30" i="10"/>
  <c r="AB30" i="10"/>
  <c r="AA30" i="10"/>
  <c r="Z30" i="10"/>
  <c r="Y30" i="10"/>
  <c r="X30" i="10"/>
  <c r="W30" i="10"/>
  <c r="S30" i="10"/>
  <c r="R30" i="10"/>
  <c r="AC29" i="10"/>
  <c r="AB29" i="10"/>
  <c r="AA29" i="10"/>
  <c r="Z29" i="10"/>
  <c r="Y29" i="10"/>
  <c r="X29" i="10"/>
  <c r="W29" i="10"/>
  <c r="S29" i="10"/>
  <c r="R29" i="10"/>
  <c r="S50" i="13"/>
  <c r="U50" i="13" s="1"/>
  <c r="P3" i="19" s="1"/>
  <c r="AC36" i="13"/>
  <c r="U36" i="13"/>
  <c r="T36" i="13"/>
  <c r="S36" i="13"/>
  <c r="R36" i="13"/>
  <c r="AC35" i="13"/>
  <c r="U35" i="13"/>
  <c r="T35" i="13"/>
  <c r="S35" i="13"/>
  <c r="R35" i="13"/>
  <c r="AC34" i="13"/>
  <c r="U34" i="13"/>
  <c r="T34" i="13"/>
  <c r="S34" i="13"/>
  <c r="R34" i="13"/>
  <c r="AC33" i="13"/>
  <c r="U33" i="13"/>
  <c r="T33" i="13"/>
  <c r="S33" i="13"/>
  <c r="R33" i="13"/>
  <c r="AC32" i="13"/>
  <c r="U32" i="13"/>
  <c r="T32" i="13"/>
  <c r="S32" i="13"/>
  <c r="R32" i="13"/>
  <c r="AC31" i="13"/>
  <c r="U31" i="13"/>
  <c r="T31" i="13"/>
  <c r="S31" i="13"/>
  <c r="R31" i="13"/>
  <c r="AC30" i="13"/>
  <c r="U30" i="13"/>
  <c r="T30" i="13"/>
  <c r="S30" i="13"/>
  <c r="R30" i="13"/>
  <c r="AC29" i="13"/>
  <c r="U29" i="13"/>
  <c r="T29" i="13"/>
  <c r="S29" i="13"/>
  <c r="R29" i="13"/>
  <c r="S50" i="9"/>
  <c r="U50" i="9" s="1"/>
  <c r="AC36" i="9"/>
  <c r="AB36" i="9"/>
  <c r="AA36" i="9"/>
  <c r="U36" i="9"/>
  <c r="T36" i="9"/>
  <c r="S36" i="9"/>
  <c r="R36" i="9"/>
  <c r="AC35" i="9"/>
  <c r="T35" i="9"/>
  <c r="S35" i="9"/>
  <c r="R35" i="9"/>
  <c r="AC34" i="9"/>
  <c r="AB34" i="9"/>
  <c r="AA34" i="9"/>
  <c r="U34" i="9"/>
  <c r="T34" i="9"/>
  <c r="S34" i="9"/>
  <c r="AA33" i="9"/>
  <c r="U33" i="9"/>
  <c r="T33" i="9"/>
  <c r="S33" i="9"/>
  <c r="R33" i="9"/>
  <c r="AC32" i="9"/>
  <c r="AB32" i="9"/>
  <c r="AA32" i="9"/>
  <c r="U32" i="9"/>
  <c r="AC31" i="9"/>
  <c r="AB31" i="9"/>
  <c r="AA31" i="9"/>
  <c r="U31" i="9"/>
  <c r="T31" i="9"/>
  <c r="S31" i="9"/>
  <c r="R31" i="9"/>
  <c r="AC30" i="9"/>
  <c r="AB30" i="9"/>
  <c r="S30" i="9"/>
  <c r="R30" i="9"/>
  <c r="AC29" i="9"/>
  <c r="AB29" i="9"/>
  <c r="AA29" i="9"/>
  <c r="U29" i="9"/>
  <c r="T29" i="9"/>
  <c r="S29" i="9"/>
  <c r="R29" i="9"/>
  <c r="F52" i="11"/>
  <c r="F51" i="11"/>
  <c r="F52" i="10"/>
  <c r="F51" i="10"/>
  <c r="V36" i="10" s="1"/>
  <c r="D73" i="15"/>
  <c r="D72" i="15"/>
  <c r="D71" i="15"/>
  <c r="D70" i="15"/>
  <c r="D69" i="15"/>
  <c r="D68" i="15"/>
  <c r="D67" i="15"/>
  <c r="D66" i="15"/>
  <c r="D65" i="15"/>
  <c r="D64" i="15"/>
  <c r="C64" i="15"/>
  <c r="C65" i="15" s="1"/>
  <c r="C66" i="15" s="1"/>
  <c r="C67" i="15" s="1"/>
  <c r="C68" i="15" s="1"/>
  <c r="D63" i="15"/>
  <c r="C54" i="15"/>
  <c r="C55" i="15" s="1"/>
  <c r="C56" i="15" s="1"/>
  <c r="C57" i="15" s="1"/>
  <c r="C58" i="15" s="1"/>
  <c r="C59" i="15" s="1"/>
  <c r="C60" i="15" s="1"/>
  <c r="D53" i="15" s="1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C64" i="14"/>
  <c r="C65" i="14" s="1"/>
  <c r="C66" i="14" s="1"/>
  <c r="C67" i="14" s="1"/>
  <c r="C68" i="14" s="1"/>
  <c r="D63" i="14"/>
  <c r="C54" i="14"/>
  <c r="C55" i="14" s="1"/>
  <c r="C56" i="14" s="1"/>
  <c r="C57" i="14" s="1"/>
  <c r="C58" i="14" s="1"/>
  <c r="C59" i="14" s="1"/>
  <c r="C60" i="14" s="1"/>
  <c r="D53" i="14" s="1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C64" i="13"/>
  <c r="C65" i="13" s="1"/>
  <c r="C66" i="13" s="1"/>
  <c r="C67" i="13" s="1"/>
  <c r="C68" i="13" s="1"/>
  <c r="D63" i="13"/>
  <c r="C54" i="13"/>
  <c r="C55" i="13" s="1"/>
  <c r="C56" i="13" s="1"/>
  <c r="C57" i="13" s="1"/>
  <c r="C58" i="13" s="1"/>
  <c r="C59" i="13" s="1"/>
  <c r="C60" i="13" s="1"/>
  <c r="D53" i="13" s="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C64" i="11"/>
  <c r="C65" i="11" s="1"/>
  <c r="C66" i="11" s="1"/>
  <c r="C67" i="11" s="1"/>
  <c r="C68" i="11" s="1"/>
  <c r="D63" i="11"/>
  <c r="C54" i="11"/>
  <c r="C55" i="11" s="1"/>
  <c r="C56" i="11" s="1"/>
  <c r="C57" i="11" s="1"/>
  <c r="C58" i="11" s="1"/>
  <c r="C59" i="11" s="1"/>
  <c r="C60" i="11" s="1"/>
  <c r="D53" i="11" s="1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C64" i="10"/>
  <c r="C65" i="10" s="1"/>
  <c r="C66" i="10" s="1"/>
  <c r="C67" i="10" s="1"/>
  <c r="C68" i="10" s="1"/>
  <c r="D63" i="10"/>
  <c r="C54" i="10"/>
  <c r="C55" i="10" s="1"/>
  <c r="C56" i="10" s="1"/>
  <c r="C57" i="10" s="1"/>
  <c r="C58" i="10" s="1"/>
  <c r="C59" i="10" s="1"/>
  <c r="C60" i="10" s="1"/>
  <c r="D53" i="10" s="1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C64" i="9"/>
  <c r="C65" i="9" s="1"/>
  <c r="C66" i="9" s="1"/>
  <c r="C67" i="9" s="1"/>
  <c r="C68" i="9" s="1"/>
  <c r="D63" i="9"/>
  <c r="C54" i="9"/>
  <c r="C55" i="9" s="1"/>
  <c r="C56" i="9" s="1"/>
  <c r="C57" i="9" s="1"/>
  <c r="C58" i="9" s="1"/>
  <c r="C59" i="9" s="1"/>
  <c r="C60" i="9" s="1"/>
  <c r="D53" i="9" s="1"/>
  <c r="F52" i="9"/>
  <c r="F51" i="9"/>
  <c r="U35" i="9" s="1"/>
  <c r="F52" i="7"/>
  <c r="F51" i="7"/>
  <c r="AC36" i="7" s="1"/>
  <c r="F52" i="6"/>
  <c r="F51" i="6"/>
  <c r="AB36" i="6" s="1"/>
  <c r="S50" i="7"/>
  <c r="U50" i="7" s="1"/>
  <c r="U36" i="7"/>
  <c r="T36" i="7"/>
  <c r="S36" i="7"/>
  <c r="R36" i="7"/>
  <c r="V35" i="7"/>
  <c r="U35" i="7"/>
  <c r="T35" i="7"/>
  <c r="S35" i="7"/>
  <c r="R35" i="7"/>
  <c r="U34" i="7"/>
  <c r="T34" i="7"/>
  <c r="S34" i="7"/>
  <c r="R34" i="7"/>
  <c r="U33" i="7"/>
  <c r="T33" i="7"/>
  <c r="S33" i="7"/>
  <c r="R33" i="7"/>
  <c r="U32" i="7"/>
  <c r="T32" i="7"/>
  <c r="S32" i="7"/>
  <c r="R32" i="7"/>
  <c r="U31" i="7"/>
  <c r="T31" i="7"/>
  <c r="S31" i="7"/>
  <c r="R31" i="7"/>
  <c r="U30" i="7"/>
  <c r="T30" i="7"/>
  <c r="S30" i="7"/>
  <c r="R30" i="7"/>
  <c r="U29" i="7"/>
  <c r="T29" i="7"/>
  <c r="S29" i="7"/>
  <c r="R29" i="7"/>
  <c r="S50" i="6"/>
  <c r="U50" i="6" s="1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C64" i="7"/>
  <c r="C65" i="7" s="1"/>
  <c r="C66" i="7" s="1"/>
  <c r="C67" i="7" s="1"/>
  <c r="C68" i="7" s="1"/>
  <c r="D63" i="7"/>
  <c r="C54" i="7"/>
  <c r="C55" i="7" s="1"/>
  <c r="C56" i="7" s="1"/>
  <c r="C57" i="7" s="1"/>
  <c r="C58" i="7" s="1"/>
  <c r="C59" i="7" s="1"/>
  <c r="C60" i="7" s="1"/>
  <c r="D53" i="7" s="1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C64" i="6"/>
  <c r="C65" i="6" s="1"/>
  <c r="C66" i="6" s="1"/>
  <c r="C67" i="6" s="1"/>
  <c r="C68" i="6" s="1"/>
  <c r="D63" i="6"/>
  <c r="C54" i="6"/>
  <c r="C55" i="6" s="1"/>
  <c r="C56" i="6" s="1"/>
  <c r="C57" i="6" s="1"/>
  <c r="C58" i="6" s="1"/>
  <c r="C59" i="6" s="1"/>
  <c r="C60" i="6" s="1"/>
  <c r="D53" i="6" s="1"/>
  <c r="V15" i="17"/>
  <c r="W15" i="17"/>
  <c r="V16" i="17"/>
  <c r="W16" i="17"/>
  <c r="V17" i="17"/>
  <c r="W17" i="17"/>
  <c r="V18" i="17"/>
  <c r="W18" i="17"/>
  <c r="V19" i="17"/>
  <c r="W19" i="17"/>
  <c r="V20" i="17"/>
  <c r="W20" i="17"/>
  <c r="V21" i="17"/>
  <c r="W21" i="17"/>
  <c r="V22" i="17"/>
  <c r="W22" i="17"/>
  <c r="N10" i="17"/>
  <c r="S50" i="5"/>
  <c r="U50" i="5" s="1"/>
  <c r="B3" i="19" s="1"/>
  <c r="W36" i="5"/>
  <c r="V36" i="5"/>
  <c r="U36" i="5"/>
  <c r="T36" i="5"/>
  <c r="X35" i="5"/>
  <c r="U34" i="5"/>
  <c r="T34" i="5"/>
  <c r="X33" i="5"/>
  <c r="W33" i="5"/>
  <c r="V33" i="5"/>
  <c r="X31" i="5"/>
  <c r="W31" i="5"/>
  <c r="V31" i="5"/>
  <c r="U31" i="5"/>
  <c r="T31" i="5"/>
  <c r="V29" i="5"/>
  <c r="U29" i="5"/>
  <c r="T2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C64" i="5"/>
  <c r="C65" i="5" s="1"/>
  <c r="C66" i="5" s="1"/>
  <c r="C67" i="5" s="1"/>
  <c r="C68" i="5" s="1"/>
  <c r="D63" i="5"/>
  <c r="C54" i="5"/>
  <c r="C55" i="5" s="1"/>
  <c r="C56" i="5" s="1"/>
  <c r="C57" i="5" s="1"/>
  <c r="C58" i="5" s="1"/>
  <c r="C59" i="5" s="1"/>
  <c r="C60" i="5" s="1"/>
  <c r="D53" i="5" s="1"/>
  <c r="F52" i="5"/>
  <c r="F51" i="5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C53" i="16"/>
  <c r="C54" i="16" s="1"/>
  <c r="C55" i="16" s="1"/>
  <c r="C56" i="16" s="1"/>
  <c r="C57" i="16" s="1"/>
  <c r="D52" i="16"/>
  <c r="C44" i="16"/>
  <c r="C45" i="16" s="1"/>
  <c r="C46" i="16" s="1"/>
  <c r="C47" i="16" s="1"/>
  <c r="C48" i="16" s="1"/>
  <c r="C49" i="16" s="1"/>
  <c r="D42" i="16" s="1"/>
  <c r="C43" i="16"/>
  <c r="F41" i="16"/>
  <c r="F40" i="16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C53" i="12"/>
  <c r="C54" i="12" s="1"/>
  <c r="C55" i="12" s="1"/>
  <c r="C56" i="12" s="1"/>
  <c r="C57" i="12" s="1"/>
  <c r="D52" i="12"/>
  <c r="C44" i="12"/>
  <c r="C45" i="12" s="1"/>
  <c r="C46" i="12" s="1"/>
  <c r="C47" i="12" s="1"/>
  <c r="C48" i="12" s="1"/>
  <c r="C49" i="12" s="1"/>
  <c r="D42" i="12" s="1"/>
  <c r="C43" i="12"/>
  <c r="F41" i="12"/>
  <c r="F40" i="12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C53" i="8"/>
  <c r="C54" i="8" s="1"/>
  <c r="C55" i="8" s="1"/>
  <c r="C56" i="8" s="1"/>
  <c r="C57" i="8" s="1"/>
  <c r="D52" i="8"/>
  <c r="C44" i="8"/>
  <c r="C45" i="8" s="1"/>
  <c r="C46" i="8" s="1"/>
  <c r="C47" i="8" s="1"/>
  <c r="C48" i="8" s="1"/>
  <c r="C49" i="8" s="1"/>
  <c r="D42" i="8" s="1"/>
  <c r="C43" i="8"/>
  <c r="F41" i="8"/>
  <c r="F40" i="8"/>
  <c r="T16" i="17"/>
  <c r="U16" i="17"/>
  <c r="T17" i="17"/>
  <c r="U17" i="17"/>
  <c r="T18" i="17"/>
  <c r="U18" i="17"/>
  <c r="T19" i="17"/>
  <c r="U19" i="17"/>
  <c r="T20" i="17"/>
  <c r="U20" i="17"/>
  <c r="T21" i="17"/>
  <c r="U21" i="17"/>
  <c r="T22" i="17"/>
  <c r="U22" i="17"/>
  <c r="U15" i="17"/>
  <c r="T15" i="17"/>
  <c r="K16" i="17"/>
  <c r="L16" i="17"/>
  <c r="M16" i="17"/>
  <c r="K17" i="17"/>
  <c r="L17" i="17"/>
  <c r="O17" i="17" s="1"/>
  <c r="R17" i="17" s="1"/>
  <c r="M17" i="17"/>
  <c r="P17" i="17" s="1"/>
  <c r="S17" i="17" s="1"/>
  <c r="K18" i="17"/>
  <c r="L18" i="17"/>
  <c r="M18" i="17"/>
  <c r="K19" i="17"/>
  <c r="N19" i="17" s="1"/>
  <c r="Q19" i="17" s="1"/>
  <c r="L19" i="17"/>
  <c r="O19" i="17" s="1"/>
  <c r="R19" i="17" s="1"/>
  <c r="M19" i="17"/>
  <c r="P19" i="17" s="1"/>
  <c r="S19" i="17" s="1"/>
  <c r="K20" i="17"/>
  <c r="L20" i="17"/>
  <c r="M20" i="17"/>
  <c r="K21" i="17"/>
  <c r="N21" i="17" s="1"/>
  <c r="Q21" i="17" s="1"/>
  <c r="L21" i="17"/>
  <c r="O21" i="17" s="1"/>
  <c r="R21" i="17" s="1"/>
  <c r="M21" i="17"/>
  <c r="K22" i="17"/>
  <c r="L22" i="17"/>
  <c r="O22" i="17" s="1"/>
  <c r="R22" i="17" s="1"/>
  <c r="M22" i="17"/>
  <c r="P22" i="17" s="1"/>
  <c r="S22" i="17" s="1"/>
  <c r="L15" i="17"/>
  <c r="O15" i="17" s="1"/>
  <c r="R15" i="17" s="1"/>
  <c r="M15" i="17"/>
  <c r="P15" i="17" s="1"/>
  <c r="S15" i="17" s="1"/>
  <c r="K15" i="17"/>
  <c r="N15" i="17"/>
  <c r="Q15" i="17" s="1"/>
  <c r="N22" i="17"/>
  <c r="Q22" i="17" s="1"/>
  <c r="P21" i="17"/>
  <c r="S21" i="17" s="1"/>
  <c r="P20" i="17"/>
  <c r="S20" i="17" s="1"/>
  <c r="O20" i="17"/>
  <c r="R20" i="17" s="1"/>
  <c r="N20" i="17"/>
  <c r="Q20" i="17" s="1"/>
  <c r="P18" i="17"/>
  <c r="S18" i="17" s="1"/>
  <c r="O18" i="17"/>
  <c r="R18" i="17" s="1"/>
  <c r="N18" i="17"/>
  <c r="Q18" i="17" s="1"/>
  <c r="N17" i="17"/>
  <c r="Q17" i="17" s="1"/>
  <c r="P16" i="17"/>
  <c r="S16" i="17" s="1"/>
  <c r="O16" i="17"/>
  <c r="R16" i="17" s="1"/>
  <c r="N16" i="17"/>
  <c r="Q16" i="17" s="1"/>
  <c r="N4" i="17"/>
  <c r="N5" i="17"/>
  <c r="N6" i="17"/>
  <c r="N7" i="17"/>
  <c r="N8" i="17"/>
  <c r="N9" i="17"/>
  <c r="N3" i="17"/>
  <c r="I3" i="17"/>
  <c r="I4" i="17"/>
  <c r="I5" i="17"/>
  <c r="I6" i="17"/>
  <c r="I7" i="17"/>
  <c r="I8" i="17"/>
  <c r="I9" i="17"/>
  <c r="I10" i="17"/>
  <c r="H10" i="17"/>
  <c r="H9" i="17"/>
  <c r="H8" i="17"/>
  <c r="H7" i="17"/>
  <c r="H6" i="17"/>
  <c r="H5" i="17"/>
  <c r="H4" i="17"/>
  <c r="H3" i="17"/>
  <c r="V29" i="7" l="1"/>
  <c r="V31" i="7"/>
  <c r="V33" i="7"/>
  <c r="V34" i="7"/>
  <c r="W31" i="7"/>
  <c r="W34" i="7"/>
  <c r="W35" i="7"/>
  <c r="X29" i="7"/>
  <c r="X30" i="7"/>
  <c r="X31" i="7"/>
  <c r="X32" i="7"/>
  <c r="X33" i="7"/>
  <c r="X34" i="7"/>
  <c r="X35" i="7"/>
  <c r="X36" i="7"/>
  <c r="V30" i="7"/>
  <c r="V32" i="7"/>
  <c r="V36" i="7"/>
  <c r="Y35" i="7"/>
  <c r="Z32" i="7"/>
  <c r="Z35" i="7"/>
  <c r="AA29" i="7"/>
  <c r="AA30" i="7"/>
  <c r="AA31" i="7"/>
  <c r="AA32" i="7"/>
  <c r="AA33" i="7"/>
  <c r="AA34" i="7"/>
  <c r="AA35" i="7"/>
  <c r="AA36" i="7"/>
  <c r="W29" i="7"/>
  <c r="W30" i="7"/>
  <c r="W32" i="7"/>
  <c r="W33" i="7"/>
  <c r="W36" i="7"/>
  <c r="Y29" i="7"/>
  <c r="Y30" i="7"/>
  <c r="Y31" i="7"/>
  <c r="Y32" i="7"/>
  <c r="Y33" i="7"/>
  <c r="Y34" i="7"/>
  <c r="Y36" i="7"/>
  <c r="Z29" i="7"/>
  <c r="Z30" i="7"/>
  <c r="Z31" i="7"/>
  <c r="Z33" i="7"/>
  <c r="Z34" i="7"/>
  <c r="Z36" i="7"/>
  <c r="AB29" i="7"/>
  <c r="AB30" i="7"/>
  <c r="AB31" i="7"/>
  <c r="AB32" i="7"/>
  <c r="AB33" i="7"/>
  <c r="AB34" i="7"/>
  <c r="AB35" i="7"/>
  <c r="AB36" i="7"/>
  <c r="AC29" i="7"/>
  <c r="AC30" i="7"/>
  <c r="AC31" i="7"/>
  <c r="AC32" i="7"/>
  <c r="AC33" i="7"/>
  <c r="AC34" i="7"/>
  <c r="AC35" i="7"/>
  <c r="T30" i="9"/>
  <c r="R32" i="9"/>
  <c r="AB33" i="9"/>
  <c r="Z36" i="9"/>
  <c r="Z35" i="9"/>
  <c r="Z34" i="9"/>
  <c r="Z33" i="9"/>
  <c r="Z32" i="9"/>
  <c r="Z31" i="9"/>
  <c r="Z30" i="9"/>
  <c r="Z29" i="9"/>
  <c r="Y36" i="9"/>
  <c r="Y35" i="9"/>
  <c r="Y34" i="9"/>
  <c r="Y33" i="9"/>
  <c r="Y32" i="9"/>
  <c r="Y31" i="9"/>
  <c r="Y30" i="9"/>
  <c r="Y29" i="9"/>
  <c r="X36" i="9"/>
  <c r="X35" i="9"/>
  <c r="X34" i="9"/>
  <c r="X33" i="9"/>
  <c r="X32" i="9"/>
  <c r="X31" i="9"/>
  <c r="X30" i="9"/>
  <c r="X29" i="9"/>
  <c r="W36" i="9"/>
  <c r="W35" i="9"/>
  <c r="W34" i="9"/>
  <c r="W33" i="9"/>
  <c r="W32" i="9"/>
  <c r="W31" i="9"/>
  <c r="W30" i="9"/>
  <c r="W29" i="9"/>
  <c r="V36" i="9"/>
  <c r="V35" i="9"/>
  <c r="V34" i="9"/>
  <c r="V33" i="9"/>
  <c r="V32" i="9"/>
  <c r="V31" i="9"/>
  <c r="V30" i="9"/>
  <c r="V29" i="9"/>
  <c r="U30" i="9"/>
  <c r="S32" i="9"/>
  <c r="AC33" i="9"/>
  <c r="AA35" i="9"/>
  <c r="AA30" i="9"/>
  <c r="T32" i="9"/>
  <c r="R34" i="9"/>
  <c r="AB35" i="9"/>
  <c r="T29" i="10"/>
  <c r="T30" i="10"/>
  <c r="T31" i="10"/>
  <c r="T32" i="10"/>
  <c r="T33" i="10"/>
  <c r="T34" i="10"/>
  <c r="T35" i="10"/>
  <c r="T36" i="10"/>
  <c r="U29" i="10"/>
  <c r="U30" i="10"/>
  <c r="U31" i="10"/>
  <c r="U32" i="10"/>
  <c r="U33" i="10"/>
  <c r="U34" i="10"/>
  <c r="U35" i="10"/>
  <c r="U36" i="10"/>
  <c r="V29" i="10"/>
  <c r="V30" i="10"/>
  <c r="V31" i="10"/>
  <c r="V32" i="10"/>
  <c r="V33" i="10"/>
  <c r="V34" i="10"/>
  <c r="V35" i="10"/>
  <c r="AA36" i="11"/>
  <c r="AA35" i="11"/>
  <c r="AA34" i="11"/>
  <c r="AA33" i="11"/>
  <c r="AA32" i="11"/>
  <c r="AA31" i="11"/>
  <c r="AA30" i="11"/>
  <c r="AA29" i="11"/>
  <c r="Z36" i="11"/>
  <c r="Z35" i="11"/>
  <c r="Z34" i="11"/>
  <c r="Z33" i="11"/>
  <c r="Z32" i="11"/>
  <c r="Z31" i="11"/>
  <c r="Z30" i="11"/>
  <c r="Z29" i="11"/>
  <c r="Y36" i="11"/>
  <c r="Y35" i="11"/>
  <c r="Y34" i="11"/>
  <c r="Y33" i="11"/>
  <c r="Y32" i="11"/>
  <c r="Y31" i="11"/>
  <c r="Y30" i="11"/>
  <c r="Y29" i="11"/>
  <c r="X36" i="11"/>
  <c r="X35" i="11"/>
  <c r="X34" i="11"/>
  <c r="X33" i="11"/>
  <c r="X32" i="11"/>
  <c r="X31" i="11"/>
  <c r="X30" i="11"/>
  <c r="X29" i="11"/>
  <c r="W36" i="11"/>
  <c r="W35" i="11"/>
  <c r="W34" i="11"/>
  <c r="W33" i="11"/>
  <c r="W32" i="11"/>
  <c r="W31" i="11"/>
  <c r="W30" i="11"/>
  <c r="W29" i="11"/>
  <c r="V36" i="11"/>
  <c r="V35" i="11"/>
  <c r="V34" i="11"/>
  <c r="V33" i="11"/>
  <c r="V32" i="11"/>
  <c r="V31" i="11"/>
  <c r="V30" i="11"/>
  <c r="V29" i="11"/>
  <c r="T29" i="11"/>
  <c r="T31" i="11"/>
  <c r="T33" i="11"/>
  <c r="T35" i="11"/>
  <c r="U29" i="11"/>
  <c r="U31" i="11"/>
  <c r="U33" i="11"/>
  <c r="U35" i="11"/>
  <c r="AB29" i="11"/>
  <c r="AB31" i="11"/>
  <c r="AB33" i="11"/>
  <c r="AB35" i="11"/>
  <c r="V36" i="13"/>
  <c r="W29" i="13"/>
  <c r="W31" i="13"/>
  <c r="W32" i="13"/>
  <c r="W34" i="13"/>
  <c r="W36" i="13"/>
  <c r="X29" i="13"/>
  <c r="X30" i="13"/>
  <c r="X31" i="13"/>
  <c r="X32" i="13"/>
  <c r="X33" i="13"/>
  <c r="X34" i="13"/>
  <c r="X35" i="13"/>
  <c r="X36" i="13"/>
  <c r="V35" i="13"/>
  <c r="W35" i="13"/>
  <c r="Y36" i="13"/>
  <c r="Z36" i="13"/>
  <c r="V29" i="13"/>
  <c r="V30" i="13"/>
  <c r="V31" i="13"/>
  <c r="V32" i="13"/>
  <c r="V33" i="13"/>
  <c r="V34" i="13"/>
  <c r="W30" i="13"/>
  <c r="W33" i="13"/>
  <c r="Y29" i="13"/>
  <c r="Y30" i="13"/>
  <c r="Y31" i="13"/>
  <c r="Y32" i="13"/>
  <c r="Y33" i="13"/>
  <c r="Y34" i="13"/>
  <c r="Y35" i="13"/>
  <c r="Z29" i="13"/>
  <c r="Z30" i="13"/>
  <c r="Z31" i="13"/>
  <c r="Z32" i="13"/>
  <c r="Z33" i="13"/>
  <c r="Z34" i="13"/>
  <c r="Z35" i="13"/>
  <c r="AA29" i="13"/>
  <c r="AA30" i="13"/>
  <c r="AA31" i="13"/>
  <c r="AA32" i="13"/>
  <c r="AA33" i="13"/>
  <c r="AA34" i="13"/>
  <c r="AA35" i="13"/>
  <c r="AA36" i="13"/>
  <c r="AB29" i="13"/>
  <c r="AB30" i="13"/>
  <c r="AB31" i="13"/>
  <c r="AB32" i="13"/>
  <c r="AB33" i="13"/>
  <c r="AB34" i="13"/>
  <c r="AB35" i="13"/>
  <c r="S30" i="14"/>
  <c r="S32" i="14"/>
  <c r="S34" i="14"/>
  <c r="S36" i="14"/>
  <c r="T30" i="14"/>
  <c r="T32" i="14"/>
  <c r="T34" i="14"/>
  <c r="AA36" i="14"/>
  <c r="AB29" i="14"/>
  <c r="AB35" i="14"/>
  <c r="AC29" i="14"/>
  <c r="AC31" i="14"/>
  <c r="AC33" i="14"/>
  <c r="AC35" i="14"/>
  <c r="R30" i="14"/>
  <c r="R32" i="14"/>
  <c r="R34" i="14"/>
  <c r="R36" i="14"/>
  <c r="AA30" i="14"/>
  <c r="AA32" i="14"/>
  <c r="AA34" i="14"/>
  <c r="AB36" i="14"/>
  <c r="AB30" i="14"/>
  <c r="AB32" i="14"/>
  <c r="AB34" i="14"/>
  <c r="AC36" i="14"/>
  <c r="AB31" i="14"/>
  <c r="AC30" i="14"/>
  <c r="AC34" i="14"/>
  <c r="AC32" i="14"/>
  <c r="R29" i="14"/>
  <c r="R31" i="14"/>
  <c r="R33" i="14"/>
  <c r="R35" i="14"/>
  <c r="AB33" i="14"/>
  <c r="S29" i="14"/>
  <c r="S31" i="14"/>
  <c r="S33" i="14"/>
  <c r="S35" i="14"/>
  <c r="V35" i="15"/>
  <c r="Z35" i="15"/>
  <c r="R33" i="15"/>
  <c r="U30" i="15"/>
  <c r="AA36" i="15"/>
  <c r="V36" i="15"/>
  <c r="AC30" i="15"/>
  <c r="Y34" i="15"/>
  <c r="W36" i="15"/>
  <c r="V31" i="15"/>
  <c r="S33" i="15"/>
  <c r="S29" i="15"/>
  <c r="X33" i="15"/>
  <c r="AA29" i="15"/>
  <c r="S34" i="15"/>
  <c r="AB29" i="15"/>
  <c r="U34" i="15"/>
  <c r="AB30" i="15"/>
  <c r="U35" i="15"/>
  <c r="V30" i="15"/>
  <c r="X32" i="15"/>
  <c r="Z34" i="15"/>
  <c r="AB36" i="15"/>
  <c r="V29" i="15"/>
  <c r="W30" i="15"/>
  <c r="X31" i="15"/>
  <c r="Y32" i="15"/>
  <c r="Z33" i="15"/>
  <c r="AA34" i="15"/>
  <c r="AB35" i="15"/>
  <c r="AC36" i="15"/>
  <c r="U29" i="15"/>
  <c r="W31" i="15"/>
  <c r="Y33" i="15"/>
  <c r="AA35" i="15"/>
  <c r="W29" i="15"/>
  <c r="X30" i="15"/>
  <c r="Y31" i="15"/>
  <c r="Z32" i="15"/>
  <c r="AA33" i="15"/>
  <c r="AB34" i="15"/>
  <c r="AC35" i="15"/>
  <c r="Y30" i="15"/>
  <c r="AA32" i="15"/>
  <c r="AB33" i="15"/>
  <c r="R36" i="15"/>
  <c r="Y29" i="15"/>
  <c r="Z30" i="15"/>
  <c r="AA31" i="15"/>
  <c r="AB32" i="15"/>
  <c r="AC33" i="15"/>
  <c r="R35" i="15"/>
  <c r="S36" i="15"/>
  <c r="X29" i="15"/>
  <c r="Z31" i="15"/>
  <c r="AC34" i="15"/>
  <c r="Z29" i="15"/>
  <c r="AA30" i="15"/>
  <c r="AB31" i="15"/>
  <c r="AC32" i="15"/>
  <c r="R34" i="15"/>
  <c r="S35" i="15"/>
  <c r="U36" i="15"/>
  <c r="R30" i="15"/>
  <c r="S31" i="15"/>
  <c r="U32" i="15"/>
  <c r="V33" i="15"/>
  <c r="W34" i="15"/>
  <c r="X35" i="15"/>
  <c r="Y36" i="15"/>
  <c r="AC29" i="15"/>
  <c r="R31" i="15"/>
  <c r="S32" i="15"/>
  <c r="U33" i="15"/>
  <c r="V34" i="15"/>
  <c r="W35" i="15"/>
  <c r="X36" i="15"/>
  <c r="R29" i="15"/>
  <c r="S30" i="15"/>
  <c r="U31" i="15"/>
  <c r="V32" i="15"/>
  <c r="W33" i="15"/>
  <c r="X34" i="15"/>
  <c r="Y35" i="15"/>
  <c r="Z36" i="15"/>
  <c r="S36" i="5"/>
  <c r="S35" i="5"/>
  <c r="S34" i="5"/>
  <c r="S33" i="5"/>
  <c r="S32" i="5"/>
  <c r="S31" i="5"/>
  <c r="S30" i="5"/>
  <c r="S29" i="5"/>
  <c r="AB33" i="5"/>
  <c r="R36" i="5"/>
  <c r="R35" i="5"/>
  <c r="R34" i="5"/>
  <c r="R33" i="5"/>
  <c r="R32" i="5"/>
  <c r="R31" i="5"/>
  <c r="R30" i="5"/>
  <c r="R29" i="5"/>
  <c r="AB36" i="5"/>
  <c r="AB35" i="5"/>
  <c r="AB34" i="5"/>
  <c r="AB32" i="5"/>
  <c r="AB30" i="5"/>
  <c r="AB29" i="5"/>
  <c r="AA36" i="5"/>
  <c r="AA35" i="5"/>
  <c r="AA34" i="5"/>
  <c r="AA33" i="5"/>
  <c r="AA32" i="5"/>
  <c r="AA31" i="5"/>
  <c r="AA30" i="5"/>
  <c r="AA29" i="5"/>
  <c r="Y36" i="5"/>
  <c r="Y35" i="5"/>
  <c r="Y34" i="5"/>
  <c r="Y33" i="5"/>
  <c r="Y32" i="5"/>
  <c r="Y30" i="5"/>
  <c r="Y29" i="5"/>
  <c r="AC36" i="5"/>
  <c r="AC35" i="5"/>
  <c r="AC34" i="5"/>
  <c r="AC33" i="5"/>
  <c r="AC32" i="5"/>
  <c r="AC31" i="5"/>
  <c r="AC30" i="5"/>
  <c r="AC29" i="5"/>
  <c r="AB31" i="5"/>
  <c r="Z36" i="5"/>
  <c r="Z35" i="5"/>
  <c r="Z34" i="5"/>
  <c r="Z33" i="5"/>
  <c r="Z32" i="5"/>
  <c r="Z31" i="5"/>
  <c r="Z30" i="5"/>
  <c r="Z29" i="5"/>
  <c r="Y31" i="5"/>
  <c r="X36" i="5"/>
  <c r="T30" i="5"/>
  <c r="W29" i="5"/>
  <c r="T32" i="5"/>
  <c r="V34" i="5"/>
  <c r="X29" i="5"/>
  <c r="U32" i="5"/>
  <c r="W34" i="5"/>
  <c r="V32" i="5"/>
  <c r="X34" i="5"/>
  <c r="U30" i="5"/>
  <c r="W32" i="5"/>
  <c r="T35" i="5"/>
  <c r="V30" i="5"/>
  <c r="X32" i="5"/>
  <c r="U35" i="5"/>
  <c r="W30" i="5"/>
  <c r="T33" i="5"/>
  <c r="V35" i="5"/>
  <c r="X30" i="5"/>
  <c r="U33" i="5"/>
  <c r="W35" i="5"/>
  <c r="T29" i="15"/>
  <c r="T30" i="15"/>
  <c r="T31" i="15"/>
  <c r="T32" i="15"/>
  <c r="T33" i="15"/>
  <c r="T34" i="15"/>
  <c r="T35" i="15"/>
  <c r="U29" i="14"/>
  <c r="U30" i="14"/>
  <c r="U31" i="14"/>
  <c r="U32" i="14"/>
  <c r="U33" i="14"/>
  <c r="U34" i="14"/>
  <c r="U35" i="14"/>
  <c r="U36" i="14"/>
  <c r="T36" i="14"/>
  <c r="V29" i="14"/>
  <c r="V30" i="14"/>
  <c r="V31" i="14"/>
  <c r="V32" i="14"/>
  <c r="V33" i="14"/>
  <c r="V34" i="14"/>
  <c r="V35" i="14"/>
  <c r="V36" i="14"/>
  <c r="W29" i="14"/>
  <c r="W30" i="14"/>
  <c r="W31" i="14"/>
  <c r="W32" i="14"/>
  <c r="W33" i="14"/>
  <c r="W34" i="14"/>
  <c r="W35" i="14"/>
  <c r="W36" i="14"/>
  <c r="X29" i="14"/>
  <c r="X30" i="14"/>
  <c r="X31" i="14"/>
  <c r="X32" i="14"/>
  <c r="X33" i="14"/>
  <c r="X34" i="14"/>
  <c r="X35" i="14"/>
  <c r="X36" i="14"/>
  <c r="Y29" i="14"/>
  <c r="Y30" i="14"/>
  <c r="Y31" i="14"/>
  <c r="Y32" i="14"/>
  <c r="Y33" i="14"/>
  <c r="Y34" i="14"/>
  <c r="Y35" i="14"/>
  <c r="Y36" i="14"/>
  <c r="Z29" i="14"/>
  <c r="Z30" i="14"/>
  <c r="Z31" i="14"/>
  <c r="Z32" i="14"/>
  <c r="Z33" i="14"/>
  <c r="Z34" i="14"/>
  <c r="Z35" i="14"/>
  <c r="C71" i="15"/>
  <c r="C72" i="15" s="1"/>
  <c r="C73" i="15" s="1"/>
  <c r="C74" i="15" s="1"/>
  <c r="C75" i="15" s="1"/>
  <c r="C76" i="15" s="1"/>
  <c r="C77" i="15" s="1"/>
  <c r="C78" i="15" s="1"/>
  <c r="D54" i="15"/>
  <c r="D55" i="15" s="1"/>
  <c r="D56" i="15" s="1"/>
  <c r="D57" i="15" s="1"/>
  <c r="D58" i="15" s="1"/>
  <c r="D59" i="15" s="1"/>
  <c r="D60" i="15" s="1"/>
  <c r="C69" i="15"/>
  <c r="C70" i="15" s="1"/>
  <c r="C71" i="14"/>
  <c r="C72" i="14" s="1"/>
  <c r="C73" i="14" s="1"/>
  <c r="C74" i="14" s="1"/>
  <c r="C75" i="14" s="1"/>
  <c r="C76" i="14" s="1"/>
  <c r="C77" i="14" s="1"/>
  <c r="C78" i="14" s="1"/>
  <c r="D54" i="14"/>
  <c r="D55" i="14" s="1"/>
  <c r="D56" i="14" s="1"/>
  <c r="D57" i="14" s="1"/>
  <c r="D58" i="14" s="1"/>
  <c r="D59" i="14" s="1"/>
  <c r="D60" i="14" s="1"/>
  <c r="C69" i="14"/>
  <c r="C70" i="14" s="1"/>
  <c r="C69" i="13"/>
  <c r="C70" i="13" s="1"/>
  <c r="D54" i="13"/>
  <c r="D55" i="13" s="1"/>
  <c r="D56" i="13" s="1"/>
  <c r="D57" i="13" s="1"/>
  <c r="D58" i="13" s="1"/>
  <c r="D59" i="13" s="1"/>
  <c r="D60" i="13" s="1"/>
  <c r="C71" i="13"/>
  <c r="C72" i="13" s="1"/>
  <c r="C73" i="13" s="1"/>
  <c r="C74" i="13" s="1"/>
  <c r="C75" i="13" s="1"/>
  <c r="C76" i="13" s="1"/>
  <c r="C77" i="13" s="1"/>
  <c r="C78" i="13" s="1"/>
  <c r="D54" i="11"/>
  <c r="D55" i="11" s="1"/>
  <c r="D56" i="11" s="1"/>
  <c r="D57" i="11" s="1"/>
  <c r="D58" i="11" s="1"/>
  <c r="D59" i="11" s="1"/>
  <c r="D60" i="11" s="1"/>
  <c r="C71" i="11"/>
  <c r="C72" i="11" s="1"/>
  <c r="C73" i="11" s="1"/>
  <c r="C74" i="11" s="1"/>
  <c r="C75" i="11" s="1"/>
  <c r="C76" i="11" s="1"/>
  <c r="C77" i="11" s="1"/>
  <c r="C78" i="11" s="1"/>
  <c r="C69" i="11"/>
  <c r="C70" i="11" s="1"/>
  <c r="C71" i="10"/>
  <c r="C72" i="10" s="1"/>
  <c r="C73" i="10" s="1"/>
  <c r="C74" i="10" s="1"/>
  <c r="C75" i="10" s="1"/>
  <c r="C76" i="10" s="1"/>
  <c r="C77" i="10" s="1"/>
  <c r="C78" i="10" s="1"/>
  <c r="D54" i="10"/>
  <c r="D55" i="10" s="1"/>
  <c r="D56" i="10" s="1"/>
  <c r="D57" i="10" s="1"/>
  <c r="D58" i="10" s="1"/>
  <c r="D59" i="10" s="1"/>
  <c r="D60" i="10" s="1"/>
  <c r="C69" i="10"/>
  <c r="C70" i="10" s="1"/>
  <c r="C71" i="9"/>
  <c r="C72" i="9" s="1"/>
  <c r="C73" i="9" s="1"/>
  <c r="C74" i="9" s="1"/>
  <c r="C75" i="9" s="1"/>
  <c r="C76" i="9" s="1"/>
  <c r="C77" i="9" s="1"/>
  <c r="C78" i="9" s="1"/>
  <c r="D54" i="9"/>
  <c r="D55" i="9" s="1"/>
  <c r="D56" i="9" s="1"/>
  <c r="D57" i="9" s="1"/>
  <c r="D58" i="9" s="1"/>
  <c r="D59" i="9" s="1"/>
  <c r="D60" i="9" s="1"/>
  <c r="C69" i="9"/>
  <c r="C70" i="9" s="1"/>
  <c r="R29" i="6"/>
  <c r="R30" i="6"/>
  <c r="R31" i="6"/>
  <c r="R32" i="6"/>
  <c r="R33" i="6"/>
  <c r="R34" i="6"/>
  <c r="R35" i="6"/>
  <c r="R36" i="6"/>
  <c r="S29" i="6"/>
  <c r="S30" i="6"/>
  <c r="S31" i="6"/>
  <c r="S32" i="6"/>
  <c r="S33" i="6"/>
  <c r="S34" i="6"/>
  <c r="S35" i="6"/>
  <c r="S36" i="6"/>
  <c r="T33" i="6"/>
  <c r="T30" i="6"/>
  <c r="U29" i="6"/>
  <c r="U31" i="6"/>
  <c r="U33" i="6"/>
  <c r="U35" i="6"/>
  <c r="U36" i="6"/>
  <c r="AC30" i="6"/>
  <c r="U30" i="6"/>
  <c r="U32" i="6"/>
  <c r="U34" i="6"/>
  <c r="V29" i="6"/>
  <c r="V30" i="6"/>
  <c r="V31" i="6"/>
  <c r="V32" i="6"/>
  <c r="V33" i="6"/>
  <c r="V34" i="6"/>
  <c r="V35" i="6"/>
  <c r="V36" i="6"/>
  <c r="W29" i="6"/>
  <c r="W30" i="6"/>
  <c r="W31" i="6"/>
  <c r="W32" i="6"/>
  <c r="W33" i="6"/>
  <c r="W34" i="6"/>
  <c r="W35" i="6"/>
  <c r="W36" i="6"/>
  <c r="X29" i="6"/>
  <c r="X30" i="6"/>
  <c r="X31" i="6"/>
  <c r="X32" i="6"/>
  <c r="X33" i="6"/>
  <c r="X34" i="6"/>
  <c r="X36" i="6"/>
  <c r="AC29" i="6"/>
  <c r="AC31" i="6"/>
  <c r="AC32" i="6"/>
  <c r="AC33" i="6"/>
  <c r="AC34" i="6"/>
  <c r="AC35" i="6"/>
  <c r="AC36" i="6"/>
  <c r="T29" i="6"/>
  <c r="T31" i="6"/>
  <c r="T32" i="6"/>
  <c r="T34" i="6"/>
  <c r="T35" i="6"/>
  <c r="T36" i="6"/>
  <c r="X35" i="6"/>
  <c r="Y29" i="6"/>
  <c r="Y30" i="6"/>
  <c r="Y31" i="6"/>
  <c r="Y32" i="6"/>
  <c r="Y33" i="6"/>
  <c r="Y34" i="6"/>
  <c r="Y35" i="6"/>
  <c r="Y36" i="6"/>
  <c r="Z32" i="6"/>
  <c r="Z29" i="6"/>
  <c r="Z30" i="6"/>
  <c r="Z31" i="6"/>
  <c r="Z33" i="6"/>
  <c r="Z34" i="6"/>
  <c r="Z35" i="6"/>
  <c r="Z36" i="6"/>
  <c r="AA29" i="6"/>
  <c r="AA30" i="6"/>
  <c r="AA31" i="6"/>
  <c r="AA32" i="6"/>
  <c r="AA33" i="6"/>
  <c r="AA34" i="6"/>
  <c r="AA35" i="6"/>
  <c r="AA36" i="6"/>
  <c r="AB29" i="6"/>
  <c r="AB30" i="6"/>
  <c r="AB31" i="6"/>
  <c r="AB32" i="6"/>
  <c r="AB33" i="6"/>
  <c r="AB34" i="6"/>
  <c r="AB35" i="6"/>
  <c r="C71" i="7"/>
  <c r="C72" i="7" s="1"/>
  <c r="C73" i="7" s="1"/>
  <c r="C74" i="7" s="1"/>
  <c r="C75" i="7" s="1"/>
  <c r="C76" i="7" s="1"/>
  <c r="C77" i="7" s="1"/>
  <c r="C78" i="7" s="1"/>
  <c r="D54" i="7"/>
  <c r="D55" i="7" s="1"/>
  <c r="D56" i="7" s="1"/>
  <c r="D57" i="7" s="1"/>
  <c r="D58" i="7" s="1"/>
  <c r="D59" i="7" s="1"/>
  <c r="D60" i="7" s="1"/>
  <c r="C69" i="7"/>
  <c r="C70" i="7" s="1"/>
  <c r="C71" i="6"/>
  <c r="C72" i="6" s="1"/>
  <c r="C73" i="6" s="1"/>
  <c r="C74" i="6" s="1"/>
  <c r="C75" i="6" s="1"/>
  <c r="C76" i="6" s="1"/>
  <c r="C77" i="6" s="1"/>
  <c r="C78" i="6" s="1"/>
  <c r="D54" i="6"/>
  <c r="D55" i="6" s="1"/>
  <c r="D56" i="6" s="1"/>
  <c r="D57" i="6" s="1"/>
  <c r="D58" i="6" s="1"/>
  <c r="D59" i="6" s="1"/>
  <c r="D60" i="6" s="1"/>
  <c r="C69" i="6"/>
  <c r="C70" i="6" s="1"/>
  <c r="D54" i="5"/>
  <c r="D55" i="5" s="1"/>
  <c r="D56" i="5" s="1"/>
  <c r="D57" i="5" s="1"/>
  <c r="D58" i="5" s="1"/>
  <c r="D59" i="5" s="1"/>
  <c r="D60" i="5" s="1"/>
  <c r="C71" i="5"/>
  <c r="C72" i="5" s="1"/>
  <c r="C73" i="5" s="1"/>
  <c r="C74" i="5" s="1"/>
  <c r="C75" i="5" s="1"/>
  <c r="C76" i="5" s="1"/>
  <c r="C77" i="5" s="1"/>
  <c r="C78" i="5" s="1"/>
  <c r="C69" i="5"/>
  <c r="C70" i="5" s="1"/>
  <c r="C60" i="16"/>
  <c r="C61" i="16" s="1"/>
  <c r="C62" i="16" s="1"/>
  <c r="C63" i="16" s="1"/>
  <c r="C64" i="16" s="1"/>
  <c r="C65" i="16" s="1"/>
  <c r="C66" i="16" s="1"/>
  <c r="C67" i="16" s="1"/>
  <c r="D43" i="16"/>
  <c r="D44" i="16" s="1"/>
  <c r="D45" i="16" s="1"/>
  <c r="D46" i="16" s="1"/>
  <c r="D47" i="16" s="1"/>
  <c r="D48" i="16" s="1"/>
  <c r="D49" i="16" s="1"/>
  <c r="C58" i="16"/>
  <c r="C59" i="16" s="1"/>
  <c r="D43" i="12"/>
  <c r="D44" i="12" s="1"/>
  <c r="D45" i="12" s="1"/>
  <c r="D46" i="12" s="1"/>
  <c r="D47" i="12" s="1"/>
  <c r="D48" i="12" s="1"/>
  <c r="D49" i="12" s="1"/>
  <c r="C60" i="12"/>
  <c r="C61" i="12" s="1"/>
  <c r="C62" i="12" s="1"/>
  <c r="C63" i="12" s="1"/>
  <c r="C64" i="12" s="1"/>
  <c r="C65" i="12" s="1"/>
  <c r="C66" i="12" s="1"/>
  <c r="C67" i="12" s="1"/>
  <c r="C58" i="12"/>
  <c r="C59" i="12" s="1"/>
  <c r="C60" i="8"/>
  <c r="C61" i="8" s="1"/>
  <c r="C62" i="8" s="1"/>
  <c r="C63" i="8" s="1"/>
  <c r="C64" i="8" s="1"/>
  <c r="C65" i="8" s="1"/>
  <c r="C66" i="8" s="1"/>
  <c r="C67" i="8" s="1"/>
  <c r="D43" i="8"/>
  <c r="D44" i="8" s="1"/>
  <c r="D45" i="8" s="1"/>
  <c r="D46" i="8" s="1"/>
  <c r="D47" i="8" s="1"/>
  <c r="D48" i="8" s="1"/>
  <c r="D49" i="8" s="1"/>
  <c r="C58" i="8"/>
  <c r="C59" i="8" s="1"/>
  <c r="S43" i="15" l="1"/>
  <c r="S55" i="15" s="1"/>
  <c r="S67" i="15" s="1"/>
  <c r="Q36" i="19" s="1"/>
  <c r="E55" i="15"/>
  <c r="E56" i="15" s="1"/>
  <c r="E53" i="16" a="1"/>
  <c r="E53" i="12" a="1"/>
  <c r="E44" i="8"/>
  <c r="E45" i="8" s="1"/>
  <c r="AB46" i="6" l="1"/>
  <c r="AB58" i="6" s="1"/>
  <c r="AB70" i="6" s="1"/>
  <c r="Y41" i="6"/>
  <c r="Y53" i="6" s="1"/>
  <c r="Y65" i="6" s="1"/>
  <c r="X44" i="6"/>
  <c r="X56" i="6" s="1"/>
  <c r="X68" i="6" s="1"/>
  <c r="S42" i="6"/>
  <c r="S54" i="6" s="1"/>
  <c r="S66" i="6" s="1"/>
  <c r="C21" i="19" s="1"/>
  <c r="R40" i="6"/>
  <c r="R52" i="6" s="1"/>
  <c r="R64" i="6" s="1"/>
  <c r="B19" i="19" s="1"/>
  <c r="U40" i="7"/>
  <c r="U52" i="7" s="1"/>
  <c r="U64" i="7" s="1"/>
  <c r="T40" i="7"/>
  <c r="T52" i="7" s="1"/>
  <c r="T64" i="7" s="1"/>
  <c r="D33" i="19" s="1"/>
  <c r="U44" i="7"/>
  <c r="U56" i="7" s="1"/>
  <c r="U68" i="7" s="1"/>
  <c r="S43" i="7"/>
  <c r="S55" i="7" s="1"/>
  <c r="S67" i="7" s="1"/>
  <c r="C36" i="19" s="1"/>
  <c r="U42" i="7"/>
  <c r="U54" i="7" s="1"/>
  <c r="U66" i="7" s="1"/>
  <c r="U43" i="7"/>
  <c r="U55" i="7" s="1"/>
  <c r="U67" i="7" s="1"/>
  <c r="R42" i="7"/>
  <c r="R54" i="7" s="1"/>
  <c r="R66" i="7" s="1"/>
  <c r="B35" i="19" s="1"/>
  <c r="S46" i="7"/>
  <c r="S58" i="7" s="1"/>
  <c r="S70" i="7" s="1"/>
  <c r="C39" i="19" s="1"/>
  <c r="U46" i="7"/>
  <c r="U58" i="7" s="1"/>
  <c r="U70" i="7" s="1"/>
  <c r="S42" i="7"/>
  <c r="S54" i="7" s="1"/>
  <c r="S66" i="7" s="1"/>
  <c r="C35" i="19" s="1"/>
  <c r="T45" i="7"/>
  <c r="T57" i="7" s="1"/>
  <c r="T69" i="7" s="1"/>
  <c r="D38" i="19" s="1"/>
  <c r="R47" i="7"/>
  <c r="R59" i="7" s="1"/>
  <c r="R71" i="7" s="1"/>
  <c r="B40" i="19" s="1"/>
  <c r="T41" i="7"/>
  <c r="T53" i="7" s="1"/>
  <c r="T65" i="7" s="1"/>
  <c r="D34" i="19" s="1"/>
  <c r="R46" i="7"/>
  <c r="R58" i="7" s="1"/>
  <c r="R70" i="7" s="1"/>
  <c r="B39" i="19" s="1"/>
  <c r="AC47" i="7"/>
  <c r="AC59" i="7" s="1"/>
  <c r="AC71" i="7" s="1"/>
  <c r="R45" i="7"/>
  <c r="R57" i="7" s="1"/>
  <c r="R69" i="7" s="1"/>
  <c r="B38" i="19" s="1"/>
  <c r="T43" i="7"/>
  <c r="T55" i="7" s="1"/>
  <c r="T67" i="7" s="1"/>
  <c r="D36" i="19" s="1"/>
  <c r="R41" i="7"/>
  <c r="R53" i="7" s="1"/>
  <c r="R65" i="7" s="1"/>
  <c r="B34" i="19" s="1"/>
  <c r="U47" i="7"/>
  <c r="U59" i="7" s="1"/>
  <c r="U71" i="7" s="1"/>
  <c r="T46" i="7"/>
  <c r="T58" i="7" s="1"/>
  <c r="T70" i="7" s="1"/>
  <c r="D39" i="19" s="1"/>
  <c r="R44" i="7"/>
  <c r="R56" i="7" s="1"/>
  <c r="R68" i="7" s="1"/>
  <c r="B37" i="19" s="1"/>
  <c r="R40" i="7"/>
  <c r="R52" i="7" s="1"/>
  <c r="R64" i="7" s="1"/>
  <c r="B33" i="19" s="1"/>
  <c r="T44" i="7"/>
  <c r="T56" i="7" s="1"/>
  <c r="T68" i="7" s="1"/>
  <c r="D37" i="19" s="1"/>
  <c r="T47" i="7"/>
  <c r="T59" i="7" s="1"/>
  <c r="T71" i="7" s="1"/>
  <c r="D40" i="19" s="1"/>
  <c r="S47" i="7"/>
  <c r="S59" i="7" s="1"/>
  <c r="S71" i="7" s="1"/>
  <c r="C40" i="19" s="1"/>
  <c r="U41" i="7"/>
  <c r="U53" i="7" s="1"/>
  <c r="U65" i="7" s="1"/>
  <c r="V46" i="7"/>
  <c r="V58" i="7" s="1"/>
  <c r="V70" i="7" s="1"/>
  <c r="S45" i="7"/>
  <c r="S57" i="7" s="1"/>
  <c r="S69" i="7" s="1"/>
  <c r="C38" i="19" s="1"/>
  <c r="S41" i="7"/>
  <c r="S53" i="7" s="1"/>
  <c r="S65" i="7" s="1"/>
  <c r="C34" i="19" s="1"/>
  <c r="T42" i="7"/>
  <c r="T54" i="7" s="1"/>
  <c r="T66" i="7" s="1"/>
  <c r="D35" i="19" s="1"/>
  <c r="S44" i="7"/>
  <c r="S56" i="7" s="1"/>
  <c r="S68" i="7" s="1"/>
  <c r="C37" i="19" s="1"/>
  <c r="U45" i="7"/>
  <c r="U57" i="7" s="1"/>
  <c r="U69" i="7" s="1"/>
  <c r="R43" i="7"/>
  <c r="R55" i="7" s="1"/>
  <c r="R67" i="7" s="1"/>
  <c r="B36" i="19" s="1"/>
  <c r="S40" i="7"/>
  <c r="S52" i="7" s="1"/>
  <c r="S64" i="7" s="1"/>
  <c r="C33" i="19" s="1"/>
  <c r="Y42" i="7"/>
  <c r="Y54" i="7" s="1"/>
  <c r="Y66" i="7" s="1"/>
  <c r="Y40" i="7"/>
  <c r="Y52" i="7" s="1"/>
  <c r="Y64" i="7" s="1"/>
  <c r="AB46" i="7"/>
  <c r="AB58" i="7" s="1"/>
  <c r="AB70" i="7" s="1"/>
  <c r="Y41" i="7"/>
  <c r="Y53" i="7" s="1"/>
  <c r="Y65" i="7" s="1"/>
  <c r="V44" i="7"/>
  <c r="V56" i="7" s="1"/>
  <c r="V68" i="7" s="1"/>
  <c r="W46" i="7"/>
  <c r="W58" i="7" s="1"/>
  <c r="W70" i="7" s="1"/>
  <c r="AA40" i="7"/>
  <c r="AA52" i="7" s="1"/>
  <c r="AA64" i="7" s="1"/>
  <c r="Z42" i="7"/>
  <c r="Z54" i="7" s="1"/>
  <c r="Z66" i="7" s="1"/>
  <c r="Z44" i="7"/>
  <c r="Z56" i="7" s="1"/>
  <c r="Z68" i="7" s="1"/>
  <c r="AA46" i="7"/>
  <c r="AA58" i="7" s="1"/>
  <c r="AA70" i="7" s="1"/>
  <c r="AB45" i="7"/>
  <c r="AB57" i="7" s="1"/>
  <c r="AB69" i="7" s="1"/>
  <c r="W40" i="7"/>
  <c r="W52" i="7" s="1"/>
  <c r="W64" i="7" s="1"/>
  <c r="AC40" i="7"/>
  <c r="AC52" i="7" s="1"/>
  <c r="AC64" i="7" s="1"/>
  <c r="AC44" i="7"/>
  <c r="AC56" i="7" s="1"/>
  <c r="AC68" i="7" s="1"/>
  <c r="AA41" i="7"/>
  <c r="AA53" i="7" s="1"/>
  <c r="AA65" i="7" s="1"/>
  <c r="V45" i="7"/>
  <c r="V57" i="7" s="1"/>
  <c r="V69" i="7" s="1"/>
  <c r="AC43" i="7"/>
  <c r="AC55" i="7" s="1"/>
  <c r="AC67" i="7" s="1"/>
  <c r="W45" i="7"/>
  <c r="W57" i="7" s="1"/>
  <c r="W69" i="7" s="1"/>
  <c r="AC46" i="7"/>
  <c r="AC58" i="7" s="1"/>
  <c r="AC70" i="7" s="1"/>
  <c r="V41" i="7"/>
  <c r="V53" i="7" s="1"/>
  <c r="V65" i="7" s="1"/>
  <c r="W41" i="7"/>
  <c r="W53" i="7" s="1"/>
  <c r="W65" i="7" s="1"/>
  <c r="AB41" i="7"/>
  <c r="AB53" i="7" s="1"/>
  <c r="AB65" i="7" s="1"/>
  <c r="Y46" i="7"/>
  <c r="Y58" i="7" s="1"/>
  <c r="Y70" i="7" s="1"/>
  <c r="AB40" i="7"/>
  <c r="AB52" i="7" s="1"/>
  <c r="AB64" i="7" s="1"/>
  <c r="Z41" i="7"/>
  <c r="Z53" i="7" s="1"/>
  <c r="Z65" i="7" s="1"/>
  <c r="AB42" i="7"/>
  <c r="AB54" i="7" s="1"/>
  <c r="AB66" i="7" s="1"/>
  <c r="W47" i="7"/>
  <c r="W59" i="7" s="1"/>
  <c r="W71" i="7" s="1"/>
  <c r="Z43" i="7"/>
  <c r="Z55" i="7" s="1"/>
  <c r="Z67" i="7" s="1"/>
  <c r="AA47" i="7"/>
  <c r="AA59" i="7" s="1"/>
  <c r="AA71" i="7" s="1"/>
  <c r="AB47" i="7"/>
  <c r="AB59" i="7" s="1"/>
  <c r="AB71" i="7" s="1"/>
  <c r="AB43" i="7"/>
  <c r="AB55" i="7" s="1"/>
  <c r="AB67" i="7" s="1"/>
  <c r="Z45" i="7"/>
  <c r="Z57" i="7" s="1"/>
  <c r="Z69" i="7" s="1"/>
  <c r="V47" i="7"/>
  <c r="V59" i="7" s="1"/>
  <c r="V71" i="7" s="1"/>
  <c r="Y47" i="7"/>
  <c r="Y59" i="7" s="1"/>
  <c r="Y71" i="7" s="1"/>
  <c r="AC41" i="7"/>
  <c r="AC53" i="7" s="1"/>
  <c r="AC65" i="7" s="1"/>
  <c r="Z40" i="7"/>
  <c r="Z52" i="7" s="1"/>
  <c r="Z64" i="7" s="1"/>
  <c r="X44" i="7"/>
  <c r="X56" i="7" s="1"/>
  <c r="X68" i="7" s="1"/>
  <c r="X47" i="7"/>
  <c r="X59" i="7" s="1"/>
  <c r="X71" i="7" s="1"/>
  <c r="AA44" i="7"/>
  <c r="AA56" i="7" s="1"/>
  <c r="AA68" i="7" s="1"/>
  <c r="X41" i="7"/>
  <c r="X53" i="7" s="1"/>
  <c r="X65" i="7" s="1"/>
  <c r="V43" i="7"/>
  <c r="V55" i="7" s="1"/>
  <c r="V67" i="7" s="1"/>
  <c r="Y45" i="7"/>
  <c r="Y57" i="7" s="1"/>
  <c r="Y69" i="7" s="1"/>
  <c r="AC45" i="7"/>
  <c r="AC57" i="7" s="1"/>
  <c r="AC69" i="7" s="1"/>
  <c r="V40" i="7"/>
  <c r="V52" i="7" s="1"/>
  <c r="V64" i="7" s="1"/>
  <c r="V42" i="7"/>
  <c r="V54" i="7" s="1"/>
  <c r="V66" i="7" s="1"/>
  <c r="AC42" i="7"/>
  <c r="AC54" i="7" s="1"/>
  <c r="AC66" i="7" s="1"/>
  <c r="Y44" i="7"/>
  <c r="Y56" i="7" s="1"/>
  <c r="Y68" i="7" s="1"/>
  <c r="T41" i="9"/>
  <c r="T53" i="9" s="1"/>
  <c r="T65" i="9" s="1"/>
  <c r="K6" i="19" s="1"/>
  <c r="Z47" i="9"/>
  <c r="Z59" i="9" s="1"/>
  <c r="Z71" i="9" s="1"/>
  <c r="AB42" i="9"/>
  <c r="AB54" i="9" s="1"/>
  <c r="AB66" i="9" s="1"/>
  <c r="AA42" i="9"/>
  <c r="AA54" i="9" s="1"/>
  <c r="AA66" i="9" s="1"/>
  <c r="U46" i="9"/>
  <c r="U58" i="9" s="1"/>
  <c r="U70" i="9" s="1"/>
  <c r="S47" i="9"/>
  <c r="S59" i="9" s="1"/>
  <c r="S71" i="9" s="1"/>
  <c r="J12" i="19" s="1"/>
  <c r="R40" i="9"/>
  <c r="R52" i="9" s="1"/>
  <c r="R64" i="9" s="1"/>
  <c r="I5" i="19" s="1"/>
  <c r="R46" i="9"/>
  <c r="R58" i="9" s="1"/>
  <c r="R70" i="9" s="1"/>
  <c r="I11" i="19" s="1"/>
  <c r="T46" i="9"/>
  <c r="T58" i="9" s="1"/>
  <c r="S40" i="9"/>
  <c r="S52" i="9" s="1"/>
  <c r="S64" i="9" s="1"/>
  <c r="J5" i="19" s="1"/>
  <c r="T43" i="9"/>
  <c r="T55" i="9" s="1"/>
  <c r="W47" i="9"/>
  <c r="W59" i="9" s="1"/>
  <c r="W71" i="9" s="1"/>
  <c r="V41" i="9"/>
  <c r="V53" i="9" s="1"/>
  <c r="V65" i="9" s="1"/>
  <c r="Z41" i="9"/>
  <c r="Z53" i="9" s="1"/>
  <c r="Z65" i="9" s="1"/>
  <c r="V44" i="9"/>
  <c r="V56" i="9" s="1"/>
  <c r="V68" i="9" s="1"/>
  <c r="W45" i="9"/>
  <c r="W57" i="9" s="1"/>
  <c r="W69" i="9" s="1"/>
  <c r="AA43" i="10"/>
  <c r="AA55" i="10" s="1"/>
  <c r="AA67" i="10" s="1"/>
  <c r="AA46" i="10"/>
  <c r="AA58" i="10" s="1"/>
  <c r="AA70" i="10" s="1"/>
  <c r="R47" i="10"/>
  <c r="R59" i="10" s="1"/>
  <c r="R71" i="10" s="1"/>
  <c r="I26" i="19" s="1"/>
  <c r="AA47" i="10"/>
  <c r="AA59" i="10" s="1"/>
  <c r="AA71" i="10" s="1"/>
  <c r="AB42" i="10"/>
  <c r="AB54" i="10" s="1"/>
  <c r="AB66" i="10" s="1"/>
  <c r="AC41" i="10"/>
  <c r="AC53" i="10" s="1"/>
  <c r="AC65" i="10" s="1"/>
  <c r="AB43" i="10"/>
  <c r="AB55" i="10" s="1"/>
  <c r="AB67" i="10" s="1"/>
  <c r="AB46" i="10"/>
  <c r="AB58" i="10" s="1"/>
  <c r="AB70" i="10" s="1"/>
  <c r="AC43" i="10"/>
  <c r="AC55" i="10" s="1"/>
  <c r="AC67" i="10" s="1"/>
  <c r="R43" i="10"/>
  <c r="R55" i="10" s="1"/>
  <c r="R67" i="10" s="1"/>
  <c r="I22" i="19" s="1"/>
  <c r="AC47" i="10"/>
  <c r="AC59" i="10" s="1"/>
  <c r="AC71" i="10" s="1"/>
  <c r="W44" i="10"/>
  <c r="W56" i="10" s="1"/>
  <c r="W68" i="10" s="1"/>
  <c r="W47" i="10"/>
  <c r="W59" i="10" s="1"/>
  <c r="W71" i="10" s="1"/>
  <c r="AB44" i="10"/>
  <c r="AB56" i="10" s="1"/>
  <c r="AB68" i="10" s="1"/>
  <c r="X45" i="10"/>
  <c r="X57" i="10" s="1"/>
  <c r="X69" i="10" s="1"/>
  <c r="AA41" i="10"/>
  <c r="AA53" i="10" s="1"/>
  <c r="AA65" i="10" s="1"/>
  <c r="X42" i="10"/>
  <c r="X54" i="10" s="1"/>
  <c r="X66" i="10" s="1"/>
  <c r="X43" i="10"/>
  <c r="X55" i="10" s="1"/>
  <c r="X67" i="10" s="1"/>
  <c r="U44" i="10"/>
  <c r="U56" i="10" s="1"/>
  <c r="U68" i="10" s="1"/>
  <c r="T41" i="10"/>
  <c r="T53" i="10" s="1"/>
  <c r="T65" i="10" s="1"/>
  <c r="K20" i="19" s="1"/>
  <c r="T42" i="10"/>
  <c r="T54" i="10" s="1"/>
  <c r="T66" i="10" s="1"/>
  <c r="K21" i="19" s="1"/>
  <c r="U41" i="11"/>
  <c r="U53" i="11" s="1"/>
  <c r="U65" i="11" s="1"/>
  <c r="AC46" i="11"/>
  <c r="AC58" i="11" s="1"/>
  <c r="AC70" i="11" s="1"/>
  <c r="AB41" i="11"/>
  <c r="AB53" i="11" s="1"/>
  <c r="AB65" i="11" s="1"/>
  <c r="R41" i="11"/>
  <c r="R53" i="11" s="1"/>
  <c r="R65" i="11" s="1"/>
  <c r="I34" i="19" s="1"/>
  <c r="U47" i="11"/>
  <c r="U59" i="11" s="1"/>
  <c r="U71" i="11" s="1"/>
  <c r="AB43" i="11"/>
  <c r="AB55" i="11" s="1"/>
  <c r="AB67" i="11" s="1"/>
  <c r="R40" i="11"/>
  <c r="R52" i="11" s="1"/>
  <c r="R64" i="11" s="1"/>
  <c r="I33" i="19" s="1"/>
  <c r="AC45" i="11"/>
  <c r="AC57" i="11" s="1"/>
  <c r="AC69" i="11" s="1"/>
  <c r="S47" i="11"/>
  <c r="S59" i="11" s="1"/>
  <c r="S71" i="11" s="1"/>
  <c r="J40" i="19" s="1"/>
  <c r="S42" i="11"/>
  <c r="S54" i="11" s="1"/>
  <c r="S66" i="11" s="1"/>
  <c r="J35" i="19" s="1"/>
  <c r="AC47" i="11"/>
  <c r="AC59" i="11" s="1"/>
  <c r="AC71" i="11" s="1"/>
  <c r="S46" i="11"/>
  <c r="S58" i="11" s="1"/>
  <c r="S70" i="11" s="1"/>
  <c r="J39" i="19" s="1"/>
  <c r="AC40" i="11"/>
  <c r="AC52" i="11" s="1"/>
  <c r="AC64" i="11" s="1"/>
  <c r="S45" i="11"/>
  <c r="S57" i="11" s="1"/>
  <c r="S69" i="11" s="1"/>
  <c r="J38" i="19" s="1"/>
  <c r="AB47" i="11"/>
  <c r="AB59" i="11" s="1"/>
  <c r="AB71" i="11" s="1"/>
  <c r="R47" i="11"/>
  <c r="R59" i="11" s="1"/>
  <c r="R71" i="11" s="1"/>
  <c r="I40" i="19" s="1"/>
  <c r="R44" i="11"/>
  <c r="R56" i="11" s="1"/>
  <c r="R68" i="11" s="1"/>
  <c r="I37" i="19" s="1"/>
  <c r="AC41" i="11"/>
  <c r="AC53" i="11" s="1"/>
  <c r="AC65" i="11" s="1"/>
  <c r="R46" i="11"/>
  <c r="R58" i="11" s="1"/>
  <c r="R70" i="11" s="1"/>
  <c r="I39" i="19" s="1"/>
  <c r="S40" i="11"/>
  <c r="S52" i="11" s="1"/>
  <c r="S64" i="11" s="1"/>
  <c r="J33" i="19" s="1"/>
  <c r="T43" i="11"/>
  <c r="T55" i="11" s="1"/>
  <c r="T67" i="11" s="1"/>
  <c r="K36" i="19" s="1"/>
  <c r="Y46" i="11"/>
  <c r="Y58" i="11" s="1"/>
  <c r="Y70" i="11" s="1"/>
  <c r="Z46" i="11"/>
  <c r="Z58" i="11" s="1"/>
  <c r="Z70" i="11" s="1"/>
  <c r="X40" i="11"/>
  <c r="X52" i="11" s="1"/>
  <c r="X64" i="11" s="1"/>
  <c r="T44" i="11"/>
  <c r="T56" i="11" s="1"/>
  <c r="T68" i="11" s="1"/>
  <c r="K37" i="19" s="1"/>
  <c r="X42" i="11"/>
  <c r="X54" i="11" s="1"/>
  <c r="X66" i="11" s="1"/>
  <c r="Y42" i="11"/>
  <c r="Y54" i="11" s="1"/>
  <c r="Y66" i="11" s="1"/>
  <c r="V44" i="11"/>
  <c r="V56" i="11" s="1"/>
  <c r="V68" i="11" s="1"/>
  <c r="AA45" i="11"/>
  <c r="AA57" i="11" s="1"/>
  <c r="AA69" i="11" s="1"/>
  <c r="V47" i="11"/>
  <c r="V59" i="11" s="1"/>
  <c r="V71" i="11" s="1"/>
  <c r="Z47" i="11"/>
  <c r="Z59" i="11" s="1"/>
  <c r="Z71" i="11" s="1"/>
  <c r="Z44" i="11"/>
  <c r="Z56" i="11" s="1"/>
  <c r="Z68" i="11" s="1"/>
  <c r="Y41" i="11"/>
  <c r="Y53" i="11" s="1"/>
  <c r="Y65" i="11" s="1"/>
  <c r="Z41" i="11"/>
  <c r="Z53" i="11" s="1"/>
  <c r="Z65" i="11" s="1"/>
  <c r="U40" i="11"/>
  <c r="U52" i="11" s="1"/>
  <c r="U64" i="11" s="1"/>
  <c r="AB44" i="11"/>
  <c r="AB56" i="11" s="1"/>
  <c r="AB68" i="11" s="1"/>
  <c r="X44" i="11"/>
  <c r="X56" i="11" s="1"/>
  <c r="X68" i="11" s="1"/>
  <c r="U42" i="11"/>
  <c r="U54" i="11" s="1"/>
  <c r="U66" i="11" s="1"/>
  <c r="V42" i="11"/>
  <c r="V54" i="11" s="1"/>
  <c r="V66" i="11" s="1"/>
  <c r="Z43" i="11"/>
  <c r="Z55" i="11" s="1"/>
  <c r="Z67" i="11" s="1"/>
  <c r="W47" i="11"/>
  <c r="W59" i="11" s="1"/>
  <c r="W71" i="11" s="1"/>
  <c r="R44" i="13"/>
  <c r="R56" i="13" s="1"/>
  <c r="R68" i="13" s="1"/>
  <c r="P9" i="19" s="1"/>
  <c r="R47" i="13"/>
  <c r="R59" i="13" s="1"/>
  <c r="R71" i="13" s="1"/>
  <c r="P12" i="19" s="1"/>
  <c r="R43" i="13"/>
  <c r="R55" i="13" s="1"/>
  <c r="R67" i="13" s="1"/>
  <c r="P8" i="19" s="1"/>
  <c r="T41" i="13"/>
  <c r="T53" i="13" s="1"/>
  <c r="T65" i="13" s="1"/>
  <c r="R6" i="19" s="1"/>
  <c r="AC42" i="13"/>
  <c r="AC54" i="13" s="1"/>
  <c r="AC66" i="13" s="1"/>
  <c r="S44" i="13"/>
  <c r="S56" i="13" s="1"/>
  <c r="S68" i="13" s="1"/>
  <c r="Q9" i="19" s="1"/>
  <c r="T42" i="13"/>
  <c r="T54" i="13" s="1"/>
  <c r="T66" i="13" s="1"/>
  <c r="R7" i="19" s="1"/>
  <c r="T45" i="13"/>
  <c r="T57" i="13" s="1"/>
  <c r="T69" i="13" s="1"/>
  <c r="R10" i="19" s="1"/>
  <c r="AC43" i="13"/>
  <c r="AC55" i="13" s="1"/>
  <c r="AC67" i="13" s="1"/>
  <c r="U46" i="13"/>
  <c r="U58" i="13" s="1"/>
  <c r="U70" i="13" s="1"/>
  <c r="AC44" i="13"/>
  <c r="AC56" i="13" s="1"/>
  <c r="AC68" i="13" s="1"/>
  <c r="AC40" i="13"/>
  <c r="AC52" i="13" s="1"/>
  <c r="AC64" i="13" s="1"/>
  <c r="R40" i="13"/>
  <c r="R52" i="13" s="1"/>
  <c r="R64" i="13" s="1"/>
  <c r="P5" i="19" s="1"/>
  <c r="S47" i="13"/>
  <c r="S59" i="13" s="1"/>
  <c r="S71" i="13" s="1"/>
  <c r="Q12" i="19" s="1"/>
  <c r="S43" i="13"/>
  <c r="S55" i="13" s="1"/>
  <c r="S67" i="13" s="1"/>
  <c r="Q8" i="19" s="1"/>
  <c r="U41" i="13"/>
  <c r="U53" i="13" s="1"/>
  <c r="U65" i="13" s="1"/>
  <c r="S40" i="13"/>
  <c r="S52" i="13" s="1"/>
  <c r="S64" i="13" s="1"/>
  <c r="Q5" i="19" s="1"/>
  <c r="U45" i="13"/>
  <c r="U57" i="13" s="1"/>
  <c r="U69" i="13" s="1"/>
  <c r="R45" i="13"/>
  <c r="R57" i="13" s="1"/>
  <c r="R69" i="13" s="1"/>
  <c r="P10" i="19" s="1"/>
  <c r="T43" i="13"/>
  <c r="T55" i="13" s="1"/>
  <c r="T67" i="13" s="1"/>
  <c r="R8" i="19" s="1"/>
  <c r="R42" i="13"/>
  <c r="R54" i="13" s="1"/>
  <c r="R66" i="13" s="1"/>
  <c r="P7" i="19" s="1"/>
  <c r="T47" i="13"/>
  <c r="T59" i="13" s="1"/>
  <c r="T71" i="13" s="1"/>
  <c r="R12" i="19" s="1"/>
  <c r="T44" i="13"/>
  <c r="T56" i="13" s="1"/>
  <c r="T68" i="13" s="1"/>
  <c r="R9" i="19" s="1"/>
  <c r="S41" i="13"/>
  <c r="S53" i="13" s="1"/>
  <c r="S65" i="13" s="1"/>
  <c r="Q6" i="19" s="1"/>
  <c r="U43" i="13"/>
  <c r="U55" i="13" s="1"/>
  <c r="U67" i="13" s="1"/>
  <c r="S42" i="13"/>
  <c r="S54" i="13" s="1"/>
  <c r="S66" i="13" s="1"/>
  <c r="Q7" i="19" s="1"/>
  <c r="R46" i="13"/>
  <c r="R58" i="13" s="1"/>
  <c r="R70" i="13" s="1"/>
  <c r="P11" i="19" s="1"/>
  <c r="U44" i="13"/>
  <c r="U56" i="13" s="1"/>
  <c r="U68" i="13" s="1"/>
  <c r="U40" i="13"/>
  <c r="U52" i="13" s="1"/>
  <c r="U64" i="13" s="1"/>
  <c r="T46" i="13"/>
  <c r="T58" i="13" s="1"/>
  <c r="T70" i="13" s="1"/>
  <c r="R11" i="19" s="1"/>
  <c r="AC47" i="13"/>
  <c r="AC59" i="13" s="1"/>
  <c r="AC71" i="13" s="1"/>
  <c r="AB47" i="13"/>
  <c r="AB59" i="13" s="1"/>
  <c r="AB71" i="13" s="1"/>
  <c r="U42" i="13"/>
  <c r="U54" i="13" s="1"/>
  <c r="U66" i="13" s="1"/>
  <c r="R41" i="13"/>
  <c r="R53" i="13" s="1"/>
  <c r="R65" i="13" s="1"/>
  <c r="P6" i="19" s="1"/>
  <c r="AC45" i="13"/>
  <c r="AC57" i="13" s="1"/>
  <c r="AC69" i="13" s="1"/>
  <c r="AC46" i="13"/>
  <c r="AC58" i="13" s="1"/>
  <c r="AC70" i="13" s="1"/>
  <c r="U47" i="13"/>
  <c r="U59" i="13" s="1"/>
  <c r="U71" i="13" s="1"/>
  <c r="S45" i="13"/>
  <c r="S57" i="13" s="1"/>
  <c r="S69" i="13" s="1"/>
  <c r="Q10" i="19" s="1"/>
  <c r="W44" i="13"/>
  <c r="W56" i="13" s="1"/>
  <c r="W68" i="13" s="1"/>
  <c r="AB44" i="13"/>
  <c r="AB56" i="13" s="1"/>
  <c r="AB68" i="13" s="1"/>
  <c r="AA40" i="13"/>
  <c r="AA52" i="13" s="1"/>
  <c r="AA64" i="13" s="1"/>
  <c r="X45" i="13"/>
  <c r="X57" i="13" s="1"/>
  <c r="X69" i="13" s="1"/>
  <c r="Z43" i="13"/>
  <c r="Z55" i="13" s="1"/>
  <c r="Z67" i="13" s="1"/>
  <c r="W47" i="13"/>
  <c r="W59" i="13" s="1"/>
  <c r="W71" i="13" s="1"/>
  <c r="V41" i="13"/>
  <c r="V53" i="13" s="1"/>
  <c r="V65" i="13" s="1"/>
  <c r="AB40" i="13"/>
  <c r="AB52" i="13" s="1"/>
  <c r="AB64" i="13" s="1"/>
  <c r="Z47" i="13"/>
  <c r="Z59" i="13" s="1"/>
  <c r="Z71" i="13" s="1"/>
  <c r="AA43" i="13"/>
  <c r="AA55" i="13" s="1"/>
  <c r="AA67" i="13" s="1"/>
  <c r="X43" i="13"/>
  <c r="X55" i="13" s="1"/>
  <c r="X67" i="13" s="1"/>
  <c r="Z41" i="13"/>
  <c r="Z53" i="13" s="1"/>
  <c r="Z65" i="13" s="1"/>
  <c r="W43" i="13"/>
  <c r="W55" i="13" s="1"/>
  <c r="W67" i="13" s="1"/>
  <c r="W42" i="13"/>
  <c r="W54" i="13" s="1"/>
  <c r="W66" i="13" s="1"/>
  <c r="V42" i="13"/>
  <c r="V54" i="13" s="1"/>
  <c r="V66" i="13" s="1"/>
  <c r="AA46" i="13"/>
  <c r="AA58" i="13" s="1"/>
  <c r="AA70" i="13" s="1"/>
  <c r="W46" i="13"/>
  <c r="W58" i="13" s="1"/>
  <c r="W70" i="13" s="1"/>
  <c r="V46" i="13"/>
  <c r="V58" i="13" s="1"/>
  <c r="V70" i="13" s="1"/>
  <c r="V47" i="13"/>
  <c r="V59" i="13" s="1"/>
  <c r="V71" i="13" s="1"/>
  <c r="Y40" i="13"/>
  <c r="Y52" i="13" s="1"/>
  <c r="Y64" i="13" s="1"/>
  <c r="AA44" i="13"/>
  <c r="AA56" i="13" s="1"/>
  <c r="AA68" i="13" s="1"/>
  <c r="X46" i="13"/>
  <c r="X58" i="13" s="1"/>
  <c r="X70" i="13" s="1"/>
  <c r="Z45" i="13"/>
  <c r="Z57" i="13" s="1"/>
  <c r="Z69" i="13" s="1"/>
  <c r="X40" i="13"/>
  <c r="X52" i="13" s="1"/>
  <c r="X64" i="13" s="1"/>
  <c r="Z44" i="13"/>
  <c r="Z56" i="13" s="1"/>
  <c r="Z68" i="13" s="1"/>
  <c r="AB46" i="13"/>
  <c r="AB58" i="13" s="1"/>
  <c r="AB70" i="13" s="1"/>
  <c r="V45" i="13"/>
  <c r="V57" i="13" s="1"/>
  <c r="V69" i="13" s="1"/>
  <c r="AB42" i="13"/>
  <c r="AB54" i="13" s="1"/>
  <c r="AB66" i="13" s="1"/>
  <c r="Y43" i="13"/>
  <c r="Y55" i="13" s="1"/>
  <c r="Y67" i="13" s="1"/>
  <c r="X42" i="13"/>
  <c r="X54" i="13" s="1"/>
  <c r="X66" i="13" s="1"/>
  <c r="Z42" i="13"/>
  <c r="Z54" i="13" s="1"/>
  <c r="Z66" i="13" s="1"/>
  <c r="W45" i="13"/>
  <c r="W57" i="13" s="1"/>
  <c r="W69" i="13" s="1"/>
  <c r="AB45" i="13"/>
  <c r="AB57" i="13" s="1"/>
  <c r="AB69" i="13" s="1"/>
  <c r="X44" i="13"/>
  <c r="X56" i="13" s="1"/>
  <c r="X68" i="13" s="1"/>
  <c r="AA47" i="13"/>
  <c r="AA59" i="13" s="1"/>
  <c r="AA71" i="13" s="1"/>
  <c r="Y47" i="13"/>
  <c r="Y59" i="13" s="1"/>
  <c r="Y71" i="13" s="1"/>
  <c r="X41" i="13"/>
  <c r="X53" i="13" s="1"/>
  <c r="X65" i="13" s="1"/>
  <c r="AA41" i="13"/>
  <c r="AA53" i="13" s="1"/>
  <c r="AA65" i="13" s="1"/>
  <c r="V43" i="13"/>
  <c r="V55" i="13" s="1"/>
  <c r="V67" i="13" s="1"/>
  <c r="W40" i="13"/>
  <c r="W52" i="13" s="1"/>
  <c r="W64" i="13" s="1"/>
  <c r="V40" i="13"/>
  <c r="V52" i="13" s="1"/>
  <c r="V64" i="13" s="1"/>
  <c r="Y45" i="13"/>
  <c r="Y57" i="13" s="1"/>
  <c r="Y69" i="13" s="1"/>
  <c r="Z43" i="14"/>
  <c r="Z55" i="14" s="1"/>
  <c r="Z67" i="14" s="1"/>
  <c r="AC43" i="14"/>
  <c r="AC55" i="14" s="1"/>
  <c r="AC67" i="14" s="1"/>
  <c r="AC40" i="14"/>
  <c r="AC52" i="14" s="1"/>
  <c r="AC64" i="14" s="1"/>
  <c r="W41" i="14"/>
  <c r="W53" i="14" s="1"/>
  <c r="W65" i="14" s="1"/>
  <c r="Z45" i="14"/>
  <c r="Z57" i="14" s="1"/>
  <c r="Z69" i="14" s="1"/>
  <c r="T42" i="14"/>
  <c r="T54" i="14" s="1"/>
  <c r="T66" i="14" s="1"/>
  <c r="R21" i="19" s="1"/>
  <c r="AA44" i="14"/>
  <c r="AA56" i="14" s="1"/>
  <c r="AA68" i="14" s="1"/>
  <c r="T46" i="14"/>
  <c r="T58" i="14" s="1"/>
  <c r="T70" i="14" s="1"/>
  <c r="R25" i="19" s="1"/>
  <c r="Y40" i="14"/>
  <c r="Y52" i="14" s="1"/>
  <c r="Y64" i="14" s="1"/>
  <c r="Z41" i="14"/>
  <c r="Z53" i="14" s="1"/>
  <c r="Z65" i="14" s="1"/>
  <c r="X40" i="14"/>
  <c r="X52" i="14" s="1"/>
  <c r="X64" i="14" s="1"/>
  <c r="T45" i="14"/>
  <c r="T57" i="14" s="1"/>
  <c r="T69" i="14" s="1"/>
  <c r="R24" i="19" s="1"/>
  <c r="R47" i="14"/>
  <c r="R59" i="14" s="1"/>
  <c r="R71" i="14" s="1"/>
  <c r="P26" i="19" s="1"/>
  <c r="S42" i="14"/>
  <c r="S54" i="14" s="1"/>
  <c r="S66" i="14" s="1"/>
  <c r="Q21" i="19" s="1"/>
  <c r="S45" i="14"/>
  <c r="S57" i="14" s="1"/>
  <c r="S69" i="14" s="1"/>
  <c r="Q24" i="19" s="1"/>
  <c r="AB42" i="14"/>
  <c r="AB54" i="14" s="1"/>
  <c r="AB66" i="14" s="1"/>
  <c r="X46" i="14"/>
  <c r="X58" i="14" s="1"/>
  <c r="X70" i="14" s="1"/>
  <c r="Y46" i="14"/>
  <c r="Y58" i="14" s="1"/>
  <c r="Y70" i="14" s="1"/>
  <c r="V42" i="14"/>
  <c r="V54" i="14" s="1"/>
  <c r="V66" i="14" s="1"/>
  <c r="S46" i="14"/>
  <c r="S58" i="14" s="1"/>
  <c r="S70" i="14" s="1"/>
  <c r="Q25" i="19" s="1"/>
  <c r="AB43" i="15"/>
  <c r="AB55" i="15" s="1"/>
  <c r="AB67" i="15" s="1"/>
  <c r="U40" i="15"/>
  <c r="U52" i="15" s="1"/>
  <c r="U64" i="15" s="1"/>
  <c r="Y46" i="15"/>
  <c r="Y58" i="15" s="1"/>
  <c r="Y70" i="15" s="1"/>
  <c r="S41" i="15"/>
  <c r="S53" i="15" s="1"/>
  <c r="S65" i="15" s="1"/>
  <c r="Q34" i="19" s="1"/>
  <c r="AA46" i="15"/>
  <c r="AA58" i="15" s="1"/>
  <c r="AA70" i="15" s="1"/>
  <c r="AB41" i="15"/>
  <c r="AB53" i="15" s="1"/>
  <c r="AB65" i="15" s="1"/>
  <c r="R47" i="15"/>
  <c r="R59" i="15" s="1"/>
  <c r="R71" i="15" s="1"/>
  <c r="P40" i="19" s="1"/>
  <c r="Z43" i="15"/>
  <c r="Z55" i="15" s="1"/>
  <c r="Z67" i="15" s="1"/>
  <c r="Y40" i="15"/>
  <c r="Y52" i="15" s="1"/>
  <c r="Y64" i="15" s="1"/>
  <c r="T44" i="15"/>
  <c r="T56" i="15" s="1"/>
  <c r="T68" i="15" s="1"/>
  <c r="R37" i="19" s="1"/>
  <c r="AA42" i="15"/>
  <c r="AA54" i="15" s="1"/>
  <c r="AA66" i="15" s="1"/>
  <c r="V47" i="15"/>
  <c r="V59" i="15" s="1"/>
  <c r="V71" i="15" s="1"/>
  <c r="Y44" i="15"/>
  <c r="Y56" i="15" s="1"/>
  <c r="Y68" i="15" s="1"/>
  <c r="AB42" i="15"/>
  <c r="AB54" i="15" s="1"/>
  <c r="AB66" i="15" s="1"/>
  <c r="Y45" i="15"/>
  <c r="Y57" i="15" s="1"/>
  <c r="Y69" i="15" s="1"/>
  <c r="S47" i="15"/>
  <c r="S59" i="15" s="1"/>
  <c r="S71" i="15" s="1"/>
  <c r="Q40" i="19" s="1"/>
  <c r="U42" i="15"/>
  <c r="U54" i="15" s="1"/>
  <c r="U66" i="15" s="1"/>
  <c r="S40" i="15"/>
  <c r="S52" i="15" s="1"/>
  <c r="S64" i="15" s="1"/>
  <c r="Q33" i="19" s="1"/>
  <c r="Y47" i="15"/>
  <c r="Y59" i="15" s="1"/>
  <c r="Y71" i="15" s="1"/>
  <c r="R43" i="15"/>
  <c r="R55" i="15" s="1"/>
  <c r="R67" i="15" s="1"/>
  <c r="P36" i="19" s="1"/>
  <c r="AC47" i="15"/>
  <c r="AC59" i="15" s="1"/>
  <c r="AC71" i="15" s="1"/>
  <c r="U47" i="15"/>
  <c r="U59" i="15" s="1"/>
  <c r="U71" i="15" s="1"/>
  <c r="Y42" i="15"/>
  <c r="Y54" i="15" s="1"/>
  <c r="Y66" i="15" s="1"/>
  <c r="T41" i="15"/>
  <c r="T53" i="15" s="1"/>
  <c r="T65" i="15" s="1"/>
  <c r="R34" i="19" s="1"/>
  <c r="S46" i="15"/>
  <c r="S58" i="15" s="1"/>
  <c r="S70" i="15" s="1"/>
  <c r="Q39" i="19" s="1"/>
  <c r="X47" i="15"/>
  <c r="X59" i="15" s="1"/>
  <c r="X71" i="15" s="1"/>
  <c r="T46" i="15"/>
  <c r="T58" i="15" s="1"/>
  <c r="T70" i="15" s="1"/>
  <c r="R39" i="19" s="1"/>
  <c r="T45" i="15"/>
  <c r="T57" i="15" s="1"/>
  <c r="T69" i="15" s="1"/>
  <c r="R38" i="19" s="1"/>
  <c r="U46" i="15"/>
  <c r="U58" i="15" s="1"/>
  <c r="U70" i="15" s="1"/>
  <c r="S44" i="15"/>
  <c r="S56" i="15" s="1"/>
  <c r="S68" i="15" s="1"/>
  <c r="Q37" i="19" s="1"/>
  <c r="W43" i="15"/>
  <c r="W55" i="15" s="1"/>
  <c r="W67" i="15" s="1"/>
  <c r="W46" i="15"/>
  <c r="W58" i="15" s="1"/>
  <c r="W70" i="15" s="1"/>
  <c r="X44" i="15"/>
  <c r="X56" i="15" s="1"/>
  <c r="X68" i="15" s="1"/>
  <c r="T42" i="15"/>
  <c r="T54" i="15" s="1"/>
  <c r="T66" i="15" s="1"/>
  <c r="R35" i="19" s="1"/>
  <c r="V42" i="15"/>
  <c r="V54" i="15" s="1"/>
  <c r="V66" i="15" s="1"/>
  <c r="U45" i="15"/>
  <c r="U57" i="15" s="1"/>
  <c r="U69" i="15" s="1"/>
  <c r="V45" i="15"/>
  <c r="V57" i="15" s="1"/>
  <c r="V69" i="15" s="1"/>
  <c r="V46" i="15"/>
  <c r="V58" i="15" s="1"/>
  <c r="V70" i="15" s="1"/>
  <c r="AB45" i="15"/>
  <c r="AB57" i="15" s="1"/>
  <c r="AB69" i="15" s="1"/>
  <c r="R41" i="15"/>
  <c r="R53" i="15" s="1"/>
  <c r="R65" i="15" s="1"/>
  <c r="P34" i="19" s="1"/>
  <c r="AC41" i="15"/>
  <c r="AC53" i="15" s="1"/>
  <c r="AC65" i="15" s="1"/>
  <c r="V40" i="15"/>
  <c r="V52" i="15" s="1"/>
  <c r="V64" i="15" s="1"/>
  <c r="Z47" i="15"/>
  <c r="Z59" i="15" s="1"/>
  <c r="Z71" i="15" s="1"/>
  <c r="W41" i="15"/>
  <c r="W53" i="15" s="1"/>
  <c r="W65" i="15" s="1"/>
  <c r="Z44" i="15"/>
  <c r="Z56" i="15" s="1"/>
  <c r="Z68" i="15" s="1"/>
  <c r="AC43" i="15"/>
  <c r="AC55" i="15" s="1"/>
  <c r="AC67" i="15" s="1"/>
  <c r="Z46" i="15"/>
  <c r="Z58" i="15" s="1"/>
  <c r="Z70" i="15" s="1"/>
  <c r="S45" i="15"/>
  <c r="S57" i="15" s="1"/>
  <c r="S69" i="15" s="1"/>
  <c r="Q38" i="19" s="1"/>
  <c r="X43" i="15"/>
  <c r="X55" i="15" s="1"/>
  <c r="X67" i="15" s="1"/>
  <c r="W45" i="15"/>
  <c r="W57" i="15" s="1"/>
  <c r="W69" i="15" s="1"/>
  <c r="AC40" i="15"/>
  <c r="AC52" i="15" s="1"/>
  <c r="AC64" i="15" s="1"/>
  <c r="AA40" i="15"/>
  <c r="AA52" i="15" s="1"/>
  <c r="AA64" i="15" s="1"/>
  <c r="Y43" i="15"/>
  <c r="Y55" i="15" s="1"/>
  <c r="Y67" i="15" s="1"/>
  <c r="X45" i="15"/>
  <c r="X57" i="15" s="1"/>
  <c r="X69" i="15" s="1"/>
  <c r="S42" i="15"/>
  <c r="S54" i="15" s="1"/>
  <c r="S66" i="15" s="1"/>
  <c r="Q35" i="19" s="1"/>
  <c r="Z40" i="15"/>
  <c r="Z52" i="15" s="1"/>
  <c r="Z64" i="15" s="1"/>
  <c r="AC42" i="15"/>
  <c r="AC54" i="15" s="1"/>
  <c r="AC66" i="15" s="1"/>
  <c r="W44" i="15"/>
  <c r="W56" i="15" s="1"/>
  <c r="W68" i="15" s="1"/>
  <c r="AC44" i="15"/>
  <c r="AC56" i="15" s="1"/>
  <c r="AC68" i="15" s="1"/>
  <c r="U44" i="15"/>
  <c r="U56" i="15" s="1"/>
  <c r="U68" i="15" s="1"/>
  <c r="V43" i="15"/>
  <c r="V55" i="15" s="1"/>
  <c r="V67" i="15" s="1"/>
  <c r="AA43" i="15"/>
  <c r="AA55" i="15" s="1"/>
  <c r="AA67" i="15" s="1"/>
  <c r="AB47" i="15"/>
  <c r="AB59" i="15" s="1"/>
  <c r="AB71" i="15" s="1"/>
  <c r="AB44" i="15"/>
  <c r="AB56" i="15" s="1"/>
  <c r="AB68" i="15" s="1"/>
  <c r="Z41" i="15"/>
  <c r="Z53" i="15" s="1"/>
  <c r="Z65" i="15" s="1"/>
  <c r="V41" i="15"/>
  <c r="V53" i="15" s="1"/>
  <c r="V65" i="15" s="1"/>
  <c r="Z42" i="15"/>
  <c r="Z54" i="15" s="1"/>
  <c r="Z66" i="15" s="1"/>
  <c r="U43" i="15"/>
  <c r="U55" i="15" s="1"/>
  <c r="U67" i="15" s="1"/>
  <c r="AA45" i="15"/>
  <c r="AA57" i="15" s="1"/>
  <c r="AA69" i="15" s="1"/>
  <c r="X41" i="15"/>
  <c r="X53" i="15" s="1"/>
  <c r="X65" i="15" s="1"/>
  <c r="X46" i="15"/>
  <c r="X58" i="15" s="1"/>
  <c r="X70" i="15" s="1"/>
  <c r="U41" i="15"/>
  <c r="U53" i="15" s="1"/>
  <c r="U65" i="15" s="1"/>
  <c r="R45" i="15"/>
  <c r="R57" i="15" s="1"/>
  <c r="R69" i="15" s="1"/>
  <c r="P38" i="19" s="1"/>
  <c r="T40" i="15"/>
  <c r="T52" i="15" s="1"/>
  <c r="T64" i="15" s="1"/>
  <c r="R33" i="19" s="1"/>
  <c r="AC46" i="15"/>
  <c r="AC58" i="15" s="1"/>
  <c r="AC70" i="15" s="1"/>
  <c r="X40" i="15"/>
  <c r="X52" i="15" s="1"/>
  <c r="X64" i="15" s="1"/>
  <c r="W42" i="15"/>
  <c r="W54" i="15" s="1"/>
  <c r="W66" i="15" s="1"/>
  <c r="R44" i="15"/>
  <c r="R56" i="15" s="1"/>
  <c r="R68" i="15" s="1"/>
  <c r="P37" i="19" s="1"/>
  <c r="AA41" i="15"/>
  <c r="AA53" i="15" s="1"/>
  <c r="AA65" i="15" s="1"/>
  <c r="AB46" i="15"/>
  <c r="AB58" i="15" s="1"/>
  <c r="AB70" i="15" s="1"/>
  <c r="W47" i="15"/>
  <c r="W59" i="15" s="1"/>
  <c r="W71" i="15" s="1"/>
  <c r="X42" i="15"/>
  <c r="X54" i="15" s="1"/>
  <c r="X66" i="15" s="1"/>
  <c r="T47" i="15"/>
  <c r="T59" i="15" s="1"/>
  <c r="T71" i="15" s="1"/>
  <c r="R40" i="19" s="1"/>
  <c r="V44" i="15"/>
  <c r="V56" i="15" s="1"/>
  <c r="V68" i="15" s="1"/>
  <c r="Y41" i="15"/>
  <c r="Y53" i="15" s="1"/>
  <c r="Y65" i="15" s="1"/>
  <c r="R40" i="15"/>
  <c r="R52" i="15" s="1"/>
  <c r="R64" i="15" s="1"/>
  <c r="P33" i="19" s="1"/>
  <c r="AB40" i="15"/>
  <c r="AB52" i="15" s="1"/>
  <c r="AB64" i="15" s="1"/>
  <c r="AA44" i="15"/>
  <c r="AA56" i="15" s="1"/>
  <c r="AA68" i="15" s="1"/>
  <c r="R42" i="15"/>
  <c r="R54" i="15" s="1"/>
  <c r="R66" i="15" s="1"/>
  <c r="P35" i="19" s="1"/>
  <c r="AC45" i="15"/>
  <c r="AC57" i="15" s="1"/>
  <c r="AC69" i="15" s="1"/>
  <c r="Z45" i="15"/>
  <c r="Z57" i="15" s="1"/>
  <c r="Z69" i="15" s="1"/>
  <c r="T43" i="15"/>
  <c r="T55" i="15" s="1"/>
  <c r="T67" i="15" s="1"/>
  <c r="R36" i="19" s="1"/>
  <c r="AA47" i="15"/>
  <c r="AA59" i="15" s="1"/>
  <c r="AA71" i="15" s="1"/>
  <c r="W40" i="15"/>
  <c r="W52" i="15" s="1"/>
  <c r="W64" i="15" s="1"/>
  <c r="R46" i="15"/>
  <c r="R58" i="15" s="1"/>
  <c r="R70" i="15" s="1"/>
  <c r="P39" i="19" s="1"/>
  <c r="AB47" i="14"/>
  <c r="AB59" i="14" s="1"/>
  <c r="AB71" i="14" s="1"/>
  <c r="E55" i="14"/>
  <c r="E56" i="14" s="1"/>
  <c r="E55" i="9"/>
  <c r="E56" i="9" s="1"/>
  <c r="S45" i="5"/>
  <c r="S57" i="5" s="1"/>
  <c r="S69" i="5" s="1"/>
  <c r="C10" i="19" s="1"/>
  <c r="E53" i="16"/>
  <c r="E44" i="16"/>
  <c r="E45" i="16" s="1"/>
  <c r="E53" i="12"/>
  <c r="E44" i="12" s="1"/>
  <c r="E45" i="12" s="1"/>
  <c r="S40" i="19" l="1"/>
  <c r="T40" i="19"/>
  <c r="U40" i="19" s="1"/>
  <c r="T37" i="19"/>
  <c r="S37" i="19"/>
  <c r="T39" i="19"/>
  <c r="S39" i="19"/>
  <c r="S34" i="19"/>
  <c r="T34" i="19"/>
  <c r="U34" i="19" s="1"/>
  <c r="S35" i="19"/>
  <c r="T35" i="19"/>
  <c r="T33" i="19"/>
  <c r="S33" i="19"/>
  <c r="T36" i="19"/>
  <c r="S36" i="19"/>
  <c r="T38" i="19"/>
  <c r="S38" i="19"/>
  <c r="T6" i="19"/>
  <c r="U6" i="19" s="1"/>
  <c r="S6" i="19"/>
  <c r="T8" i="19"/>
  <c r="S8" i="19"/>
  <c r="T12" i="19"/>
  <c r="S12" i="19"/>
  <c r="S9" i="19"/>
  <c r="T9" i="19"/>
  <c r="T7" i="19"/>
  <c r="S7" i="19"/>
  <c r="T10" i="19"/>
  <c r="S10" i="19"/>
  <c r="M39" i="19"/>
  <c r="I49" i="19" s="1"/>
  <c r="I60" i="19" s="1"/>
  <c r="L39" i="19"/>
  <c r="H49" i="19" s="1"/>
  <c r="H60" i="19" s="1"/>
  <c r="F34" i="19"/>
  <c r="E34" i="19"/>
  <c r="F38" i="19"/>
  <c r="E38" i="19"/>
  <c r="F39" i="19"/>
  <c r="E39" i="19"/>
  <c r="E35" i="19"/>
  <c r="F35" i="19"/>
  <c r="G35" i="19" s="1"/>
  <c r="F40" i="19"/>
  <c r="E40" i="19"/>
  <c r="E33" i="19"/>
  <c r="F33" i="19"/>
  <c r="G33" i="19" s="1"/>
  <c r="F36" i="19"/>
  <c r="E36" i="19"/>
  <c r="F37" i="19"/>
  <c r="E37" i="19"/>
  <c r="AC47" i="6"/>
  <c r="AC59" i="6" s="1"/>
  <c r="AC71" i="6" s="1"/>
  <c r="E55" i="6"/>
  <c r="E56" i="6" s="1"/>
  <c r="X43" i="6"/>
  <c r="X55" i="6" s="1"/>
  <c r="X67" i="6" s="1"/>
  <c r="U46" i="6"/>
  <c r="U58" i="6" s="1"/>
  <c r="U70" i="6" s="1"/>
  <c r="Y40" i="6"/>
  <c r="Y52" i="6" s="1"/>
  <c r="Y64" i="6" s="1"/>
  <c r="T46" i="6"/>
  <c r="T58" i="6" s="1"/>
  <c r="T70" i="6" s="1"/>
  <c r="D25" i="19" s="1"/>
  <c r="Y46" i="6"/>
  <c r="Y58" i="6" s="1"/>
  <c r="Y70" i="6" s="1"/>
  <c r="Z45" i="6"/>
  <c r="Z57" i="6" s="1"/>
  <c r="Z69" i="6" s="1"/>
  <c r="V42" i="6"/>
  <c r="V54" i="6" s="1"/>
  <c r="V66" i="6" s="1"/>
  <c r="Z47" i="6"/>
  <c r="Z59" i="6" s="1"/>
  <c r="Z71" i="6" s="1"/>
  <c r="R44" i="6"/>
  <c r="R56" i="6" s="1"/>
  <c r="R68" i="6" s="1"/>
  <c r="B23" i="19" s="1"/>
  <c r="W44" i="6"/>
  <c r="W56" i="6" s="1"/>
  <c r="W68" i="6" s="1"/>
  <c r="U42" i="6"/>
  <c r="U54" i="6" s="1"/>
  <c r="U66" i="6" s="1"/>
  <c r="V41" i="6"/>
  <c r="V53" i="6" s="1"/>
  <c r="V65" i="6" s="1"/>
  <c r="T42" i="6"/>
  <c r="T54" i="6" s="1"/>
  <c r="T66" i="6" s="1"/>
  <c r="D21" i="19" s="1"/>
  <c r="W42" i="6"/>
  <c r="W54" i="6" s="1"/>
  <c r="W66" i="6" s="1"/>
  <c r="W40" i="6"/>
  <c r="W52" i="6" s="1"/>
  <c r="W64" i="6" s="1"/>
  <c r="S46" i="6"/>
  <c r="S58" i="6" s="1"/>
  <c r="S70" i="6" s="1"/>
  <c r="C25" i="19" s="1"/>
  <c r="V43" i="6"/>
  <c r="V55" i="6" s="1"/>
  <c r="V67" i="6" s="1"/>
  <c r="Y43" i="6"/>
  <c r="Y55" i="6" s="1"/>
  <c r="Y67" i="6" s="1"/>
  <c r="X40" i="6"/>
  <c r="X52" i="6" s="1"/>
  <c r="X64" i="6" s="1"/>
  <c r="U47" i="6"/>
  <c r="U59" i="6" s="1"/>
  <c r="U71" i="6" s="1"/>
  <c r="Y42" i="6"/>
  <c r="Y54" i="6" s="1"/>
  <c r="Y66" i="6" s="1"/>
  <c r="Y45" i="6"/>
  <c r="Y57" i="6" s="1"/>
  <c r="Y69" i="6" s="1"/>
  <c r="Y44" i="6"/>
  <c r="Y56" i="6" s="1"/>
  <c r="Y68" i="6" s="1"/>
  <c r="W41" i="6"/>
  <c r="W53" i="6" s="1"/>
  <c r="W65" i="6" s="1"/>
  <c r="AC41" i="6"/>
  <c r="AC53" i="6" s="1"/>
  <c r="AC65" i="6" s="1"/>
  <c r="AC44" i="6"/>
  <c r="AC56" i="6" s="1"/>
  <c r="AC68" i="6" s="1"/>
  <c r="X46" i="6"/>
  <c r="X58" i="6" s="1"/>
  <c r="X70" i="6" s="1"/>
  <c r="U41" i="6"/>
  <c r="U53" i="6" s="1"/>
  <c r="U65" i="6" s="1"/>
  <c r="R46" i="6"/>
  <c r="R58" i="6" s="1"/>
  <c r="R70" i="6" s="1"/>
  <c r="B25" i="19" s="1"/>
  <c r="Z46" i="6"/>
  <c r="Z58" i="6" s="1"/>
  <c r="Z70" i="6" s="1"/>
  <c r="U44" i="6"/>
  <c r="U56" i="6" s="1"/>
  <c r="U68" i="6" s="1"/>
  <c r="AB41" i="6"/>
  <c r="AB53" i="6" s="1"/>
  <c r="AB65" i="6" s="1"/>
  <c r="R45" i="6"/>
  <c r="R57" i="6" s="1"/>
  <c r="R69" i="6" s="1"/>
  <c r="B24" i="19" s="1"/>
  <c r="S41" i="6"/>
  <c r="S53" i="6" s="1"/>
  <c r="S65" i="6" s="1"/>
  <c r="C20" i="19" s="1"/>
  <c r="Z41" i="6"/>
  <c r="Z53" i="6" s="1"/>
  <c r="Z65" i="6" s="1"/>
  <c r="W43" i="6"/>
  <c r="W55" i="6" s="1"/>
  <c r="W67" i="6" s="1"/>
  <c r="T44" i="6"/>
  <c r="T56" i="6" s="1"/>
  <c r="T68" i="6" s="1"/>
  <c r="D23" i="19" s="1"/>
  <c r="V45" i="6"/>
  <c r="V57" i="6" s="1"/>
  <c r="V69" i="6" s="1"/>
  <c r="AA43" i="6"/>
  <c r="AA55" i="6" s="1"/>
  <c r="AA67" i="6" s="1"/>
  <c r="AB40" i="6"/>
  <c r="AB52" i="6" s="1"/>
  <c r="AB64" i="6" s="1"/>
  <c r="AA46" i="6"/>
  <c r="AA58" i="6" s="1"/>
  <c r="AA70" i="6" s="1"/>
  <c r="S44" i="6"/>
  <c r="S56" i="6" s="1"/>
  <c r="S68" i="6" s="1"/>
  <c r="C23" i="19" s="1"/>
  <c r="W45" i="6"/>
  <c r="W57" i="6" s="1"/>
  <c r="W69" i="6" s="1"/>
  <c r="X42" i="6"/>
  <c r="X54" i="6" s="1"/>
  <c r="X66" i="6" s="1"/>
  <c r="T45" i="6"/>
  <c r="T57" i="6" s="1"/>
  <c r="T69" i="6" s="1"/>
  <c r="D24" i="19" s="1"/>
  <c r="S40" i="6"/>
  <c r="S52" i="6" s="1"/>
  <c r="S64" i="6" s="1"/>
  <c r="C19" i="19" s="1"/>
  <c r="T43" i="6"/>
  <c r="T55" i="6" s="1"/>
  <c r="T67" i="6" s="1"/>
  <c r="D22" i="19" s="1"/>
  <c r="AB42" i="6"/>
  <c r="AB54" i="6" s="1"/>
  <c r="AB66" i="6" s="1"/>
  <c r="S43" i="6"/>
  <c r="S55" i="6" s="1"/>
  <c r="S67" i="6" s="1"/>
  <c r="C22" i="19" s="1"/>
  <c r="AA44" i="6"/>
  <c r="AA56" i="6" s="1"/>
  <c r="AA68" i="6" s="1"/>
  <c r="AA45" i="6"/>
  <c r="AA57" i="6" s="1"/>
  <c r="AA69" i="6" s="1"/>
  <c r="Z42" i="6"/>
  <c r="Z54" i="6" s="1"/>
  <c r="Z66" i="6" s="1"/>
  <c r="AC46" i="6"/>
  <c r="AC58" i="6" s="1"/>
  <c r="AC70" i="6" s="1"/>
  <c r="AC40" i="6"/>
  <c r="AC52" i="6" s="1"/>
  <c r="AC64" i="6" s="1"/>
  <c r="V44" i="6"/>
  <c r="V56" i="6" s="1"/>
  <c r="V68" i="6" s="1"/>
  <c r="S47" i="6"/>
  <c r="S59" i="6" s="1"/>
  <c r="S71" i="6" s="1"/>
  <c r="C26" i="19" s="1"/>
  <c r="X41" i="6"/>
  <c r="X53" i="6" s="1"/>
  <c r="X65" i="6" s="1"/>
  <c r="W46" i="6"/>
  <c r="W58" i="6" s="1"/>
  <c r="W70" i="6" s="1"/>
  <c r="Y47" i="6"/>
  <c r="Y59" i="6" s="1"/>
  <c r="Y71" i="6" s="1"/>
  <c r="U45" i="6"/>
  <c r="U57" i="6" s="1"/>
  <c r="U69" i="6" s="1"/>
  <c r="V47" i="6"/>
  <c r="V59" i="6" s="1"/>
  <c r="V71" i="6" s="1"/>
  <c r="AB43" i="6"/>
  <c r="AB55" i="6" s="1"/>
  <c r="AB67" i="6" s="1"/>
  <c r="T47" i="6"/>
  <c r="T59" i="6" s="1"/>
  <c r="T71" i="6" s="1"/>
  <c r="D26" i="19" s="1"/>
  <c r="V40" i="6"/>
  <c r="V52" i="6" s="1"/>
  <c r="V64" i="6" s="1"/>
  <c r="AA42" i="6"/>
  <c r="AA54" i="6" s="1"/>
  <c r="AA66" i="6" s="1"/>
  <c r="AC45" i="6"/>
  <c r="AC57" i="6" s="1"/>
  <c r="AC69" i="6" s="1"/>
  <c r="T40" i="6"/>
  <c r="T52" i="6" s="1"/>
  <c r="T64" i="6" s="1"/>
  <c r="D19" i="19" s="1"/>
  <c r="F19" i="19" s="1"/>
  <c r="R47" i="6"/>
  <c r="R59" i="6" s="1"/>
  <c r="R71" i="6" s="1"/>
  <c r="B26" i="19" s="1"/>
  <c r="R41" i="6"/>
  <c r="R53" i="6" s="1"/>
  <c r="R65" i="6" s="1"/>
  <c r="B20" i="19" s="1"/>
  <c r="AA40" i="6"/>
  <c r="AA52" i="6" s="1"/>
  <c r="AA64" i="6" s="1"/>
  <c r="R43" i="6"/>
  <c r="R55" i="6" s="1"/>
  <c r="R67" i="6" s="1"/>
  <c r="B22" i="19" s="1"/>
  <c r="AB45" i="6"/>
  <c r="AB57" i="6" s="1"/>
  <c r="AB69" i="6" s="1"/>
  <c r="X45" i="6"/>
  <c r="X57" i="6" s="1"/>
  <c r="X69" i="6" s="1"/>
  <c r="Z43" i="6"/>
  <c r="Z55" i="6" s="1"/>
  <c r="Z67" i="6" s="1"/>
  <c r="W47" i="6"/>
  <c r="W59" i="6" s="1"/>
  <c r="W71" i="6" s="1"/>
  <c r="AA47" i="6"/>
  <c r="AA59" i="6" s="1"/>
  <c r="AA71" i="6" s="1"/>
  <c r="AA41" i="6"/>
  <c r="AA53" i="6" s="1"/>
  <c r="AA65" i="6" s="1"/>
  <c r="Z40" i="6"/>
  <c r="Z52" i="6" s="1"/>
  <c r="Z64" i="6" s="1"/>
  <c r="T41" i="6"/>
  <c r="T53" i="6" s="1"/>
  <c r="T65" i="6" s="1"/>
  <c r="D20" i="19" s="1"/>
  <c r="V46" i="6"/>
  <c r="V58" i="6" s="1"/>
  <c r="V70" i="6" s="1"/>
  <c r="Z44" i="6"/>
  <c r="Z56" i="6" s="1"/>
  <c r="Z68" i="6" s="1"/>
  <c r="R42" i="6"/>
  <c r="R54" i="6" s="1"/>
  <c r="R66" i="6" s="1"/>
  <c r="B21" i="19" s="1"/>
  <c r="AB44" i="6"/>
  <c r="AB56" i="6" s="1"/>
  <c r="AB68" i="6" s="1"/>
  <c r="AC43" i="6"/>
  <c r="AC55" i="6" s="1"/>
  <c r="AC67" i="6" s="1"/>
  <c r="AC42" i="6"/>
  <c r="AC54" i="6" s="1"/>
  <c r="AC66" i="6" s="1"/>
  <c r="X47" i="6"/>
  <c r="X59" i="6" s="1"/>
  <c r="X71" i="6" s="1"/>
  <c r="U40" i="6"/>
  <c r="U52" i="6" s="1"/>
  <c r="U64" i="6" s="1"/>
  <c r="S45" i="6"/>
  <c r="S57" i="6" s="1"/>
  <c r="S69" i="6" s="1"/>
  <c r="C24" i="19" s="1"/>
  <c r="U43" i="6"/>
  <c r="U55" i="6" s="1"/>
  <c r="U67" i="6" s="1"/>
  <c r="AB47" i="6"/>
  <c r="AB59" i="6" s="1"/>
  <c r="AB71" i="6" s="1"/>
  <c r="W44" i="7"/>
  <c r="W56" i="7" s="1"/>
  <c r="W68" i="7" s="1"/>
  <c r="AA45" i="7"/>
  <c r="AA57" i="7" s="1"/>
  <c r="AA69" i="7" s="1"/>
  <c r="W42" i="7"/>
  <c r="W54" i="7" s="1"/>
  <c r="W66" i="7" s="1"/>
  <c r="W43" i="7"/>
  <c r="W55" i="7" s="1"/>
  <c r="W67" i="7" s="1"/>
  <c r="X43" i="7"/>
  <c r="X55" i="7" s="1"/>
  <c r="X67" i="7" s="1"/>
  <c r="Z46" i="7"/>
  <c r="Z58" i="7" s="1"/>
  <c r="Z70" i="7" s="1"/>
  <c r="Z47" i="7"/>
  <c r="Z59" i="7" s="1"/>
  <c r="Z71" i="7" s="1"/>
  <c r="AA42" i="7"/>
  <c r="AA54" i="7" s="1"/>
  <c r="AA66" i="7" s="1"/>
  <c r="X40" i="7"/>
  <c r="X52" i="7" s="1"/>
  <c r="X64" i="7" s="1"/>
  <c r="X42" i="7"/>
  <c r="X54" i="7" s="1"/>
  <c r="X66" i="7" s="1"/>
  <c r="E55" i="7"/>
  <c r="E56" i="7" s="1"/>
  <c r="X46" i="7"/>
  <c r="X58" i="7" s="1"/>
  <c r="X70" i="7" s="1"/>
  <c r="X45" i="7"/>
  <c r="X57" i="7" s="1"/>
  <c r="X69" i="7" s="1"/>
  <c r="Y43" i="7"/>
  <c r="Y55" i="7" s="1"/>
  <c r="Y67" i="7" s="1"/>
  <c r="AB44" i="7"/>
  <c r="AB56" i="7" s="1"/>
  <c r="AB68" i="7" s="1"/>
  <c r="AA43" i="7"/>
  <c r="AA55" i="7" s="1"/>
  <c r="AA67" i="7" s="1"/>
  <c r="T67" i="9"/>
  <c r="K8" i="19" s="1"/>
  <c r="AB47" i="9"/>
  <c r="AB59" i="9" s="1"/>
  <c r="AB71" i="9" s="1"/>
  <c r="T42" i="9"/>
  <c r="T54" i="9" s="1"/>
  <c r="T66" i="9" s="1"/>
  <c r="K7" i="19" s="1"/>
  <c r="AC45" i="9"/>
  <c r="AC57" i="9" s="1"/>
  <c r="AC69" i="9" s="1"/>
  <c r="Y47" i="9"/>
  <c r="Y59" i="9" s="1"/>
  <c r="Y71" i="9" s="1"/>
  <c r="U47" i="9"/>
  <c r="U59" i="9" s="1"/>
  <c r="U71" i="9" s="1"/>
  <c r="Z44" i="9"/>
  <c r="Z56" i="9" s="1"/>
  <c r="Z68" i="9" s="1"/>
  <c r="W43" i="9"/>
  <c r="W55" i="9" s="1"/>
  <c r="W67" i="9" s="1"/>
  <c r="U41" i="9"/>
  <c r="U53" i="9" s="1"/>
  <c r="U65" i="9" s="1"/>
  <c r="R45" i="9"/>
  <c r="R57" i="9" s="1"/>
  <c r="R69" i="9" s="1"/>
  <c r="I10" i="19" s="1"/>
  <c r="AC40" i="9"/>
  <c r="AC52" i="9" s="1"/>
  <c r="AC64" i="9" s="1"/>
  <c r="S45" i="9"/>
  <c r="S57" i="9" s="1"/>
  <c r="S69" i="9" s="1"/>
  <c r="J10" i="19" s="1"/>
  <c r="U44" i="9"/>
  <c r="U56" i="9" s="1"/>
  <c r="U68" i="9" s="1"/>
  <c r="S44" i="9"/>
  <c r="S56" i="9" s="1"/>
  <c r="S68" i="9" s="1"/>
  <c r="J9" i="19" s="1"/>
  <c r="Z45" i="9"/>
  <c r="Z57" i="9" s="1"/>
  <c r="Z69" i="9" s="1"/>
  <c r="Z43" i="9"/>
  <c r="Z55" i="9" s="1"/>
  <c r="Z67" i="9" s="1"/>
  <c r="S46" i="9"/>
  <c r="S58" i="9" s="1"/>
  <c r="S70" i="9" s="1"/>
  <c r="J11" i="19" s="1"/>
  <c r="X43" i="9"/>
  <c r="X55" i="9" s="1"/>
  <c r="X67" i="9" s="1"/>
  <c r="X46" i="9"/>
  <c r="X58" i="9" s="1"/>
  <c r="X70" i="9" s="1"/>
  <c r="AB43" i="9"/>
  <c r="AB55" i="9" s="1"/>
  <c r="AB67" i="9" s="1"/>
  <c r="Z42" i="9"/>
  <c r="Z54" i="9" s="1"/>
  <c r="Z66" i="9" s="1"/>
  <c r="AB44" i="9"/>
  <c r="AB56" i="9" s="1"/>
  <c r="AB68" i="9" s="1"/>
  <c r="U43" i="9"/>
  <c r="U55" i="9" s="1"/>
  <c r="U67" i="9" s="1"/>
  <c r="X44" i="9"/>
  <c r="X56" i="9" s="1"/>
  <c r="X68" i="9" s="1"/>
  <c r="AB46" i="9"/>
  <c r="AB58" i="9" s="1"/>
  <c r="AB70" i="9" s="1"/>
  <c r="T70" i="9"/>
  <c r="K11" i="19" s="1"/>
  <c r="AA41" i="9"/>
  <c r="AA53" i="9" s="1"/>
  <c r="AA65" i="9" s="1"/>
  <c r="X40" i="9"/>
  <c r="X52" i="9" s="1"/>
  <c r="X64" i="9" s="1"/>
  <c r="AC44" i="9"/>
  <c r="AC56" i="9" s="1"/>
  <c r="AC68" i="9" s="1"/>
  <c r="AB40" i="9"/>
  <c r="AB52" i="9" s="1"/>
  <c r="AB64" i="9" s="1"/>
  <c r="W46" i="9"/>
  <c r="W58" i="9" s="1"/>
  <c r="W70" i="9" s="1"/>
  <c r="S43" i="9"/>
  <c r="S55" i="9" s="1"/>
  <c r="S67" i="9" s="1"/>
  <c r="J8" i="19" s="1"/>
  <c r="V47" i="9"/>
  <c r="V59" i="9" s="1"/>
  <c r="V71" i="9" s="1"/>
  <c r="Y42" i="9"/>
  <c r="Y54" i="9" s="1"/>
  <c r="Y66" i="9" s="1"/>
  <c r="AC46" i="9"/>
  <c r="AC58" i="9" s="1"/>
  <c r="AC70" i="9" s="1"/>
  <c r="X41" i="9"/>
  <c r="X53" i="9" s="1"/>
  <c r="X65" i="9" s="1"/>
  <c r="W42" i="9"/>
  <c r="W54" i="9" s="1"/>
  <c r="W66" i="9" s="1"/>
  <c r="Y43" i="9"/>
  <c r="Y55" i="9" s="1"/>
  <c r="Y67" i="9" s="1"/>
  <c r="AC42" i="9"/>
  <c r="AC54" i="9" s="1"/>
  <c r="AC66" i="9" s="1"/>
  <c r="W40" i="9"/>
  <c r="W52" i="9" s="1"/>
  <c r="W64" i="9" s="1"/>
  <c r="Y40" i="9"/>
  <c r="Y52" i="9" s="1"/>
  <c r="Y64" i="9" s="1"/>
  <c r="AB41" i="9"/>
  <c r="AB53" i="9" s="1"/>
  <c r="AB65" i="9" s="1"/>
  <c r="Y45" i="9"/>
  <c r="Y57" i="9" s="1"/>
  <c r="Y69" i="9" s="1"/>
  <c r="S42" i="9"/>
  <c r="S54" i="9" s="1"/>
  <c r="S66" i="9" s="1"/>
  <c r="J7" i="19" s="1"/>
  <c r="S41" i="9"/>
  <c r="S53" i="9" s="1"/>
  <c r="S65" i="9" s="1"/>
  <c r="J6" i="19" s="1"/>
  <c r="AA40" i="9"/>
  <c r="AA52" i="9" s="1"/>
  <c r="AA64" i="9" s="1"/>
  <c r="V46" i="9"/>
  <c r="V58" i="9" s="1"/>
  <c r="V70" i="9" s="1"/>
  <c r="Z40" i="9"/>
  <c r="Z52" i="9" s="1"/>
  <c r="Z64" i="9" s="1"/>
  <c r="AA46" i="9"/>
  <c r="AA58" i="9" s="1"/>
  <c r="AA70" i="9" s="1"/>
  <c r="T45" i="9"/>
  <c r="T57" i="9" s="1"/>
  <c r="T69" i="9" s="1"/>
  <c r="K10" i="19" s="1"/>
  <c r="U42" i="9"/>
  <c r="U54" i="9" s="1"/>
  <c r="U66" i="9" s="1"/>
  <c r="AC43" i="9"/>
  <c r="AC55" i="9" s="1"/>
  <c r="AC67" i="9" s="1"/>
  <c r="X42" i="9"/>
  <c r="X54" i="9" s="1"/>
  <c r="X66" i="9" s="1"/>
  <c r="Z46" i="9"/>
  <c r="Z58" i="9" s="1"/>
  <c r="Z70" i="9" s="1"/>
  <c r="AA47" i="9"/>
  <c r="AA59" i="9" s="1"/>
  <c r="AA71" i="9" s="1"/>
  <c r="T40" i="9"/>
  <c r="T52" i="9" s="1"/>
  <c r="T64" i="9" s="1"/>
  <c r="K5" i="19" s="1"/>
  <c r="L5" i="19" s="1"/>
  <c r="D43" i="19" s="1"/>
  <c r="D53" i="19" s="1"/>
  <c r="X45" i="9"/>
  <c r="X57" i="9" s="1"/>
  <c r="X69" i="9" s="1"/>
  <c r="X47" i="9"/>
  <c r="X59" i="9" s="1"/>
  <c r="X71" i="9" s="1"/>
  <c r="U45" i="9"/>
  <c r="U57" i="9" s="1"/>
  <c r="U69" i="9" s="1"/>
  <c r="AC47" i="9"/>
  <c r="AC59" i="9" s="1"/>
  <c r="AC71" i="9" s="1"/>
  <c r="R41" i="9"/>
  <c r="R53" i="9" s="1"/>
  <c r="R65" i="9" s="1"/>
  <c r="I6" i="19" s="1"/>
  <c r="AA43" i="9"/>
  <c r="AA55" i="9" s="1"/>
  <c r="AA67" i="9" s="1"/>
  <c r="R43" i="9"/>
  <c r="R55" i="9" s="1"/>
  <c r="R67" i="9" s="1"/>
  <c r="I8" i="19" s="1"/>
  <c r="V40" i="9"/>
  <c r="V52" i="9" s="1"/>
  <c r="V64" i="9" s="1"/>
  <c r="Y44" i="9"/>
  <c r="Y56" i="9" s="1"/>
  <c r="Y68" i="9" s="1"/>
  <c r="AA45" i="9"/>
  <c r="AA57" i="9" s="1"/>
  <c r="AA69" i="9" s="1"/>
  <c r="W44" i="9"/>
  <c r="W56" i="9" s="1"/>
  <c r="W68" i="9" s="1"/>
  <c r="R42" i="9"/>
  <c r="R54" i="9" s="1"/>
  <c r="R66" i="9" s="1"/>
  <c r="I7" i="19" s="1"/>
  <c r="U40" i="9"/>
  <c r="U52" i="9" s="1"/>
  <c r="U64" i="9" s="1"/>
  <c r="V42" i="9"/>
  <c r="V54" i="9" s="1"/>
  <c r="V66" i="9" s="1"/>
  <c r="T44" i="9"/>
  <c r="T56" i="9" s="1"/>
  <c r="T68" i="9" s="1"/>
  <c r="K9" i="19" s="1"/>
  <c r="AB45" i="9"/>
  <c r="AB57" i="9" s="1"/>
  <c r="AB69" i="9" s="1"/>
  <c r="V45" i="9"/>
  <c r="V57" i="9" s="1"/>
  <c r="V69" i="9" s="1"/>
  <c r="R47" i="9"/>
  <c r="R59" i="9" s="1"/>
  <c r="R71" i="9" s="1"/>
  <c r="I12" i="19" s="1"/>
  <c r="Y46" i="9"/>
  <c r="Y58" i="9" s="1"/>
  <c r="Y70" i="9" s="1"/>
  <c r="V43" i="9"/>
  <c r="V55" i="9" s="1"/>
  <c r="V67" i="9" s="1"/>
  <c r="AC41" i="9"/>
  <c r="AC53" i="9" s="1"/>
  <c r="AC65" i="9" s="1"/>
  <c r="R44" i="9"/>
  <c r="R56" i="9" s="1"/>
  <c r="R68" i="9" s="1"/>
  <c r="I9" i="19" s="1"/>
  <c r="T47" i="9"/>
  <c r="T59" i="9" s="1"/>
  <c r="T71" i="9" s="1"/>
  <c r="K12" i="19" s="1"/>
  <c r="AA44" i="9"/>
  <c r="AA56" i="9" s="1"/>
  <c r="AA68" i="9" s="1"/>
  <c r="W41" i="9"/>
  <c r="W53" i="9" s="1"/>
  <c r="W65" i="9" s="1"/>
  <c r="Y41" i="9"/>
  <c r="Y53" i="9" s="1"/>
  <c r="Y65" i="9" s="1"/>
  <c r="E55" i="10"/>
  <c r="E56" i="10" s="1"/>
  <c r="U47" i="10"/>
  <c r="U59" i="10" s="1"/>
  <c r="U71" i="10" s="1"/>
  <c r="T43" i="10"/>
  <c r="T55" i="10" s="1"/>
  <c r="T67" i="10" s="1"/>
  <c r="K22" i="19" s="1"/>
  <c r="T47" i="10"/>
  <c r="T59" i="10" s="1"/>
  <c r="T71" i="10" s="1"/>
  <c r="K26" i="19" s="1"/>
  <c r="T46" i="10"/>
  <c r="T58" i="10" s="1"/>
  <c r="T70" i="10" s="1"/>
  <c r="K25" i="19" s="1"/>
  <c r="V46" i="10"/>
  <c r="V58" i="10" s="1"/>
  <c r="V70" i="10" s="1"/>
  <c r="Z45" i="10"/>
  <c r="Z57" i="10" s="1"/>
  <c r="Z69" i="10" s="1"/>
  <c r="S41" i="10"/>
  <c r="S53" i="10" s="1"/>
  <c r="S65" i="10" s="1"/>
  <c r="J20" i="19" s="1"/>
  <c r="Z46" i="10"/>
  <c r="Z58" i="10" s="1"/>
  <c r="Z70" i="10" s="1"/>
  <c r="X44" i="10"/>
  <c r="X56" i="10" s="1"/>
  <c r="X68" i="10" s="1"/>
  <c r="Z47" i="10"/>
  <c r="Z59" i="10" s="1"/>
  <c r="Z71" i="10" s="1"/>
  <c r="Y47" i="10"/>
  <c r="Y59" i="10" s="1"/>
  <c r="Y71" i="10" s="1"/>
  <c r="U46" i="10"/>
  <c r="U58" i="10" s="1"/>
  <c r="U70" i="10" s="1"/>
  <c r="T40" i="10"/>
  <c r="T52" i="10" s="1"/>
  <c r="T64" i="10" s="1"/>
  <c r="K19" i="19" s="1"/>
  <c r="W41" i="10"/>
  <c r="W53" i="10" s="1"/>
  <c r="W65" i="10" s="1"/>
  <c r="R45" i="10"/>
  <c r="R57" i="10" s="1"/>
  <c r="R69" i="10" s="1"/>
  <c r="I24" i="19" s="1"/>
  <c r="X47" i="10"/>
  <c r="X59" i="10" s="1"/>
  <c r="X71" i="10" s="1"/>
  <c r="Z44" i="10"/>
  <c r="Z56" i="10" s="1"/>
  <c r="Z68" i="10" s="1"/>
  <c r="AB45" i="10"/>
  <c r="AB57" i="10" s="1"/>
  <c r="AB69" i="10" s="1"/>
  <c r="Y40" i="10"/>
  <c r="Y52" i="10" s="1"/>
  <c r="Y64" i="10" s="1"/>
  <c r="U43" i="10"/>
  <c r="U55" i="10" s="1"/>
  <c r="U67" i="10" s="1"/>
  <c r="AA45" i="10"/>
  <c r="AA57" i="10" s="1"/>
  <c r="AA69" i="10" s="1"/>
  <c r="AC44" i="10"/>
  <c r="AC56" i="10" s="1"/>
  <c r="AC68" i="10" s="1"/>
  <c r="AA42" i="10"/>
  <c r="AA54" i="10" s="1"/>
  <c r="AA66" i="10" s="1"/>
  <c r="W43" i="10"/>
  <c r="W55" i="10" s="1"/>
  <c r="W67" i="10" s="1"/>
  <c r="S46" i="10"/>
  <c r="S58" i="10" s="1"/>
  <c r="S70" i="10" s="1"/>
  <c r="J25" i="19" s="1"/>
  <c r="S44" i="10"/>
  <c r="S56" i="10" s="1"/>
  <c r="S68" i="10" s="1"/>
  <c r="J23" i="19" s="1"/>
  <c r="W46" i="10"/>
  <c r="W58" i="10" s="1"/>
  <c r="W70" i="10" s="1"/>
  <c r="U42" i="10"/>
  <c r="U54" i="10" s="1"/>
  <c r="U66" i="10" s="1"/>
  <c r="X40" i="10"/>
  <c r="X52" i="10" s="1"/>
  <c r="X64" i="10" s="1"/>
  <c r="R40" i="10"/>
  <c r="R52" i="10" s="1"/>
  <c r="R64" i="10" s="1"/>
  <c r="I19" i="19" s="1"/>
  <c r="Y43" i="10"/>
  <c r="Y55" i="10" s="1"/>
  <c r="Y67" i="10" s="1"/>
  <c r="AC46" i="10"/>
  <c r="AC58" i="10" s="1"/>
  <c r="AC70" i="10" s="1"/>
  <c r="AC42" i="10"/>
  <c r="AC54" i="10" s="1"/>
  <c r="AC66" i="10" s="1"/>
  <c r="V45" i="10"/>
  <c r="V57" i="10" s="1"/>
  <c r="V69" i="10" s="1"/>
  <c r="U41" i="10"/>
  <c r="U53" i="10" s="1"/>
  <c r="U65" i="10" s="1"/>
  <c r="W42" i="10"/>
  <c r="W54" i="10" s="1"/>
  <c r="W66" i="10" s="1"/>
  <c r="Y46" i="10"/>
  <c r="Y58" i="10" s="1"/>
  <c r="Y70" i="10" s="1"/>
  <c r="W45" i="10"/>
  <c r="W57" i="10" s="1"/>
  <c r="W69" i="10" s="1"/>
  <c r="R42" i="10"/>
  <c r="R54" i="10" s="1"/>
  <c r="R66" i="10" s="1"/>
  <c r="I21" i="19" s="1"/>
  <c r="Y45" i="10"/>
  <c r="Y57" i="10" s="1"/>
  <c r="Y69" i="10" s="1"/>
  <c r="Y41" i="10"/>
  <c r="Y53" i="10" s="1"/>
  <c r="Y65" i="10" s="1"/>
  <c r="V41" i="10"/>
  <c r="V53" i="10" s="1"/>
  <c r="V65" i="10" s="1"/>
  <c r="T45" i="10"/>
  <c r="T57" i="10" s="1"/>
  <c r="T69" i="10" s="1"/>
  <c r="K24" i="19" s="1"/>
  <c r="AC45" i="10"/>
  <c r="AC57" i="10" s="1"/>
  <c r="AC69" i="10" s="1"/>
  <c r="Y44" i="10"/>
  <c r="Y56" i="10" s="1"/>
  <c r="Y68" i="10" s="1"/>
  <c r="S40" i="10"/>
  <c r="S52" i="10" s="1"/>
  <c r="S64" i="10" s="1"/>
  <c r="J19" i="19" s="1"/>
  <c r="Z42" i="10"/>
  <c r="Z54" i="10" s="1"/>
  <c r="Z66" i="10" s="1"/>
  <c r="Y42" i="10"/>
  <c r="Y54" i="10" s="1"/>
  <c r="Y66" i="10" s="1"/>
  <c r="X46" i="10"/>
  <c r="X58" i="10" s="1"/>
  <c r="X70" i="10" s="1"/>
  <c r="V44" i="10"/>
  <c r="V56" i="10" s="1"/>
  <c r="V68" i="10" s="1"/>
  <c r="V40" i="10"/>
  <c r="V52" i="10" s="1"/>
  <c r="V64" i="10" s="1"/>
  <c r="R41" i="10"/>
  <c r="R53" i="10" s="1"/>
  <c r="R65" i="10" s="1"/>
  <c r="I20" i="19" s="1"/>
  <c r="AA40" i="10"/>
  <c r="AA52" i="10" s="1"/>
  <c r="AA64" i="10" s="1"/>
  <c r="R44" i="10"/>
  <c r="R56" i="10" s="1"/>
  <c r="R68" i="10" s="1"/>
  <c r="I23" i="19" s="1"/>
  <c r="AA44" i="10"/>
  <c r="AA56" i="10" s="1"/>
  <c r="AA68" i="10" s="1"/>
  <c r="V47" i="10"/>
  <c r="V59" i="10" s="1"/>
  <c r="V71" i="10" s="1"/>
  <c r="Z43" i="10"/>
  <c r="Z55" i="10" s="1"/>
  <c r="Z67" i="10" s="1"/>
  <c r="U40" i="10"/>
  <c r="U52" i="10" s="1"/>
  <c r="U64" i="10" s="1"/>
  <c r="T44" i="10"/>
  <c r="T56" i="10" s="1"/>
  <c r="T68" i="10" s="1"/>
  <c r="K23" i="19" s="1"/>
  <c r="AB47" i="10"/>
  <c r="AB59" i="10" s="1"/>
  <c r="AB71" i="10" s="1"/>
  <c r="S42" i="10"/>
  <c r="S54" i="10" s="1"/>
  <c r="S66" i="10" s="1"/>
  <c r="J21" i="19" s="1"/>
  <c r="X41" i="10"/>
  <c r="X53" i="10" s="1"/>
  <c r="X65" i="10" s="1"/>
  <c r="W40" i="10"/>
  <c r="W52" i="10" s="1"/>
  <c r="W64" i="10" s="1"/>
  <c r="Z40" i="10"/>
  <c r="Z52" i="10" s="1"/>
  <c r="Z64" i="10" s="1"/>
  <c r="AB41" i="10"/>
  <c r="AB53" i="10" s="1"/>
  <c r="AB65" i="10" s="1"/>
  <c r="V43" i="10"/>
  <c r="V55" i="10" s="1"/>
  <c r="V67" i="10" s="1"/>
  <c r="AC40" i="10"/>
  <c r="AC52" i="10" s="1"/>
  <c r="AC64" i="10" s="1"/>
  <c r="U45" i="10"/>
  <c r="U57" i="10" s="1"/>
  <c r="U69" i="10" s="1"/>
  <c r="Z41" i="10"/>
  <c r="Z53" i="10" s="1"/>
  <c r="Z65" i="10" s="1"/>
  <c r="R46" i="10"/>
  <c r="R58" i="10" s="1"/>
  <c r="R70" i="10" s="1"/>
  <c r="I25" i="19" s="1"/>
  <c r="AB40" i="10"/>
  <c r="AB52" i="10" s="1"/>
  <c r="AB64" i="10" s="1"/>
  <c r="S47" i="10"/>
  <c r="S59" i="10" s="1"/>
  <c r="S71" i="10" s="1"/>
  <c r="J26" i="19" s="1"/>
  <c r="S45" i="10"/>
  <c r="S57" i="10" s="1"/>
  <c r="S69" i="10" s="1"/>
  <c r="J24" i="19" s="1"/>
  <c r="S43" i="10"/>
  <c r="S55" i="10" s="1"/>
  <c r="S67" i="10" s="1"/>
  <c r="J22" i="19" s="1"/>
  <c r="M22" i="19" s="1"/>
  <c r="G46" i="19" s="1"/>
  <c r="G57" i="19" s="1"/>
  <c r="V42" i="10"/>
  <c r="V54" i="10" s="1"/>
  <c r="V66" i="10" s="1"/>
  <c r="E55" i="11"/>
  <c r="E56" i="11" s="1"/>
  <c r="AA44" i="11"/>
  <c r="AA56" i="11" s="1"/>
  <c r="AA68" i="11" s="1"/>
  <c r="AB42" i="11"/>
  <c r="AB54" i="11" s="1"/>
  <c r="AB66" i="11" s="1"/>
  <c r="X43" i="11"/>
  <c r="X55" i="11" s="1"/>
  <c r="X67" i="11" s="1"/>
  <c r="T42" i="11"/>
  <c r="T54" i="11" s="1"/>
  <c r="T66" i="11" s="1"/>
  <c r="K35" i="19" s="1"/>
  <c r="V41" i="11"/>
  <c r="V53" i="11" s="1"/>
  <c r="V65" i="11" s="1"/>
  <c r="W45" i="11"/>
  <c r="W57" i="11" s="1"/>
  <c r="W69" i="11" s="1"/>
  <c r="Z45" i="11"/>
  <c r="Z57" i="11" s="1"/>
  <c r="Z69" i="11" s="1"/>
  <c r="AB40" i="11"/>
  <c r="AB52" i="11" s="1"/>
  <c r="AB64" i="11" s="1"/>
  <c r="U44" i="11"/>
  <c r="U56" i="11" s="1"/>
  <c r="U68" i="11" s="1"/>
  <c r="AB46" i="11"/>
  <c r="AB58" i="11" s="1"/>
  <c r="AB70" i="11" s="1"/>
  <c r="V45" i="11"/>
  <c r="V57" i="11" s="1"/>
  <c r="V69" i="11" s="1"/>
  <c r="Y47" i="11"/>
  <c r="Y59" i="11" s="1"/>
  <c r="Y71" i="11" s="1"/>
  <c r="W42" i="11"/>
  <c r="W54" i="11" s="1"/>
  <c r="W66" i="11" s="1"/>
  <c r="T40" i="11"/>
  <c r="T52" i="11" s="1"/>
  <c r="T64" i="11" s="1"/>
  <c r="K33" i="19" s="1"/>
  <c r="L33" i="19" s="1"/>
  <c r="H43" i="19" s="1"/>
  <c r="H53" i="19" s="1"/>
  <c r="X41" i="11"/>
  <c r="X53" i="11" s="1"/>
  <c r="X65" i="11" s="1"/>
  <c r="AA43" i="11"/>
  <c r="AA55" i="11" s="1"/>
  <c r="AA67" i="11" s="1"/>
  <c r="X46" i="11"/>
  <c r="X58" i="11" s="1"/>
  <c r="X70" i="11" s="1"/>
  <c r="W43" i="11"/>
  <c r="W55" i="11" s="1"/>
  <c r="W67" i="11" s="1"/>
  <c r="Y45" i="11"/>
  <c r="Y57" i="11" s="1"/>
  <c r="Y69" i="11" s="1"/>
  <c r="T46" i="11"/>
  <c r="T58" i="11" s="1"/>
  <c r="T70" i="11" s="1"/>
  <c r="K39" i="19" s="1"/>
  <c r="Z42" i="11"/>
  <c r="Z54" i="11" s="1"/>
  <c r="Z66" i="11" s="1"/>
  <c r="X47" i="11"/>
  <c r="X59" i="11" s="1"/>
  <c r="X71" i="11" s="1"/>
  <c r="AA41" i="11"/>
  <c r="AA53" i="11" s="1"/>
  <c r="AA65" i="11" s="1"/>
  <c r="AA46" i="11"/>
  <c r="AA58" i="11" s="1"/>
  <c r="AA70" i="11" s="1"/>
  <c r="W40" i="11"/>
  <c r="W52" i="11" s="1"/>
  <c r="W64" i="11" s="1"/>
  <c r="V40" i="11"/>
  <c r="V52" i="11" s="1"/>
  <c r="V64" i="11" s="1"/>
  <c r="U46" i="11"/>
  <c r="U58" i="11" s="1"/>
  <c r="U70" i="11" s="1"/>
  <c r="W41" i="11"/>
  <c r="W53" i="11" s="1"/>
  <c r="W65" i="11" s="1"/>
  <c r="T45" i="11"/>
  <c r="T57" i="11" s="1"/>
  <c r="T69" i="11" s="1"/>
  <c r="K38" i="19" s="1"/>
  <c r="AC43" i="11"/>
  <c r="AC55" i="11" s="1"/>
  <c r="AC67" i="11" s="1"/>
  <c r="AC44" i="11"/>
  <c r="AC56" i="11" s="1"/>
  <c r="AC68" i="11" s="1"/>
  <c r="X45" i="11"/>
  <c r="X57" i="11" s="1"/>
  <c r="X69" i="11" s="1"/>
  <c r="AA47" i="11"/>
  <c r="AA59" i="11" s="1"/>
  <c r="AA71" i="11" s="1"/>
  <c r="Y44" i="11"/>
  <c r="Y56" i="11" s="1"/>
  <c r="Y68" i="11" s="1"/>
  <c r="S43" i="11"/>
  <c r="S55" i="11" s="1"/>
  <c r="S67" i="11" s="1"/>
  <c r="J36" i="19" s="1"/>
  <c r="S44" i="11"/>
  <c r="S56" i="11" s="1"/>
  <c r="S68" i="11" s="1"/>
  <c r="J37" i="19" s="1"/>
  <c r="M37" i="19" s="1"/>
  <c r="I47" i="19" s="1"/>
  <c r="I58" i="19" s="1"/>
  <c r="U45" i="11"/>
  <c r="U57" i="11" s="1"/>
  <c r="U69" i="11" s="1"/>
  <c r="AA40" i="11"/>
  <c r="AA52" i="11" s="1"/>
  <c r="AA64" i="11" s="1"/>
  <c r="W46" i="11"/>
  <c r="W58" i="11" s="1"/>
  <c r="W70" i="11" s="1"/>
  <c r="W44" i="11"/>
  <c r="W56" i="11" s="1"/>
  <c r="W68" i="11" s="1"/>
  <c r="R45" i="11"/>
  <c r="R57" i="11" s="1"/>
  <c r="R69" i="11" s="1"/>
  <c r="I38" i="19" s="1"/>
  <c r="S41" i="11"/>
  <c r="S53" i="11" s="1"/>
  <c r="S65" i="11" s="1"/>
  <c r="J34" i="19" s="1"/>
  <c r="T47" i="11"/>
  <c r="T59" i="11" s="1"/>
  <c r="T71" i="11" s="1"/>
  <c r="K40" i="19" s="1"/>
  <c r="M40" i="19" s="1"/>
  <c r="Y40" i="11"/>
  <c r="Y52" i="11" s="1"/>
  <c r="Y64" i="11" s="1"/>
  <c r="V46" i="11"/>
  <c r="V58" i="11" s="1"/>
  <c r="V70" i="11" s="1"/>
  <c r="V43" i="11"/>
  <c r="V55" i="11" s="1"/>
  <c r="V67" i="11" s="1"/>
  <c r="R43" i="11"/>
  <c r="R55" i="11" s="1"/>
  <c r="R67" i="11" s="1"/>
  <c r="I36" i="19" s="1"/>
  <c r="R42" i="11"/>
  <c r="R54" i="11" s="1"/>
  <c r="R66" i="11" s="1"/>
  <c r="I35" i="19" s="1"/>
  <c r="AC42" i="11"/>
  <c r="AC54" i="11" s="1"/>
  <c r="AC66" i="11" s="1"/>
  <c r="Y43" i="11"/>
  <c r="Y55" i="11" s="1"/>
  <c r="Y67" i="11" s="1"/>
  <c r="Z40" i="11"/>
  <c r="Z52" i="11" s="1"/>
  <c r="Z64" i="11" s="1"/>
  <c r="AA42" i="11"/>
  <c r="AA54" i="11" s="1"/>
  <c r="AA66" i="11" s="1"/>
  <c r="U43" i="11"/>
  <c r="U55" i="11" s="1"/>
  <c r="U67" i="11" s="1"/>
  <c r="AB45" i="11"/>
  <c r="AB57" i="11" s="1"/>
  <c r="AB69" i="11" s="1"/>
  <c r="T41" i="11"/>
  <c r="T53" i="11" s="1"/>
  <c r="T65" i="11" s="1"/>
  <c r="K34" i="19" s="1"/>
  <c r="Y41" i="13"/>
  <c r="Y53" i="13" s="1"/>
  <c r="Y65" i="13" s="1"/>
  <c r="AB41" i="13"/>
  <c r="AB53" i="13" s="1"/>
  <c r="AB65" i="13" s="1"/>
  <c r="Y46" i="13"/>
  <c r="Y58" i="13" s="1"/>
  <c r="Y70" i="13" s="1"/>
  <c r="V44" i="13"/>
  <c r="V56" i="13" s="1"/>
  <c r="V68" i="13" s="1"/>
  <c r="AC41" i="13"/>
  <c r="AC53" i="13" s="1"/>
  <c r="AC65" i="13" s="1"/>
  <c r="T40" i="13"/>
  <c r="T52" i="13" s="1"/>
  <c r="T64" i="13" s="1"/>
  <c r="R5" i="19" s="1"/>
  <c r="S5" i="19" s="1"/>
  <c r="S46" i="13"/>
  <c r="S58" i="13" s="1"/>
  <c r="S70" i="13" s="1"/>
  <c r="Q11" i="19" s="1"/>
  <c r="S11" i="19" s="1"/>
  <c r="AA42" i="13"/>
  <c r="AA54" i="13" s="1"/>
  <c r="AA66" i="13" s="1"/>
  <c r="AB43" i="13"/>
  <c r="AB55" i="13" s="1"/>
  <c r="AB67" i="13" s="1"/>
  <c r="W41" i="13"/>
  <c r="W53" i="13" s="1"/>
  <c r="W65" i="13" s="1"/>
  <c r="AA45" i="13"/>
  <c r="AA57" i="13" s="1"/>
  <c r="AA69" i="13" s="1"/>
  <c r="Y44" i="13"/>
  <c r="Y56" i="13" s="1"/>
  <c r="Y68" i="13" s="1"/>
  <c r="Z46" i="13"/>
  <c r="Z58" i="13" s="1"/>
  <c r="Z70" i="13" s="1"/>
  <c r="X47" i="13"/>
  <c r="X59" i="13" s="1"/>
  <c r="X71" i="13" s="1"/>
  <c r="Z40" i="13"/>
  <c r="Z52" i="13" s="1"/>
  <c r="Z64" i="13" s="1"/>
  <c r="E55" i="13"/>
  <c r="E56" i="13" s="1"/>
  <c r="Y42" i="13"/>
  <c r="Y54" i="13" s="1"/>
  <c r="Y66" i="13" s="1"/>
  <c r="U40" i="14"/>
  <c r="U52" i="14" s="1"/>
  <c r="U64" i="14" s="1"/>
  <c r="W40" i="14"/>
  <c r="W52" i="14" s="1"/>
  <c r="W64" i="14" s="1"/>
  <c r="W46" i="14"/>
  <c r="W58" i="14" s="1"/>
  <c r="W70" i="14" s="1"/>
  <c r="W45" i="14"/>
  <c r="W57" i="14" s="1"/>
  <c r="W69" i="14" s="1"/>
  <c r="U41" i="14"/>
  <c r="U53" i="14" s="1"/>
  <c r="U65" i="14" s="1"/>
  <c r="AA42" i="14"/>
  <c r="AA54" i="14" s="1"/>
  <c r="AA66" i="14" s="1"/>
  <c r="X42" i="14"/>
  <c r="X54" i="14" s="1"/>
  <c r="X66" i="14" s="1"/>
  <c r="S44" i="14"/>
  <c r="S56" i="14" s="1"/>
  <c r="S68" i="14" s="1"/>
  <c r="Q23" i="19" s="1"/>
  <c r="AB45" i="14"/>
  <c r="AB57" i="14" s="1"/>
  <c r="AB69" i="14" s="1"/>
  <c r="X45" i="14"/>
  <c r="X57" i="14" s="1"/>
  <c r="X69" i="14" s="1"/>
  <c r="T43" i="14"/>
  <c r="T55" i="14" s="1"/>
  <c r="T67" i="14" s="1"/>
  <c r="R22" i="19" s="1"/>
  <c r="AA40" i="14"/>
  <c r="AA52" i="14" s="1"/>
  <c r="AA64" i="14" s="1"/>
  <c r="R46" i="14"/>
  <c r="R58" i="14" s="1"/>
  <c r="R70" i="14" s="1"/>
  <c r="P25" i="19" s="1"/>
  <c r="AC45" i="14"/>
  <c r="AC57" i="14" s="1"/>
  <c r="AC69" i="14" s="1"/>
  <c r="U45" i="14"/>
  <c r="U57" i="14" s="1"/>
  <c r="U69" i="14" s="1"/>
  <c r="U43" i="14"/>
  <c r="U55" i="14" s="1"/>
  <c r="U67" i="14" s="1"/>
  <c r="Y44" i="14"/>
  <c r="Y56" i="14" s="1"/>
  <c r="Y68" i="14" s="1"/>
  <c r="AB41" i="14"/>
  <c r="AB53" i="14" s="1"/>
  <c r="AB65" i="14" s="1"/>
  <c r="AB44" i="14"/>
  <c r="AB56" i="14" s="1"/>
  <c r="AB68" i="14" s="1"/>
  <c r="Z47" i="14"/>
  <c r="Z59" i="14" s="1"/>
  <c r="Z71" i="14" s="1"/>
  <c r="V43" i="14"/>
  <c r="V55" i="14" s="1"/>
  <c r="V67" i="14" s="1"/>
  <c r="U42" i="14"/>
  <c r="U54" i="14" s="1"/>
  <c r="U66" i="14" s="1"/>
  <c r="R45" i="14"/>
  <c r="R57" i="14" s="1"/>
  <c r="R69" i="14" s="1"/>
  <c r="P24" i="19" s="1"/>
  <c r="Y43" i="14"/>
  <c r="Y55" i="14" s="1"/>
  <c r="Y67" i="14" s="1"/>
  <c r="T44" i="14"/>
  <c r="T56" i="14" s="1"/>
  <c r="T68" i="14" s="1"/>
  <c r="R23" i="19" s="1"/>
  <c r="Y41" i="14"/>
  <c r="Y53" i="14" s="1"/>
  <c r="Y65" i="14" s="1"/>
  <c r="AC44" i="14"/>
  <c r="AC56" i="14" s="1"/>
  <c r="AC68" i="14" s="1"/>
  <c r="R43" i="14"/>
  <c r="R55" i="14" s="1"/>
  <c r="R67" i="14" s="1"/>
  <c r="P22" i="19" s="1"/>
  <c r="AB40" i="14"/>
  <c r="AB52" i="14" s="1"/>
  <c r="AB64" i="14" s="1"/>
  <c r="S40" i="14"/>
  <c r="S52" i="14" s="1"/>
  <c r="S64" i="14" s="1"/>
  <c r="Q19" i="19" s="1"/>
  <c r="AC47" i="14"/>
  <c r="AC59" i="14" s="1"/>
  <c r="AC71" i="14" s="1"/>
  <c r="AB43" i="14"/>
  <c r="AB55" i="14" s="1"/>
  <c r="AB67" i="14" s="1"/>
  <c r="R44" i="14"/>
  <c r="R56" i="14" s="1"/>
  <c r="R68" i="14" s="1"/>
  <c r="P23" i="19" s="1"/>
  <c r="Z42" i="14"/>
  <c r="Z54" i="14" s="1"/>
  <c r="Z66" i="14" s="1"/>
  <c r="V44" i="14"/>
  <c r="V56" i="14" s="1"/>
  <c r="V68" i="14" s="1"/>
  <c r="X44" i="14"/>
  <c r="X56" i="14" s="1"/>
  <c r="X68" i="14" s="1"/>
  <c r="AA43" i="14"/>
  <c r="AA55" i="14" s="1"/>
  <c r="AA67" i="14" s="1"/>
  <c r="S43" i="14"/>
  <c r="S55" i="14" s="1"/>
  <c r="S67" i="14" s="1"/>
  <c r="Q22" i="19" s="1"/>
  <c r="T47" i="14"/>
  <c r="T59" i="14" s="1"/>
  <c r="T71" i="14" s="1"/>
  <c r="R26" i="19" s="1"/>
  <c r="W43" i="14"/>
  <c r="W55" i="14" s="1"/>
  <c r="W67" i="14" s="1"/>
  <c r="Y42" i="14"/>
  <c r="Y54" i="14" s="1"/>
  <c r="Y66" i="14" s="1"/>
  <c r="V47" i="14"/>
  <c r="V59" i="14" s="1"/>
  <c r="V71" i="14" s="1"/>
  <c r="AA47" i="14"/>
  <c r="AA59" i="14" s="1"/>
  <c r="AA71" i="14" s="1"/>
  <c r="V41" i="14"/>
  <c r="V53" i="14" s="1"/>
  <c r="V65" i="14" s="1"/>
  <c r="T41" i="14"/>
  <c r="T53" i="14" s="1"/>
  <c r="T65" i="14" s="1"/>
  <c r="R20" i="19" s="1"/>
  <c r="R40" i="14"/>
  <c r="R52" i="14" s="1"/>
  <c r="R64" i="14" s="1"/>
  <c r="P19" i="19" s="1"/>
  <c r="S41" i="14"/>
  <c r="S53" i="14" s="1"/>
  <c r="S65" i="14" s="1"/>
  <c r="Q20" i="19" s="1"/>
  <c r="Y47" i="14"/>
  <c r="Y59" i="14" s="1"/>
  <c r="Y71" i="14" s="1"/>
  <c r="Z46" i="14"/>
  <c r="Z58" i="14" s="1"/>
  <c r="Z70" i="14" s="1"/>
  <c r="AB46" i="14"/>
  <c r="AB58" i="14" s="1"/>
  <c r="AB70" i="14" s="1"/>
  <c r="V46" i="14"/>
  <c r="V58" i="14" s="1"/>
  <c r="V70" i="14" s="1"/>
  <c r="X43" i="14"/>
  <c r="X55" i="14" s="1"/>
  <c r="X67" i="14" s="1"/>
  <c r="AC42" i="14"/>
  <c r="AC54" i="14" s="1"/>
  <c r="AC66" i="14" s="1"/>
  <c r="AC41" i="14"/>
  <c r="AC53" i="14" s="1"/>
  <c r="AC65" i="14" s="1"/>
  <c r="V45" i="14"/>
  <c r="V57" i="14" s="1"/>
  <c r="V69" i="14" s="1"/>
  <c r="AC46" i="14"/>
  <c r="AC58" i="14" s="1"/>
  <c r="AC70" i="14" s="1"/>
  <c r="AA45" i="14"/>
  <c r="AA57" i="14" s="1"/>
  <c r="AA69" i="14" s="1"/>
  <c r="V40" i="14"/>
  <c r="V52" i="14" s="1"/>
  <c r="V64" i="14" s="1"/>
  <c r="Y45" i="14"/>
  <c r="Y57" i="14" s="1"/>
  <c r="Y69" i="14" s="1"/>
  <c r="W44" i="14"/>
  <c r="W56" i="14" s="1"/>
  <c r="W68" i="14" s="1"/>
  <c r="S47" i="14"/>
  <c r="S59" i="14" s="1"/>
  <c r="S71" i="14" s="1"/>
  <c r="Q26" i="19" s="1"/>
  <c r="R42" i="14"/>
  <c r="R54" i="14" s="1"/>
  <c r="R66" i="14" s="1"/>
  <c r="P21" i="19" s="1"/>
  <c r="U46" i="14"/>
  <c r="U58" i="14" s="1"/>
  <c r="U70" i="14" s="1"/>
  <c r="X41" i="14"/>
  <c r="X53" i="14" s="1"/>
  <c r="X65" i="14" s="1"/>
  <c r="T40" i="14"/>
  <c r="T52" i="14" s="1"/>
  <c r="T64" i="14" s="1"/>
  <c r="R19" i="19" s="1"/>
  <c r="X47" i="14"/>
  <c r="X59" i="14" s="1"/>
  <c r="X71" i="14" s="1"/>
  <c r="W42" i="14"/>
  <c r="W54" i="14" s="1"/>
  <c r="W66" i="14" s="1"/>
  <c r="Z40" i="14"/>
  <c r="Z52" i="14" s="1"/>
  <c r="Z64" i="14" s="1"/>
  <c r="AA41" i="14"/>
  <c r="AA53" i="14" s="1"/>
  <c r="AA65" i="14" s="1"/>
  <c r="U44" i="14"/>
  <c r="U56" i="14" s="1"/>
  <c r="U68" i="14" s="1"/>
  <c r="U47" i="14"/>
  <c r="U59" i="14" s="1"/>
  <c r="U71" i="14" s="1"/>
  <c r="R41" i="14"/>
  <c r="R53" i="14" s="1"/>
  <c r="R65" i="14" s="1"/>
  <c r="P20" i="19" s="1"/>
  <c r="AA46" i="14"/>
  <c r="AA58" i="14" s="1"/>
  <c r="AA70" i="14" s="1"/>
  <c r="Z44" i="14"/>
  <c r="Z56" i="14" s="1"/>
  <c r="Z68" i="14" s="1"/>
  <c r="W47" i="14"/>
  <c r="W59" i="14" s="1"/>
  <c r="W71" i="14" s="1"/>
  <c r="T44" i="5"/>
  <c r="T56" i="5" s="1"/>
  <c r="T68" i="5" s="1"/>
  <c r="D9" i="19" s="1"/>
  <c r="S44" i="5"/>
  <c r="S56" i="5" s="1"/>
  <c r="S68" i="5" s="1"/>
  <c r="C9" i="19" s="1"/>
  <c r="AB45" i="5"/>
  <c r="AB57" i="5" s="1"/>
  <c r="AB69" i="5" s="1"/>
  <c r="S47" i="5"/>
  <c r="S59" i="5" s="1"/>
  <c r="S71" i="5" s="1"/>
  <c r="C12" i="19" s="1"/>
  <c r="AC45" i="5"/>
  <c r="AC57" i="5" s="1"/>
  <c r="AC69" i="5" s="1"/>
  <c r="AC41" i="5"/>
  <c r="AC53" i="5" s="1"/>
  <c r="AC65" i="5" s="1"/>
  <c r="Z42" i="5"/>
  <c r="Z54" i="5" s="1"/>
  <c r="Z66" i="5" s="1"/>
  <c r="T43" i="5"/>
  <c r="T55" i="5" s="1"/>
  <c r="T67" i="5" s="1"/>
  <c r="D8" i="19" s="1"/>
  <c r="X41" i="5"/>
  <c r="X53" i="5" s="1"/>
  <c r="X65" i="5" s="1"/>
  <c r="R43" i="5"/>
  <c r="R55" i="5" s="1"/>
  <c r="R67" i="5" s="1"/>
  <c r="B8" i="19" s="1"/>
  <c r="R47" i="5"/>
  <c r="R59" i="5" s="1"/>
  <c r="R71" i="5" s="1"/>
  <c r="B12" i="19" s="1"/>
  <c r="V40" i="5"/>
  <c r="V52" i="5" s="1"/>
  <c r="V64" i="5" s="1"/>
  <c r="W46" i="5"/>
  <c r="W58" i="5" s="1"/>
  <c r="W70" i="5" s="1"/>
  <c r="AC46" i="5"/>
  <c r="AC58" i="5" s="1"/>
  <c r="AC70" i="5" s="1"/>
  <c r="Z44" i="5"/>
  <c r="Z56" i="5" s="1"/>
  <c r="Z68" i="5" s="1"/>
  <c r="Z45" i="5"/>
  <c r="Z57" i="5" s="1"/>
  <c r="Z69" i="5" s="1"/>
  <c r="AC47" i="5"/>
  <c r="AC59" i="5" s="1"/>
  <c r="AC71" i="5" s="1"/>
  <c r="AA47" i="5"/>
  <c r="AA59" i="5" s="1"/>
  <c r="AA71" i="5" s="1"/>
  <c r="Y45" i="5"/>
  <c r="Y57" i="5" s="1"/>
  <c r="Y69" i="5" s="1"/>
  <c r="Y42" i="5"/>
  <c r="Y54" i="5" s="1"/>
  <c r="Y66" i="5" s="1"/>
  <c r="W40" i="5"/>
  <c r="W52" i="5" s="1"/>
  <c r="W64" i="5" s="1"/>
  <c r="W47" i="5"/>
  <c r="W59" i="5" s="1"/>
  <c r="W71" i="5" s="1"/>
  <c r="Z46" i="5"/>
  <c r="Z58" i="5" s="1"/>
  <c r="Z70" i="5" s="1"/>
  <c r="AC44" i="5"/>
  <c r="AC56" i="5" s="1"/>
  <c r="AC68" i="5" s="1"/>
  <c r="T40" i="5"/>
  <c r="T52" i="5" s="1"/>
  <c r="T64" i="5" s="1"/>
  <c r="D5" i="19" s="1"/>
  <c r="Z47" i="5"/>
  <c r="Z59" i="5" s="1"/>
  <c r="Z71" i="5" s="1"/>
  <c r="U45" i="5"/>
  <c r="U57" i="5" s="1"/>
  <c r="U69" i="5" s="1"/>
  <c r="T41" i="5"/>
  <c r="T53" i="5" s="1"/>
  <c r="T65" i="5" s="1"/>
  <c r="D6" i="19" s="1"/>
  <c r="U42" i="5"/>
  <c r="U54" i="5" s="1"/>
  <c r="U66" i="5" s="1"/>
  <c r="W41" i="5"/>
  <c r="W53" i="5" s="1"/>
  <c r="W65" i="5" s="1"/>
  <c r="U47" i="5"/>
  <c r="U59" i="5" s="1"/>
  <c r="U71" i="5" s="1"/>
  <c r="AC43" i="5"/>
  <c r="AC55" i="5" s="1"/>
  <c r="AC67" i="5" s="1"/>
  <c r="S46" i="5"/>
  <c r="S58" i="5" s="1"/>
  <c r="S70" i="5" s="1"/>
  <c r="C11" i="19" s="1"/>
  <c r="X43" i="5"/>
  <c r="X55" i="5" s="1"/>
  <c r="X67" i="5" s="1"/>
  <c r="Y47" i="5"/>
  <c r="Y59" i="5" s="1"/>
  <c r="Y71" i="5" s="1"/>
  <c r="AB42" i="5"/>
  <c r="AB54" i="5" s="1"/>
  <c r="AB66" i="5" s="1"/>
  <c r="V47" i="5"/>
  <c r="V59" i="5" s="1"/>
  <c r="V71" i="5" s="1"/>
  <c r="Y44" i="5"/>
  <c r="Y56" i="5" s="1"/>
  <c r="Y68" i="5" s="1"/>
  <c r="AB47" i="5"/>
  <c r="AB59" i="5" s="1"/>
  <c r="AB71" i="5" s="1"/>
  <c r="AA43" i="5"/>
  <c r="AA55" i="5" s="1"/>
  <c r="AA67" i="5" s="1"/>
  <c r="W43" i="5"/>
  <c r="W55" i="5" s="1"/>
  <c r="W67" i="5" s="1"/>
  <c r="AA41" i="5"/>
  <c r="AA53" i="5" s="1"/>
  <c r="AA65" i="5" s="1"/>
  <c r="T47" i="5"/>
  <c r="T59" i="5" s="1"/>
  <c r="T71" i="5" s="1"/>
  <c r="D12" i="19" s="1"/>
  <c r="AA42" i="5"/>
  <c r="AA54" i="5" s="1"/>
  <c r="AA66" i="5" s="1"/>
  <c r="X46" i="5"/>
  <c r="X58" i="5" s="1"/>
  <c r="X70" i="5" s="1"/>
  <c r="AB40" i="5"/>
  <c r="AB52" i="5" s="1"/>
  <c r="AB64" i="5" s="1"/>
  <c r="X45" i="5"/>
  <c r="X57" i="5" s="1"/>
  <c r="X69" i="5" s="1"/>
  <c r="V42" i="5"/>
  <c r="V54" i="5" s="1"/>
  <c r="V66" i="5" s="1"/>
  <c r="V46" i="5"/>
  <c r="V58" i="5" s="1"/>
  <c r="V70" i="5" s="1"/>
  <c r="U41" i="5"/>
  <c r="U53" i="5" s="1"/>
  <c r="U65" i="5" s="1"/>
  <c r="X42" i="5"/>
  <c r="X54" i="5" s="1"/>
  <c r="X66" i="5" s="1"/>
  <c r="AB43" i="5"/>
  <c r="AB55" i="5" s="1"/>
  <c r="AB67" i="5" s="1"/>
  <c r="R44" i="5"/>
  <c r="R56" i="5" s="1"/>
  <c r="R68" i="5" s="1"/>
  <c r="B9" i="19" s="1"/>
  <c r="V43" i="5"/>
  <c r="V55" i="5" s="1"/>
  <c r="V67" i="5" s="1"/>
  <c r="AB46" i="5"/>
  <c r="AB58" i="5" s="1"/>
  <c r="AB70" i="5" s="1"/>
  <c r="AA45" i="5"/>
  <c r="AA57" i="5" s="1"/>
  <c r="AA69" i="5" s="1"/>
  <c r="V41" i="5"/>
  <c r="V53" i="5" s="1"/>
  <c r="V65" i="5" s="1"/>
  <c r="X40" i="5"/>
  <c r="X52" i="5" s="1"/>
  <c r="X64" i="5" s="1"/>
  <c r="T45" i="5"/>
  <c r="T57" i="5" s="1"/>
  <c r="T69" i="5" s="1"/>
  <c r="D10" i="19" s="1"/>
  <c r="X47" i="5"/>
  <c r="X59" i="5" s="1"/>
  <c r="X71" i="5" s="1"/>
  <c r="AA46" i="5"/>
  <c r="AA58" i="5" s="1"/>
  <c r="AA70" i="5" s="1"/>
  <c r="U44" i="5"/>
  <c r="U56" i="5" s="1"/>
  <c r="U68" i="5" s="1"/>
  <c r="Y43" i="5"/>
  <c r="Y55" i="5" s="1"/>
  <c r="Y67" i="5" s="1"/>
  <c r="R42" i="5"/>
  <c r="R54" i="5" s="1"/>
  <c r="R66" i="5" s="1"/>
  <c r="B7" i="19" s="1"/>
  <c r="S42" i="5"/>
  <c r="S54" i="5" s="1"/>
  <c r="S66" i="5" s="1"/>
  <c r="C7" i="19" s="1"/>
  <c r="S40" i="5"/>
  <c r="S52" i="5" s="1"/>
  <c r="S64" i="5" s="1"/>
  <c r="C5" i="19" s="1"/>
  <c r="U40" i="5"/>
  <c r="U52" i="5" s="1"/>
  <c r="U64" i="5" s="1"/>
  <c r="U46" i="5"/>
  <c r="U58" i="5" s="1"/>
  <c r="U70" i="5" s="1"/>
  <c r="R46" i="5"/>
  <c r="R58" i="5" s="1"/>
  <c r="R70" i="5" s="1"/>
  <c r="B11" i="19" s="1"/>
  <c r="U43" i="5"/>
  <c r="U55" i="5" s="1"/>
  <c r="U67" i="5" s="1"/>
  <c r="AC40" i="5"/>
  <c r="AC52" i="5" s="1"/>
  <c r="AC64" i="5" s="1"/>
  <c r="R45" i="5"/>
  <c r="R57" i="5" s="1"/>
  <c r="R69" i="5" s="1"/>
  <c r="B10" i="19" s="1"/>
  <c r="Y41" i="5"/>
  <c r="Y53" i="5" s="1"/>
  <c r="Y65" i="5" s="1"/>
  <c r="S43" i="5"/>
  <c r="S55" i="5" s="1"/>
  <c r="S67" i="5" s="1"/>
  <c r="C8" i="19" s="1"/>
  <c r="X44" i="5"/>
  <c r="X56" i="5" s="1"/>
  <c r="X68" i="5" s="1"/>
  <c r="Z43" i="5"/>
  <c r="Z55" i="5" s="1"/>
  <c r="Z67" i="5" s="1"/>
  <c r="Y46" i="5"/>
  <c r="Y58" i="5" s="1"/>
  <c r="Y70" i="5" s="1"/>
  <c r="AB44" i="5"/>
  <c r="AB56" i="5" s="1"/>
  <c r="AB68" i="5" s="1"/>
  <c r="V45" i="5"/>
  <c r="V57" i="5" s="1"/>
  <c r="V69" i="5" s="1"/>
  <c r="AB41" i="5"/>
  <c r="AB53" i="5" s="1"/>
  <c r="AB65" i="5" s="1"/>
  <c r="Y40" i="5"/>
  <c r="Y52" i="5" s="1"/>
  <c r="Y64" i="5" s="1"/>
  <c r="T42" i="5"/>
  <c r="T54" i="5" s="1"/>
  <c r="T66" i="5" s="1"/>
  <c r="D7" i="19" s="1"/>
  <c r="W44" i="5"/>
  <c r="W56" i="5" s="1"/>
  <c r="W68" i="5" s="1"/>
  <c r="T46" i="5"/>
  <c r="T58" i="5" s="1"/>
  <c r="T70" i="5" s="1"/>
  <c r="D11" i="19" s="1"/>
  <c r="Z40" i="5"/>
  <c r="Z52" i="5" s="1"/>
  <c r="Z64" i="5" s="1"/>
  <c r="AA40" i="5"/>
  <c r="AA52" i="5" s="1"/>
  <c r="AA64" i="5" s="1"/>
  <c r="S41" i="5"/>
  <c r="S53" i="5" s="1"/>
  <c r="S65" i="5" s="1"/>
  <c r="C6" i="19" s="1"/>
  <c r="E55" i="5"/>
  <c r="E56" i="5" s="1"/>
  <c r="AC42" i="5"/>
  <c r="AC54" i="5" s="1"/>
  <c r="AC66" i="5" s="1"/>
  <c r="W45" i="5"/>
  <c r="W57" i="5" s="1"/>
  <c r="W69" i="5" s="1"/>
  <c r="W42" i="5"/>
  <c r="W54" i="5" s="1"/>
  <c r="W66" i="5" s="1"/>
  <c r="V44" i="5"/>
  <c r="V56" i="5" s="1"/>
  <c r="V68" i="5" s="1"/>
  <c r="Z41" i="5"/>
  <c r="Z53" i="5" s="1"/>
  <c r="Z65" i="5" s="1"/>
  <c r="R41" i="5"/>
  <c r="R53" i="5" s="1"/>
  <c r="R65" i="5" s="1"/>
  <c r="B6" i="19" s="1"/>
  <c r="AA44" i="5"/>
  <c r="AA56" i="5" s="1"/>
  <c r="AA68" i="5" s="1"/>
  <c r="R40" i="5"/>
  <c r="R52" i="5" s="1"/>
  <c r="R64" i="5" s="1"/>
  <c r="B5" i="19" s="1"/>
  <c r="M5" i="19" l="1"/>
  <c r="E43" i="19" s="1"/>
  <c r="E53" i="19" s="1"/>
  <c r="L11" i="19"/>
  <c r="D49" i="19" s="1"/>
  <c r="D60" i="19" s="1"/>
  <c r="L40" i="19"/>
  <c r="S26" i="19"/>
  <c r="T11" i="19"/>
  <c r="M34" i="19"/>
  <c r="I44" i="19" s="1"/>
  <c r="I54" i="19" s="1"/>
  <c r="E19" i="19"/>
  <c r="U7" i="19"/>
  <c r="G39" i="19"/>
  <c r="M26" i="19"/>
  <c r="U9" i="19"/>
  <c r="U35" i="19"/>
  <c r="U33" i="19"/>
  <c r="U39" i="19"/>
  <c r="U38" i="19"/>
  <c r="U37" i="19"/>
  <c r="U36" i="19"/>
  <c r="S22" i="19"/>
  <c r="T22" i="19"/>
  <c r="U22" i="19" s="1"/>
  <c r="T23" i="19"/>
  <c r="S23" i="19"/>
  <c r="T25" i="19"/>
  <c r="S25" i="19"/>
  <c r="T20" i="19"/>
  <c r="S20" i="19"/>
  <c r="T24" i="19"/>
  <c r="S24" i="19"/>
  <c r="T26" i="19"/>
  <c r="U26" i="19" s="1"/>
  <c r="T21" i="19"/>
  <c r="S21" i="19"/>
  <c r="T19" i="19"/>
  <c r="S19" i="19"/>
  <c r="U12" i="19"/>
  <c r="U10" i="19"/>
  <c r="T5" i="19"/>
  <c r="U5" i="19" s="1"/>
  <c r="U11" i="19"/>
  <c r="U8" i="19"/>
  <c r="M33" i="19"/>
  <c r="M35" i="19"/>
  <c r="I45" i="19" s="1"/>
  <c r="I56" i="19" s="1"/>
  <c r="L35" i="19"/>
  <c r="H45" i="19" s="1"/>
  <c r="H56" i="19" s="1"/>
  <c r="L34" i="19"/>
  <c r="M38" i="19"/>
  <c r="I48" i="19" s="1"/>
  <c r="I59" i="19" s="1"/>
  <c r="L38" i="19"/>
  <c r="H48" i="19" s="1"/>
  <c r="H59" i="19" s="1"/>
  <c r="N39" i="19"/>
  <c r="N40" i="19"/>
  <c r="L37" i="19"/>
  <c r="M36" i="19"/>
  <c r="L36" i="19"/>
  <c r="H46" i="19" s="1"/>
  <c r="H57" i="19" s="1"/>
  <c r="M10" i="19"/>
  <c r="L10" i="19"/>
  <c r="D48" i="19" s="1"/>
  <c r="D59" i="19" s="1"/>
  <c r="L8" i="19"/>
  <c r="D46" i="19" s="1"/>
  <c r="D57" i="19" s="1"/>
  <c r="M8" i="19"/>
  <c r="M12" i="19"/>
  <c r="L12" i="19"/>
  <c r="M11" i="19"/>
  <c r="M6" i="19"/>
  <c r="E44" i="19" s="1"/>
  <c r="E54" i="19" s="1"/>
  <c r="L6" i="19"/>
  <c r="D44" i="19" s="1"/>
  <c r="D54" i="19" s="1"/>
  <c r="L7" i="19"/>
  <c r="D45" i="19" s="1"/>
  <c r="D56" i="19" s="1"/>
  <c r="M7" i="19"/>
  <c r="M9" i="19"/>
  <c r="E47" i="19" s="1"/>
  <c r="E58" i="19" s="1"/>
  <c r="L9" i="19"/>
  <c r="D47" i="19" s="1"/>
  <c r="D58" i="19" s="1"/>
  <c r="N5" i="19"/>
  <c r="G37" i="19"/>
  <c r="G38" i="19"/>
  <c r="G40" i="19"/>
  <c r="G36" i="19"/>
  <c r="G34" i="19"/>
  <c r="F5" i="19"/>
  <c r="E5" i="19"/>
  <c r="E10" i="19"/>
  <c r="F10" i="19"/>
  <c r="G10" i="19" s="1"/>
  <c r="E9" i="19"/>
  <c r="F9" i="19"/>
  <c r="E7" i="19"/>
  <c r="F7" i="19"/>
  <c r="E12" i="19"/>
  <c r="F12" i="19"/>
  <c r="E6" i="19"/>
  <c r="F6" i="19"/>
  <c r="G6" i="19" s="1"/>
  <c r="E11" i="19"/>
  <c r="F11" i="19"/>
  <c r="G11" i="19" s="1"/>
  <c r="E8" i="19"/>
  <c r="F8" i="19"/>
  <c r="G8" i="19" s="1"/>
  <c r="G19" i="19"/>
  <c r="F25" i="19"/>
  <c r="E25" i="19"/>
  <c r="F26" i="19"/>
  <c r="E26" i="19"/>
  <c r="E22" i="19"/>
  <c r="F22" i="19"/>
  <c r="G22" i="19" s="1"/>
  <c r="E21" i="19"/>
  <c r="F21" i="19"/>
  <c r="G21" i="19" s="1"/>
  <c r="F20" i="19"/>
  <c r="E20" i="19"/>
  <c r="F24" i="19"/>
  <c r="E24" i="19"/>
  <c r="F23" i="19"/>
  <c r="E23" i="19"/>
  <c r="M23" i="19"/>
  <c r="G47" i="19" s="1"/>
  <c r="G58" i="19" s="1"/>
  <c r="L23" i="19"/>
  <c r="F47" i="19" s="1"/>
  <c r="F58" i="19" s="1"/>
  <c r="M20" i="19"/>
  <c r="G44" i="19" s="1"/>
  <c r="G54" i="19" s="1"/>
  <c r="L20" i="19"/>
  <c r="F44" i="19" s="1"/>
  <c r="F54" i="19" s="1"/>
  <c r="L21" i="19"/>
  <c r="F45" i="19" s="1"/>
  <c r="F56" i="19" s="1"/>
  <c r="M21" i="19"/>
  <c r="M24" i="19"/>
  <c r="G48" i="19" s="1"/>
  <c r="G59" i="19" s="1"/>
  <c r="L24" i="19"/>
  <c r="F48" i="19" s="1"/>
  <c r="F59" i="19" s="1"/>
  <c r="L22" i="19"/>
  <c r="M19" i="19"/>
  <c r="G43" i="19" s="1"/>
  <c r="G53" i="19" s="1"/>
  <c r="L19" i="19"/>
  <c r="F43" i="19" s="1"/>
  <c r="F53" i="19" s="1"/>
  <c r="L26" i="19"/>
  <c r="M25" i="19"/>
  <c r="G49" i="19" s="1"/>
  <c r="G60" i="19" s="1"/>
  <c r="L25" i="19"/>
  <c r="F49" i="19" s="1"/>
  <c r="F60" i="19" s="1"/>
  <c r="N22" i="19" l="1"/>
  <c r="F46" i="19"/>
  <c r="F57" i="19" s="1"/>
  <c r="N7" i="19"/>
  <c r="E45" i="19"/>
  <c r="E56" i="19" s="1"/>
  <c r="N11" i="19"/>
  <c r="E49" i="19"/>
  <c r="E60" i="19" s="1"/>
  <c r="G12" i="19"/>
  <c r="N34" i="19"/>
  <c r="H44" i="19"/>
  <c r="H54" i="19" s="1"/>
  <c r="N36" i="19"/>
  <c r="I46" i="19"/>
  <c r="I57" i="19" s="1"/>
  <c r="N8" i="19"/>
  <c r="E46" i="19"/>
  <c r="E57" i="19" s="1"/>
  <c r="G7" i="19"/>
  <c r="N21" i="19"/>
  <c r="G45" i="19"/>
  <c r="G56" i="19" s="1"/>
  <c r="N26" i="19"/>
  <c r="N37" i="19"/>
  <c r="H47" i="19"/>
  <c r="H58" i="19" s="1"/>
  <c r="U19" i="19"/>
  <c r="N33" i="19"/>
  <c r="I43" i="19"/>
  <c r="I53" i="19" s="1"/>
  <c r="G9" i="19"/>
  <c r="N10" i="19"/>
  <c r="E48" i="19"/>
  <c r="E59" i="19" s="1"/>
  <c r="U21" i="19"/>
  <c r="U24" i="19"/>
  <c r="U20" i="19"/>
  <c r="U25" i="19"/>
  <c r="U23" i="19"/>
  <c r="N38" i="19"/>
  <c r="N35" i="19"/>
  <c r="N25" i="19"/>
  <c r="N23" i="19"/>
  <c r="N9" i="19"/>
  <c r="N6" i="19"/>
  <c r="N12" i="19"/>
  <c r="G5" i="19"/>
  <c r="G24" i="19"/>
  <c r="G20" i="19"/>
  <c r="G26" i="19"/>
  <c r="G23" i="19"/>
  <c r="G25" i="19"/>
  <c r="N19" i="19"/>
  <c r="N24" i="19"/>
  <c r="N2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<sst xmlns="http://schemas.openxmlformats.org/spreadsheetml/2006/main" count="1632" uniqueCount="129">
  <si>
    <t>Software Version</t>
  </si>
  <si>
    <t>3.09.07</t>
  </si>
  <si>
    <t>Experiment File Path:</t>
  </si>
  <si>
    <t>C:\Users\Public\Documents\Experiments\DS lab\Daniel\Proteolysis 26032025.xpt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</si>
  <si>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</si>
  <si>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</si>
  <si>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</si>
  <si>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</si>
  <si>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</si>
  <si>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</si>
  <si>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</si>
  <si>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</si>
  <si>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2001311A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</si>
  <si>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</si>
  <si>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</si>
  <si>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</si>
  <si>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</si>
  <si>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</si>
  <si>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</si>
  <si>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</si>
  <si>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Fluorescence Endpoint</t>
  </si>
  <si>
    <t>Full Plate</t>
  </si>
  <si>
    <t>Filter Set 1</t>
  </si>
  <si>
    <t xml:space="preserve">    Excitation: 360,  Emission: 440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</si>
  <si>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</si>
  <si>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</si>
  <si>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</si>
  <si>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</si>
  <si>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</si>
  <si>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</si>
  <si>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</si>
  <si>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</si>
  <si>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</si>
  <si>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</si>
  <si>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</si>
  <si>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</si>
  <si>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</si>
  <si>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</si>
  <si>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</si>
  <si>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</si>
  <si>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</si>
  <si>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</si>
  <si>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</si>
  <si>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</si>
  <si>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</si>
  <si>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</si>
  <si>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</si>
  <si>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</si>
  <si>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</si>
  <si>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</si>
  <si>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</si>
  <si>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</si>
  <si>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</si>
  <si>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Alteromonas</t>
  </si>
  <si>
    <t>Pseudoalteromonas</t>
  </si>
  <si>
    <t>Sulfitobacter</t>
  </si>
  <si>
    <t>Marinovum</t>
  </si>
  <si>
    <t>Roseovarius</t>
  </si>
  <si>
    <t>Phaeobacter</t>
  </si>
  <si>
    <t>Marinobacter</t>
  </si>
  <si>
    <t>MED4</t>
  </si>
  <si>
    <t>DS</t>
  </si>
  <si>
    <t>sybr</t>
  </si>
  <si>
    <t>Alt</t>
  </si>
  <si>
    <t>02-Well-G1.fcs</t>
  </si>
  <si>
    <t>pseudo Alt</t>
  </si>
  <si>
    <t>02-Well-G2.fcs</t>
  </si>
  <si>
    <t>ntz</t>
  </si>
  <si>
    <t>02-Well-G3.fcs</t>
  </si>
  <si>
    <t>marino F3</t>
  </si>
  <si>
    <t>02-Well-G4.fcs</t>
  </si>
  <si>
    <t>roseo</t>
  </si>
  <si>
    <t>02-Well-G5.fcs</t>
  </si>
  <si>
    <t>phaeob</t>
  </si>
  <si>
    <t>02-Well-G6.fcs</t>
  </si>
  <si>
    <t>HP15</t>
  </si>
  <si>
    <t>02-Well-G7.fcs</t>
  </si>
  <si>
    <t xml:space="preserve">MED4 </t>
  </si>
  <si>
    <t>02-Well-G8.fcs</t>
  </si>
  <si>
    <t>** FCM from Dikla, sent 060425</t>
  </si>
  <si>
    <t>Counts</t>
  </si>
  <si>
    <t>Cell/ml</t>
  </si>
  <si>
    <t>1:500 dilution</t>
  </si>
  <si>
    <t>Results from 25/3</t>
  </si>
  <si>
    <t>Final volume uL</t>
  </si>
  <si>
    <t>Volume cells needed</t>
  </si>
  <si>
    <t>Seawater</t>
  </si>
  <si>
    <t>Total volume</t>
  </si>
  <si>
    <t>Actual cells/ml</t>
  </si>
  <si>
    <t>*taking into account 1:50 dilution before second round of dilution as per table</t>
  </si>
  <si>
    <t>Heat killed controls</t>
  </si>
  <si>
    <t xml:space="preserve">Calibration curve (mM </t>
  </si>
  <si>
    <t>blank</t>
  </si>
  <si>
    <t>mean</t>
  </si>
  <si>
    <t>std</t>
  </si>
  <si>
    <t>Blank concentration</t>
  </si>
  <si>
    <t>mM</t>
  </si>
  <si>
    <t>uM</t>
  </si>
  <si>
    <t>equation</t>
  </si>
  <si>
    <t>a</t>
  </si>
  <si>
    <t>b</t>
  </si>
  <si>
    <t>Blank removed</t>
  </si>
  <si>
    <t>uM AMC</t>
  </si>
  <si>
    <t>uM AMC/hr</t>
  </si>
  <si>
    <t>time</t>
  </si>
  <si>
    <t>Hours</t>
  </si>
  <si>
    <t>* MED4 was only diluted 1:25 (notes on paper used in experiment)</t>
  </si>
  <si>
    <t>* not enough substrate so not used (notes on hand-written protocol)</t>
  </si>
  <si>
    <t>fmole AMC*cell-1h-1</t>
  </si>
  <si>
    <t>*divide umole/L*h by cells/ml -&gt; nmole/cells*h</t>
  </si>
  <si>
    <t>*multiple by  1,000,000 to translate nmole-&gt;pmole-&gt;fmole</t>
  </si>
  <si>
    <t>Time (of plate 1)</t>
  </si>
  <si>
    <t>Leucine aminopeptidase (Leu-AMC)</t>
  </si>
  <si>
    <t>Results here are for least diluted samples</t>
  </si>
  <si>
    <t>Rep1</t>
  </si>
  <si>
    <t>Rep2</t>
  </si>
  <si>
    <t>Rep3</t>
  </si>
  <si>
    <t>Avg</t>
  </si>
  <si>
    <t>SD</t>
  </si>
  <si>
    <t>End-acting (chemotrypsin) AAP-AMC</t>
  </si>
  <si>
    <t>Endo-acting (Trypsin) NT-BOC</t>
  </si>
  <si>
    <t>COV</t>
  </si>
  <si>
    <t>Total proteolytic enzymes</t>
  </si>
  <si>
    <t>Predicted extracellular proteolytic enzymes</t>
  </si>
  <si>
    <t>Leu aminopeptidase</t>
  </si>
  <si>
    <t>Chemotrysin-like</t>
  </si>
  <si>
    <t>Trypsin-like</t>
  </si>
  <si>
    <t>Ruegeria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</si>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</sst>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00000"/>
    <numFmt numFmtId="166" formatCode="#,##0.00_ ;\-#,##0.00\ "/>
    <numFmt numFmtId="169" formatCode="0.000"/>
  </numFmts>
  <fonts count="10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7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11" fontId="0" fillId="0" borderId="0" xfId="0" applyNumberFormat="1"/>
    <xf numFmtId="43" fontId="0" fillId="0" borderId="0" xfId="0" applyNumberFormat="1"/>
    <xf numFmtId="0" fontId="7" fillId="0" borderId="0" xfId="0" applyFont="1"/>
    <xf numFmtId="11" fontId="7" fillId="0" borderId="0" xfId="0" applyNumberFormat="1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8" fillId="0" borderId="0" xfId="0" applyFont="1"/>
    <xf numFmtId="164" fontId="0" fillId="0" borderId="0" xfId="2" applyNumberFormat="1" applyFont="1" applyBorder="1"/>
    <xf numFmtId="164" fontId="0" fillId="0" borderId="0" xfId="0" applyNumberFormat="1"/>
    <xf numFmtId="164" fontId="9" fillId="0" borderId="0" xfId="2" applyNumberFormat="1" applyFont="1" applyBorder="1"/>
    <xf numFmtId="164" fontId="9" fillId="0" borderId="6" xfId="2" applyNumberFormat="1" applyFont="1" applyBorder="1"/>
    <xf numFmtId="0" fontId="0" fillId="0" borderId="7" xfId="0" applyBorder="1"/>
    <xf numFmtId="0" fontId="0" fillId="0" borderId="8" xfId="0" applyBorder="1"/>
    <xf numFmtId="164" fontId="0" fillId="0" borderId="8" xfId="2" applyNumberFormat="1" applyFont="1" applyBorder="1"/>
    <xf numFmtId="164" fontId="0" fillId="0" borderId="8" xfId="0" applyNumberFormat="1" applyBorder="1"/>
    <xf numFmtId="164" fontId="9" fillId="0" borderId="8" xfId="2" applyNumberFormat="1" applyFont="1" applyBorder="1"/>
    <xf numFmtId="164" fontId="9" fillId="0" borderId="9" xfId="2" applyNumberFormat="1" applyFont="1" applyBorder="1"/>
    <xf numFmtId="0" fontId="7" fillId="0" borderId="0" xfId="1" applyFont="1"/>
    <xf numFmtId="0" fontId="3" fillId="0" borderId="1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65" fontId="1" fillId="0" borderId="0" xfId="1" applyNumberFormat="1"/>
    <xf numFmtId="2" fontId="1" fillId="0" borderId="0" xfId="1" applyNumberFormat="1"/>
    <xf numFmtId="164" fontId="1" fillId="0" borderId="0" xfId="2" applyNumberFormat="1" applyFont="1"/>
    <xf numFmtId="0" fontId="0" fillId="0" borderId="4" xfId="0" applyBorder="1"/>
    <xf numFmtId="0" fontId="0" fillId="0" borderId="6" xfId="0" applyBorder="1"/>
    <xf numFmtId="0" fontId="8" fillId="0" borderId="3" xfId="0" applyFont="1" applyBorder="1"/>
    <xf numFmtId="166" fontId="1" fillId="0" borderId="0" xfId="1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69" fontId="7" fillId="0" borderId="0" xfId="0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'Cell counts and setup'!$H$3:$H$10</c:f>
              <c:numCache>
                <c:formatCode>0.00E+00</c:formatCode>
                <c:ptCount val="8"/>
                <c:pt idx="0">
                  <c:v>2230800000</c:v>
                </c:pt>
                <c:pt idx="1">
                  <c:v>509900000</c:v>
                </c:pt>
                <c:pt idx="2">
                  <c:v>2131600000</c:v>
                </c:pt>
                <c:pt idx="3">
                  <c:v>3074500000</c:v>
                </c:pt>
                <c:pt idx="4">
                  <c:v>5475000000</c:v>
                </c:pt>
                <c:pt idx="5">
                  <c:v>420400000</c:v>
                </c:pt>
                <c:pt idx="6">
                  <c:v>3674800000</c:v>
                </c:pt>
                <c:pt idx="7">
                  <c:v>7253300000</c:v>
                </c:pt>
              </c:numCache>
            </c:numRef>
          </c:xVal>
          <c:yVal>
            <c:numRef>
              <c:f>'Cell counts and setup'!$I$3:$I$10</c:f>
              <c:numCache>
                <c:formatCode>0.00E+00</c:formatCode>
                <c:ptCount val="8"/>
                <c:pt idx="0">
                  <c:v>925780000</c:v>
                </c:pt>
                <c:pt idx="1">
                  <c:v>434850000</c:v>
                </c:pt>
                <c:pt idx="2">
                  <c:v>2007690000</c:v>
                </c:pt>
                <c:pt idx="3">
                  <c:v>2005460000</c:v>
                </c:pt>
                <c:pt idx="4">
                  <c:v>444560000</c:v>
                </c:pt>
                <c:pt idx="5">
                  <c:v>298450000</c:v>
                </c:pt>
                <c:pt idx="6">
                  <c:v>435820000</c:v>
                </c:pt>
                <c:pt idx="7">
                  <c:v>272260000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B-47B2-9DAD-E50F7E236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15104"/>
        <c:axId val="200117024"/>
      </c:scatterChart>
      <c:valAx>
        <c:axId val="2001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</a:t>
                </a:r>
                <a:r>
                  <a:rPr lang="en-US" baseline="0"/>
                  <a:t> counts 26/3 (cells/ml)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0117024"/>
        <c:crosses val="autoZero"/>
        <c:crossBetween val="midCat"/>
      </c:valAx>
      <c:valAx>
        <c:axId val="200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count 25/3 (cells/ml)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011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Leucine aminopaptidase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231706036745405"/>
          <c:y val="7.1495033709021674E-2"/>
          <c:w val="0.83712734908136488"/>
          <c:h val="0.80286449487931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summary'!$B$3</c:f>
              <c:strCache>
                <c:ptCount val="1"/>
                <c:pt idx="0">
                  <c:v>0.87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summary'!$F$5:$F$12</c:f>
                <c:numCache>
                  <c:formatCode>General</c:formatCode>
                  <c:ptCount val="8"/>
                  <c:pt idx="0">
                    <c:v>0.1527324220423541</c:v>
                  </c:pt>
                  <c:pt idx="1">
                    <c:v>3.0460637415041566E-2</c:v>
                  </c:pt>
                  <c:pt idx="2">
                    <c:v>4.1150815006928279E-3</c:v>
                  </c:pt>
                  <c:pt idx="3">
                    <c:v>9.4058200841661051E-3</c:v>
                  </c:pt>
                  <c:pt idx="4">
                    <c:v>3.4802711618450971E-4</c:v>
                  </c:pt>
                  <c:pt idx="5">
                    <c:v>1.7267164210172766E-2</c:v>
                  </c:pt>
                  <c:pt idx="6">
                    <c:v>6.6249178505353766E-4</c:v>
                  </c:pt>
                  <c:pt idx="7">
                    <c:v>2.950478186281556E-4</c:v>
                  </c:pt>
                </c:numCache>
              </c:numRef>
            </c:plus>
            <c:minus>
              <c:numRef>
                <c:f>'Results summary'!$F$5:$F$12</c:f>
                <c:numCache>
                  <c:formatCode>General</c:formatCode>
                  <c:ptCount val="8"/>
                  <c:pt idx="0">
                    <c:v>0.1527324220423541</c:v>
                  </c:pt>
                  <c:pt idx="1">
                    <c:v>3.0460637415041566E-2</c:v>
                  </c:pt>
                  <c:pt idx="2">
                    <c:v>4.1150815006928279E-3</c:v>
                  </c:pt>
                  <c:pt idx="3">
                    <c:v>9.4058200841661051E-3</c:v>
                  </c:pt>
                  <c:pt idx="4">
                    <c:v>3.4802711618450971E-4</c:v>
                  </c:pt>
                  <c:pt idx="5">
                    <c:v>1.7267164210172766E-2</c:v>
                  </c:pt>
                  <c:pt idx="6">
                    <c:v>6.6249178505353766E-4</c:v>
                  </c:pt>
                  <c:pt idx="7">
                    <c:v>2.950478186281556E-4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summary'!$E$5:$E$12</c:f>
              <c:numCache>
                <c:formatCode>General</c:formatCode>
                <c:ptCount val="8"/>
                <c:pt idx="0">
                  <c:v>0.4109517176242547</c:v>
                </c:pt>
                <c:pt idx="1">
                  <c:v>0.34040182594905621</c:v>
                </c:pt>
                <c:pt idx="2">
                  <c:v>1.4952347335329455E-2</c:v>
                </c:pt>
                <c:pt idx="3">
                  <c:v>-9.6525740103257356E-3</c:v>
                </c:pt>
                <c:pt idx="4">
                  <c:v>1.491957957871542E-2</c:v>
                </c:pt>
                <c:pt idx="5">
                  <c:v>0.14933581400764509</c:v>
                </c:pt>
                <c:pt idx="6">
                  <c:v>1.0827169631954993E-2</c:v>
                </c:pt>
                <c:pt idx="7">
                  <c:v>-2.2821697003216443E-4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3-481C-AA1F-6314D6BF138F}"/>
            </c:ext>
          </c:extLst>
        </c:ser>
        <c:ser>
          <c:idx val="1"/>
          <c:order val="1"/>
          <c:tx>
            <c:strRef>
              <c:f>'Results summary'!$I$3</c:f>
              <c:strCache>
                <c:ptCount val="1"/>
                <c:pt idx="0">
                  <c:v>2.27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summary'!$M$5:$M$12</c:f>
                <c:numCache>
                  <c:formatCode>General</c:formatCode>
                  <c:ptCount val="8"/>
                  <c:pt idx="0">
                    <c:v>7.1233898501262646E-2</c:v>
                  </c:pt>
                  <c:pt idx="1">
                    <c:v>1.9269004006604008E-2</c:v>
                  </c:pt>
                  <c:pt idx="2">
                    <c:v>5.1112914654702281E-4</c:v>
                  </c:pt>
                  <c:pt idx="3">
                    <c:v>1.7905928452116994E-3</c:v>
                  </c:pt>
                  <c:pt idx="4">
                    <c:v>3.1285454237757693E-4</c:v>
                  </c:pt>
                  <c:pt idx="5">
                    <c:v>5.5161903098057477E-3</c:v>
                  </c:pt>
                  <c:pt idx="6">
                    <c:v>8.3849558726544556E-4</c:v>
                  </c:pt>
                  <c:pt idx="7">
                    <c:v>1.0663031112129664E-4</c:v>
                  </c:pt>
                </c:numCache>
              </c:numRef>
            </c:plus>
            <c:minus>
              <c:numRef>
                <c:f>'Results summary'!$M$5:$M$12</c:f>
                <c:numCache>
                  <c:formatCode>General</c:formatCode>
                  <c:ptCount val="8"/>
                  <c:pt idx="0">
                    <c:v>7.1233898501262646E-2</c:v>
                  </c:pt>
                  <c:pt idx="1">
                    <c:v>1.9269004006604008E-2</c:v>
                  </c:pt>
                  <c:pt idx="2">
                    <c:v>5.1112914654702281E-4</c:v>
                  </c:pt>
                  <c:pt idx="3">
                    <c:v>1.7905928452116994E-3</c:v>
                  </c:pt>
                  <c:pt idx="4">
                    <c:v>3.1285454237757693E-4</c:v>
                  </c:pt>
                  <c:pt idx="5">
                    <c:v>5.5161903098057477E-3</c:v>
                  </c:pt>
                  <c:pt idx="6">
                    <c:v>8.3849558726544556E-4</c:v>
                  </c:pt>
                  <c:pt idx="7">
                    <c:v>1.0663031112129664E-4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summary'!$L$5:$L$12</c:f>
              <c:numCache>
                <c:formatCode>General</c:formatCode>
                <c:ptCount val="8"/>
                <c:pt idx="0">
                  <c:v>0.35244508218160786</c:v>
                </c:pt>
                <c:pt idx="1">
                  <c:v>0.23588054495907182</c:v>
                </c:pt>
                <c:pt idx="2">
                  <c:v>3.0105439181981899E-2</c:v>
                </c:pt>
                <c:pt idx="3">
                  <c:v>7.1085258407263749E-3</c:v>
                </c:pt>
                <c:pt idx="4">
                  <c:v>1.2951377608313379E-2</c:v>
                </c:pt>
                <c:pt idx="5">
                  <c:v>0.11744591677028747</c:v>
                </c:pt>
                <c:pt idx="6">
                  <c:v>1.6042678379384352E-2</c:v>
                </c:pt>
                <c:pt idx="7">
                  <c:v>2.1308544441162445E-4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3-481C-AA1F-6314D6BF138F}"/>
            </c:ext>
          </c:extLst>
        </c:ser>
        <c:ser>
          <c:idx val="2"/>
          <c:order val="2"/>
          <c:tx>
            <c:strRef>
              <c:f>'Results summary'!$P$3</c:f>
              <c:strCache>
                <c:ptCount val="1"/>
                <c:pt idx="0">
                  <c:v>6.83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summary'!$T$5:$T$12</c:f>
                <c:numCache>
                  <c:formatCode>General</c:formatCode>
                  <c:ptCount val="8"/>
                  <c:pt idx="0">
                    <c:v>2.3457461320857791E-2</c:v>
                  </c:pt>
                  <c:pt idx="1">
                    <c:v>8.2726842994415017E-3</c:v>
                  </c:pt>
                  <c:pt idx="2">
                    <c:v>2.9082097610536262E-4</c:v>
                  </c:pt>
                  <c:pt idx="3">
                    <c:v>1.0234172845317016E-3</c:v>
                  </c:pt>
                  <c:pt idx="4">
                    <c:v>2.1167025470149781E-4</c:v>
                  </c:pt>
                  <c:pt idx="5">
                    <c:v>4.193408344102618E-3</c:v>
                  </c:pt>
                  <c:pt idx="6">
                    <c:v>2.4713405903910247E-4</c:v>
                  </c:pt>
                  <c:pt idx="7">
                    <c:v>2.3631071016929843E-5</c:v>
                  </c:pt>
                </c:numCache>
              </c:numRef>
            </c:plus>
            <c:minus>
              <c:numRef>
                <c:f>'Results summary'!$T$5:$T$12</c:f>
                <c:numCache>
                  <c:formatCode>General</c:formatCode>
                  <c:ptCount val="8"/>
                  <c:pt idx="0">
                    <c:v>2.3457461320857791E-2</c:v>
                  </c:pt>
                  <c:pt idx="1">
                    <c:v>8.2726842994415017E-3</c:v>
                  </c:pt>
                  <c:pt idx="2">
                    <c:v>2.9082097610536262E-4</c:v>
                  </c:pt>
                  <c:pt idx="3">
                    <c:v>1.0234172845317016E-3</c:v>
                  </c:pt>
                  <c:pt idx="4">
                    <c:v>2.1167025470149781E-4</c:v>
                  </c:pt>
                  <c:pt idx="5">
                    <c:v>4.193408344102618E-3</c:v>
                  </c:pt>
                  <c:pt idx="6">
                    <c:v>2.4713405903910247E-4</c:v>
                  </c:pt>
                  <c:pt idx="7">
                    <c:v>2.3631071016929843E-5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summary'!$S$5:$S$12</c:f>
              <c:numCache>
                <c:formatCode>General</c:formatCode>
                <c:ptCount val="8"/>
                <c:pt idx="0">
                  <c:v>0.28857689901411132</c:v>
                </c:pt>
                <c:pt idx="1">
                  <c:v>0.17594508097261261</c:v>
                </c:pt>
                <c:pt idx="2">
                  <c:v>2.9995069008311292E-2</c:v>
                </c:pt>
                <c:pt idx="3">
                  <c:v>1.1008880417554196E-2</c:v>
                </c:pt>
                <c:pt idx="4">
                  <c:v>1.3476578993419959E-2</c:v>
                </c:pt>
                <c:pt idx="5">
                  <c:v>0.13354124784953847</c:v>
                </c:pt>
                <c:pt idx="6">
                  <c:v>1.9284098549467523E-2</c:v>
                </c:pt>
                <c:pt idx="7">
                  <c:v>2.8206078529906074E-4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3-481C-AA1F-6314D6BF1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539984"/>
        <c:axId val="806540464"/>
      </c:barChart>
      <c:catAx>
        <c:axId val="8065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40464"/>
        <c:crosses val="autoZero"/>
        <c:auto val="1"/>
        <c:lblAlgn val="ctr"/>
        <c:lblOffset val="100"/>
        <c:noMultiLvlLbl val="0"/>
      </c:catAx>
      <c:valAx>
        <c:axId val="80654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fmole substrate cell-1 h-1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8406299212598"/>
          <c:y val="0.14941876078762403"/>
          <c:w val="0.261313031235334"/>
          <c:h val="7.21930429720975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Endo-acting</a:t>
            </a:r>
            <a:r>
              <a:rPr lang="en-US" baseline="0"/>
              <a:t> (chemotrypsin)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31706036745405"/>
          <c:y val="7.1495033709021674E-2"/>
          <c:w val="0.83712734908136488"/>
          <c:h val="0.80286449487931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summary'!$B$17</c:f>
              <c:strCache>
                <c:ptCount val="1"/>
                <c:pt idx="0">
                  <c:v>0.91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summary'!$F$19:$F$26</c:f>
                <c:numCache>
                  <c:formatCode>General</c:formatCode>
                  <c:ptCount val="8"/>
                  <c:pt idx="0">
                    <c:v>3.8955660928419841E-3</c:v>
                  </c:pt>
                  <c:pt idx="1">
                    <c:v>1.1467136764383329E-2</c:v>
                  </c:pt>
                  <c:pt idx="2">
                    <c:v>7.7486843834072379E-3</c:v>
                  </c:pt>
                  <c:pt idx="3">
                    <c:v>9.3086926934779716E-3</c:v>
                  </c:pt>
                  <c:pt idx="4">
                    <c:v>1.3332039891686654E-3</c:v>
                  </c:pt>
                  <c:pt idx="5">
                    <c:v>6.7810402362854455E-3</c:v>
                  </c:pt>
                  <c:pt idx="6">
                    <c:v>6.3011326935809471E-4</c:v>
                  </c:pt>
                  <c:pt idx="7">
                    <c:v>8.9200947648086562E-5</c:v>
                  </c:pt>
                </c:numCache>
              </c:numRef>
            </c:plus>
            <c:minus>
              <c:numRef>
                <c:f>'Results summary'!$F$19:$F$26</c:f>
                <c:numCache>
                  <c:formatCode>General</c:formatCode>
                  <c:ptCount val="8"/>
                  <c:pt idx="0">
                    <c:v>3.8955660928419841E-3</c:v>
                  </c:pt>
                  <c:pt idx="1">
                    <c:v>1.1467136764383329E-2</c:v>
                  </c:pt>
                  <c:pt idx="2">
                    <c:v>7.7486843834072379E-3</c:v>
                  </c:pt>
                  <c:pt idx="3">
                    <c:v>9.3086926934779716E-3</c:v>
                  </c:pt>
                  <c:pt idx="4">
                    <c:v>1.3332039891686654E-3</c:v>
                  </c:pt>
                  <c:pt idx="5">
                    <c:v>6.7810402362854455E-3</c:v>
                  </c:pt>
                  <c:pt idx="6">
                    <c:v>6.3011326935809471E-4</c:v>
                  </c:pt>
                  <c:pt idx="7">
                    <c:v>8.9200947648086562E-5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summary'!$E$19:$E$26</c:f>
              <c:numCache>
                <c:formatCode>General</c:formatCode>
                <c:ptCount val="8"/>
                <c:pt idx="0">
                  <c:v>-5.6816243021608134E-3</c:v>
                </c:pt>
                <c:pt idx="1">
                  <c:v>-2.0648314598932183E-2</c:v>
                </c:pt>
                <c:pt idx="2">
                  <c:v>-4.4408419843507761E-2</c:v>
                </c:pt>
                <c:pt idx="3">
                  <c:v>-3.044212706763914E-2</c:v>
                </c:pt>
                <c:pt idx="4">
                  <c:v>-4.1472954744492556E-3</c:v>
                </c:pt>
                <c:pt idx="5">
                  <c:v>-1.4287784865442176E-2</c:v>
                </c:pt>
                <c:pt idx="6">
                  <c:v>-7.6802237669221065E-3</c:v>
                </c:pt>
                <c:pt idx="7">
                  <c:v>-1.4510158754888309E-3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3-4EF0-B767-2CFC23576C6B}"/>
            </c:ext>
          </c:extLst>
        </c:ser>
        <c:ser>
          <c:idx val="1"/>
          <c:order val="1"/>
          <c:tx>
            <c:strRef>
              <c:f>'Results summary'!$I$17</c:f>
              <c:strCache>
                <c:ptCount val="1"/>
                <c:pt idx="0">
                  <c:v>2.33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summary'!$M$19:$M$26</c:f>
                <c:numCache>
                  <c:formatCode>General</c:formatCode>
                  <c:ptCount val="8"/>
                  <c:pt idx="0">
                    <c:v>1.3384148582517568E-3</c:v>
                  </c:pt>
                  <c:pt idx="1">
                    <c:v>2.7303199080390035E-3</c:v>
                  </c:pt>
                  <c:pt idx="2">
                    <c:v>3.9843950611511173E-4</c:v>
                  </c:pt>
                  <c:pt idx="3">
                    <c:v>1.9461251983345345E-3</c:v>
                  </c:pt>
                  <c:pt idx="4">
                    <c:v>3.1874105992444766E-4</c:v>
                  </c:pt>
                  <c:pt idx="5">
                    <c:v>1.9803195194531319E-3</c:v>
                  </c:pt>
                  <c:pt idx="6">
                    <c:v>1.0009428410568031E-4</c:v>
                  </c:pt>
                  <c:pt idx="7">
                    <c:v>5.1981065928745925E-5</c:v>
                  </c:pt>
                </c:numCache>
              </c:numRef>
            </c:plus>
            <c:minus>
              <c:numRef>
                <c:f>'Results summary'!$M$19:$M$26</c:f>
                <c:numCache>
                  <c:formatCode>General</c:formatCode>
                  <c:ptCount val="8"/>
                  <c:pt idx="0">
                    <c:v>1.3384148582517568E-3</c:v>
                  </c:pt>
                  <c:pt idx="1">
                    <c:v>2.7303199080390035E-3</c:v>
                  </c:pt>
                  <c:pt idx="2">
                    <c:v>3.9843950611511173E-4</c:v>
                  </c:pt>
                  <c:pt idx="3">
                    <c:v>1.9461251983345345E-3</c:v>
                  </c:pt>
                  <c:pt idx="4">
                    <c:v>3.1874105992444766E-4</c:v>
                  </c:pt>
                  <c:pt idx="5">
                    <c:v>1.9803195194531319E-3</c:v>
                  </c:pt>
                  <c:pt idx="6">
                    <c:v>1.0009428410568031E-4</c:v>
                  </c:pt>
                  <c:pt idx="7">
                    <c:v>5.1981065928745925E-5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summary'!$L$19:$L$26</c:f>
              <c:numCache>
                <c:formatCode>General</c:formatCode>
                <c:ptCount val="8"/>
                <c:pt idx="0">
                  <c:v>3.0077157165011512E-2</c:v>
                </c:pt>
                <c:pt idx="1">
                  <c:v>5.8583512974401527E-3</c:v>
                </c:pt>
                <c:pt idx="2">
                  <c:v>-1.3154148121630368E-2</c:v>
                </c:pt>
                <c:pt idx="3">
                  <c:v>-8.6967779850905813E-3</c:v>
                </c:pt>
                <c:pt idx="4">
                  <c:v>-1.1436249861061785E-3</c:v>
                </c:pt>
                <c:pt idx="5">
                  <c:v>8.5870426116039043E-3</c:v>
                </c:pt>
                <c:pt idx="6">
                  <c:v>-1.9205713062538392E-3</c:v>
                </c:pt>
                <c:pt idx="7">
                  <c:v>-3.1460133045361756E-4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3-4EF0-B767-2CFC23576C6B}"/>
            </c:ext>
          </c:extLst>
        </c:ser>
        <c:ser>
          <c:idx val="2"/>
          <c:order val="2"/>
          <c:tx>
            <c:strRef>
              <c:f>'Results summary'!$P$17</c:f>
              <c:strCache>
                <c:ptCount val="1"/>
                <c:pt idx="0">
                  <c:v>6.86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summary'!$T$19:$T$26</c:f>
                <c:numCache>
                  <c:formatCode>General</c:formatCode>
                  <c:ptCount val="8"/>
                  <c:pt idx="0">
                    <c:v>5.023467179428628E-4</c:v>
                  </c:pt>
                  <c:pt idx="1">
                    <c:v>1.0384990330624599E-3</c:v>
                  </c:pt>
                  <c:pt idx="2">
                    <c:v>4.7068607000421739E-5</c:v>
                  </c:pt>
                  <c:pt idx="3">
                    <c:v>3.7911380238922796E-4</c:v>
                  </c:pt>
                  <c:pt idx="4">
                    <c:v>6.5969590980827634E-5</c:v>
                  </c:pt>
                  <c:pt idx="5">
                    <c:v>1.0292214223523908E-3</c:v>
                  </c:pt>
                  <c:pt idx="6">
                    <c:v>2.7079199716300012E-5</c:v>
                  </c:pt>
                  <c:pt idx="7">
                    <c:v>9.2602089487047108E-6</c:v>
                  </c:pt>
                </c:numCache>
              </c:numRef>
            </c:plus>
            <c:minus>
              <c:numRef>
                <c:f>'Results summary'!$T$20:$T$26</c:f>
                <c:numCache>
                  <c:formatCode>General</c:formatCode>
                  <c:ptCount val="7"/>
                  <c:pt idx="0">
                    <c:v>1.0384990330624599E-3</c:v>
                  </c:pt>
                  <c:pt idx="1">
                    <c:v>4.7068607000421739E-5</c:v>
                  </c:pt>
                  <c:pt idx="2">
                    <c:v>3.7911380238922796E-4</c:v>
                  </c:pt>
                  <c:pt idx="3">
                    <c:v>6.5969590980827634E-5</c:v>
                  </c:pt>
                  <c:pt idx="4">
                    <c:v>1.0292214223523908E-3</c:v>
                  </c:pt>
                  <c:pt idx="5">
                    <c:v>2.7079199716300012E-5</c:v>
                  </c:pt>
                  <c:pt idx="6">
                    <c:v>9.2602089487047108E-6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summary'!$S$19:$S$26</c:f>
              <c:numCache>
                <c:formatCode>General</c:formatCode>
                <c:ptCount val="8"/>
                <c:pt idx="0">
                  <c:v>0.1050355786242964</c:v>
                </c:pt>
                <c:pt idx="1">
                  <c:v>2.1255791532298934E-2</c:v>
                </c:pt>
                <c:pt idx="2">
                  <c:v>-3.415847437948127E-3</c:v>
                </c:pt>
                <c:pt idx="3">
                  <c:v>-2.5142148509883001E-3</c:v>
                </c:pt>
                <c:pt idx="4">
                  <c:v>-3.3746104250713106E-4</c:v>
                </c:pt>
                <c:pt idx="5">
                  <c:v>1.3761119452773663E-2</c:v>
                </c:pt>
                <c:pt idx="6">
                  <c:v>-5.3765733356717343E-4</c:v>
                </c:pt>
                <c:pt idx="7">
                  <c:v>-9.0847773254133866E-5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B3-4EF0-B767-2CFC2357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539984"/>
        <c:axId val="806540464"/>
      </c:barChart>
      <c:catAx>
        <c:axId val="8065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40464"/>
        <c:crosses val="autoZero"/>
        <c:auto val="1"/>
        <c:lblAlgn val="ctr"/>
        <c:lblOffset val="100"/>
        <c:noMultiLvlLbl val="0"/>
      </c:catAx>
      <c:valAx>
        <c:axId val="80654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fmole substrate cell-1 h-1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8406299212598"/>
          <c:y val="0.14941876078762403"/>
          <c:w val="0.26200708975123127"/>
          <c:h val="7.3529951633970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Endo-acting (Trypsin)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231706036745405"/>
          <c:y val="7.1495033709021674E-2"/>
          <c:w val="0.83712734908136488"/>
          <c:h val="0.80286449487931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summary'!$B$31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summary'!$F$33:$F$40</c:f>
                <c:numCache>
                  <c:formatCode>General</c:formatCode>
                  <c:ptCount val="8"/>
                  <c:pt idx="0">
                    <c:v>1.3979117011535622E-3</c:v>
                  </c:pt>
                  <c:pt idx="1">
                    <c:v>2.9663841366009526E-3</c:v>
                  </c:pt>
                  <c:pt idx="2">
                    <c:v>2.1478233509927619E-3</c:v>
                  </c:pt>
                  <c:pt idx="3">
                    <c:v>1.7059380244397841E-3</c:v>
                  </c:pt>
                  <c:pt idx="4">
                    <c:v>1.9517391391848246E-4</c:v>
                  </c:pt>
                  <c:pt idx="5">
                    <c:v>4.2436905558675261E-3</c:v>
                  </c:pt>
                  <c:pt idx="6">
                    <c:v>6.0417074867724922E-4</c:v>
                  </c:pt>
                  <c:pt idx="7">
                    <c:v>1.5067100305399112E-4</c:v>
                  </c:pt>
                </c:numCache>
              </c:numRef>
            </c:plus>
            <c:minus>
              <c:numRef>
                <c:f>'Results summary'!$F$33:$F$40</c:f>
                <c:numCache>
                  <c:formatCode>General</c:formatCode>
                  <c:ptCount val="8"/>
                  <c:pt idx="0">
                    <c:v>1.3979117011535622E-3</c:v>
                  </c:pt>
                  <c:pt idx="1">
                    <c:v>2.9663841366009526E-3</c:v>
                  </c:pt>
                  <c:pt idx="2">
                    <c:v>2.1478233509927619E-3</c:v>
                  </c:pt>
                  <c:pt idx="3">
                    <c:v>1.7059380244397841E-3</c:v>
                  </c:pt>
                  <c:pt idx="4">
                    <c:v>1.9517391391848246E-4</c:v>
                  </c:pt>
                  <c:pt idx="5">
                    <c:v>4.2436905558675261E-3</c:v>
                  </c:pt>
                  <c:pt idx="6">
                    <c:v>6.0417074867724922E-4</c:v>
                  </c:pt>
                  <c:pt idx="7">
                    <c:v>1.5067100305399112E-4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summary'!$E$33:$E$40</c:f>
              <c:numCache>
                <c:formatCode>General</c:formatCode>
                <c:ptCount val="8"/>
                <c:pt idx="0">
                  <c:v>-1.1450326687626378E-3</c:v>
                </c:pt>
                <c:pt idx="1">
                  <c:v>-8.3364723142511105E-3</c:v>
                </c:pt>
                <c:pt idx="2">
                  <c:v>-2.780000360467369E-2</c:v>
                </c:pt>
                <c:pt idx="3">
                  <c:v>2.6786085573741986E-2</c:v>
                </c:pt>
                <c:pt idx="4">
                  <c:v>-2.7276436603720414E-3</c:v>
                </c:pt>
                <c:pt idx="5">
                  <c:v>-2.2410949346132112E-2</c:v>
                </c:pt>
                <c:pt idx="6">
                  <c:v>-4.3120588732301545E-3</c:v>
                </c:pt>
                <c:pt idx="7">
                  <c:v>-6.0476355356466288E-4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D-4913-B5B7-31BEF17A53F6}"/>
            </c:ext>
          </c:extLst>
        </c:ser>
        <c:ser>
          <c:idx val="1"/>
          <c:order val="1"/>
          <c:tx>
            <c:strRef>
              <c:f>'Results summary'!$I$31</c:f>
              <c:strCache>
                <c:ptCount val="1"/>
                <c:pt idx="0">
                  <c:v>2.38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summary'!$M$33:$M$40</c:f>
                <c:numCache>
                  <c:formatCode>General</c:formatCode>
                  <c:ptCount val="8"/>
                  <c:pt idx="0">
                    <c:v>5.3142564681415429E-4</c:v>
                  </c:pt>
                  <c:pt idx="1">
                    <c:v>7.9843356528145996E-4</c:v>
                  </c:pt>
                  <c:pt idx="2">
                    <c:v>2.0274090791178733E-3</c:v>
                  </c:pt>
                  <c:pt idx="3">
                    <c:v>1.0281350122835354E-3</c:v>
                  </c:pt>
                  <c:pt idx="4">
                    <c:v>1.044903633037768E-4</c:v>
                  </c:pt>
                  <c:pt idx="5">
                    <c:v>1.1179942712803033E-3</c:v>
                  </c:pt>
                  <c:pt idx="6">
                    <c:v>5.5742373575775304E-5</c:v>
                  </c:pt>
                  <c:pt idx="7">
                    <c:v>2.1096455104917892E-5</c:v>
                  </c:pt>
                </c:numCache>
              </c:numRef>
            </c:plus>
            <c:minus>
              <c:numRef>
                <c:f>'Results summary'!$M$33:$M$40</c:f>
                <c:numCache>
                  <c:formatCode>General</c:formatCode>
                  <c:ptCount val="8"/>
                  <c:pt idx="0">
                    <c:v>5.3142564681415429E-4</c:v>
                  </c:pt>
                  <c:pt idx="1">
                    <c:v>7.9843356528145996E-4</c:v>
                  </c:pt>
                  <c:pt idx="2">
                    <c:v>2.0274090791178733E-3</c:v>
                  </c:pt>
                  <c:pt idx="3">
                    <c:v>1.0281350122835354E-3</c:v>
                  </c:pt>
                  <c:pt idx="4">
                    <c:v>1.044903633037768E-4</c:v>
                  </c:pt>
                  <c:pt idx="5">
                    <c:v>1.1179942712803033E-3</c:v>
                  </c:pt>
                  <c:pt idx="6">
                    <c:v>5.5742373575775304E-5</c:v>
                  </c:pt>
                  <c:pt idx="7">
                    <c:v>2.1096455104917892E-5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summary'!$L$33:$L$40</c:f>
              <c:numCache>
                <c:formatCode>General</c:formatCode>
                <c:ptCount val="8"/>
                <c:pt idx="0">
                  <c:v>1.189377455418162E-2</c:v>
                </c:pt>
                <c:pt idx="1">
                  <c:v>6.5629841035174359E-3</c:v>
                </c:pt>
                <c:pt idx="2">
                  <c:v>-8.2283395807137959E-3</c:v>
                </c:pt>
                <c:pt idx="3">
                  <c:v>3.0546726737069669E-2</c:v>
                </c:pt>
                <c:pt idx="4">
                  <c:v>-7.8133069950095965E-4</c:v>
                </c:pt>
                <c:pt idx="5">
                  <c:v>-5.9925545548948226E-3</c:v>
                </c:pt>
                <c:pt idx="6">
                  <c:v>-1.1746558253473676E-3</c:v>
                </c:pt>
                <c:pt idx="7">
                  <c:v>-1.7272629525147008E-4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D-4913-B5B7-31BEF17A53F6}"/>
            </c:ext>
          </c:extLst>
        </c:ser>
        <c:ser>
          <c:idx val="2"/>
          <c:order val="2"/>
          <c:tx>
            <c:strRef>
              <c:f>'Results summary'!$P$31</c:f>
              <c:strCache>
                <c:ptCount val="1"/>
                <c:pt idx="0">
                  <c:v>6.89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 summary'!$T$33:$T$40</c:f>
                <c:numCache>
                  <c:formatCode>General</c:formatCode>
                  <c:ptCount val="8"/>
                  <c:pt idx="0">
                    <c:v>7.877110882559521E-4</c:v>
                  </c:pt>
                  <c:pt idx="1">
                    <c:v>4.3973314801736978E-4</c:v>
                  </c:pt>
                  <c:pt idx="2">
                    <c:v>1.088148125784833E-3</c:v>
                  </c:pt>
                  <c:pt idx="3">
                    <c:v>8.5592238350918823E-4</c:v>
                  </c:pt>
                  <c:pt idx="4">
                    <c:v>2.7340667178619706E-5</c:v>
                  </c:pt>
                  <c:pt idx="5">
                    <c:v>3.7829490207670039E-4</c:v>
                  </c:pt>
                  <c:pt idx="6">
                    <c:v>2.1262628215388802E-5</c:v>
                  </c:pt>
                  <c:pt idx="7">
                    <c:v>6.2197716571985904E-6</c:v>
                  </c:pt>
                </c:numCache>
              </c:numRef>
            </c:plus>
            <c:minus>
              <c:numRef>
                <c:f>'Results summary'!$T$33:$T$40</c:f>
                <c:numCache>
                  <c:formatCode>General</c:formatCode>
                  <c:ptCount val="8"/>
                  <c:pt idx="0">
                    <c:v>7.877110882559521E-4</c:v>
                  </c:pt>
                  <c:pt idx="1">
                    <c:v>4.3973314801736978E-4</c:v>
                  </c:pt>
                  <c:pt idx="2">
                    <c:v>1.088148125784833E-3</c:v>
                  </c:pt>
                  <c:pt idx="3">
                    <c:v>8.5592238350918823E-4</c:v>
                  </c:pt>
                  <c:pt idx="4">
                    <c:v>2.7340667178619706E-5</c:v>
                  </c:pt>
                  <c:pt idx="5">
                    <c:v>3.7829490207670039E-4</c:v>
                  </c:pt>
                  <c:pt idx="6">
                    <c:v>2.1262628215388802E-5</c:v>
                  </c:pt>
                  <c:pt idx="7">
                    <c:v>6.2197716571985904E-6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'Results summary'!$A$5:$A$12</c:f>
              <c:strCache>
                <c:ptCount val="8"/>
                <c:pt idx="0">
                  <c:v>Alteromonas</c:v>
                </c:pt>
                <c:pt idx="1">
                  <c:v>Pseudoalteromonas</c:v>
                </c:pt>
                <c:pt idx="2">
                  <c:v>Sulfitobacter</c:v>
                </c:pt>
                <c:pt idx="3">
                  <c:v>Marinovum</c:v>
                </c:pt>
                <c:pt idx="4">
                  <c:v>Roseovarius</c:v>
                </c:pt>
                <c:pt idx="5">
                  <c:v>Phaeobacter</c:v>
                </c:pt>
                <c:pt idx="6">
                  <c:v>Marinobacter</c:v>
                </c:pt>
                <c:pt idx="7">
                  <c:v>MED4</c:v>
                </c:pt>
              </c:strCache>
            </c:strRef>
          </c:cat>
          <c:val>
            <c:numRef>
              <c:f>'Results summary'!$S$33:$S$40</c:f>
              <c:numCache>
                <c:formatCode>General</c:formatCode>
                <c:ptCount val="8"/>
                <c:pt idx="0">
                  <c:v>1.5179927672216452E-2</c:v>
                </c:pt>
                <c:pt idx="1">
                  <c:v>1.1410383192491316E-2</c:v>
                </c:pt>
                <c:pt idx="2">
                  <c:v>-2.9241822081401015E-3</c:v>
                </c:pt>
                <c:pt idx="3">
                  <c:v>2.8296801396334739E-2</c:v>
                </c:pt>
                <c:pt idx="4">
                  <c:v>-2.8592254634264114E-4</c:v>
                </c:pt>
                <c:pt idx="5">
                  <c:v>-2.0754069091697036E-3</c:v>
                </c:pt>
                <c:pt idx="6">
                  <c:v>-4.3382153337266291E-4</c:v>
                </c:pt>
                <c:pt idx="7">
                  <c:v>-4.5947913041496703E-5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D-4913-B5B7-31BEF17A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539984"/>
        <c:axId val="806540464"/>
      </c:barChart>
      <c:catAx>
        <c:axId val="8065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40464"/>
        <c:crosses val="autoZero"/>
        <c:auto val="1"/>
        <c:lblAlgn val="ctr"/>
        <c:lblOffset val="100"/>
        <c:noMultiLvlLbl val="0"/>
      </c:catAx>
      <c:valAx>
        <c:axId val="80654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fmole substrate cell-1 h-1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65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8406299212598"/>
          <c:y val="0.14941876078762403"/>
          <c:w val="0.26200708975123127"/>
          <c:h val="7.3529951633970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66003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66003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CE-45B0-AB9B-B81A9AB4348F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5CE-45B0-AB9B-B81A9AB4348F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chemeClr val="bg1"/>
                </a:solidFill>
                <a:ln w="9525">
                  <a:solidFill>
                    <a:schemeClr val="bg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5CE-45B0-AB9B-B81A9AB4348F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5CE-45B0-AB9B-B81A9AB4348F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5CE-45B0-AB9B-B81A9AB4348F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5CE-45B0-AB9B-B81A9AB4348F}"/>
              </c:ext>
            </c:extLst>
          </c:dPt>
          <c:xVal>
            <c:numRef>
              <c:f>'Results summary'!$C$53:$C$60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xVal>
          <c:yVal>
            <c:numRef>
              <c:f>'Results summary'!$D$53:$D$60</c:f>
              <c:numCache>
                <c:formatCode>0.000</c:formatCode>
                <c:ptCount val="8"/>
                <c:pt idx="0">
                  <c:v>0.35244508218160786</c:v>
                </c:pt>
                <c:pt idx="1">
                  <c:v>0.23588054495907182</c:v>
                </c:pt>
                <c:pt idx="2">
                  <c:v>0</c:v>
                </c:pt>
                <c:pt idx="3">
                  <c:v>3.0105439181981899E-2</c:v>
                </c:pt>
                <c:pt idx="4">
                  <c:v>7.1085258407263749E-3</c:v>
                </c:pt>
                <c:pt idx="5">
                  <c:v>1.2951377608313379E-2</c:v>
                </c:pt>
                <c:pt idx="6">
                  <c:v>0.11744591677028747</c:v>
                </c:pt>
                <c:pt idx="7">
                  <c:v>1.6042678379384352E-2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5CE-45B0-AB9B-B81A9AB43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806559"/>
        <c:axId val="959807519"/>
      </c:scatterChart>
      <c:valAx>
        <c:axId val="95980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predicted</a:t>
                </a:r>
                <a:r>
                  <a:rPr lang="en-US" baseline="0"/>
                  <a:t> extracellular proteases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7519"/>
        <c:crosses val="autoZero"/>
        <c:crossBetween val="midCat"/>
      </c:valAx>
      <c:valAx>
        <c:axId val="959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Leucine</a:t>
                </a:r>
                <a:r>
                  <a:rPr lang="en-US" baseline="0"/>
                  <a:t> aminopeptidase</a:t>
                </a:r>
                <a:r>
                  <a:rPr lang="en-US"/>
                  <a:t>, fmole product cell-1 h-1</a:t>
                </a:r>
              </a:p>
            </c:rich>
          </c:tx>
          <c:layout>
            <c:manualLayout>
              <c:xMode val="edge"/>
              <c:yMode val="edge"/>
              <c:x val="3.3402922755741124E-2"/>
              <c:y val="8.04728411027623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66003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66003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5C-40E8-BAB9-B1E1D73FE0A4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75C-40E8-BAB9-B1E1D73FE0A4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chemeClr val="bg1"/>
                </a:solidFill>
                <a:ln w="9525">
                  <a:solidFill>
                    <a:schemeClr val="bg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75C-40E8-BAB9-B1E1D73FE0A4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75C-40E8-BAB9-B1E1D73FE0A4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75C-40E8-BAB9-B1E1D73FE0A4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75C-40E8-BAB9-B1E1D73FE0A4}"/>
              </c:ext>
            </c:extLst>
          </c:dPt>
          <c:xVal>
            <c:numRef>
              <c:f>'Results summary'!$C$53:$C$60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xVal>
          <c:yVal>
            <c:numRef>
              <c:f>'Results summary'!$F$53:$F$60</c:f>
              <c:numCache>
                <c:formatCode>0.000</c:formatCode>
                <c:ptCount val="8"/>
                <c:pt idx="0">
                  <c:v>3.0077157165011512E-2</c:v>
                </c:pt>
                <c:pt idx="1">
                  <c:v>5.8583512974401527E-3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8.5870426116039043E-3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C-40E8-BAB9-B1E1D73F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806559"/>
        <c:axId val="959807519"/>
      </c:scatterChart>
      <c:valAx>
        <c:axId val="95980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predicted</a:t>
                </a:r>
                <a:r>
                  <a:rPr lang="en-US" baseline="0"/>
                  <a:t> extracellular proteases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7519"/>
        <c:crosses val="autoZero"/>
        <c:crossBetween val="midCat"/>
      </c:valAx>
      <c:valAx>
        <c:axId val="959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Chemotrypsin-like</a:t>
                </a:r>
                <a:r>
                  <a:rPr lang="en-US" baseline="0"/>
                  <a:t> activity</a:t>
                </a:r>
                <a:r>
                  <a:rPr lang="en-US"/>
                  <a:t>, fmole product cell-1 h-1</a:t>
                </a:r>
              </a:p>
            </c:rich>
          </c:tx>
          <c:layout>
            <c:manualLayout>
              <c:xMode val="edge"/>
              <c:yMode val="edge"/>
              <c:x val="3.3402922755741124E-2"/>
              <c:y val="8.04728411027623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66003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66003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AB-4EDF-A13E-22139521EAC9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EAB-4EDF-A13E-22139521EAC9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chemeClr val="bg1"/>
                </a:solidFill>
                <a:ln w="9525">
                  <a:solidFill>
                    <a:schemeClr val="bg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EAB-4EDF-A13E-22139521EAC9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EAB-4EDF-A13E-22139521EAC9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EAB-4EDF-A13E-22139521EAC9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92D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EAB-4EDF-A13E-22139521EAC9}"/>
              </c:ext>
            </c:extLst>
          </c:dPt>
          <c:xVal>
            <c:numRef>
              <c:f>'Results summary'!$C$53:$C$60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xVal>
          <c:yVal>
            <c:numRef>
              <c:f>'Results summary'!$H$53:$H$60</c:f>
              <c:numCache>
                <c:formatCode>0.000</c:formatCode>
                <c:ptCount val="8"/>
                <c:pt idx="0">
                  <c:v>1.189377455418162E-2</c:v>
                </c:pt>
                <c:pt idx="1">
                  <c:v>6.5629841035174359E-3</c:v>
                </c:pt>
                <c:pt idx="2">
                  <c:v>0</c:v>
                </c:pt>
                <c:pt idx="3">
                  <c:v>0</c:v>
                </c:pt>
                <c:pt idx="4">
                  <c:v>3.0546726737069669E-2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AB-4EDF-A13E-22139521E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806559"/>
        <c:axId val="959807519"/>
      </c:scatterChart>
      <c:valAx>
        <c:axId val="95980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predicted</a:t>
                </a:r>
                <a:r>
                  <a:rPr lang="en-US" baseline="0"/>
                  <a:t> extracellular proteases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7519"/>
        <c:crosses val="autoZero"/>
        <c:crossBetween val="midCat"/>
      </c:valAx>
      <c:valAx>
        <c:axId val="959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Tryipsin-like, fmole product cell-1 h-1</a:t>
                </a:r>
              </a:p>
            </c:rich>
          </c:tx>
          <c:layout>
            <c:manualLayout>
              <c:xMode val="edge"/>
              <c:yMode val="edge"/>
              <c:x val="3.3402922755741124E-2"/>
              <c:y val="8.04728411027623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5980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T1'!$C$57:$C$63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T1'!$D$57:$D$63</c:f>
              <c:numCache>
                <c:formatCode>General</c:formatCode>
                <c:ptCount val="7"/>
                <c:pt idx="0">
                  <c:v>2212768</c:v>
                </c:pt>
                <c:pt idx="1">
                  <c:v>856135</c:v>
                </c:pt>
                <c:pt idx="2">
                  <c:v>306511</c:v>
                </c:pt>
                <c:pt idx="3">
                  <c:v>105968</c:v>
                </c:pt>
                <c:pt idx="4">
                  <c:v>51781</c:v>
                </c:pt>
                <c:pt idx="5">
                  <c:v>17144</c:v>
                </c:pt>
                <c:pt idx="6">
                  <c:v>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D-48D7-8F0E-C93DD5B92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9264"/>
        <c:axId val="46745904"/>
      </c:scatterChart>
      <c:valAx>
        <c:axId val="467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5904"/>
        <c:crosses val="autoZero"/>
        <c:crossBetween val="midCat"/>
      </c:valAx>
      <c:valAx>
        <c:axId val="46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T1'!$C$57:$C$63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T1'!$D$57:$D$63</c:f>
              <c:numCache>
                <c:formatCode>General</c:formatCode>
                <c:ptCount val="7"/>
                <c:pt idx="0">
                  <c:v>2212768</c:v>
                </c:pt>
                <c:pt idx="1">
                  <c:v>856135</c:v>
                </c:pt>
                <c:pt idx="2">
                  <c:v>306511</c:v>
                </c:pt>
                <c:pt idx="3">
                  <c:v>105968</c:v>
                </c:pt>
                <c:pt idx="4">
                  <c:v>51781</c:v>
                </c:pt>
                <c:pt idx="5">
                  <c:v>17144</c:v>
                </c:pt>
                <c:pt idx="6">
                  <c:v>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1-42B0-B0E7-C8A7BD401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9264"/>
        <c:axId val="46745904"/>
      </c:scatterChart>
      <c:valAx>
        <c:axId val="467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5904"/>
        <c:crosses val="autoZero"/>
        <c:crossBetween val="midCat"/>
      </c:valAx>
      <c:valAx>
        <c:axId val="46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T1'!$C$57:$C$63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T1'!$D$57:$D$63</c:f>
              <c:numCache>
                <c:formatCode>General</c:formatCode>
                <c:ptCount val="7"/>
                <c:pt idx="0">
                  <c:v>2212768</c:v>
                </c:pt>
                <c:pt idx="1">
                  <c:v>856135</c:v>
                </c:pt>
                <c:pt idx="2">
                  <c:v>306511</c:v>
                </c:pt>
                <c:pt idx="3">
                  <c:v>105968</c:v>
                </c:pt>
                <c:pt idx="4">
                  <c:v>51781</c:v>
                </c:pt>
                <c:pt idx="5">
                  <c:v>17144</c:v>
                </c:pt>
                <c:pt idx="6">
                  <c:v>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18-48FC-A240-94E07D259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9264"/>
        <c:axId val="46745904"/>
      </c:scatterChart>
      <c:valAx>
        <c:axId val="467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5904"/>
        <c:crosses val="autoZero"/>
        <c:crossBetween val="midCat"/>
      </c:valAx>
      <c:valAx>
        <c:axId val="46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T1'!$C$57:$C$63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T1'!$D$57:$D$63</c:f>
              <c:numCache>
                <c:formatCode>General</c:formatCode>
                <c:ptCount val="7"/>
                <c:pt idx="0">
                  <c:v>2212768</c:v>
                </c:pt>
                <c:pt idx="1">
                  <c:v>856135</c:v>
                </c:pt>
                <c:pt idx="2">
                  <c:v>306511</c:v>
                </c:pt>
                <c:pt idx="3">
                  <c:v>105968</c:v>
                </c:pt>
                <c:pt idx="4">
                  <c:v>51781</c:v>
                </c:pt>
                <c:pt idx="5">
                  <c:v>17144</c:v>
                </c:pt>
                <c:pt idx="6">
                  <c:v>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C-4182-BC84-20ADE9D0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9264"/>
        <c:axId val="46745904"/>
      </c:scatterChart>
      <c:valAx>
        <c:axId val="467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5904"/>
        <c:crosses val="autoZero"/>
        <c:crossBetween val="midCat"/>
      </c:valAx>
      <c:valAx>
        <c:axId val="46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7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T2'!$C$57:$C$63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T2'!$D$57:$D$63</c:f>
              <c:numCache>
                <c:formatCode>General</c:formatCode>
                <c:ptCount val="7"/>
                <c:pt idx="0">
                  <c:v>2202813</c:v>
                </c:pt>
                <c:pt idx="1">
                  <c:v>858030</c:v>
                </c:pt>
                <c:pt idx="2">
                  <c:v>306966</c:v>
                </c:pt>
                <c:pt idx="3">
                  <c:v>103901</c:v>
                </c:pt>
                <c:pt idx="4">
                  <c:v>51517</c:v>
                </c:pt>
                <c:pt idx="5">
                  <c:v>17290</c:v>
                </c:pt>
                <c:pt idx="6">
                  <c:v>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F-4F16-A7DE-E71CD5F4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91264"/>
        <c:axId val="199990304"/>
      </c:scatterChart>
      <c:valAx>
        <c:axId val="1999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0304"/>
        <c:crosses val="autoZero"/>
        <c:crossBetween val="midCat"/>
      </c:valAx>
      <c:valAx>
        <c:axId val="1999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T2'!$C$57:$C$63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T2'!$D$57:$D$63</c:f>
              <c:numCache>
                <c:formatCode>General</c:formatCode>
                <c:ptCount val="7"/>
                <c:pt idx="0">
                  <c:v>2202813</c:v>
                </c:pt>
                <c:pt idx="1">
                  <c:v>858030</c:v>
                </c:pt>
                <c:pt idx="2">
                  <c:v>306966</c:v>
                </c:pt>
                <c:pt idx="3">
                  <c:v>103901</c:v>
                </c:pt>
                <c:pt idx="4">
                  <c:v>51517</c:v>
                </c:pt>
                <c:pt idx="5">
                  <c:v>17290</c:v>
                </c:pt>
                <c:pt idx="6">
                  <c:v>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F-4756-97F4-F1E173BE7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91264"/>
        <c:axId val="199990304"/>
      </c:scatterChart>
      <c:valAx>
        <c:axId val="1999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0304"/>
        <c:crosses val="autoZero"/>
        <c:crossBetween val="midCat"/>
      </c:valAx>
      <c:valAx>
        <c:axId val="1999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T2'!$C$58:$C$63</c:f>
              <c:numCache>
                <c:formatCode>General</c:formatCode>
                <c:ptCount val="6"/>
                <c:pt idx="0">
                  <c:v>6.8587105624142658E-3</c:v>
                </c:pt>
                <c:pt idx="1">
                  <c:v>2.2862368541380885E-3</c:v>
                </c:pt>
                <c:pt idx="2">
                  <c:v>7.6207895137936279E-4</c:v>
                </c:pt>
                <c:pt idx="3">
                  <c:v>2.5402631712645424E-4</c:v>
                </c:pt>
                <c:pt idx="4">
                  <c:v>8.4675439042151415E-5</c:v>
                </c:pt>
                <c:pt idx="5">
                  <c:v>2.8225146347383805E-5</c:v>
                </c:pt>
              </c:numCache>
            </c:numRef>
          </c:xVal>
          <c:yVal>
            <c:numRef>
              <c:f>'Plate 4 - T2'!$D$58:$D$63</c:f>
              <c:numCache>
                <c:formatCode>General</c:formatCode>
                <c:ptCount val="6"/>
                <c:pt idx="0">
                  <c:v>858030</c:v>
                </c:pt>
                <c:pt idx="1">
                  <c:v>306966</c:v>
                </c:pt>
                <c:pt idx="2">
                  <c:v>103901</c:v>
                </c:pt>
                <c:pt idx="3">
                  <c:v>51517</c:v>
                </c:pt>
                <c:pt idx="4">
                  <c:v>17290</c:v>
                </c:pt>
                <c:pt idx="5">
                  <c:v>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65-4573-91FA-60186BD31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91264"/>
        <c:axId val="199990304"/>
      </c:scatterChart>
      <c:valAx>
        <c:axId val="199991264"/>
        <c:scaling>
          <c:orientation val="minMax"/>
          <c:max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0304"/>
        <c:crosses val="autoZero"/>
        <c:crossBetween val="midCat"/>
      </c:valAx>
      <c:valAx>
        <c:axId val="199990304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T2'!$C$57:$C$63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T2'!$D$57:$D$63</c:f>
              <c:numCache>
                <c:formatCode>General</c:formatCode>
                <c:ptCount val="7"/>
                <c:pt idx="0">
                  <c:v>2202813</c:v>
                </c:pt>
                <c:pt idx="1">
                  <c:v>858030</c:v>
                </c:pt>
                <c:pt idx="2">
                  <c:v>306966</c:v>
                </c:pt>
                <c:pt idx="3">
                  <c:v>103901</c:v>
                </c:pt>
                <c:pt idx="4">
                  <c:v>51517</c:v>
                </c:pt>
                <c:pt idx="5">
                  <c:v>17290</c:v>
                </c:pt>
                <c:pt idx="6">
                  <c:v>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62-419D-A340-2EC063214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91264"/>
        <c:axId val="199990304"/>
      </c:scatterChart>
      <c:valAx>
        <c:axId val="1999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0304"/>
        <c:crosses val="autoZero"/>
        <c:crossBetween val="midCat"/>
      </c:valAx>
      <c:valAx>
        <c:axId val="1999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T2'!$C$57:$C$63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T2'!$D$57:$D$63</c:f>
              <c:numCache>
                <c:formatCode>General</c:formatCode>
                <c:ptCount val="7"/>
                <c:pt idx="0">
                  <c:v>2202813</c:v>
                </c:pt>
                <c:pt idx="1">
                  <c:v>858030</c:v>
                </c:pt>
                <c:pt idx="2">
                  <c:v>306966</c:v>
                </c:pt>
                <c:pt idx="3">
                  <c:v>103901</c:v>
                </c:pt>
                <c:pt idx="4">
                  <c:v>51517</c:v>
                </c:pt>
                <c:pt idx="5">
                  <c:v>17290</c:v>
                </c:pt>
                <c:pt idx="6">
                  <c:v>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3-46F6-901C-5CE1DD33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91264"/>
        <c:axId val="199990304"/>
      </c:scatterChart>
      <c:valAx>
        <c:axId val="1999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0304"/>
        <c:crosses val="autoZero"/>
        <c:crossBetween val="midCat"/>
      </c:valAx>
      <c:valAx>
        <c:axId val="1999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99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Tn'!$C$57:$C$63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Tn'!$D$57:$D$63</c:f>
              <c:numCache>
                <c:formatCode>General</c:formatCode>
                <c:ptCount val="7"/>
                <c:pt idx="0">
                  <c:v>2218474</c:v>
                </c:pt>
                <c:pt idx="1">
                  <c:v>854885</c:v>
                </c:pt>
                <c:pt idx="2">
                  <c:v>307282</c:v>
                </c:pt>
                <c:pt idx="3">
                  <c:v>108505</c:v>
                </c:pt>
                <c:pt idx="4">
                  <c:v>51512</c:v>
                </c:pt>
                <c:pt idx="5">
                  <c:v>17158</c:v>
                </c:pt>
                <c:pt idx="6">
                  <c:v>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78-4A2C-9EEF-27ADE6FFA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69536"/>
        <c:axId val="1053367616"/>
      </c:scatterChart>
      <c:valAx>
        <c:axId val="105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7616"/>
        <c:crosses val="autoZero"/>
        <c:crossBetween val="midCat"/>
      </c:valAx>
      <c:valAx>
        <c:axId val="10533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Tn'!$C$57:$C$63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Tn'!$D$57:$D$63</c:f>
              <c:numCache>
                <c:formatCode>General</c:formatCode>
                <c:ptCount val="7"/>
                <c:pt idx="0">
                  <c:v>2218474</c:v>
                </c:pt>
                <c:pt idx="1">
                  <c:v>854885</c:v>
                </c:pt>
                <c:pt idx="2">
                  <c:v>307282</c:v>
                </c:pt>
                <c:pt idx="3">
                  <c:v>108505</c:v>
                </c:pt>
                <c:pt idx="4">
                  <c:v>51512</c:v>
                </c:pt>
                <c:pt idx="5">
                  <c:v>17158</c:v>
                </c:pt>
                <c:pt idx="6">
                  <c:v>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EB-4FEA-9C16-6E66DDD61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69536"/>
        <c:axId val="1053367616"/>
      </c:scatterChart>
      <c:valAx>
        <c:axId val="105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7616"/>
        <c:crosses val="autoZero"/>
        <c:crossBetween val="midCat"/>
      </c:valAx>
      <c:valAx>
        <c:axId val="10533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Tn'!$C$57:$C$63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Tn'!$D$57:$D$63</c:f>
              <c:numCache>
                <c:formatCode>General</c:formatCode>
                <c:ptCount val="7"/>
                <c:pt idx="0">
                  <c:v>2218474</c:v>
                </c:pt>
                <c:pt idx="1">
                  <c:v>854885</c:v>
                </c:pt>
                <c:pt idx="2">
                  <c:v>307282</c:v>
                </c:pt>
                <c:pt idx="3">
                  <c:v>108505</c:v>
                </c:pt>
                <c:pt idx="4">
                  <c:v>51512</c:v>
                </c:pt>
                <c:pt idx="5">
                  <c:v>17158</c:v>
                </c:pt>
                <c:pt idx="6">
                  <c:v>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A-4BBA-82D1-5B5F692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69536"/>
        <c:axId val="1053367616"/>
      </c:scatterChart>
      <c:valAx>
        <c:axId val="105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7616"/>
        <c:crosses val="autoZero"/>
        <c:crossBetween val="midCat"/>
      </c:valAx>
      <c:valAx>
        <c:axId val="10533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'Plate 4 - Tn'!$C$57:$C$63</c:f>
              <c:numCache>
                <c:formatCode>General</c:formatCode>
                <c:ptCount val="7"/>
                <c:pt idx="0">
                  <c:v>2.0576131687242798E-2</c:v>
                </c:pt>
                <c:pt idx="1">
                  <c:v>6.8587105624142658E-3</c:v>
                </c:pt>
                <c:pt idx="2">
                  <c:v>2.2862368541380885E-3</c:v>
                </c:pt>
                <c:pt idx="3">
                  <c:v>7.6207895137936279E-4</c:v>
                </c:pt>
                <c:pt idx="4">
                  <c:v>2.5402631712645424E-4</c:v>
                </c:pt>
                <c:pt idx="5">
                  <c:v>8.4675439042151415E-5</c:v>
                </c:pt>
                <c:pt idx="6">
                  <c:v>2.8225146347383805E-5</c:v>
                </c:pt>
              </c:numCache>
            </c:numRef>
          </c:xVal>
          <c:yVal>
            <c:numRef>
              <c:f>'Plate 4 - Tn'!$D$57:$D$63</c:f>
              <c:numCache>
                <c:formatCode>General</c:formatCode>
                <c:ptCount val="7"/>
                <c:pt idx="0">
                  <c:v>2218474</c:v>
                </c:pt>
                <c:pt idx="1">
                  <c:v>854885</c:v>
                </c:pt>
                <c:pt idx="2">
                  <c:v>307282</c:v>
                </c:pt>
                <c:pt idx="3">
                  <c:v>108505</c:v>
                </c:pt>
                <c:pt idx="4">
                  <c:v>51512</c:v>
                </c:pt>
                <c:pt idx="5">
                  <c:v>17158</c:v>
                </c:pt>
                <c:pt idx="6">
                  <c:v>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E-402F-9E76-0F10D157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69536"/>
        <c:axId val="1053367616"/>
      </c:scatterChart>
      <c:valAx>
        <c:axId val="105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7616"/>
        <c:crosses val="autoZero"/>
        <c:crossBetween val="midCat"/>
      </c:valAx>
      <c:valAx>
        <c:axId val="10533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33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  <cx:data id="1">
      <cx:numDim type="val">
        <cx:f dir="row">_xlchart.v1.9</cx:f>
      </cx:numDim>
    </cx:data>
    <cx:data id="2">
      <cx:numDim type="val">
        <cx:f dir="row">_xlchart.v1.10</cx:f>
      </cx:numDim>
    </cx:data>
    <cx:data id="3">
      <cx:numDim type="val">
        <cx:f dir="row">_xlchart.v1.11</cx:f>
      </cx:numDim>
    </cx:data>
    <cx:data id="4">
      <cx:numDim type="val">
        <cx:f dir="row">_xlchart.v1.12</cx:f>
      </cx:numDim>
    </cx:data>
    <cx:data id="5">
      <cx:numDim type="val">
        <cx:f dir="row">_xlchart.v1.13</cx:f>
      </cx:numDim>
    </cx:data>
    <cx:data id="6">
      <cx:numDim type="val">
        <cx:f dir="row">_xlchart.v1.14</cx:f>
      </cx:numDim>
    </cx:data>
    <cx:data id="7">
      <cx:numDim type="val">
        <cx:f dir="row">_xlchart.v1.15</cx:f>
      </cx:numDim>
    </cx:data>
  </cx:chartData>
  <cx:chart>
    <cx:title pos="t" align="ctr" overlay="0">
      <cx:tx>
        <cx:txData>
          <cx:v>Aminopeptidase activity from 25/3/25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Aminopeptidase activity from 25/3/25</a:t>
          </a:r>
        </a:p>
      </cx:txPr>
    </cx:title>
    <cx:plotArea>
      <cx:plotAreaRegion>
        <cx:series layoutId="boxWhisker" uniqueId="{00000005-CE74-4973-979D-756BAB73F78C}">
          <cx:tx>
            <cx:txData>
              <cx:f>_xlchart.v1.0</cx:f>
              <cx:v>Alteromonas</cx:v>
            </cx:txData>
          </cx:tx>
          <cx:dataId val="0"/>
          <cx:layoutPr>
            <cx:statistics quartileMethod="exclusive"/>
          </cx:layoutPr>
        </cx:series>
        <cx:series layoutId="boxWhisker" uniqueId="{00000006-CE74-4973-979D-756BAB73F78C}">
          <cx:tx>
            <cx:txData>
              <cx:f>_xlchart.v1.1</cx:f>
              <cx:v>Pseudoalteromonas</cx:v>
            </cx:txData>
          </cx:tx>
          <cx:dataId val="1"/>
          <cx:layoutPr>
            <cx:statistics quartileMethod="exclusive"/>
          </cx:layoutPr>
        </cx:series>
        <cx:series layoutId="boxWhisker" uniqueId="{00000007-CE74-4973-979D-756BAB73F78C}">
          <cx:tx>
            <cx:txData>
              <cx:f>_xlchart.v1.2</cx:f>
              <cx:v>Sulfitobacter</cx:v>
            </cx:txData>
          </cx:tx>
          <cx:dataId val="2"/>
          <cx:layoutPr>
            <cx:statistics quartileMethod="exclusive"/>
          </cx:layoutPr>
        </cx:series>
        <cx:series layoutId="boxWhisker" uniqueId="{00000008-CE74-4973-979D-756BAB73F78C}">
          <cx:tx>
            <cx:txData>
              <cx:f>_xlchart.v1.3</cx:f>
              <cx:v>Marinovum</cx:v>
            </cx:txData>
          </cx:tx>
          <cx:dataId val="3"/>
          <cx:layoutPr>
            <cx:statistics quartileMethod="exclusive"/>
          </cx:layoutPr>
        </cx:series>
        <cx:series layoutId="boxWhisker" uniqueId="{00000009-CE74-4973-979D-756BAB73F78C}">
          <cx:tx>
            <cx:txData>
              <cx:f>_xlchart.v1.4</cx:f>
              <cx:v>Roseovarius</cx:v>
            </cx:txData>
          </cx:tx>
          <cx:dataId val="4"/>
          <cx:layoutPr>
            <cx:statistics quartileMethod="exclusive"/>
          </cx:layoutPr>
        </cx:series>
        <cx:series layoutId="boxWhisker" uniqueId="{0000000A-CE74-4973-979D-756BAB73F78C}">
          <cx:tx>
            <cx:txData>
              <cx:f>_xlchart.v1.5</cx:f>
              <cx:v>Phaeobacter</cx:v>
            </cx:txData>
          </cx:tx>
          <cx:dataId val="5"/>
          <cx:layoutPr>
            <cx:statistics quartileMethod="exclusive"/>
          </cx:layoutPr>
        </cx:series>
        <cx:series layoutId="boxWhisker" uniqueId="{0000000B-CE74-4973-979D-756BAB73F78C}">
          <cx:tx>
            <cx:txData>
              <cx:f>_xlchart.v1.6</cx:f>
              <cx:v>Marinobacter</cx:v>
            </cx:txData>
          </cx:tx>
          <cx:dataId val="6"/>
          <cx:layoutPr>
            <cx:statistics quartileMethod="exclusive"/>
          </cx:layoutPr>
        </cx:series>
        <cx:series layoutId="boxWhisker" uniqueId="{0000000C-CE74-4973-979D-756BAB73F78C}">
          <cx:tx>
            <cx:txData>
              <cx:f>_xlchart.v1.7</cx:f>
              <cx:v>MED4</cx:v>
            </cx:txData>
          </cx:tx>
          <cx:dataId val="7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fmole AMC Cell-1 h-1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fmole AMC Cell-1 h-1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10</xdr:row>
      <xdr:rowOff>121920</xdr:rowOff>
    </xdr:from>
    <xdr:to>
      <xdr:col>7</xdr:col>
      <xdr:colOff>681990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DA23D-9346-4C91-8F71-287E78739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287179</xdr:colOff>
      <xdr:row>0</xdr:row>
      <xdr:rowOff>0</xdr:rowOff>
    </xdr:from>
    <xdr:to>
      <xdr:col>29</xdr:col>
      <xdr:colOff>188119</xdr:colOff>
      <xdr:row>17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1E6C1-1F8A-4ED3-E8E1-2FDD9BB70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76200</xdr:colOff>
      <xdr:row>0</xdr:row>
      <xdr:rowOff>0</xdr:rowOff>
    </xdr:from>
    <xdr:to>
      <xdr:col>38</xdr:col>
      <xdr:colOff>168116</xdr:colOff>
      <xdr:row>16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33BF42-D80A-4D68-9B8C-12A8B2F2B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45225" y="0"/>
              <a:ext cx="4972526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361950</xdr:colOff>
      <xdr:row>17</xdr:row>
      <xdr:rowOff>152400</xdr:rowOff>
    </xdr:from>
    <xdr:to>
      <xdr:col>29</xdr:col>
      <xdr:colOff>262890</xdr:colOff>
      <xdr:row>34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AE7249-A457-49F2-A053-8CCA80040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510540</xdr:colOff>
      <xdr:row>53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72856E-B1AA-4358-9FA2-0E1F2CDA3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53657</xdr:colOff>
      <xdr:row>46</xdr:row>
      <xdr:rowOff>77470</xdr:rowOff>
    </xdr:from>
    <xdr:to>
      <xdr:col>17</xdr:col>
      <xdr:colOff>341629</xdr:colOff>
      <xdr:row>59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719A40-6E99-4751-A170-ED02DDE26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60</xdr:row>
      <xdr:rowOff>0</xdr:rowOff>
    </xdr:from>
    <xdr:to>
      <xdr:col>17</xdr:col>
      <xdr:colOff>284162</xdr:colOff>
      <xdr:row>75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749A8B-AAEF-45E9-9BB2-0F36E9CEB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77</xdr:row>
      <xdr:rowOff>0</xdr:rowOff>
    </xdr:from>
    <xdr:to>
      <xdr:col>17</xdr:col>
      <xdr:colOff>284162</xdr:colOff>
      <xdr:row>92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9ADF0C-A9DE-403A-9A6E-1A577EDCD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55</xdr:row>
      <xdr:rowOff>80010</xdr:rowOff>
    </xdr:from>
    <xdr:to>
      <xdr:col>13</xdr:col>
      <xdr:colOff>213360</xdr:colOff>
      <xdr:row>71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0FD7A-EB35-4ED6-85CE-4C95992F9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55</xdr:row>
      <xdr:rowOff>80010</xdr:rowOff>
    </xdr:from>
    <xdr:to>
      <xdr:col>13</xdr:col>
      <xdr:colOff>213360</xdr:colOff>
      <xdr:row>71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53B00-0AD0-44F6-A02C-A33C61F99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55</xdr:row>
      <xdr:rowOff>80010</xdr:rowOff>
    </xdr:from>
    <xdr:to>
      <xdr:col>13</xdr:col>
      <xdr:colOff>213360</xdr:colOff>
      <xdr:row>71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08C2E-87C8-42B1-91DC-83C4AED2A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44</xdr:row>
      <xdr:rowOff>80010</xdr:rowOff>
    </xdr:from>
    <xdr:to>
      <xdr:col>13</xdr:col>
      <xdr:colOff>213360</xdr:colOff>
      <xdr:row>60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6D0C3-3931-E665-B1F3-6EA714287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58</xdr:row>
      <xdr:rowOff>163830</xdr:rowOff>
    </xdr:from>
    <xdr:to>
      <xdr:col>13</xdr:col>
      <xdr:colOff>243840</xdr:colOff>
      <xdr:row>75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86AF8-9112-4987-9C48-6773C416B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58</xdr:row>
      <xdr:rowOff>163830</xdr:rowOff>
    </xdr:from>
    <xdr:to>
      <xdr:col>13</xdr:col>
      <xdr:colOff>243840</xdr:colOff>
      <xdr:row>75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B5B15-1FB1-47A5-93C5-F9EF13B6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77</xdr:row>
      <xdr:rowOff>0</xdr:rowOff>
    </xdr:from>
    <xdr:to>
      <xdr:col>13</xdr:col>
      <xdr:colOff>200025</xdr:colOff>
      <xdr:row>93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EB340-CC33-4E82-8978-501AFD1ED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58</xdr:row>
      <xdr:rowOff>163830</xdr:rowOff>
    </xdr:from>
    <xdr:to>
      <xdr:col>13</xdr:col>
      <xdr:colOff>243840</xdr:colOff>
      <xdr:row>75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E1B20-DC50-4AD2-AD1A-A3509F0E1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47</xdr:row>
      <xdr:rowOff>163830</xdr:rowOff>
    </xdr:from>
    <xdr:to>
      <xdr:col>13</xdr:col>
      <xdr:colOff>243840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8460E1-5E68-BC2A-EDC0-E37BBD931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60</xdr:row>
      <xdr:rowOff>57150</xdr:rowOff>
    </xdr:from>
    <xdr:to>
      <xdr:col>13</xdr:col>
      <xdr:colOff>7620</xdr:colOff>
      <xdr:row>76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1C41A-A55E-41DF-8118-BA58E96B3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60</xdr:row>
      <xdr:rowOff>57150</xdr:rowOff>
    </xdr:from>
    <xdr:to>
      <xdr:col>13</xdr:col>
      <xdr:colOff>7620</xdr:colOff>
      <xdr:row>76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71F36-D585-4F86-A318-7D7C1FDFF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60</xdr:row>
      <xdr:rowOff>57150</xdr:rowOff>
    </xdr:from>
    <xdr:to>
      <xdr:col>13</xdr:col>
      <xdr:colOff>7620</xdr:colOff>
      <xdr:row>76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928D6-A4AE-48BF-A93A-4AE41AFF7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49</xdr:row>
      <xdr:rowOff>57150</xdr:rowOff>
    </xdr:from>
    <xdr:to>
      <xdr:col>13</xdr:col>
      <xdr:colOff>7620</xdr:colOff>
      <xdr:row>65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394DBD-31C1-289C-8962-E99088D75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staff-my.sharepoint.com/personal/dsher_univ_haifa_ac_il/Documents/Haifa%20U/LAB%20PEOPLE/My%20results/Exoenzymatic%20activity%20250325.xlsx" TargetMode="External"/><Relationship Id="rId1" Type="http://schemas.openxmlformats.org/officeDocument/2006/relationships/externalLinkPath" Target="Exoenzymatic%20activity%202503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staff-my.sharepoint.com/personal/dsher_univ_haifa_ac_il/Documents/Haifa%20U/LAB%20PEOPLE/My%20results/ROS%20detoxification%20030625-modified%20110625.xlsx" TargetMode="External"/><Relationship Id="rId1" Type="http://schemas.openxmlformats.org/officeDocument/2006/relationships/externalLinkPath" Target="ROS%20detoxification%20030625-modified%201106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t growth"/>
      <sheetName val="Preparation of stocks"/>
      <sheetName val="Plate layout 250325"/>
      <sheetName val="1h results"/>
      <sheetName val="2h results"/>
    </sheetNames>
    <sheetDataSet>
      <sheetData sheetId="0"/>
      <sheetData sheetId="1"/>
      <sheetData sheetId="2">
        <row r="30">
          <cell r="I30">
            <v>925780000</v>
          </cell>
        </row>
        <row r="31">
          <cell r="I31">
            <v>434850000</v>
          </cell>
        </row>
        <row r="32">
          <cell r="I32">
            <v>2007690000</v>
          </cell>
        </row>
        <row r="33">
          <cell r="I33">
            <v>2005460000</v>
          </cell>
        </row>
        <row r="34">
          <cell r="I34">
            <v>444560000</v>
          </cell>
        </row>
        <row r="35">
          <cell r="I35">
            <v>298450000</v>
          </cell>
        </row>
        <row r="36">
          <cell r="I36">
            <v>435820000</v>
          </cell>
        </row>
        <row r="37">
          <cell r="I37">
            <v>272260000</v>
          </cell>
        </row>
      </sheetData>
      <sheetData sheetId="3"/>
      <sheetData sheetId="4">
        <row r="74">
          <cell r="P74" t="str">
            <v>Alteromonas</v>
          </cell>
          <cell r="R74">
            <v>0.72176533748519722</v>
          </cell>
          <cell r="S74">
            <v>0.66937972051919137</v>
          </cell>
          <cell r="T74">
            <v>0.66181539026410185</v>
          </cell>
        </row>
        <row r="75">
          <cell r="P75" t="str">
            <v>Pseudoalteromonas</v>
          </cell>
          <cell r="R75">
            <v>0.24245654281335657</v>
          </cell>
          <cell r="S75">
            <v>0.22143381809627968</v>
          </cell>
          <cell r="T75">
            <v>0.23348394902743899</v>
          </cell>
        </row>
        <row r="76">
          <cell r="P76" t="str">
            <v>Sulfitobacter</v>
          </cell>
          <cell r="R76">
            <v>3.1452219994498674E-2</v>
          </cell>
          <cell r="S76">
            <v>2.6055365110324379E-2</v>
          </cell>
          <cell r="T76">
            <v>2.8402470995037916E-2</v>
          </cell>
        </row>
        <row r="77">
          <cell r="P77" t="str">
            <v>Marinovum</v>
          </cell>
          <cell r="R77">
            <v>2.7113377867591425E-3</v>
          </cell>
          <cell r="S77">
            <v>-2.6180316005185267E-3</v>
          </cell>
          <cell r="T77">
            <v>6.9868208519506157E-4</v>
          </cell>
        </row>
        <row r="78">
          <cell r="P78" t="str">
            <v>Roseovarius</v>
          </cell>
          <cell r="R78">
            <v>0.17668100931603775</v>
          </cell>
          <cell r="S78">
            <v>0.17299411783117064</v>
          </cell>
          <cell r="T78">
            <v>0.18608630422911607</v>
          </cell>
        </row>
        <row r="79">
          <cell r="P79" t="str">
            <v>Phaeobacter</v>
          </cell>
          <cell r="R79">
            <v>0.22678204372533731</v>
          </cell>
          <cell r="S79">
            <v>0.22293934013734118</v>
          </cell>
        </row>
        <row r="80">
          <cell r="P80" t="str">
            <v>Marinobacter</v>
          </cell>
          <cell r="R80">
            <v>0.14037381198565299</v>
          </cell>
          <cell r="S80">
            <v>0.12441547683715676</v>
          </cell>
          <cell r="T80">
            <v>0.1338495523297939</v>
          </cell>
        </row>
        <row r="81">
          <cell r="P81" t="str">
            <v>MED4</v>
          </cell>
          <cell r="R81">
            <v>-1.9557883755349538E-2</v>
          </cell>
          <cell r="S81">
            <v>-1.9693847182920683E-2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 FCM measurements"/>
      <sheetName val="Reanalyzed FCM"/>
      <sheetName val="FCM at start of 280525 exp"/>
      <sheetName val="Reagent setup"/>
      <sheetName val="Results 280525"/>
      <sheetName val="Results 270525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8">
          <cell r="D98">
            <v>5</v>
          </cell>
          <cell r="E98">
            <v>7.3999999999999996E-2</v>
          </cell>
        </row>
        <row r="99">
          <cell r="D99">
            <v>4</v>
          </cell>
          <cell r="E99">
            <v>0.06</v>
          </cell>
        </row>
        <row r="100">
          <cell r="D100">
            <v>5</v>
          </cell>
          <cell r="E100">
            <v>7.0000000000000001E-3</v>
          </cell>
        </row>
        <row r="101">
          <cell r="D101">
            <v>3</v>
          </cell>
          <cell r="E101">
            <v>0.01</v>
          </cell>
        </row>
        <row r="102">
          <cell r="D102">
            <v>1</v>
          </cell>
          <cell r="E102">
            <v>2.5999999999999999E-2</v>
          </cell>
        </row>
        <row r="103">
          <cell r="D103">
            <v>3</v>
          </cell>
          <cell r="E103">
            <v>6.0000000000000001E-3</v>
          </cell>
        </row>
        <row r="104">
          <cell r="D104">
            <v>4</v>
          </cell>
          <cell r="E104">
            <v>0.16</v>
          </cell>
        </row>
        <row r="105">
          <cell r="D105">
            <v>2</v>
          </cell>
          <cell r="E105">
            <v>8.9999999999999993E-3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FD3-1A25-4AA2-B62F-44EE1F9FB1F6}">
  <dimension ref="A1:W22"/>
  <sheetViews>
    <sheetView workbookViewId="0"/>
  </sheetViews>
  <sheetFormatPr defaultRowHeight="13.2" x14ac:dyDescent="0.25"/>
  <cols>
    <col min="8" max="8" width="14.5546875" customWidth="1"/>
    <col min="9" max="9" width="20" customWidth="1"/>
    <col min="10" max="10" width="15.33203125" customWidth="1"/>
    <col min="11" max="11" width="18.21875" customWidth="1"/>
    <col min="12" max="12" width="15.33203125" customWidth="1"/>
    <col min="13" max="13" width="12.5546875" customWidth="1"/>
    <col min="14" max="14" width="10" bestFit="1" customWidth="1"/>
    <col min="20" max="20" width="11.33203125" customWidth="1"/>
    <col min="21" max="21" width="12" customWidth="1"/>
    <col min="22" max="22" width="12.6640625" customWidth="1"/>
    <col min="23" max="23" width="13.6640625" customWidth="1"/>
  </cols>
  <sheetData>
    <row r="1" spans="1:23" x14ac:dyDescent="0.25">
      <c r="A1" t="s">
        <v>79</v>
      </c>
      <c r="H1" t="s">
        <v>82</v>
      </c>
      <c r="N1" s="41" t="s">
        <v>89</v>
      </c>
    </row>
    <row r="2" spans="1:23" x14ac:dyDescent="0.25">
      <c r="G2" t="s">
        <v>80</v>
      </c>
      <c r="H2" t="s">
        <v>81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s="39" t="s">
        <v>88</v>
      </c>
    </row>
    <row r="3" spans="1:23" x14ac:dyDescent="0.25">
      <c r="A3" t="s">
        <v>61</v>
      </c>
      <c r="B3" t="s">
        <v>62</v>
      </c>
      <c r="D3" t="s">
        <v>63</v>
      </c>
      <c r="E3" t="s">
        <v>64</v>
      </c>
      <c r="G3">
        <v>22308</v>
      </c>
      <c r="H3" s="37">
        <f>G3*500/0.005</f>
        <v>2230800000</v>
      </c>
      <c r="I3" s="37">
        <f>'[1]Plate layout 250325'!I30</f>
        <v>925780000</v>
      </c>
      <c r="J3">
        <v>220</v>
      </c>
      <c r="K3" s="38">
        <v>59.409362915595494</v>
      </c>
      <c r="L3" s="38">
        <v>160.59063708440451</v>
      </c>
      <c r="M3" s="38">
        <v>220</v>
      </c>
      <c r="N3" s="40">
        <f>(H3/50)*(K3/M3)</f>
        <v>12048218.799282767</v>
      </c>
    </row>
    <row r="4" spans="1:23" x14ac:dyDescent="0.25">
      <c r="A4" t="s">
        <v>61</v>
      </c>
      <c r="B4" t="s">
        <v>62</v>
      </c>
      <c r="D4" t="s">
        <v>65</v>
      </c>
      <c r="E4" t="s">
        <v>66</v>
      </c>
      <c r="G4">
        <v>5099</v>
      </c>
      <c r="H4" s="37">
        <f t="shared" ref="H4:H10" si="0">G4*500/0.005</f>
        <v>509900000</v>
      </c>
      <c r="I4" s="37">
        <f>'[1]Plate layout 250325'!I31</f>
        <v>434850000</v>
      </c>
      <c r="J4">
        <v>220</v>
      </c>
      <c r="K4" s="38">
        <v>126.4803955386915</v>
      </c>
      <c r="L4" s="38">
        <v>93.519604461308504</v>
      </c>
      <c r="M4" s="38">
        <v>220</v>
      </c>
      <c r="N4" s="40">
        <f t="shared" ref="N4:N9" si="1">(H4/50)*(K4/M4)</f>
        <v>5862941.2441071626</v>
      </c>
    </row>
    <row r="5" spans="1:23" x14ac:dyDescent="0.25">
      <c r="A5" t="s">
        <v>61</v>
      </c>
      <c r="B5" t="s">
        <v>62</v>
      </c>
      <c r="D5" t="s">
        <v>67</v>
      </c>
      <c r="E5" t="s">
        <v>68</v>
      </c>
      <c r="G5">
        <v>21316</v>
      </c>
      <c r="H5" s="37">
        <f t="shared" si="0"/>
        <v>2131600000</v>
      </c>
      <c r="I5" s="37">
        <f>'[1]Plate layout 250325'!I32</f>
        <v>2007690000</v>
      </c>
      <c r="J5">
        <v>220</v>
      </c>
      <c r="K5" s="38">
        <v>27.394667503449238</v>
      </c>
      <c r="L5" s="38">
        <v>192.60533249655077</v>
      </c>
      <c r="M5" s="38">
        <v>220</v>
      </c>
      <c r="N5" s="40">
        <f t="shared" si="1"/>
        <v>5308588.4773047632</v>
      </c>
    </row>
    <row r="6" spans="1:23" x14ac:dyDescent="0.25">
      <c r="A6" t="s">
        <v>61</v>
      </c>
      <c r="B6" t="s">
        <v>62</v>
      </c>
      <c r="D6" t="s">
        <v>69</v>
      </c>
      <c r="E6" t="s">
        <v>70</v>
      </c>
      <c r="G6">
        <v>30745</v>
      </c>
      <c r="H6" s="37">
        <f t="shared" si="0"/>
        <v>3074500000</v>
      </c>
      <c r="I6" s="37">
        <f>'[1]Plate layout 250325'!I33</f>
        <v>2005460000</v>
      </c>
      <c r="J6">
        <v>220</v>
      </c>
      <c r="K6" s="38">
        <v>27.425129396746883</v>
      </c>
      <c r="L6" s="38">
        <v>192.57487060325312</v>
      </c>
      <c r="M6" s="38">
        <v>220</v>
      </c>
      <c r="N6" s="40">
        <f t="shared" si="1"/>
        <v>7665323.6663907534</v>
      </c>
    </row>
    <row r="7" spans="1:23" x14ac:dyDescent="0.25">
      <c r="A7" t="s">
        <v>61</v>
      </c>
      <c r="B7" t="s">
        <v>62</v>
      </c>
      <c r="D7" t="s">
        <v>71</v>
      </c>
      <c r="E7" t="s">
        <v>72</v>
      </c>
      <c r="G7">
        <v>54750</v>
      </c>
      <c r="H7" s="37">
        <f t="shared" si="0"/>
        <v>5475000000</v>
      </c>
      <c r="I7" s="37">
        <f>'[1]Plate layout 250325'!I34</f>
        <v>444560000</v>
      </c>
      <c r="J7">
        <v>220</v>
      </c>
      <c r="K7" s="38">
        <v>123.71783336332554</v>
      </c>
      <c r="L7" s="38">
        <v>96.282166636674461</v>
      </c>
      <c r="M7" s="38">
        <v>220</v>
      </c>
      <c r="N7" s="40">
        <f t="shared" si="1"/>
        <v>61577739.787655205</v>
      </c>
    </row>
    <row r="8" spans="1:23" x14ac:dyDescent="0.25">
      <c r="A8" t="s">
        <v>61</v>
      </c>
      <c r="B8" t="s">
        <v>62</v>
      </c>
      <c r="D8" t="s">
        <v>73</v>
      </c>
      <c r="E8" t="s">
        <v>74</v>
      </c>
      <c r="G8">
        <v>4204</v>
      </c>
      <c r="H8" s="37">
        <f t="shared" si="0"/>
        <v>420400000</v>
      </c>
      <c r="I8" s="37">
        <f>'[1]Plate layout 250325'!I35</f>
        <v>298450000</v>
      </c>
      <c r="J8">
        <v>220</v>
      </c>
      <c r="K8" s="38">
        <v>184.28547495392863</v>
      </c>
      <c r="L8" s="38">
        <v>35.714525046071373</v>
      </c>
      <c r="M8" s="38">
        <v>220</v>
      </c>
      <c r="N8" s="40">
        <f t="shared" si="1"/>
        <v>7043055.788239236</v>
      </c>
    </row>
    <row r="9" spans="1:23" x14ac:dyDescent="0.25">
      <c r="A9" t="s">
        <v>61</v>
      </c>
      <c r="B9" t="s">
        <v>62</v>
      </c>
      <c r="D9" t="s">
        <v>75</v>
      </c>
      <c r="E9" t="s">
        <v>76</v>
      </c>
      <c r="G9">
        <v>36748</v>
      </c>
      <c r="H9" s="37">
        <f t="shared" si="0"/>
        <v>3674800000</v>
      </c>
      <c r="I9" s="37">
        <f>'[1]Plate layout 250325'!I36</f>
        <v>435820000</v>
      </c>
      <c r="J9">
        <v>220</v>
      </c>
      <c r="K9" s="38">
        <v>126.19888944977284</v>
      </c>
      <c r="L9" s="38">
        <v>93.801110550227165</v>
      </c>
      <c r="M9" s="38">
        <v>220</v>
      </c>
      <c r="N9" s="40">
        <f t="shared" si="1"/>
        <v>42159607.177275017</v>
      </c>
    </row>
    <row r="10" spans="1:23" x14ac:dyDescent="0.25">
      <c r="A10" t="s">
        <v>61</v>
      </c>
      <c r="B10" t="s">
        <v>62</v>
      </c>
      <c r="D10" t="s">
        <v>77</v>
      </c>
      <c r="E10" t="s">
        <v>78</v>
      </c>
      <c r="G10">
        <v>72533</v>
      </c>
      <c r="H10" s="37">
        <f t="shared" si="0"/>
        <v>7253300000</v>
      </c>
      <c r="I10" s="37">
        <f>'[1]Plate layout 250325'!I37</f>
        <v>272260000</v>
      </c>
      <c r="J10">
        <v>220</v>
      </c>
      <c r="K10" s="38">
        <v>202.01278189965475</v>
      </c>
      <c r="L10" s="38">
        <v>17.987218100345245</v>
      </c>
      <c r="M10" s="38">
        <v>220</v>
      </c>
      <c r="N10" s="40">
        <f>(H10/50)*(K10/M10)*2</f>
        <v>266410783.8095938</v>
      </c>
      <c r="O10" t="s">
        <v>106</v>
      </c>
    </row>
    <row r="12" spans="1:23" ht="13.8" thickBot="1" x14ac:dyDescent="0.3"/>
    <row r="13" spans="1:23" ht="14.4" x14ac:dyDescent="0.3">
      <c r="I13" s="42"/>
      <c r="J13" s="43"/>
      <c r="K13" s="43" t="s">
        <v>81</v>
      </c>
      <c r="L13" s="43"/>
      <c r="M13" s="43"/>
      <c r="N13" s="43"/>
      <c r="O13" s="43"/>
      <c r="P13" s="43"/>
      <c r="Q13" s="43"/>
      <c r="R13" s="43"/>
      <c r="S13" s="43"/>
      <c r="T13" s="43"/>
      <c r="U13" s="65" t="s">
        <v>90</v>
      </c>
      <c r="V13" s="43"/>
      <c r="W13" s="63"/>
    </row>
    <row r="14" spans="1:23" ht="14.4" x14ac:dyDescent="0.3">
      <c r="I14" s="44"/>
      <c r="K14">
        <v>1</v>
      </c>
      <c r="L14">
        <v>2</v>
      </c>
      <c r="M14">
        <v>3</v>
      </c>
      <c r="N14">
        <v>4</v>
      </c>
      <c r="O14">
        <v>5</v>
      </c>
      <c r="P14">
        <v>6</v>
      </c>
      <c r="Q14">
        <v>7</v>
      </c>
      <c r="R14">
        <v>8</v>
      </c>
      <c r="S14">
        <v>9</v>
      </c>
      <c r="T14" s="45">
        <v>10</v>
      </c>
      <c r="U14" s="45">
        <v>11</v>
      </c>
      <c r="W14" s="64"/>
    </row>
    <row r="15" spans="1:23" x14ac:dyDescent="0.25">
      <c r="I15" s="44" t="s">
        <v>53</v>
      </c>
      <c r="J15" t="s">
        <v>30</v>
      </c>
      <c r="K15" s="46">
        <f>$N3</f>
        <v>12048218.799282767</v>
      </c>
      <c r="L15" s="46">
        <f t="shared" ref="L15:M15" si="2">$N3</f>
        <v>12048218.799282767</v>
      </c>
      <c r="M15" s="46">
        <f t="shared" si="2"/>
        <v>12048218.799282767</v>
      </c>
      <c r="N15" s="47">
        <f>K15/10</f>
        <v>1204821.8799282766</v>
      </c>
      <c r="O15" s="47">
        <f t="shared" ref="O15:S22" si="3">L15/10</f>
        <v>1204821.8799282766</v>
      </c>
      <c r="P15" s="47">
        <f t="shared" si="3"/>
        <v>1204821.8799282766</v>
      </c>
      <c r="Q15" s="47">
        <f>N15/10</f>
        <v>120482.18799282766</v>
      </c>
      <c r="R15" s="47">
        <f>O15/10</f>
        <v>120482.18799282766</v>
      </c>
      <c r="S15" s="47">
        <f>P15/10</f>
        <v>120482.18799282766</v>
      </c>
      <c r="T15" s="48">
        <f>$N3</f>
        <v>12048218.799282767</v>
      </c>
      <c r="U15" s="48">
        <f t="shared" ref="U15:W22" si="4">$N3</f>
        <v>12048218.799282767</v>
      </c>
      <c r="V15" s="48">
        <f t="shared" si="4"/>
        <v>12048218.799282767</v>
      </c>
      <c r="W15" s="49">
        <f t="shared" si="4"/>
        <v>12048218.799282767</v>
      </c>
    </row>
    <row r="16" spans="1:23" x14ac:dyDescent="0.25">
      <c r="I16" s="44" t="s">
        <v>54</v>
      </c>
      <c r="J16" t="s">
        <v>31</v>
      </c>
      <c r="K16" s="46">
        <f t="shared" ref="K16:M16" si="5">$N4</f>
        <v>5862941.2441071626</v>
      </c>
      <c r="L16" s="46">
        <f t="shared" si="5"/>
        <v>5862941.2441071626</v>
      </c>
      <c r="M16" s="46">
        <f t="shared" si="5"/>
        <v>5862941.2441071626</v>
      </c>
      <c r="N16" s="47">
        <f t="shared" ref="N16:N22" si="6">K16/10</f>
        <v>586294.12441071623</v>
      </c>
      <c r="O16" s="47">
        <f t="shared" si="3"/>
        <v>586294.12441071623</v>
      </c>
      <c r="P16" s="47">
        <f t="shared" si="3"/>
        <v>586294.12441071623</v>
      </c>
      <c r="Q16" s="47">
        <f t="shared" si="3"/>
        <v>58629.412441071625</v>
      </c>
      <c r="R16" s="47">
        <f t="shared" si="3"/>
        <v>58629.412441071625</v>
      </c>
      <c r="S16" s="47">
        <f t="shared" si="3"/>
        <v>58629.412441071625</v>
      </c>
      <c r="T16" s="48">
        <f t="shared" ref="T16:T22" si="7">$N4</f>
        <v>5862941.2441071626</v>
      </c>
      <c r="U16" s="48">
        <f t="shared" si="4"/>
        <v>5862941.2441071626</v>
      </c>
      <c r="V16" s="48">
        <f t="shared" si="4"/>
        <v>5862941.2441071626</v>
      </c>
      <c r="W16" s="49">
        <f t="shared" si="4"/>
        <v>5862941.2441071626</v>
      </c>
    </row>
    <row r="17" spans="9:23" x14ac:dyDescent="0.25">
      <c r="I17" s="44" t="s">
        <v>55</v>
      </c>
      <c r="J17" t="s">
        <v>32</v>
      </c>
      <c r="K17" s="46">
        <f t="shared" ref="K17:M17" si="8">$N5</f>
        <v>5308588.4773047632</v>
      </c>
      <c r="L17" s="46">
        <f t="shared" si="8"/>
        <v>5308588.4773047632</v>
      </c>
      <c r="M17" s="46">
        <f t="shared" si="8"/>
        <v>5308588.4773047632</v>
      </c>
      <c r="N17" s="47">
        <f t="shared" si="6"/>
        <v>530858.84773047629</v>
      </c>
      <c r="O17" s="47">
        <f t="shared" si="3"/>
        <v>530858.84773047629</v>
      </c>
      <c r="P17" s="47">
        <f t="shared" si="3"/>
        <v>530858.84773047629</v>
      </c>
      <c r="Q17" s="47">
        <f t="shared" si="3"/>
        <v>53085.884773047626</v>
      </c>
      <c r="R17" s="47">
        <f t="shared" si="3"/>
        <v>53085.884773047626</v>
      </c>
      <c r="S17" s="47">
        <f t="shared" si="3"/>
        <v>53085.884773047626</v>
      </c>
      <c r="T17" s="48">
        <f t="shared" si="7"/>
        <v>5308588.4773047632</v>
      </c>
      <c r="U17" s="48">
        <f t="shared" si="4"/>
        <v>5308588.4773047632</v>
      </c>
      <c r="V17" s="48">
        <f t="shared" si="4"/>
        <v>5308588.4773047632</v>
      </c>
      <c r="W17" s="49">
        <f t="shared" si="4"/>
        <v>5308588.4773047632</v>
      </c>
    </row>
    <row r="18" spans="9:23" x14ac:dyDescent="0.25">
      <c r="I18" s="44" t="s">
        <v>56</v>
      </c>
      <c r="J18" t="s">
        <v>33</v>
      </c>
      <c r="K18" s="46">
        <f t="shared" ref="K18:M18" si="9">$N6</f>
        <v>7665323.6663907534</v>
      </c>
      <c r="L18" s="46">
        <f t="shared" si="9"/>
        <v>7665323.6663907534</v>
      </c>
      <c r="M18" s="46">
        <f t="shared" si="9"/>
        <v>7665323.6663907534</v>
      </c>
      <c r="N18" s="47">
        <f t="shared" si="6"/>
        <v>766532.36663907534</v>
      </c>
      <c r="O18" s="47">
        <f t="shared" si="3"/>
        <v>766532.36663907534</v>
      </c>
      <c r="P18" s="47">
        <f t="shared" si="3"/>
        <v>766532.36663907534</v>
      </c>
      <c r="Q18" s="47">
        <f t="shared" si="3"/>
        <v>76653.236663907534</v>
      </c>
      <c r="R18" s="47">
        <f t="shared" si="3"/>
        <v>76653.236663907534</v>
      </c>
      <c r="S18" s="47">
        <f t="shared" si="3"/>
        <v>76653.236663907534</v>
      </c>
      <c r="T18" s="48">
        <f t="shared" si="7"/>
        <v>7665323.6663907534</v>
      </c>
      <c r="U18" s="48">
        <f t="shared" si="4"/>
        <v>7665323.6663907534</v>
      </c>
      <c r="V18" s="48">
        <f t="shared" si="4"/>
        <v>7665323.6663907534</v>
      </c>
      <c r="W18" s="49">
        <f t="shared" si="4"/>
        <v>7665323.6663907534</v>
      </c>
    </row>
    <row r="19" spans="9:23" x14ac:dyDescent="0.25">
      <c r="I19" s="44" t="s">
        <v>57</v>
      </c>
      <c r="J19" t="s">
        <v>34</v>
      </c>
      <c r="K19" s="46">
        <f t="shared" ref="K19:M19" si="10">$N7</f>
        <v>61577739.787655205</v>
      </c>
      <c r="L19" s="46">
        <f t="shared" si="10"/>
        <v>61577739.787655205</v>
      </c>
      <c r="M19" s="46">
        <f t="shared" si="10"/>
        <v>61577739.787655205</v>
      </c>
      <c r="N19" s="47">
        <f t="shared" si="6"/>
        <v>6157773.9787655203</v>
      </c>
      <c r="O19" s="47">
        <f t="shared" si="3"/>
        <v>6157773.9787655203</v>
      </c>
      <c r="P19" s="47">
        <f t="shared" si="3"/>
        <v>6157773.9787655203</v>
      </c>
      <c r="Q19" s="47">
        <f t="shared" si="3"/>
        <v>615777.39787655207</v>
      </c>
      <c r="R19" s="47">
        <f t="shared" si="3"/>
        <v>615777.39787655207</v>
      </c>
      <c r="S19" s="47">
        <f t="shared" si="3"/>
        <v>615777.39787655207</v>
      </c>
      <c r="T19" s="48">
        <f t="shared" si="7"/>
        <v>61577739.787655205</v>
      </c>
      <c r="U19" s="48">
        <f t="shared" si="4"/>
        <v>61577739.787655205</v>
      </c>
      <c r="V19" s="48">
        <f t="shared" si="4"/>
        <v>61577739.787655205</v>
      </c>
      <c r="W19" s="49">
        <f t="shared" si="4"/>
        <v>61577739.787655205</v>
      </c>
    </row>
    <row r="20" spans="9:23" x14ac:dyDescent="0.25">
      <c r="I20" s="44" t="s">
        <v>58</v>
      </c>
      <c r="J20" t="s">
        <v>35</v>
      </c>
      <c r="K20" s="46">
        <f t="shared" ref="K20:M20" si="11">$N8</f>
        <v>7043055.788239236</v>
      </c>
      <c r="L20" s="46">
        <f t="shared" si="11"/>
        <v>7043055.788239236</v>
      </c>
      <c r="M20" s="46">
        <f t="shared" si="11"/>
        <v>7043055.788239236</v>
      </c>
      <c r="N20" s="47">
        <f t="shared" si="6"/>
        <v>704305.5788239236</v>
      </c>
      <c r="O20" s="47">
        <f t="shared" si="3"/>
        <v>704305.5788239236</v>
      </c>
      <c r="P20" s="47">
        <f t="shared" si="3"/>
        <v>704305.5788239236</v>
      </c>
      <c r="Q20" s="47">
        <f t="shared" si="3"/>
        <v>70430.557882392357</v>
      </c>
      <c r="R20" s="47">
        <f t="shared" si="3"/>
        <v>70430.557882392357</v>
      </c>
      <c r="S20" s="47">
        <f t="shared" si="3"/>
        <v>70430.557882392357</v>
      </c>
      <c r="T20" s="48">
        <f t="shared" si="7"/>
        <v>7043055.788239236</v>
      </c>
      <c r="U20" s="48">
        <f t="shared" si="4"/>
        <v>7043055.788239236</v>
      </c>
      <c r="V20" s="48">
        <f t="shared" si="4"/>
        <v>7043055.788239236</v>
      </c>
      <c r="W20" s="49">
        <f t="shared" si="4"/>
        <v>7043055.788239236</v>
      </c>
    </row>
    <row r="21" spans="9:23" x14ac:dyDescent="0.25">
      <c r="I21" s="44" t="s">
        <v>59</v>
      </c>
      <c r="J21" t="s">
        <v>36</v>
      </c>
      <c r="K21" s="46">
        <f t="shared" ref="K21:M21" si="12">$N9</f>
        <v>42159607.177275017</v>
      </c>
      <c r="L21" s="46">
        <f t="shared" si="12"/>
        <v>42159607.177275017</v>
      </c>
      <c r="M21" s="46">
        <f t="shared" si="12"/>
        <v>42159607.177275017</v>
      </c>
      <c r="N21" s="47">
        <f t="shared" si="6"/>
        <v>4215960.7177275019</v>
      </c>
      <c r="O21" s="47">
        <f t="shared" si="3"/>
        <v>4215960.7177275019</v>
      </c>
      <c r="P21" s="47">
        <f t="shared" si="3"/>
        <v>4215960.7177275019</v>
      </c>
      <c r="Q21" s="47">
        <f t="shared" si="3"/>
        <v>421596.07177275018</v>
      </c>
      <c r="R21" s="47">
        <f t="shared" si="3"/>
        <v>421596.07177275018</v>
      </c>
      <c r="S21" s="47">
        <f t="shared" si="3"/>
        <v>421596.07177275018</v>
      </c>
      <c r="T21" s="48">
        <f t="shared" si="7"/>
        <v>42159607.177275017</v>
      </c>
      <c r="U21" s="48">
        <f t="shared" si="4"/>
        <v>42159607.177275017</v>
      </c>
      <c r="V21" s="48">
        <f t="shared" si="4"/>
        <v>42159607.177275017</v>
      </c>
      <c r="W21" s="49">
        <f t="shared" si="4"/>
        <v>42159607.177275017</v>
      </c>
    </row>
    <row r="22" spans="9:23" ht="13.8" thickBot="1" x14ac:dyDescent="0.3">
      <c r="I22" s="50" t="s">
        <v>60</v>
      </c>
      <c r="J22" s="51" t="s">
        <v>37</v>
      </c>
      <c r="K22" s="52">
        <f t="shared" ref="K22:M22" si="13">$N10</f>
        <v>266410783.8095938</v>
      </c>
      <c r="L22" s="52">
        <f t="shared" si="13"/>
        <v>266410783.8095938</v>
      </c>
      <c r="M22" s="52">
        <f t="shared" si="13"/>
        <v>266410783.8095938</v>
      </c>
      <c r="N22" s="53">
        <f t="shared" si="6"/>
        <v>26641078.38095938</v>
      </c>
      <c r="O22" s="53">
        <f t="shared" si="3"/>
        <v>26641078.38095938</v>
      </c>
      <c r="P22" s="53">
        <f t="shared" si="3"/>
        <v>26641078.38095938</v>
      </c>
      <c r="Q22" s="53">
        <f t="shared" si="3"/>
        <v>2664107.8380959379</v>
      </c>
      <c r="R22" s="53">
        <f t="shared" si="3"/>
        <v>2664107.8380959379</v>
      </c>
      <c r="S22" s="53">
        <f t="shared" si="3"/>
        <v>2664107.8380959379</v>
      </c>
      <c r="T22" s="54">
        <f t="shared" si="7"/>
        <v>266410783.8095938</v>
      </c>
      <c r="U22" s="54">
        <f t="shared" si="4"/>
        <v>266410783.8095938</v>
      </c>
      <c r="V22" s="54">
        <f t="shared" si="4"/>
        <v>266410783.8095938</v>
      </c>
      <c r="W22" s="55">
        <f t="shared" si="4"/>
        <v>266410783.8095938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4EFB-15F7-41C6-BF74-65D40EBEE91A}">
  <dimension ref="A1:U60"/>
  <sheetViews>
    <sheetView tabSelected="1" topLeftCell="A38" workbookViewId="0"/>
  </sheetViews>
  <sheetFormatPr defaultRowHeight="13.2" x14ac:dyDescent="0.25"/>
  <cols>
    <col min="1" max="1" width="17.33203125" customWidth="1"/>
    <col min="2" max="2" width="11.21875" customWidth="1"/>
    <col min="3" max="3" width="12.44140625" customWidth="1"/>
  </cols>
  <sheetData>
    <row r="1" spans="1:21" x14ac:dyDescent="0.25">
      <c r="A1" s="41" t="s">
        <v>113</v>
      </c>
    </row>
    <row r="2" spans="1:21" x14ac:dyDescent="0.25">
      <c r="A2" s="41" t="s">
        <v>112</v>
      </c>
    </row>
    <row r="3" spans="1:21" x14ac:dyDescent="0.25">
      <c r="A3" s="41" t="s">
        <v>111</v>
      </c>
      <c r="B3" s="67">
        <f>'Plate 1 - T1'!U50</f>
        <v>0.87249999999999917</v>
      </c>
      <c r="I3" s="67">
        <f>'Plate 1 - T2'!U50</f>
        <v>2.2722222222222226</v>
      </c>
      <c r="P3" s="67">
        <f>'Plate 1 - Tn'!U50</f>
        <v>6.8305555555555539</v>
      </c>
    </row>
    <row r="4" spans="1:21" x14ac:dyDescent="0.25">
      <c r="A4" s="41"/>
      <c r="B4" s="68" t="s">
        <v>114</v>
      </c>
      <c r="C4" s="41" t="s">
        <v>115</v>
      </c>
      <c r="D4" s="41" t="s">
        <v>116</v>
      </c>
      <c r="E4" s="41" t="s">
        <v>117</v>
      </c>
      <c r="F4" s="41" t="s">
        <v>118</v>
      </c>
      <c r="G4" s="41" t="s">
        <v>121</v>
      </c>
      <c r="H4" s="41"/>
      <c r="I4" s="68" t="s">
        <v>114</v>
      </c>
      <c r="J4" s="41" t="s">
        <v>115</v>
      </c>
      <c r="K4" s="41" t="s">
        <v>116</v>
      </c>
      <c r="L4" s="41" t="s">
        <v>117</v>
      </c>
      <c r="M4" s="41" t="s">
        <v>118</v>
      </c>
      <c r="N4" s="41" t="s">
        <v>121</v>
      </c>
      <c r="O4" s="41"/>
      <c r="P4" s="68" t="s">
        <v>114</v>
      </c>
      <c r="Q4" s="41" t="s">
        <v>115</v>
      </c>
      <c r="R4" s="41" t="s">
        <v>116</v>
      </c>
      <c r="S4" s="41" t="s">
        <v>117</v>
      </c>
      <c r="T4" s="41" t="s">
        <v>118</v>
      </c>
      <c r="U4" s="41" t="s">
        <v>121</v>
      </c>
    </row>
    <row r="5" spans="1:21" x14ac:dyDescent="0.25">
      <c r="A5" t="s">
        <v>53</v>
      </c>
      <c r="B5">
        <f>'Plate 1 - T1'!R64</f>
        <v>0.36147012503906123</v>
      </c>
      <c r="C5">
        <f>'Plate 1 - T1'!S64</f>
        <v>0.58229016648792253</v>
      </c>
      <c r="D5">
        <f>'Plate 1 - T1'!T64</f>
        <v>0.28909486134578033</v>
      </c>
      <c r="E5">
        <f>AVERAGE(B5:D5)</f>
        <v>0.4109517176242547</v>
      </c>
      <c r="F5">
        <f>STDEV(B5:D5)</f>
        <v>0.1527324220423541</v>
      </c>
      <c r="G5">
        <f>F5/E5</f>
        <v>0.37165539281673443</v>
      </c>
      <c r="I5">
        <f>'Plate 1 - T2'!R64</f>
        <v>0.3326784536347745</v>
      </c>
      <c r="J5">
        <f>'Plate 1 - T2'!S64</f>
        <v>0.43147482508736112</v>
      </c>
      <c r="K5">
        <f>'Plate 1 - T2'!T64</f>
        <v>0.29318196782268791</v>
      </c>
      <c r="L5">
        <f>AVERAGE(I5:K5)</f>
        <v>0.35244508218160786</v>
      </c>
      <c r="M5">
        <f>STDEV(I5:K5)</f>
        <v>7.1233898501262646E-2</v>
      </c>
      <c r="N5">
        <f>M5/L5</f>
        <v>0.2021134698782866</v>
      </c>
      <c r="P5">
        <f>'Plate 1 - Tn'!R64</f>
        <v>0.28286991582829502</v>
      </c>
      <c r="Q5">
        <f>'Plate 1 - Tn'!S64</f>
        <v>0.31436127041585249</v>
      </c>
      <c r="R5">
        <f>'Plate 1 - Tn'!T64</f>
        <v>0.2684995107981864</v>
      </c>
      <c r="S5">
        <f>AVERAGE(P5:R5)</f>
        <v>0.28857689901411132</v>
      </c>
      <c r="T5">
        <f>STDEV(P5:R5)</f>
        <v>2.3457461320857791E-2</v>
      </c>
      <c r="U5">
        <f>T5/S5</f>
        <v>8.1286691349853085E-2</v>
      </c>
    </row>
    <row r="6" spans="1:21" x14ac:dyDescent="0.25">
      <c r="A6" t="s">
        <v>54</v>
      </c>
      <c r="B6">
        <f>'Plate 1 - T1'!R65</f>
        <v>0.31700281794099605</v>
      </c>
      <c r="C6">
        <f>'Plate 1 - T1'!S65</f>
        <v>0.37484369680242019</v>
      </c>
      <c r="D6">
        <f>'Plate 1 - T1'!T65</f>
        <v>0.32935896310375229</v>
      </c>
      <c r="E6">
        <f t="shared" ref="E6:E12" si="0">AVERAGE(B6:D6)</f>
        <v>0.34040182594905621</v>
      </c>
      <c r="F6">
        <f t="shared" ref="F6:F12" si="1">STDEV(B6:D6)</f>
        <v>3.0460637415041566E-2</v>
      </c>
      <c r="G6">
        <f t="shared" ref="G6:G12" si="2">F6/E6</f>
        <v>8.9484353763719937E-2</v>
      </c>
      <c r="I6">
        <f>'Plate 1 - T2'!R65</f>
        <v>0.21382064853242513</v>
      </c>
      <c r="J6">
        <f>'Plate 1 - T2'!S65</f>
        <v>0.24942350782430964</v>
      </c>
      <c r="K6">
        <f>'Plate 1 - T2'!T65</f>
        <v>0.24439747852048069</v>
      </c>
      <c r="L6">
        <f t="shared" ref="L6:L12" si="3">AVERAGE(I6:K6)</f>
        <v>0.23588054495907182</v>
      </c>
      <c r="M6">
        <f t="shared" ref="M6:M12" si="4">STDEV(I6:K6)</f>
        <v>1.9269004006604008E-2</v>
      </c>
      <c r="N6">
        <f t="shared" ref="N6:N12" si="5">M6/L6</f>
        <v>8.1689670548910326E-2</v>
      </c>
      <c r="P6">
        <f>'Plate 1 - Tn'!R65</f>
        <v>0.16643105765888364</v>
      </c>
      <c r="Q6">
        <f>'Plate 1 - Tn'!S65</f>
        <v>0.17996059023056504</v>
      </c>
      <c r="R6">
        <f>'Plate 1 - Tn'!T65</f>
        <v>0.18144359502838911</v>
      </c>
      <c r="S6">
        <f t="shared" ref="S6:S12" si="6">AVERAGE(P6:R6)</f>
        <v>0.17594508097261261</v>
      </c>
      <c r="T6">
        <f t="shared" ref="T6:T12" si="7">STDEV(P6:R6)</f>
        <v>8.2726842994415017E-3</v>
      </c>
      <c r="U6">
        <f t="shared" ref="U6:U12" si="8">T6/S6</f>
        <v>4.7018559733018155E-2</v>
      </c>
    </row>
    <row r="7" spans="1:21" x14ac:dyDescent="0.25">
      <c r="A7" t="s">
        <v>55</v>
      </c>
      <c r="B7">
        <f>'Plate 1 - T1'!R66</f>
        <v>1.344306862464573E-2</v>
      </c>
      <c r="C7">
        <f>'Plate 1 - T1'!S66</f>
        <v>1.9608967480917731E-2</v>
      </c>
      <c r="D7">
        <f>'Plate 1 - T1'!T66</f>
        <v>1.1805005900424903E-2</v>
      </c>
      <c r="E7">
        <f t="shared" si="0"/>
        <v>1.4952347335329455E-2</v>
      </c>
      <c r="F7">
        <f t="shared" si="1"/>
        <v>4.1150815006928279E-3</v>
      </c>
      <c r="G7">
        <f t="shared" si="2"/>
        <v>0.27521307580714771</v>
      </c>
      <c r="I7">
        <f>'Plate 1 - T2'!R66</f>
        <v>3.0207638130623292E-2</v>
      </c>
      <c r="J7">
        <f>'Plate 1 - T2'!S66</f>
        <v>3.0557747629353278E-2</v>
      </c>
      <c r="K7">
        <f>'Plate 1 - T2'!T66</f>
        <v>2.9550931785969129E-2</v>
      </c>
      <c r="L7">
        <f t="shared" si="3"/>
        <v>3.0105439181981899E-2</v>
      </c>
      <c r="M7">
        <f t="shared" si="4"/>
        <v>5.1112914654702281E-4</v>
      </c>
      <c r="N7">
        <f t="shared" si="5"/>
        <v>1.6977966787242005E-2</v>
      </c>
      <c r="P7">
        <f>'Plate 1 - Tn'!R66</f>
        <v>2.9861599798401393E-2</v>
      </c>
      <c r="Q7">
        <f>'Plate 1 - Tn'!S66</f>
        <v>2.9794939757250866E-2</v>
      </c>
      <c r="R7">
        <f>'Plate 1 - Tn'!T66</f>
        <v>3.0328667469281621E-2</v>
      </c>
      <c r="S7">
        <f t="shared" si="6"/>
        <v>2.9995069008311292E-2</v>
      </c>
      <c r="T7">
        <f t="shared" si="7"/>
        <v>2.9082097610536262E-4</v>
      </c>
      <c r="U7">
        <f t="shared" si="8"/>
        <v>9.6956261719144381E-3</v>
      </c>
    </row>
    <row r="8" spans="1:21" x14ac:dyDescent="0.25">
      <c r="A8" t="s">
        <v>56</v>
      </c>
      <c r="B8">
        <f>'Plate 1 - T1'!R67</f>
        <v>-1.888261008477184E-2</v>
      </c>
      <c r="C8">
        <f>'Plate 1 - T1'!S67</f>
        <v>-8.0311072553570462E-5</v>
      </c>
      <c r="D8">
        <f>'Plate 1 - T1'!T67</f>
        <v>-9.9948008736517931E-3</v>
      </c>
      <c r="E8">
        <f t="shared" si="0"/>
        <v>-9.6525740103257356E-3</v>
      </c>
      <c r="F8">
        <f t="shared" si="1"/>
        <v>9.4058200841661051E-3</v>
      </c>
      <c r="G8">
        <f t="shared" si="2"/>
        <v>-0.97443646369396719</v>
      </c>
      <c r="I8">
        <f>'Plate 1 - T2'!R67</f>
        <v>5.1510190238752409E-3</v>
      </c>
      <c r="J8">
        <f>'Plate 1 - T2'!S67</f>
        <v>8.663775592426844E-3</v>
      </c>
      <c r="K8">
        <f>'Plate 1 - T2'!T67</f>
        <v>7.5107829058770424E-3</v>
      </c>
      <c r="L8">
        <f t="shared" si="3"/>
        <v>7.1085258407263749E-3</v>
      </c>
      <c r="M8">
        <f t="shared" si="4"/>
        <v>1.7905928452116994E-3</v>
      </c>
      <c r="N8">
        <f t="shared" si="5"/>
        <v>0.2518936957298491</v>
      </c>
      <c r="P8">
        <f>'Plate 1 - Tn'!R67</f>
        <v>9.8363685296386175E-3</v>
      </c>
      <c r="Q8">
        <f>'Plate 1 - Tn'!S67</f>
        <v>1.1722787616111093E-2</v>
      </c>
      <c r="R8">
        <f>'Plate 1 - Tn'!T67</f>
        <v>1.1467485106912877E-2</v>
      </c>
      <c r="S8">
        <f t="shared" si="6"/>
        <v>1.1008880417554196E-2</v>
      </c>
      <c r="T8">
        <f t="shared" si="7"/>
        <v>1.0234172845317016E-3</v>
      </c>
      <c r="U8">
        <f t="shared" si="8"/>
        <v>9.2962885026874567E-2</v>
      </c>
    </row>
    <row r="9" spans="1:21" x14ac:dyDescent="0.25">
      <c r="A9" t="s">
        <v>57</v>
      </c>
      <c r="B9">
        <f>'Plate 1 - T1'!R68</f>
        <v>1.4638251535797205E-2</v>
      </c>
      <c r="C9">
        <f>'Plate 1 - T1'!S68</f>
        <v>1.4811720416546598E-2</v>
      </c>
      <c r="D9">
        <f>'Plate 1 - T1'!T68</f>
        <v>1.5308766783802457E-2</v>
      </c>
      <c r="E9">
        <f t="shared" si="0"/>
        <v>1.491957957871542E-2</v>
      </c>
      <c r="F9">
        <f t="shared" si="1"/>
        <v>3.4802711618450971E-4</v>
      </c>
      <c r="G9">
        <f t="shared" si="2"/>
        <v>2.3326871534705466E-2</v>
      </c>
      <c r="I9">
        <f>'Plate 1 - T2'!R68</f>
        <v>1.3272096075545286E-2</v>
      </c>
      <c r="J9">
        <f>'Plate 1 - T2'!S68</f>
        <v>1.2647029787411505E-2</v>
      </c>
      <c r="K9">
        <f>'Plate 1 - T2'!T68</f>
        <v>1.2935006961983344E-2</v>
      </c>
      <c r="L9">
        <f t="shared" si="3"/>
        <v>1.2951377608313379E-2</v>
      </c>
      <c r="M9">
        <f t="shared" si="4"/>
        <v>3.1285454237757693E-4</v>
      </c>
      <c r="N9">
        <f t="shared" si="5"/>
        <v>2.4156082220686569E-2</v>
      </c>
      <c r="P9">
        <f>'Plate 1 - Tn'!R68</f>
        <v>1.3709013062873024E-2</v>
      </c>
      <c r="Q9">
        <f>'Plate 1 - Tn'!S68</f>
        <v>1.3294901289253581E-2</v>
      </c>
      <c r="R9">
        <f>'Plate 1 - Tn'!T68</f>
        <v>1.342582262813327E-2</v>
      </c>
      <c r="S9">
        <f t="shared" si="6"/>
        <v>1.3476578993419959E-2</v>
      </c>
      <c r="T9">
        <f t="shared" si="7"/>
        <v>2.1167025470149781E-4</v>
      </c>
      <c r="U9">
        <f t="shared" si="8"/>
        <v>1.5706527213237679E-2</v>
      </c>
    </row>
    <row r="10" spans="1:21" x14ac:dyDescent="0.25">
      <c r="A10" t="s">
        <v>58</v>
      </c>
      <c r="B10">
        <f>'Plate 1 - T1'!R69</f>
        <v>0.13297158700259301</v>
      </c>
      <c r="C10">
        <f>'Plate 1 - T1'!S69</f>
        <v>0.16738271416556386</v>
      </c>
      <c r="D10">
        <f>'Plate 1 - T1'!T69</f>
        <v>0.14765314085477838</v>
      </c>
      <c r="E10">
        <f t="shared" si="0"/>
        <v>0.14933581400764509</v>
      </c>
      <c r="F10">
        <f t="shared" si="1"/>
        <v>1.7267164210172766E-2</v>
      </c>
      <c r="G10">
        <f t="shared" si="2"/>
        <v>0.11562641101811513</v>
      </c>
      <c r="I10">
        <f>'Plate 1 - T2'!R69</f>
        <v>0.11171788694001562</v>
      </c>
      <c r="J10">
        <f>'Plate 1 - T2'!S69</f>
        <v>0.12272252598029183</v>
      </c>
      <c r="K10">
        <f>'Plate 1 - T2'!T69</f>
        <v>0.11789733739055494</v>
      </c>
      <c r="L10">
        <f t="shared" si="3"/>
        <v>0.11744591677028747</v>
      </c>
      <c r="M10">
        <f t="shared" si="4"/>
        <v>5.5161903098057477E-3</v>
      </c>
      <c r="N10">
        <f t="shared" si="5"/>
        <v>4.6967919034553302E-2</v>
      </c>
      <c r="P10">
        <f>'Plate 1 - Tn'!R69</f>
        <v>0.13074236930040126</v>
      </c>
      <c r="Q10">
        <f>'Plate 1 - Tn'!S69</f>
        <v>0.13836258465190859</v>
      </c>
      <c r="R10">
        <f>'Plate 1 - Tn'!T69</f>
        <v>0.13151878959630556</v>
      </c>
      <c r="S10">
        <f t="shared" si="6"/>
        <v>0.13354124784953847</v>
      </c>
      <c r="T10">
        <f t="shared" si="7"/>
        <v>4.193408344102618E-3</v>
      </c>
      <c r="U10">
        <f t="shared" si="8"/>
        <v>3.1401596223118645E-2</v>
      </c>
    </row>
    <row r="11" spans="1:21" x14ac:dyDescent="0.25">
      <c r="A11" t="s">
        <v>59</v>
      </c>
      <c r="B11">
        <f>'Plate 1 - T1'!R70</f>
        <v>1.0133696004662539E-2</v>
      </c>
      <c r="C11">
        <f>'Plate 1 - T1'!S70</f>
        <v>1.1453577880415016E-2</v>
      </c>
      <c r="D11">
        <f>'Plate 1 - T1'!T70</f>
        <v>1.0894235010787423E-2</v>
      </c>
      <c r="E11">
        <f t="shared" si="0"/>
        <v>1.0827169631954993E-2</v>
      </c>
      <c r="F11">
        <f t="shared" si="1"/>
        <v>6.6249178505353766E-4</v>
      </c>
      <c r="G11">
        <f t="shared" si="2"/>
        <v>6.1187901138842302E-2</v>
      </c>
      <c r="I11">
        <f>'Plate 1 - T2'!R70</f>
        <v>1.7005486044277551E-2</v>
      </c>
      <c r="J11">
        <f>'Plate 1 - T2'!S70</f>
        <v>1.5649738664978902E-2</v>
      </c>
      <c r="K11">
        <f>'Plate 1 - T2'!T70</f>
        <v>1.5472810428896594E-2</v>
      </c>
      <c r="L11">
        <f t="shared" si="3"/>
        <v>1.6042678379384352E-2</v>
      </c>
      <c r="M11">
        <f t="shared" si="4"/>
        <v>8.3849558726544556E-4</v>
      </c>
      <c r="N11">
        <f t="shared" si="5"/>
        <v>5.2266558453416018E-2</v>
      </c>
      <c r="P11">
        <f>'Plate 1 - Tn'!R70</f>
        <v>1.9566251075785111E-2</v>
      </c>
      <c r="Q11">
        <f>'Plate 1 - Tn'!S70</f>
        <v>1.9180004809973207E-2</v>
      </c>
      <c r="R11">
        <f>'Plate 1 - Tn'!T70</f>
        <v>1.9106039762644245E-2</v>
      </c>
      <c r="S11">
        <f t="shared" si="6"/>
        <v>1.9284098549467523E-2</v>
      </c>
      <c r="T11">
        <f t="shared" si="7"/>
        <v>2.4713405903910247E-4</v>
      </c>
      <c r="U11">
        <f t="shared" si="8"/>
        <v>1.2815432279873222E-2</v>
      </c>
    </row>
    <row r="12" spans="1:21" x14ac:dyDescent="0.25">
      <c r="A12" t="s">
        <v>60</v>
      </c>
      <c r="B12">
        <f>'Plate 1 - T1'!R71</f>
        <v>-3.7699807093615991E-4</v>
      </c>
      <c r="C12">
        <f>'Plate 1 - T1'!S71</f>
        <v>1.1160031849943848E-4</v>
      </c>
      <c r="D12">
        <f>'Plate 1 - T1'!T71</f>
        <v>-4.1925315765977181E-4</v>
      </c>
      <c r="E12">
        <f t="shared" si="0"/>
        <v>-2.2821697003216443E-4</v>
      </c>
      <c r="F12">
        <f t="shared" si="1"/>
        <v>2.950478186281556E-4</v>
      </c>
      <c r="G12">
        <f t="shared" si="2"/>
        <v>-1.2928390846069517</v>
      </c>
      <c r="I12">
        <f>'Plate 1 - T2'!R71</f>
        <v>1.8099579922534377E-4</v>
      </c>
      <c r="J12">
        <f>'Plate 1 - T2'!S71</f>
        <v>3.3207546725076204E-4</v>
      </c>
      <c r="K12">
        <f>'Plate 1 - T2'!T71</f>
        <v>1.2618506675876747E-4</v>
      </c>
      <c r="L12">
        <f t="shared" si="3"/>
        <v>2.1308544441162445E-4</v>
      </c>
      <c r="M12">
        <f t="shared" si="4"/>
        <v>1.0663031112129664E-4</v>
      </c>
      <c r="N12">
        <f t="shared" si="5"/>
        <v>0.50041105067371572</v>
      </c>
      <c r="P12">
        <f>'Plate 1 - Tn'!R71</f>
        <v>2.6965004180131314E-4</v>
      </c>
      <c r="Q12">
        <f>'Plate 1 - Tn'!S71</f>
        <v>3.093115271274085E-4</v>
      </c>
      <c r="R12">
        <f>'Plate 1 - Tn'!T71</f>
        <v>2.6722078696846054E-4</v>
      </c>
      <c r="S12">
        <f t="shared" si="6"/>
        <v>2.8206078529906074E-4</v>
      </c>
      <c r="T12">
        <f t="shared" si="7"/>
        <v>2.3631071016929843E-5</v>
      </c>
      <c r="U12">
        <f t="shared" si="8"/>
        <v>8.3780065321290634E-2</v>
      </c>
    </row>
    <row r="16" spans="1:21" x14ac:dyDescent="0.25">
      <c r="A16" s="41" t="s">
        <v>119</v>
      </c>
    </row>
    <row r="17" spans="1:21" x14ac:dyDescent="0.25">
      <c r="A17" s="41" t="s">
        <v>111</v>
      </c>
      <c r="B17" s="67">
        <f>'Plate 2 - T1'!U50</f>
        <v>0.90972222222222276</v>
      </c>
      <c r="I17" s="67">
        <f>'Plate 2 - T2'!U50</f>
        <v>2.3283333333333336</v>
      </c>
      <c r="P17" s="67">
        <f>'Plate 2 - Tn'!U50</f>
        <v>6.8605555555555569</v>
      </c>
    </row>
    <row r="18" spans="1:21" x14ac:dyDescent="0.25">
      <c r="B18" s="68" t="s">
        <v>114</v>
      </c>
      <c r="C18" s="41" t="s">
        <v>115</v>
      </c>
      <c r="D18" s="41" t="s">
        <v>116</v>
      </c>
      <c r="E18" s="41" t="s">
        <v>117</v>
      </c>
      <c r="F18" s="41" t="s">
        <v>118</v>
      </c>
      <c r="G18" s="41" t="s">
        <v>121</v>
      </c>
      <c r="H18" s="41"/>
      <c r="I18" s="68" t="s">
        <v>114</v>
      </c>
      <c r="J18" s="41" t="s">
        <v>115</v>
      </c>
      <c r="K18" s="41" t="s">
        <v>116</v>
      </c>
      <c r="L18" s="41" t="s">
        <v>117</v>
      </c>
      <c r="M18" s="41" t="s">
        <v>118</v>
      </c>
      <c r="N18" s="41" t="s">
        <v>121</v>
      </c>
      <c r="O18" s="41"/>
      <c r="P18" s="68" t="s">
        <v>114</v>
      </c>
      <c r="Q18" s="41" t="s">
        <v>115</v>
      </c>
      <c r="R18" s="41" t="s">
        <v>116</v>
      </c>
      <c r="S18" s="41" t="s">
        <v>117</v>
      </c>
      <c r="T18" s="41" t="s">
        <v>118</v>
      </c>
      <c r="U18" s="41" t="s">
        <v>121</v>
      </c>
    </row>
    <row r="19" spans="1:21" x14ac:dyDescent="0.25">
      <c r="A19" t="s">
        <v>53</v>
      </c>
      <c r="B19">
        <f>'Plate 2 - T1'!R64</f>
        <v>-8.0074892333657118E-3</v>
      </c>
      <c r="C19">
        <f>'Plate 2 - T1'!S64</f>
        <v>-7.8530882474614812E-3</v>
      </c>
      <c r="D19">
        <f>'Plate 2 - T1'!T64</f>
        <v>-1.1842954256552497E-3</v>
      </c>
      <c r="E19">
        <f>AVERAGE(B19:D19)</f>
        <v>-5.6816243021608134E-3</v>
      </c>
      <c r="F19">
        <f>STDEV(B19:D19)</f>
        <v>3.8955660928419841E-3</v>
      </c>
      <c r="G19">
        <f>F19/E19</f>
        <v>-0.68564302841362412</v>
      </c>
      <c r="I19">
        <f>'Plate 2 - T2'!R64</f>
        <v>3.1621272808135377E-2</v>
      </c>
      <c r="J19">
        <f>'Plate 2 - T2'!S64</f>
        <v>2.9249112797885498E-2</v>
      </c>
      <c r="K19">
        <f>'Plate 2 - T2'!T64</f>
        <v>2.936108588901366E-2</v>
      </c>
      <c r="L19">
        <f>AVERAGE(I19:K19)</f>
        <v>3.0077157165011512E-2</v>
      </c>
      <c r="M19">
        <f>STDEV(I19:K19)</f>
        <v>1.3384148582517568E-3</v>
      </c>
      <c r="N19">
        <f>M19/L19</f>
        <v>4.4499380407159055E-2</v>
      </c>
      <c r="P19">
        <f>'Plate 2 - Tn'!R64</f>
        <v>0.10561225654993373</v>
      </c>
      <c r="Q19">
        <f>'Plate 2 - Tn'!S64</f>
        <v>0.10480140748024434</v>
      </c>
      <c r="R19">
        <f>'Plate 2 - Tn'!T64</f>
        <v>0.10469307184271111</v>
      </c>
      <c r="S19">
        <f>AVERAGE(P19:R19)</f>
        <v>0.1050355786242964</v>
      </c>
      <c r="T19">
        <f>STDEV(P19:R19)</f>
        <v>5.023467179428628E-4</v>
      </c>
      <c r="U19">
        <f>T19/S19</f>
        <v>4.7826338896053075E-3</v>
      </c>
    </row>
    <row r="20" spans="1:21" x14ac:dyDescent="0.25">
      <c r="A20" t="s">
        <v>54</v>
      </c>
      <c r="B20">
        <f>'Plate 2 - T1'!R65</f>
        <v>-3.3461394477220158E-2</v>
      </c>
      <c r="C20">
        <f>'Plate 2 - T1'!S65</f>
        <v>-1.7133826456961019E-2</v>
      </c>
      <c r="D20">
        <f>'Plate 2 - T1'!T65</f>
        <v>-1.1349722862615375E-2</v>
      </c>
      <c r="E20">
        <f t="shared" ref="E20:E26" si="9">AVERAGE(B20:D20)</f>
        <v>-2.0648314598932183E-2</v>
      </c>
      <c r="F20">
        <f t="shared" ref="F20:F26" si="10">STDEV(B20:D20)</f>
        <v>1.1467136764383329E-2</v>
      </c>
      <c r="G20">
        <f t="shared" ref="G20:G26" si="11">F20/E20</f>
        <v>-0.55535461305768485</v>
      </c>
      <c r="I20">
        <f>'Plate 2 - T2'!R65</f>
        <v>3.0361967909866851E-3</v>
      </c>
      <c r="J20">
        <f>'Plate 2 - T2'!S65</f>
        <v>8.4864863785914305E-3</v>
      </c>
      <c r="K20">
        <f>'Plate 2 - T2'!T65</f>
        <v>6.0523707227423404E-3</v>
      </c>
      <c r="L20">
        <f t="shared" ref="L20:L26" si="12">AVERAGE(I20:K20)</f>
        <v>5.8583512974401527E-3</v>
      </c>
      <c r="M20">
        <f t="shared" ref="M20:M26" si="13">STDEV(I20:K20)</f>
        <v>2.7303199080390035E-3</v>
      </c>
      <c r="N20">
        <f t="shared" ref="N20:N26" si="14">M20/L20</f>
        <v>0.46605602317362493</v>
      </c>
      <c r="P20">
        <f>'Plate 2 - Tn'!R65</f>
        <v>2.0282535985903741E-2</v>
      </c>
      <c r="Q20">
        <f>'Plate 2 - Tn'!S65</f>
        <v>2.2349099182144758E-2</v>
      </c>
      <c r="R20">
        <f>'Plate 2 - Tn'!T65</f>
        <v>2.1135739428848291E-2</v>
      </c>
      <c r="S20">
        <f t="shared" ref="S20:S26" si="15">AVERAGE(P20:R20)</f>
        <v>2.1255791532298934E-2</v>
      </c>
      <c r="T20">
        <f t="shared" ref="T20:T26" si="16">STDEV(P20:R20)</f>
        <v>1.0384990330624599E-3</v>
      </c>
      <c r="U20">
        <f t="shared" ref="U20:U26" si="17">T20/S20</f>
        <v>4.885722705195069E-2</v>
      </c>
    </row>
    <row r="21" spans="1:21" x14ac:dyDescent="0.25">
      <c r="A21" t="s">
        <v>55</v>
      </c>
      <c r="B21">
        <f>'Plate 2 - T1'!R66</f>
        <v>-5.335345377981858E-2</v>
      </c>
      <c r="C21">
        <f>'Plate 2 - T1'!S66</f>
        <v>-4.0114468220097836E-2</v>
      </c>
      <c r="D21">
        <f>'Plate 2 - T1'!T66</f>
        <v>-3.9757337530606882E-2</v>
      </c>
      <c r="E21">
        <f t="shared" si="9"/>
        <v>-4.4408419843507761E-2</v>
      </c>
      <c r="F21">
        <f t="shared" si="10"/>
        <v>7.7486843834072379E-3</v>
      </c>
      <c r="G21">
        <f t="shared" si="11"/>
        <v>-0.17448682954072836</v>
      </c>
      <c r="I21">
        <f>'Plate 2 - T2'!R66</f>
        <v>-1.3316818021393546E-2</v>
      </c>
      <c r="J21">
        <f>'Plate 2 - T2'!S66</f>
        <v>-1.3445516697109798E-2</v>
      </c>
      <c r="K21">
        <f>'Plate 2 - T2'!T66</f>
        <v>-1.2700109646387759E-2</v>
      </c>
      <c r="L21">
        <f t="shared" si="12"/>
        <v>-1.3154148121630368E-2</v>
      </c>
      <c r="M21">
        <f t="shared" si="13"/>
        <v>3.9843950611511173E-4</v>
      </c>
      <c r="N21">
        <f t="shared" si="14"/>
        <v>-3.0290027330612711E-2</v>
      </c>
      <c r="P21">
        <f>'Plate 2 - Tn'!R66</f>
        <v>-3.4290617574564992E-3</v>
      </c>
      <c r="Q21">
        <f>'Plate 2 - Tn'!S66</f>
        <v>-3.3635840619150145E-3</v>
      </c>
      <c r="R21">
        <f>'Plate 2 - Tn'!T66</f>
        <v>-3.4548964944728683E-3</v>
      </c>
      <c r="S21">
        <f t="shared" si="15"/>
        <v>-3.415847437948127E-3</v>
      </c>
      <c r="T21">
        <f t="shared" si="16"/>
        <v>4.7068607000421739E-5</v>
      </c>
      <c r="U21">
        <f t="shared" si="17"/>
        <v>-1.3779481623656905E-2</v>
      </c>
    </row>
    <row r="22" spans="1:21" x14ac:dyDescent="0.25">
      <c r="A22" t="s">
        <v>56</v>
      </c>
      <c r="B22">
        <f>'Plate 2 - T1'!R67</f>
        <v>-4.0429744755654154E-2</v>
      </c>
      <c r="C22">
        <f>'Plate 2 - T1'!S67</f>
        <v>-2.8888867503927922E-2</v>
      </c>
      <c r="D22">
        <f>'Plate 2 - T1'!T67</f>
        <v>-2.2007768943335341E-2</v>
      </c>
      <c r="E22">
        <f t="shared" si="9"/>
        <v>-3.044212706763914E-2</v>
      </c>
      <c r="F22">
        <f t="shared" si="10"/>
        <v>9.3086926934779716E-3</v>
      </c>
      <c r="G22">
        <f t="shared" si="11"/>
        <v>-0.3057832546587515</v>
      </c>
      <c r="I22">
        <f>'Plate 2 - T2'!R67</f>
        <v>-9.3066606743933741E-3</v>
      </c>
      <c r="J22">
        <f>'Plate 2 - T2'!S67</f>
        <v>-1.0264918490375065E-2</v>
      </c>
      <c r="K22">
        <f>'Plate 2 - T2'!T67</f>
        <v>-6.5187547905033016E-3</v>
      </c>
      <c r="L22">
        <f t="shared" si="12"/>
        <v>-8.6967779850905813E-3</v>
      </c>
      <c r="M22">
        <f t="shared" si="13"/>
        <v>1.9461251983345345E-3</v>
      </c>
      <c r="N22">
        <f t="shared" si="14"/>
        <v>-0.22377542598775041</v>
      </c>
      <c r="P22">
        <f>'Plate 2 - Tn'!R67</f>
        <v>-2.4238307101078754E-3</v>
      </c>
      <c r="Q22">
        <f>'Plate 2 - Tn'!S67</f>
        <v>-2.9303520729940763E-3</v>
      </c>
      <c r="R22">
        <f>'Plate 2 - Tn'!T67</f>
        <v>-2.1884617698629482E-3</v>
      </c>
      <c r="S22">
        <f t="shared" si="15"/>
        <v>-2.5142148509883001E-3</v>
      </c>
      <c r="T22">
        <f t="shared" si="16"/>
        <v>3.7911380238922796E-4</v>
      </c>
      <c r="U22">
        <f t="shared" si="17"/>
        <v>-0.15078814853082426</v>
      </c>
    </row>
    <row r="23" spans="1:21" x14ac:dyDescent="0.25">
      <c r="A23" t="s">
        <v>57</v>
      </c>
      <c r="B23">
        <f>'Plate 2 - T1'!R68</f>
        <v>-5.3079913202398353E-3</v>
      </c>
      <c r="C23">
        <f>'Plate 2 - T1'!S68</f>
        <v>-4.4427453261050394E-3</v>
      </c>
      <c r="D23">
        <f>'Plate 2 - T1'!T68</f>
        <v>-2.6911497770028933E-3</v>
      </c>
      <c r="E23">
        <f t="shared" si="9"/>
        <v>-4.1472954744492556E-3</v>
      </c>
      <c r="F23">
        <f t="shared" si="10"/>
        <v>1.3332039891686654E-3</v>
      </c>
      <c r="G23">
        <f t="shared" si="11"/>
        <v>-0.32146346875507092</v>
      </c>
      <c r="I23">
        <f>'Plate 2 - T2'!R68</f>
        <v>-1.2088060777568123E-3</v>
      </c>
      <c r="J23">
        <f>'Plate 2 - T2'!S68</f>
        <v>-1.4247372172054274E-3</v>
      </c>
      <c r="K23">
        <f>'Plate 2 - T2'!T68</f>
        <v>-7.9733166335629521E-4</v>
      </c>
      <c r="L23">
        <f t="shared" si="12"/>
        <v>-1.1436249861061785E-3</v>
      </c>
      <c r="M23">
        <f t="shared" si="13"/>
        <v>3.1874105992444766E-4</v>
      </c>
      <c r="N23">
        <f t="shared" si="14"/>
        <v>-0.27871117175368759</v>
      </c>
      <c r="P23">
        <f>'Plate 2 - Tn'!R68</f>
        <v>-3.3864504289721274E-4</v>
      </c>
      <c r="Q23">
        <f>'Plate 2 - Tn'!S68</f>
        <v>-4.0283066404385865E-4</v>
      </c>
      <c r="R23">
        <f>'Plate 2 - Tn'!T68</f>
        <v>-2.7090742058032174E-4</v>
      </c>
      <c r="S23">
        <f t="shared" si="15"/>
        <v>-3.3746104250713106E-4</v>
      </c>
      <c r="T23">
        <f t="shared" si="16"/>
        <v>6.5969590980827634E-5</v>
      </c>
      <c r="U23">
        <f t="shared" si="17"/>
        <v>-0.1954880198636072</v>
      </c>
    </row>
    <row r="24" spans="1:21" x14ac:dyDescent="0.25">
      <c r="A24" t="s">
        <v>58</v>
      </c>
      <c r="B24">
        <f>'Plate 2 - T1'!R69</f>
        <v>-2.2113424170675071E-2</v>
      </c>
      <c r="C24">
        <f>'Plate 2 - T1'!S69</f>
        <v>-1.0146856062597831E-2</v>
      </c>
      <c r="D24">
        <f>'Plate 2 - T1'!T69</f>
        <v>-1.0603074363053626E-2</v>
      </c>
      <c r="E24">
        <f t="shared" si="9"/>
        <v>-1.4287784865442176E-2</v>
      </c>
      <c r="F24">
        <f t="shared" si="10"/>
        <v>6.7810402362854455E-3</v>
      </c>
      <c r="G24">
        <f t="shared" si="11"/>
        <v>-0.4746040271565628</v>
      </c>
      <c r="I24">
        <f>'Plate 2 - T2'!R69</f>
        <v>7.1231113239964734E-3</v>
      </c>
      <c r="J24">
        <f>'Plate 2 - T2'!S69</f>
        <v>7.7977113455310106E-3</v>
      </c>
      <c r="K24">
        <f>'Plate 2 - T2'!T69</f>
        <v>1.0840305165284229E-2</v>
      </c>
      <c r="L24">
        <f t="shared" si="12"/>
        <v>8.5870426116039043E-3</v>
      </c>
      <c r="M24">
        <f t="shared" si="13"/>
        <v>1.9803195194531319E-3</v>
      </c>
      <c r="N24">
        <f t="shared" si="14"/>
        <v>0.23061717625309933</v>
      </c>
      <c r="P24">
        <f>'Plate 2 - Tn'!R69</f>
        <v>1.3169502016843004E-2</v>
      </c>
      <c r="Q24">
        <f>'Plate 2 - Tn'!S69</f>
        <v>1.3164298155919751E-2</v>
      </c>
      <c r="R24">
        <f>'Plate 2 - Tn'!T69</f>
        <v>1.4949558185558237E-2</v>
      </c>
      <c r="S24">
        <f t="shared" si="15"/>
        <v>1.3761119452773663E-2</v>
      </c>
      <c r="T24">
        <f t="shared" si="16"/>
        <v>1.0292214223523908E-3</v>
      </c>
      <c r="U24">
        <f t="shared" si="17"/>
        <v>7.4791983739734419E-2</v>
      </c>
    </row>
    <row r="25" spans="1:21" x14ac:dyDescent="0.25">
      <c r="A25" t="s">
        <v>59</v>
      </c>
      <c r="B25">
        <f>'Plate 2 - T1'!R70</f>
        <v>-8.4072518386820883E-3</v>
      </c>
      <c r="C25">
        <f>'Plate 2 - T1'!S70</f>
        <v>-7.2919030912884245E-3</v>
      </c>
      <c r="D25">
        <f>'Plate 2 - T1'!T70</f>
        <v>-7.3415163707958083E-3</v>
      </c>
      <c r="E25">
        <f t="shared" si="9"/>
        <v>-7.6802237669221065E-3</v>
      </c>
      <c r="F25">
        <f t="shared" si="10"/>
        <v>6.3011326935809471E-4</v>
      </c>
      <c r="G25">
        <f t="shared" si="11"/>
        <v>-8.2043608165679294E-2</v>
      </c>
      <c r="I25">
        <f>'Plate 2 - T2'!R70</f>
        <v>-2.0348857208726191E-3</v>
      </c>
      <c r="J25">
        <f>'Plate 2 - T2'!S70</f>
        <v>-1.8781798250831427E-3</v>
      </c>
      <c r="K25">
        <f>'Plate 2 - T2'!T70</f>
        <v>-1.8486483728057557E-3</v>
      </c>
      <c r="L25">
        <f t="shared" si="12"/>
        <v>-1.9205713062538392E-3</v>
      </c>
      <c r="M25">
        <f t="shared" si="13"/>
        <v>1.0009428410568031E-4</v>
      </c>
      <c r="N25">
        <f t="shared" si="14"/>
        <v>-5.211693196693578E-2</v>
      </c>
      <c r="P25">
        <f>'Plate 2 - Tn'!R70</f>
        <v>-5.6753275746247278E-4</v>
      </c>
      <c r="Q25">
        <f>'Plate 2 - Tn'!S70</f>
        <v>-5.3071195185434264E-4</v>
      </c>
      <c r="R25">
        <f>'Plate 2 - Tn'!T70</f>
        <v>-5.1472729138470508E-4</v>
      </c>
      <c r="S25">
        <f t="shared" si="15"/>
        <v>-5.3765733356717343E-4</v>
      </c>
      <c r="T25">
        <f t="shared" si="16"/>
        <v>2.7079199716300012E-5</v>
      </c>
      <c r="U25">
        <f t="shared" si="17"/>
        <v>-5.0365163879824232E-2</v>
      </c>
    </row>
    <row r="26" spans="1:21" x14ac:dyDescent="0.25">
      <c r="A26" t="s">
        <v>60</v>
      </c>
      <c r="B26">
        <f>'Plate 2 - T1'!R71</f>
        <v>-1.5448419363213672E-3</v>
      </c>
      <c r="C26">
        <f>'Plate 2 - T1'!S71</f>
        <v>-1.4409038205053361E-3</v>
      </c>
      <c r="D26">
        <f>'Plate 2 - T1'!T71</f>
        <v>-1.3673018696397895E-3</v>
      </c>
      <c r="E26">
        <f t="shared" si="9"/>
        <v>-1.4510158754888309E-3</v>
      </c>
      <c r="F26">
        <f t="shared" si="10"/>
        <v>8.9200947648086562E-5</v>
      </c>
      <c r="G26">
        <f t="shared" si="11"/>
        <v>-6.1474825434308752E-2</v>
      </c>
      <c r="I26">
        <f>'Plate 2 - T2'!R71</f>
        <v>-2.6704757895581425E-4</v>
      </c>
      <c r="J26">
        <f>'Plate 2 - T2'!S71</f>
        <v>-3.700958945475501E-4</v>
      </c>
      <c r="K26">
        <f>'Plate 2 - T2'!T71</f>
        <v>-3.0666051785748839E-4</v>
      </c>
      <c r="L26">
        <f t="shared" si="12"/>
        <v>-3.1460133045361756E-4</v>
      </c>
      <c r="M26">
        <f t="shared" si="13"/>
        <v>5.1981065928745925E-5</v>
      </c>
      <c r="N26">
        <f t="shared" si="14"/>
        <v>-0.16522837285460756</v>
      </c>
      <c r="P26">
        <f>'Plate 2 - Tn'!R71</f>
        <v>-8.785074041326883E-5</v>
      </c>
      <c r="Q26">
        <f>'Plate 2 - Tn'!S71</f>
        <v>-1.0123531748343013E-4</v>
      </c>
      <c r="R26">
        <f>'Plate 2 - Tn'!T71</f>
        <v>-8.3457261865702622E-5</v>
      </c>
      <c r="S26">
        <f t="shared" si="15"/>
        <v>-9.0847773254133866E-5</v>
      </c>
      <c r="T26">
        <f t="shared" si="16"/>
        <v>9.2602089487047108E-6</v>
      </c>
      <c r="U26">
        <f t="shared" si="17"/>
        <v>-0.10193105033846651</v>
      </c>
    </row>
    <row r="30" spans="1:21" x14ac:dyDescent="0.25">
      <c r="A30" s="41" t="s">
        <v>120</v>
      </c>
    </row>
    <row r="31" spans="1:21" x14ac:dyDescent="0.25">
      <c r="A31" s="41" t="s">
        <v>111</v>
      </c>
      <c r="B31" s="67">
        <f>'Plate 3 - T1'!U50</f>
        <v>0.94888888888888756</v>
      </c>
      <c r="I31" s="67">
        <f>'Plate 3 - T2'!U50</f>
        <v>2.3777777777777769</v>
      </c>
      <c r="P31" s="67">
        <f>'Plate 3 - Tn'!U50</f>
        <v>6.8930555555555539</v>
      </c>
    </row>
    <row r="32" spans="1:21" x14ac:dyDescent="0.25">
      <c r="A32" s="41"/>
      <c r="B32" s="68" t="s">
        <v>114</v>
      </c>
      <c r="C32" s="41" t="s">
        <v>115</v>
      </c>
      <c r="D32" s="41" t="s">
        <v>116</v>
      </c>
      <c r="E32" s="41" t="s">
        <v>117</v>
      </c>
      <c r="F32" s="41" t="s">
        <v>118</v>
      </c>
      <c r="G32" s="41" t="s">
        <v>121</v>
      </c>
      <c r="H32" s="41"/>
      <c r="I32" s="68" t="s">
        <v>114</v>
      </c>
      <c r="J32" s="41" t="s">
        <v>115</v>
      </c>
      <c r="K32" s="41" t="s">
        <v>116</v>
      </c>
      <c r="L32" s="41" t="s">
        <v>117</v>
      </c>
      <c r="M32" s="41" t="s">
        <v>118</v>
      </c>
      <c r="N32" s="41" t="s">
        <v>121</v>
      </c>
      <c r="O32" s="41"/>
      <c r="P32" s="68" t="s">
        <v>114</v>
      </c>
      <c r="Q32" s="41" t="s">
        <v>115</v>
      </c>
      <c r="R32" s="41" t="s">
        <v>116</v>
      </c>
      <c r="S32" s="41" t="s">
        <v>117</v>
      </c>
      <c r="T32" s="41" t="s">
        <v>118</v>
      </c>
      <c r="U32" s="41" t="s">
        <v>121</v>
      </c>
    </row>
    <row r="33" spans="1:21" x14ac:dyDescent="0.25">
      <c r="A33" t="s">
        <v>53</v>
      </c>
      <c r="B33">
        <f>'Plate 3 - T1'!R64</f>
        <v>-4.9389887996375745E-4</v>
      </c>
      <c r="C33">
        <f>'Plate 3 - T1'!S64</f>
        <v>-1.9146871917646036E-4</v>
      </c>
      <c r="D33">
        <f>'Plate 3 - T1'!T64</f>
        <v>-2.749730407147695E-3</v>
      </c>
      <c r="E33">
        <f>AVERAGE(B33:D33)</f>
        <v>-1.1450326687626378E-3</v>
      </c>
      <c r="F33">
        <f>STDEV(B33:D33)</f>
        <v>1.3979117011535622E-3</v>
      </c>
      <c r="G33">
        <f>F33/E33</f>
        <v>-1.2208487489393594</v>
      </c>
      <c r="I33">
        <f>'Plate 3 - T2'!R64</f>
        <v>1.1951650408586952E-2</v>
      </c>
      <c r="J33">
        <f>'Plate 3 - T2'!S64</f>
        <v>1.1335779912439311E-2</v>
      </c>
      <c r="K33">
        <f>'Plate 3 - T2'!T64</f>
        <v>1.2393893341518598E-2</v>
      </c>
      <c r="L33">
        <f>AVERAGE(I33:K33)</f>
        <v>1.189377455418162E-2</v>
      </c>
      <c r="M33">
        <f>STDEV(I33:K33)</f>
        <v>5.3142564681415429E-4</v>
      </c>
      <c r="N33">
        <f>M33/L33</f>
        <v>4.4680992093238843E-2</v>
      </c>
      <c r="P33">
        <f>'Plate 3 - Tn'!R64</f>
        <v>1.4675019595358134E-2</v>
      </c>
      <c r="Q33">
        <f>'Plate 3 - Tn'!S64</f>
        <v>1.477717973109747E-2</v>
      </c>
      <c r="R33">
        <f>'Plate 3 - Tn'!T64</f>
        <v>1.6087583690193752E-2</v>
      </c>
      <c r="S33">
        <f>AVERAGE(P33:R33)</f>
        <v>1.5179927672216452E-2</v>
      </c>
      <c r="T33">
        <f>STDEV(P33:R33)</f>
        <v>7.877110882559521E-4</v>
      </c>
      <c r="U33">
        <f>T33/S33</f>
        <v>5.1891623284719961E-2</v>
      </c>
    </row>
    <row r="34" spans="1:21" x14ac:dyDescent="0.25">
      <c r="A34" t="s">
        <v>54</v>
      </c>
      <c r="B34">
        <f>'Plate 3 - T1'!R65</f>
        <v>-4.9665642448777636E-3</v>
      </c>
      <c r="C34">
        <f>'Plate 3 - T1'!S65</f>
        <v>-1.0552674453741098E-2</v>
      </c>
      <c r="D34">
        <f>'Plate 3 - T1'!T65</f>
        <v>-9.4901782441344697E-3</v>
      </c>
      <c r="E34">
        <f t="shared" ref="E34:E40" si="18">AVERAGE(B34:D34)</f>
        <v>-8.3364723142511105E-3</v>
      </c>
      <c r="F34">
        <f t="shared" ref="F34:F40" si="19">STDEV(B34:D34)</f>
        <v>2.9663841366009526E-3</v>
      </c>
      <c r="G34">
        <f t="shared" ref="G34:G40" si="20">F34/E34</f>
        <v>-0.3558320623856629</v>
      </c>
      <c r="I34">
        <f>'Plate 3 - T2'!R65</f>
        <v>7.4611647922060128E-3</v>
      </c>
      <c r="J34">
        <f>'Plate 3 - T2'!S65</f>
        <v>5.9337556287891316E-3</v>
      </c>
      <c r="K34">
        <f>'Plate 3 - T2'!T65</f>
        <v>6.2940318895571635E-3</v>
      </c>
      <c r="L34">
        <f t="shared" ref="L34:L40" si="21">AVERAGE(I34:K34)</f>
        <v>6.5629841035174359E-3</v>
      </c>
      <c r="M34">
        <f t="shared" ref="M34:M40" si="22">STDEV(I34:K34)</f>
        <v>7.9843356528145996E-4</v>
      </c>
      <c r="N34">
        <f t="shared" ref="N34:N40" si="23">M34/L34</f>
        <v>0.12165709267123456</v>
      </c>
      <c r="P34">
        <f>'Plate 3 - Tn'!R65</f>
        <v>1.186042955273151E-2</v>
      </c>
      <c r="Q34">
        <f>'Plate 3 - Tn'!S65</f>
        <v>1.0981745310811678E-2</v>
      </c>
      <c r="R34">
        <f>'Plate 3 - Tn'!T65</f>
        <v>1.138897471393076E-2</v>
      </c>
      <c r="S34">
        <f t="shared" ref="S34:S40" si="24">AVERAGE(P34:R34)</f>
        <v>1.1410383192491316E-2</v>
      </c>
      <c r="T34">
        <f t="shared" ref="T34:T40" si="25">STDEV(P34:R34)</f>
        <v>4.3973314801736978E-4</v>
      </c>
      <c r="U34">
        <f t="shared" ref="U34:U40" si="26">T34/S34</f>
        <v>3.8537982519880602E-2</v>
      </c>
    </row>
    <row r="35" spans="1:21" x14ac:dyDescent="0.25">
      <c r="A35" t="s">
        <v>55</v>
      </c>
      <c r="B35">
        <f>'Plate 3 - T1'!R66</f>
        <v>-2.5919271782790288E-2</v>
      </c>
      <c r="C35">
        <f>'Plate 3 - T1'!S66</f>
        <v>-2.7340269159324415E-2</v>
      </c>
      <c r="D35">
        <f>'Plate 3 - T1'!T66</f>
        <v>-3.0140469871906373E-2</v>
      </c>
      <c r="E35">
        <f t="shared" si="18"/>
        <v>-2.780000360467369E-2</v>
      </c>
      <c r="F35">
        <f t="shared" si="19"/>
        <v>2.1478233509927619E-3</v>
      </c>
      <c r="G35">
        <f t="shared" si="20"/>
        <v>-7.7259822751665888E-2</v>
      </c>
      <c r="I35">
        <f>'Plate 3 - T2'!R66</f>
        <v>-5.8876482142090139E-3</v>
      </c>
      <c r="J35">
        <f>'Plate 3 - T2'!S66</f>
        <v>-9.4341890548492197E-3</v>
      </c>
      <c r="K35">
        <f>'Plate 3 - T2'!T66</f>
        <v>-9.3631814730831542E-3</v>
      </c>
      <c r="L35">
        <f t="shared" si="21"/>
        <v>-8.2283395807137959E-3</v>
      </c>
      <c r="M35">
        <f t="shared" si="22"/>
        <v>2.0274090791178733E-3</v>
      </c>
      <c r="N35">
        <f t="shared" si="23"/>
        <v>-0.24639346240277538</v>
      </c>
      <c r="P35">
        <f>'Plate 3 - Tn'!R66</f>
        <v>-1.6691252737883234E-3</v>
      </c>
      <c r="Q35">
        <f>'Plate 3 - Tn'!S66</f>
        <v>-3.4998414908161113E-3</v>
      </c>
      <c r="R35">
        <f>'Plate 3 - Tn'!T66</f>
        <v>-3.6035798598158695E-3</v>
      </c>
      <c r="S35">
        <f t="shared" si="24"/>
        <v>-2.9241822081401015E-3</v>
      </c>
      <c r="T35">
        <f t="shared" si="25"/>
        <v>1.088148125784833E-3</v>
      </c>
      <c r="U35">
        <f t="shared" si="26"/>
        <v>-0.37212049329748825</v>
      </c>
    </row>
    <row r="36" spans="1:21" x14ac:dyDescent="0.25">
      <c r="A36" t="s">
        <v>56</v>
      </c>
      <c r="B36">
        <f>'Plate 3 - T1'!R67</f>
        <v>2.8755781710425893E-2</v>
      </c>
      <c r="C36">
        <f>'Plate 3 - T1'!S67</f>
        <v>2.5780085907850862E-2</v>
      </c>
      <c r="D36">
        <f>'Plate 3 - T1'!T67</f>
        <v>2.5822389102949202E-2</v>
      </c>
      <c r="E36">
        <f t="shared" si="18"/>
        <v>2.6786085573741986E-2</v>
      </c>
      <c r="F36">
        <f t="shared" si="19"/>
        <v>1.7059380244397841E-3</v>
      </c>
      <c r="G36">
        <f t="shared" si="20"/>
        <v>6.3687470113665684E-2</v>
      </c>
      <c r="I36">
        <f>'Plate 3 - T2'!R67</f>
        <v>3.0604024910441591E-2</v>
      </c>
      <c r="J36">
        <f>'Plate 3 - T2'!S67</f>
        <v>2.949114080082603E-2</v>
      </c>
      <c r="K36">
        <f>'Plate 3 - T2'!T67</f>
        <v>3.1545014499941383E-2</v>
      </c>
      <c r="L36">
        <f t="shared" si="21"/>
        <v>3.0546726737069669E-2</v>
      </c>
      <c r="M36">
        <f t="shared" si="22"/>
        <v>1.0281350122835354E-3</v>
      </c>
      <c r="N36">
        <f t="shared" si="23"/>
        <v>3.3657780132489698E-2</v>
      </c>
      <c r="P36">
        <f>'Plate 3 - Tn'!R67</f>
        <v>2.8809275381351033E-2</v>
      </c>
      <c r="Q36">
        <f>'Plate 3 - Tn'!S67</f>
        <v>2.7308696288929388E-2</v>
      </c>
      <c r="R36">
        <f>'Plate 3 - Tn'!T67</f>
        <v>2.8772432518723801E-2</v>
      </c>
      <c r="S36">
        <f t="shared" si="24"/>
        <v>2.8296801396334739E-2</v>
      </c>
      <c r="T36">
        <f t="shared" si="25"/>
        <v>8.5592238350918823E-4</v>
      </c>
      <c r="U36">
        <f t="shared" si="26"/>
        <v>3.024802597017397E-2</v>
      </c>
    </row>
    <row r="37" spans="1:21" x14ac:dyDescent="0.25">
      <c r="A37" t="s">
        <v>57</v>
      </c>
      <c r="B37">
        <f>'Plate 3 - T1'!R68</f>
        <v>-2.5352041080149474E-3</v>
      </c>
      <c r="C37">
        <f>'Plate 3 - T1'!S68</f>
        <v>-2.9254415872066726E-3</v>
      </c>
      <c r="D37">
        <f>'Plate 3 - T1'!T68</f>
        <v>-2.722285285894503E-3</v>
      </c>
      <c r="E37">
        <f t="shared" si="18"/>
        <v>-2.7276436603720414E-3</v>
      </c>
      <c r="F37">
        <f t="shared" si="19"/>
        <v>1.9517391391848246E-4</v>
      </c>
      <c r="G37">
        <f t="shared" si="20"/>
        <v>-7.155403645792259E-2</v>
      </c>
      <c r="I37">
        <f>'Plate 3 - T2'!R68</f>
        <v>-6.6204357239771458E-4</v>
      </c>
      <c r="J37">
        <f>'Plate 3 - T2'!S68</f>
        <v>-8.2528439358384772E-4</v>
      </c>
      <c r="K37">
        <f>'Plate 3 - T2'!T68</f>
        <v>-8.5666413252131709E-4</v>
      </c>
      <c r="L37">
        <f t="shared" si="21"/>
        <v>-7.8133069950095965E-4</v>
      </c>
      <c r="M37">
        <f t="shared" si="22"/>
        <v>1.044903633037768E-4</v>
      </c>
      <c r="N37">
        <f t="shared" si="23"/>
        <v>-0.13373385094239276</v>
      </c>
      <c r="P37">
        <f>'Plate 3 - Tn'!R68</f>
        <v>-2.5474861397654577E-4</v>
      </c>
      <c r="Q37">
        <f>'Plate 3 - Tn'!S68</f>
        <v>-2.971907699543336E-4</v>
      </c>
      <c r="R37">
        <f>'Plate 3 - Tn'!T68</f>
        <v>-3.0582825509704409E-4</v>
      </c>
      <c r="S37">
        <f t="shared" si="24"/>
        <v>-2.8592254634264114E-4</v>
      </c>
      <c r="T37">
        <f t="shared" si="25"/>
        <v>2.7340667178619706E-5</v>
      </c>
      <c r="U37">
        <f t="shared" si="26"/>
        <v>-9.5622634620270403E-2</v>
      </c>
    </row>
    <row r="38" spans="1:21" x14ac:dyDescent="0.25">
      <c r="A38" t="s">
        <v>58</v>
      </c>
      <c r="B38">
        <f>'Plate 3 - T1'!R69</f>
        <v>-1.756495680519753E-2</v>
      </c>
      <c r="C38">
        <f>'Plate 3 - T1'!S69</f>
        <v>-2.5463371349997731E-2</v>
      </c>
      <c r="D38">
        <f>'Plate 3 - T1'!T69</f>
        <v>-2.4204519883201076E-2</v>
      </c>
      <c r="E38">
        <f t="shared" si="18"/>
        <v>-2.2410949346132112E-2</v>
      </c>
      <c r="F38">
        <f t="shared" si="19"/>
        <v>4.2436905558675261E-3</v>
      </c>
      <c r="G38">
        <f t="shared" si="20"/>
        <v>-0.18935791118549564</v>
      </c>
      <c r="I38">
        <f>'Plate 3 - T2'!R69</f>
        <v>-4.7911490497655456E-3</v>
      </c>
      <c r="J38">
        <f>'Plate 3 - T2'!S69</f>
        <v>-7.0023780717814108E-3</v>
      </c>
      <c r="K38">
        <f>'Plate 3 - T2'!T69</f>
        <v>-6.1841365431375122E-3</v>
      </c>
      <c r="L38">
        <f t="shared" si="21"/>
        <v>-5.9925545548948226E-3</v>
      </c>
      <c r="M38">
        <f t="shared" si="22"/>
        <v>1.1179942712803033E-3</v>
      </c>
      <c r="N38">
        <f t="shared" si="23"/>
        <v>-0.18656388707669022</v>
      </c>
      <c r="P38">
        <f>'Plate 3 - Tn'!R69</f>
        <v>-1.6468595101373751E-3</v>
      </c>
      <c r="Q38">
        <f>'Plate 3 - Tn'!S69</f>
        <v>-2.3629430002943186E-3</v>
      </c>
      <c r="R38">
        <f>'Plate 3 - Tn'!T69</f>
        <v>-2.2164182170774172E-3</v>
      </c>
      <c r="S38">
        <f t="shared" si="24"/>
        <v>-2.0754069091697036E-3</v>
      </c>
      <c r="T38">
        <f t="shared" si="25"/>
        <v>3.7829490207670039E-4</v>
      </c>
      <c r="U38">
        <f t="shared" si="26"/>
        <v>-0.18227505189719287</v>
      </c>
    </row>
    <row r="39" spans="1:21" x14ac:dyDescent="0.25">
      <c r="A39" t="s">
        <v>59</v>
      </c>
      <c r="B39">
        <f>'Plate 3 - T1'!R70</f>
        <v>-3.617063924771824E-3</v>
      </c>
      <c r="C39">
        <f>'Plate 3 - T1'!S70</f>
        <v>-4.6070319743523585E-3</v>
      </c>
      <c r="D39">
        <f>'Plate 3 - T1'!T70</f>
        <v>-4.7120807205662824E-3</v>
      </c>
      <c r="E39">
        <f t="shared" si="18"/>
        <v>-4.3120588732301545E-3</v>
      </c>
      <c r="F39">
        <f t="shared" si="19"/>
        <v>6.0417074867724922E-4</v>
      </c>
      <c r="G39">
        <f t="shared" si="20"/>
        <v>-0.14011189699380569</v>
      </c>
      <c r="I39">
        <f>'Plate 3 - T2'!R70</f>
        <v>-1.2301277597353997E-3</v>
      </c>
      <c r="J39">
        <f>'Plate 3 - T2'!S70</f>
        <v>-1.1751928237441541E-3</v>
      </c>
      <c r="K39">
        <f>'Plate 3 - T2'!T70</f>
        <v>-1.1186468925625493E-3</v>
      </c>
      <c r="L39">
        <f t="shared" si="21"/>
        <v>-1.1746558253473676E-3</v>
      </c>
      <c r="M39">
        <f t="shared" si="22"/>
        <v>5.5742373575775304E-5</v>
      </c>
      <c r="N39">
        <f t="shared" si="23"/>
        <v>-4.7454217970009427E-2</v>
      </c>
      <c r="P39">
        <f>'Plate 3 - Tn'!R70</f>
        <v>-4.5818787397421346E-4</v>
      </c>
      <c r="Q39">
        <f>'Plate 3 - Tn'!S70</f>
        <v>-4.1902868054468831E-4</v>
      </c>
      <c r="R39">
        <f>'Plate 3 - Tn'!T70</f>
        <v>-4.2424804559908691E-4</v>
      </c>
      <c r="S39">
        <f t="shared" si="24"/>
        <v>-4.3382153337266291E-4</v>
      </c>
      <c r="T39">
        <f t="shared" si="25"/>
        <v>2.1262628215388802E-5</v>
      </c>
      <c r="U39">
        <f t="shared" si="26"/>
        <v>-4.9012385462027547E-2</v>
      </c>
    </row>
    <row r="40" spans="1:21" x14ac:dyDescent="0.25">
      <c r="A40" t="s">
        <v>60</v>
      </c>
      <c r="B40">
        <f>'Plate 3 - T1'!R71</f>
        <v>-5.1080643526663105E-4</v>
      </c>
      <c r="C40">
        <f>'Plate 3 - T1'!S71</f>
        <v>-7.7855219158023828E-4</v>
      </c>
      <c r="D40">
        <f>'Plate 3 - T1'!T71</f>
        <v>-5.2493203384711921E-4</v>
      </c>
      <c r="E40">
        <f t="shared" si="18"/>
        <v>-6.0476355356466288E-4</v>
      </c>
      <c r="F40">
        <f t="shared" si="19"/>
        <v>1.5067100305399112E-4</v>
      </c>
      <c r="G40">
        <f t="shared" si="20"/>
        <v>-0.24914034942398525</v>
      </c>
      <c r="I40">
        <f>'Plate 3 - T2'!R71</f>
        <v>-1.8918695982645637E-4</v>
      </c>
      <c r="J40">
        <f>'Plate 3 - T2'!S71</f>
        <v>-1.8004733940807859E-4</v>
      </c>
      <c r="K40">
        <f>'Plate 3 - T2'!T71</f>
        <v>-1.4894458651987529E-4</v>
      </c>
      <c r="L40">
        <f t="shared" si="21"/>
        <v>-1.7272629525147008E-4</v>
      </c>
      <c r="M40">
        <f t="shared" si="22"/>
        <v>2.1096455104917892E-5</v>
      </c>
      <c r="N40">
        <f t="shared" si="23"/>
        <v>-0.12213806284795158</v>
      </c>
      <c r="P40">
        <f>'Plate 3 - Tn'!R71</f>
        <v>-4.8171102706748363E-5</v>
      </c>
      <c r="Q40">
        <f>'Plate 3 - Tn'!S71</f>
        <v>-5.0750591642854934E-5</v>
      </c>
      <c r="R40">
        <f>'Plate 3 - Tn'!T71</f>
        <v>-3.8922044774886819E-5</v>
      </c>
      <c r="S40">
        <f t="shared" si="24"/>
        <v>-4.5947913041496703E-5</v>
      </c>
      <c r="T40">
        <f t="shared" si="25"/>
        <v>6.2197716571985904E-6</v>
      </c>
      <c r="U40">
        <f t="shared" si="26"/>
        <v>-0.13536570532771228</v>
      </c>
    </row>
    <row r="42" spans="1:21" x14ac:dyDescent="0.25">
      <c r="B42" s="41" t="s">
        <v>122</v>
      </c>
      <c r="C42" s="41" t="s">
        <v>123</v>
      </c>
      <c r="D42" s="41" t="s">
        <v>124</v>
      </c>
      <c r="E42" s="41" t="s">
        <v>118</v>
      </c>
      <c r="F42" s="41" t="s">
        <v>125</v>
      </c>
      <c r="G42" s="41" t="s">
        <v>118</v>
      </c>
      <c r="H42" s="41" t="s">
        <v>126</v>
      </c>
      <c r="I42" s="41" t="s">
        <v>118</v>
      </c>
    </row>
    <row r="43" spans="1:21" x14ac:dyDescent="0.25">
      <c r="A43" t="s">
        <v>53</v>
      </c>
      <c r="D43">
        <f>L5</f>
        <v>0.35244508218160786</v>
      </c>
      <c r="E43">
        <f>M5</f>
        <v>7.1233898501262646E-2</v>
      </c>
      <c r="F43">
        <f>L19</f>
        <v>3.0077157165011512E-2</v>
      </c>
      <c r="G43">
        <f>M19</f>
        <v>1.3384148582517568E-3</v>
      </c>
      <c r="H43" s="41">
        <f>L33</f>
        <v>1.189377455418162E-2</v>
      </c>
      <c r="I43" s="41">
        <f>M33</f>
        <v>5.3142564681415429E-4</v>
      </c>
    </row>
    <row r="44" spans="1:21" x14ac:dyDescent="0.25">
      <c r="A44" t="s">
        <v>54</v>
      </c>
      <c r="D44">
        <f t="shared" ref="D44:E44" si="27">L6</f>
        <v>0.23588054495907182</v>
      </c>
      <c r="E44">
        <f t="shared" si="27"/>
        <v>1.9269004006604008E-2</v>
      </c>
      <c r="F44">
        <f t="shared" ref="F44:G44" si="28">L20</f>
        <v>5.8583512974401527E-3</v>
      </c>
      <c r="G44">
        <f t="shared" si="28"/>
        <v>2.7303199080390035E-3</v>
      </c>
      <c r="H44" s="41">
        <f t="shared" ref="H44:I44" si="29">L34</f>
        <v>6.5629841035174359E-3</v>
      </c>
      <c r="I44" s="41">
        <f t="shared" si="29"/>
        <v>7.9843356528145996E-4</v>
      </c>
    </row>
    <row r="45" spans="1:21" x14ac:dyDescent="0.25">
      <c r="A45" t="s">
        <v>55</v>
      </c>
      <c r="D45">
        <f t="shared" ref="D45:E45" si="30">L7</f>
        <v>3.0105439181981899E-2</v>
      </c>
      <c r="E45">
        <f t="shared" si="30"/>
        <v>5.1112914654702281E-4</v>
      </c>
      <c r="F45">
        <f t="shared" ref="F45:G45" si="31">L21</f>
        <v>-1.3154148121630368E-2</v>
      </c>
      <c r="G45">
        <f t="shared" si="31"/>
        <v>3.9843950611511173E-4</v>
      </c>
      <c r="H45" s="41">
        <f t="shared" ref="H45:I45" si="32">L35</f>
        <v>-8.2283395807137959E-3</v>
      </c>
      <c r="I45" s="41">
        <f t="shared" si="32"/>
        <v>2.0274090791178733E-3</v>
      </c>
    </row>
    <row r="46" spans="1:21" x14ac:dyDescent="0.25">
      <c r="A46" t="s">
        <v>56</v>
      </c>
      <c r="D46">
        <f t="shared" ref="D46:E46" si="33">L8</f>
        <v>7.1085258407263749E-3</v>
      </c>
      <c r="E46">
        <f t="shared" si="33"/>
        <v>1.7905928452116994E-3</v>
      </c>
      <c r="F46">
        <f t="shared" ref="F46:G46" si="34">L22</f>
        <v>-8.6967779850905813E-3</v>
      </c>
      <c r="G46">
        <f t="shared" si="34"/>
        <v>1.9461251983345345E-3</v>
      </c>
      <c r="H46" s="41">
        <f t="shared" ref="H46:I46" si="35">L36</f>
        <v>3.0546726737069669E-2</v>
      </c>
      <c r="I46" s="41">
        <f t="shared" si="35"/>
        <v>1.0281350122835354E-3</v>
      </c>
    </row>
    <row r="47" spans="1:21" x14ac:dyDescent="0.25">
      <c r="A47" t="s">
        <v>57</v>
      </c>
      <c r="D47">
        <f t="shared" ref="D47:E47" si="36">L9</f>
        <v>1.2951377608313379E-2</v>
      </c>
      <c r="E47">
        <f t="shared" si="36"/>
        <v>3.1285454237757693E-4</v>
      </c>
      <c r="F47">
        <f t="shared" ref="F47:G47" si="37">L23</f>
        <v>-1.1436249861061785E-3</v>
      </c>
      <c r="G47">
        <f t="shared" si="37"/>
        <v>3.1874105992444766E-4</v>
      </c>
      <c r="H47" s="41">
        <f t="shared" ref="H47:I47" si="38">L37</f>
        <v>-7.8133069950095965E-4</v>
      </c>
      <c r="I47" s="41">
        <f t="shared" si="38"/>
        <v>1.044903633037768E-4</v>
      </c>
    </row>
    <row r="48" spans="1:21" x14ac:dyDescent="0.25">
      <c r="A48" t="s">
        <v>58</v>
      </c>
      <c r="D48">
        <f t="shared" ref="D48:E48" si="39">L10</f>
        <v>0.11744591677028747</v>
      </c>
      <c r="E48">
        <f t="shared" si="39"/>
        <v>5.5161903098057477E-3</v>
      </c>
      <c r="F48">
        <f t="shared" ref="F48:G48" si="40">L24</f>
        <v>8.5870426116039043E-3</v>
      </c>
      <c r="G48">
        <f t="shared" si="40"/>
        <v>1.9803195194531319E-3</v>
      </c>
      <c r="H48" s="41">
        <f t="shared" ref="H48:I48" si="41">L38</f>
        <v>-5.9925545548948226E-3</v>
      </c>
      <c r="I48" s="41">
        <f t="shared" si="41"/>
        <v>1.1179942712803033E-3</v>
      </c>
    </row>
    <row r="49" spans="1:9" x14ac:dyDescent="0.25">
      <c r="A49" t="s">
        <v>59</v>
      </c>
      <c r="D49">
        <f t="shared" ref="D49:E49" si="42">L11</f>
        <v>1.6042678379384352E-2</v>
      </c>
      <c r="E49">
        <f t="shared" si="42"/>
        <v>8.3849558726544556E-4</v>
      </c>
      <c r="F49">
        <f t="shared" ref="F49:G49" si="43">L25</f>
        <v>-1.9205713062538392E-3</v>
      </c>
      <c r="G49">
        <f t="shared" si="43"/>
        <v>1.0009428410568031E-4</v>
      </c>
      <c r="H49" s="41">
        <f t="shared" ref="H49:I49" si="44">L39</f>
        <v>-1.1746558253473676E-3</v>
      </c>
      <c r="I49" s="41">
        <f t="shared" si="44"/>
        <v>5.5742373575775304E-5</v>
      </c>
    </row>
    <row r="52" spans="1:9" s="69" customFormat="1" ht="52.8" x14ac:dyDescent="0.25">
      <c r="A52" s="70"/>
      <c r="B52" s="70" t="s">
        <v>122</v>
      </c>
      <c r="C52" s="70" t="s">
        <v>123</v>
      </c>
      <c r="D52" s="70" t="s">
        <v>124</v>
      </c>
      <c r="E52" s="70" t="s">
        <v>118</v>
      </c>
      <c r="F52" s="70" t="s">
        <v>125</v>
      </c>
      <c r="G52" s="70" t="s">
        <v>118</v>
      </c>
      <c r="H52" s="70" t="s">
        <v>126</v>
      </c>
      <c r="I52" s="70" t="s">
        <v>118</v>
      </c>
    </row>
    <row r="53" spans="1:9" x14ac:dyDescent="0.25">
      <c r="A53" s="39" t="s">
        <v>53</v>
      </c>
      <c r="B53" s="39">
        <v>30</v>
      </c>
      <c r="C53" s="39">
        <v>10</v>
      </c>
      <c r="D53" s="71">
        <f>IF(D43&gt;0, D43, "ND")</f>
        <v>0.35244508218160786</v>
      </c>
      <c r="E53" s="71">
        <f t="shared" ref="E53:I53" si="45">IF(E43&gt;0, E43, "ND")</f>
        <v>7.1233898501262646E-2</v>
      </c>
      <c r="F53" s="71">
        <f t="shared" si="45"/>
        <v>3.0077157165011512E-2</v>
      </c>
      <c r="G53" s="71">
        <f t="shared" si="45"/>
        <v>1.3384148582517568E-3</v>
      </c>
      <c r="H53" s="71">
        <f t="shared" si="45"/>
        <v>1.189377455418162E-2</v>
      </c>
      <c r="I53" s="71">
        <f t="shared" si="45"/>
        <v>5.3142564681415429E-4</v>
      </c>
    </row>
    <row r="54" spans="1:9" x14ac:dyDescent="0.25">
      <c r="A54" s="39" t="s">
        <v>54</v>
      </c>
      <c r="B54" s="39">
        <v>35</v>
      </c>
      <c r="C54" s="39">
        <v>18</v>
      </c>
      <c r="D54" s="71">
        <f t="shared" ref="D54:I54" si="46">IF(D44&gt;0, D44, "ND")</f>
        <v>0.23588054495907182</v>
      </c>
      <c r="E54" s="71">
        <f t="shared" si="46"/>
        <v>1.9269004006604008E-2</v>
      </c>
      <c r="F54" s="71">
        <f t="shared" si="46"/>
        <v>5.8583512974401527E-3</v>
      </c>
      <c r="G54" s="71">
        <f t="shared" si="46"/>
        <v>2.7303199080390035E-3</v>
      </c>
      <c r="H54" s="71">
        <f t="shared" si="46"/>
        <v>6.5629841035174359E-3</v>
      </c>
      <c r="I54" s="71">
        <f t="shared" si="46"/>
        <v>7.9843356528145996E-4</v>
      </c>
    </row>
    <row r="55" spans="1:9" x14ac:dyDescent="0.25">
      <c r="A55" s="39" t="s">
        <v>127</v>
      </c>
      <c r="B55" s="39">
        <v>24</v>
      </c>
      <c r="C55" s="39">
        <v>8</v>
      </c>
      <c r="D55" s="71" t="s">
        <v>128</v>
      </c>
      <c r="E55" s="71" t="s">
        <v>128</v>
      </c>
      <c r="F55" s="71" t="s">
        <v>128</v>
      </c>
      <c r="G55" s="71" t="s">
        <v>128</v>
      </c>
      <c r="H55" s="71" t="s">
        <v>128</v>
      </c>
      <c r="I55" s="71" t="s">
        <v>128</v>
      </c>
    </row>
    <row r="56" spans="1:9" x14ac:dyDescent="0.25">
      <c r="A56" s="39" t="s">
        <v>55</v>
      </c>
      <c r="B56" s="39">
        <v>24</v>
      </c>
      <c r="C56" s="39">
        <v>6</v>
      </c>
      <c r="D56" s="71">
        <f t="shared" ref="D56:I56" si="47">IF(D45&gt;0, D45, "ND")</f>
        <v>3.0105439181981899E-2</v>
      </c>
      <c r="E56" s="71">
        <f t="shared" si="47"/>
        <v>5.1112914654702281E-4</v>
      </c>
      <c r="F56" s="71" t="str">
        <f t="shared" si="47"/>
        <v>ND</v>
      </c>
      <c r="G56" s="71">
        <f t="shared" si="47"/>
        <v>3.9843950611511173E-4</v>
      </c>
      <c r="H56" s="71" t="str">
        <f t="shared" si="47"/>
        <v>ND</v>
      </c>
      <c r="I56" s="71">
        <f t="shared" si="47"/>
        <v>2.0274090791178733E-3</v>
      </c>
    </row>
    <row r="57" spans="1:9" x14ac:dyDescent="0.25">
      <c r="A57" s="39" t="s">
        <v>56</v>
      </c>
      <c r="B57" s="39">
        <v>24</v>
      </c>
      <c r="C57" s="39">
        <v>7</v>
      </c>
      <c r="D57" s="71">
        <f t="shared" ref="D57:I57" si="48">IF(D46&gt;0, D46, "ND")</f>
        <v>7.1085258407263749E-3</v>
      </c>
      <c r="E57" s="71">
        <f t="shared" si="48"/>
        <v>1.7905928452116994E-3</v>
      </c>
      <c r="F57" s="71" t="str">
        <f t="shared" si="48"/>
        <v>ND</v>
      </c>
      <c r="G57" s="71">
        <f t="shared" si="48"/>
        <v>1.9461251983345345E-3</v>
      </c>
      <c r="H57" s="71">
        <f t="shared" si="48"/>
        <v>3.0546726737069669E-2</v>
      </c>
      <c r="I57" s="71">
        <f t="shared" si="48"/>
        <v>1.0281350122835354E-3</v>
      </c>
    </row>
    <row r="58" spans="1:9" x14ac:dyDescent="0.25">
      <c r="A58" s="39" t="s">
        <v>57</v>
      </c>
      <c r="B58" s="39">
        <v>22</v>
      </c>
      <c r="C58" s="39">
        <v>7</v>
      </c>
      <c r="D58" s="71">
        <f t="shared" ref="D58:I58" si="49">IF(D47&gt;0, D47, "ND")</f>
        <v>1.2951377608313379E-2</v>
      </c>
      <c r="E58" s="71">
        <f t="shared" si="49"/>
        <v>3.1285454237757693E-4</v>
      </c>
      <c r="F58" s="71" t="str">
        <f t="shared" si="49"/>
        <v>ND</v>
      </c>
      <c r="G58" s="71">
        <f t="shared" si="49"/>
        <v>3.1874105992444766E-4</v>
      </c>
      <c r="H58" s="71" t="str">
        <f t="shared" si="49"/>
        <v>ND</v>
      </c>
      <c r="I58" s="71">
        <f t="shared" si="49"/>
        <v>1.044903633037768E-4</v>
      </c>
    </row>
    <row r="59" spans="1:9" x14ac:dyDescent="0.25">
      <c r="A59" s="39" t="s">
        <v>58</v>
      </c>
      <c r="B59" s="39">
        <v>25</v>
      </c>
      <c r="C59" s="39">
        <v>7</v>
      </c>
      <c r="D59" s="71">
        <f t="shared" ref="D59:I59" si="50">IF(D48&gt;0, D48, "ND")</f>
        <v>0.11744591677028747</v>
      </c>
      <c r="E59" s="71">
        <f t="shared" si="50"/>
        <v>5.5161903098057477E-3</v>
      </c>
      <c r="F59" s="71">
        <f t="shared" si="50"/>
        <v>8.5870426116039043E-3</v>
      </c>
      <c r="G59" s="71">
        <f t="shared" si="50"/>
        <v>1.9803195194531319E-3</v>
      </c>
      <c r="H59" s="71" t="str">
        <f t="shared" si="50"/>
        <v>ND</v>
      </c>
      <c r="I59" s="71">
        <f t="shared" si="50"/>
        <v>1.1179942712803033E-3</v>
      </c>
    </row>
    <row r="60" spans="1:9" x14ac:dyDescent="0.25">
      <c r="A60" s="39" t="s">
        <v>59</v>
      </c>
      <c r="B60" s="39">
        <v>26</v>
      </c>
      <c r="C60" s="39">
        <v>6</v>
      </c>
      <c r="D60" s="71">
        <f t="shared" ref="D60:I60" si="51">IF(D49&gt;0, D49, "ND")</f>
        <v>1.6042678379384352E-2</v>
      </c>
      <c r="E60" s="71">
        <f t="shared" si="51"/>
        <v>8.3849558726544556E-4</v>
      </c>
      <c r="F60" s="71" t="str">
        <f t="shared" si="51"/>
        <v>ND</v>
      </c>
      <c r="G60" s="71">
        <f t="shared" si="51"/>
        <v>1.0009428410568031E-4</v>
      </c>
      <c r="H60" s="71" t="str">
        <f t="shared" si="51"/>
        <v>ND</v>
      </c>
      <c r="I60" s="71">
        <f t="shared" si="51"/>
        <v>5.5742373575775304E-5</v>
      </c>
    </row>
  </sheetData>
  <conditionalFormatting sqref="B5:E12 I5:L12 P5:S12">
    <cfRule type="colorScale" priority="3">
      <colorScale>
        <cfvo type="min"/>
        <cfvo type="max"/>
        <color rgb="FFFCFCFF"/>
        <color rgb="FFF8696B"/>
      </colorScale>
    </cfRule>
  </conditionalFormatting>
  <conditionalFormatting sqref="B19:E26 I19:L26 P19:S26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:E40 I34:L40 P33:S4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workbookViewId="0"/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45742</v>
      </c>
    </row>
    <row r="8" spans="1:2" x14ac:dyDescent="0.25">
      <c r="A8" t="s">
        <v>8</v>
      </c>
      <c r="B8" s="2">
        <v>0.4670138888888889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0" spans="1:15" x14ac:dyDescent="0.25">
      <c r="B20" t="s">
        <v>24</v>
      </c>
    </row>
    <row r="21" spans="1:15" x14ac:dyDescent="0.25">
      <c r="B21" t="s">
        <v>25</v>
      </c>
    </row>
    <row r="22" spans="1:15" x14ac:dyDescent="0.25">
      <c r="B22" t="s">
        <v>26</v>
      </c>
    </row>
    <row r="23" spans="1:15" x14ac:dyDescent="0.25">
      <c r="B23" t="s">
        <v>27</v>
      </c>
    </row>
    <row r="25" spans="1:15" x14ac:dyDescent="0.25">
      <c r="A25" s="3" t="s">
        <v>28</v>
      </c>
      <c r="B25" s="4"/>
    </row>
    <row r="26" spans="1:15" x14ac:dyDescent="0.25">
      <c r="A26" t="s">
        <v>29</v>
      </c>
      <c r="B26">
        <v>20.399999999999999</v>
      </c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30</v>
      </c>
      <c r="C29" s="7">
        <v>205212</v>
      </c>
      <c r="D29" s="8">
        <v>379302</v>
      </c>
      <c r="E29" s="9">
        <v>180094</v>
      </c>
      <c r="F29" s="10">
        <v>85505</v>
      </c>
      <c r="G29" s="11">
        <v>72939</v>
      </c>
      <c r="H29" s="10">
        <v>79810</v>
      </c>
      <c r="I29" s="11">
        <v>64799</v>
      </c>
      <c r="J29" s="11">
        <v>70690</v>
      </c>
      <c r="K29" s="11">
        <v>66173</v>
      </c>
      <c r="L29" s="11">
        <v>68314</v>
      </c>
      <c r="M29" s="11">
        <v>72772</v>
      </c>
      <c r="N29" s="11">
        <v>68506</v>
      </c>
      <c r="O29" s="12">
        <v>360440</v>
      </c>
    </row>
    <row r="30" spans="1:15" x14ac:dyDescent="0.25">
      <c r="B30" s="6" t="s">
        <v>31</v>
      </c>
      <c r="C30" s="13">
        <v>121214</v>
      </c>
      <c r="D30" s="14">
        <v>167280</v>
      </c>
      <c r="E30" s="14">
        <v>154504</v>
      </c>
      <c r="F30" s="10">
        <v>88014</v>
      </c>
      <c r="G30" s="11">
        <v>69073</v>
      </c>
      <c r="H30" s="10">
        <v>79829</v>
      </c>
      <c r="I30" s="11">
        <v>66889</v>
      </c>
      <c r="J30" s="11">
        <v>68689</v>
      </c>
      <c r="K30" s="11">
        <v>66553</v>
      </c>
      <c r="L30" s="11">
        <v>71195</v>
      </c>
      <c r="M30" s="11">
        <v>73839</v>
      </c>
      <c r="N30" s="11">
        <v>72985</v>
      </c>
      <c r="O30" s="12">
        <v>360440</v>
      </c>
    </row>
    <row r="31" spans="1:15" x14ac:dyDescent="0.25">
      <c r="B31" s="6" t="s">
        <v>32</v>
      </c>
      <c r="C31" s="11">
        <v>65847</v>
      </c>
      <c r="D31" s="11">
        <v>78531</v>
      </c>
      <c r="E31" s="11">
        <v>78718</v>
      </c>
      <c r="F31" s="11">
        <v>67506</v>
      </c>
      <c r="G31" s="11">
        <v>60803</v>
      </c>
      <c r="H31" s="11">
        <v>76975</v>
      </c>
      <c r="I31" s="11">
        <v>63744</v>
      </c>
      <c r="J31" s="11">
        <v>69640</v>
      </c>
      <c r="K31" s="11">
        <v>71137</v>
      </c>
      <c r="L31" s="11">
        <v>75182</v>
      </c>
      <c r="M31" s="11">
        <v>69476</v>
      </c>
      <c r="N31" s="11">
        <v>68543</v>
      </c>
      <c r="O31" s="12">
        <v>360440</v>
      </c>
    </row>
    <row r="32" spans="1:15" x14ac:dyDescent="0.25">
      <c r="B32" s="6" t="s">
        <v>33</v>
      </c>
      <c r="C32" s="11">
        <v>59104</v>
      </c>
      <c r="D32" s="10">
        <v>81035</v>
      </c>
      <c r="E32" s="11">
        <v>70482</v>
      </c>
      <c r="F32" s="11">
        <v>62625</v>
      </c>
      <c r="G32" s="11">
        <v>68284</v>
      </c>
      <c r="H32" s="11">
        <v>67474</v>
      </c>
      <c r="I32" s="11">
        <v>68058</v>
      </c>
      <c r="J32" s="11">
        <v>68542</v>
      </c>
      <c r="K32" s="11">
        <v>67146</v>
      </c>
      <c r="L32" s="11">
        <v>67974</v>
      </c>
      <c r="M32" s="11">
        <v>69177</v>
      </c>
      <c r="N32" s="11">
        <v>70580</v>
      </c>
      <c r="O32" s="12">
        <v>360440</v>
      </c>
    </row>
    <row r="33" spans="2:15" x14ac:dyDescent="0.25">
      <c r="B33" s="6" t="s">
        <v>34</v>
      </c>
      <c r="C33" s="10">
        <v>89997</v>
      </c>
      <c r="D33" s="10">
        <v>101168</v>
      </c>
      <c r="E33" s="10">
        <v>101278</v>
      </c>
      <c r="F33" s="11">
        <v>69555</v>
      </c>
      <c r="G33" s="11">
        <v>66928</v>
      </c>
      <c r="H33" s="11">
        <v>64257</v>
      </c>
      <c r="I33" s="11">
        <v>63500</v>
      </c>
      <c r="J33" s="11">
        <v>73538</v>
      </c>
      <c r="K33" s="11">
        <v>70687</v>
      </c>
      <c r="L33" s="11">
        <v>69285</v>
      </c>
      <c r="M33" s="11">
        <v>69532</v>
      </c>
      <c r="N33" s="11">
        <v>73664</v>
      </c>
      <c r="O33" s="12">
        <v>360440</v>
      </c>
    </row>
    <row r="34" spans="2:15" x14ac:dyDescent="0.25">
      <c r="B34" s="6" t="s">
        <v>35</v>
      </c>
      <c r="C34" s="10">
        <v>96588</v>
      </c>
      <c r="D34" s="13">
        <v>123971</v>
      </c>
      <c r="E34" s="13">
        <v>106415</v>
      </c>
      <c r="F34" s="11">
        <v>75374</v>
      </c>
      <c r="G34" s="11">
        <v>64972</v>
      </c>
      <c r="H34" s="11">
        <v>68294</v>
      </c>
      <c r="I34" s="11">
        <v>63036</v>
      </c>
      <c r="J34" s="11">
        <v>71699</v>
      </c>
      <c r="K34" s="11">
        <v>59363</v>
      </c>
      <c r="L34" s="11">
        <v>71686</v>
      </c>
      <c r="M34" s="11">
        <v>67398</v>
      </c>
      <c r="N34" s="11">
        <v>69736</v>
      </c>
      <c r="O34" s="12">
        <v>360440</v>
      </c>
    </row>
    <row r="35" spans="2:15" x14ac:dyDescent="0.25">
      <c r="B35" s="6" t="s">
        <v>36</v>
      </c>
      <c r="C35" s="11">
        <v>74830</v>
      </c>
      <c r="D35" s="10">
        <v>90411</v>
      </c>
      <c r="E35" s="10">
        <v>81355</v>
      </c>
      <c r="F35" s="11">
        <v>75748</v>
      </c>
      <c r="G35" s="11">
        <v>64839</v>
      </c>
      <c r="H35" s="11">
        <v>69389</v>
      </c>
      <c r="I35" s="11">
        <v>59857</v>
      </c>
      <c r="J35" s="11">
        <v>65367</v>
      </c>
      <c r="K35" s="11">
        <v>56502</v>
      </c>
      <c r="L35" s="11">
        <v>76494</v>
      </c>
      <c r="M35" s="11">
        <v>77475</v>
      </c>
      <c r="N35" s="11">
        <v>66482</v>
      </c>
      <c r="O35" s="12">
        <v>360440</v>
      </c>
    </row>
    <row r="36" spans="2:15" x14ac:dyDescent="0.25">
      <c r="B36" s="6" t="s">
        <v>37</v>
      </c>
      <c r="C36" s="11">
        <v>60200</v>
      </c>
      <c r="D36" s="10">
        <v>85984</v>
      </c>
      <c r="E36" s="11">
        <v>61765</v>
      </c>
      <c r="F36" s="11">
        <v>78313</v>
      </c>
      <c r="G36" s="11">
        <v>60294</v>
      </c>
      <c r="H36" s="11">
        <v>64779</v>
      </c>
      <c r="I36" s="11">
        <v>67804</v>
      </c>
      <c r="J36" s="11">
        <v>71093</v>
      </c>
      <c r="K36" s="11">
        <v>72641</v>
      </c>
      <c r="L36" s="11">
        <v>64457</v>
      </c>
      <c r="M36" s="11">
        <v>71583</v>
      </c>
      <c r="N36" s="11">
        <v>68927</v>
      </c>
      <c r="O36" s="12">
        <v>360440</v>
      </c>
    </row>
  </sheetData>
  <phoneticPr fontId="0" type="noConversion"/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6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38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0.46945601851851854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20.5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22">
        <v>125136</v>
      </c>
      <c r="D29" s="23">
        <v>131080</v>
      </c>
      <c r="E29" s="24">
        <v>141793</v>
      </c>
      <c r="F29" s="22">
        <v>127105</v>
      </c>
      <c r="G29" s="23">
        <v>134275</v>
      </c>
      <c r="H29" s="25">
        <v>152635</v>
      </c>
      <c r="I29" s="24">
        <v>142265</v>
      </c>
      <c r="J29" s="26">
        <v>113823</v>
      </c>
      <c r="K29" s="27">
        <v>3760</v>
      </c>
      <c r="L29" s="24">
        <v>146875</v>
      </c>
      <c r="M29" s="23">
        <v>138619</v>
      </c>
      <c r="N29" s="24">
        <v>141699</v>
      </c>
      <c r="O29" s="28">
        <v>360440</v>
      </c>
    </row>
    <row r="30" spans="1:15" x14ac:dyDescent="0.25">
      <c r="B30" s="21" t="s">
        <v>31</v>
      </c>
      <c r="C30" s="23">
        <v>131095</v>
      </c>
      <c r="D30" s="24">
        <v>144986</v>
      </c>
      <c r="E30" s="24">
        <v>150748</v>
      </c>
      <c r="F30" s="24">
        <v>151446</v>
      </c>
      <c r="G30" s="24">
        <v>151107</v>
      </c>
      <c r="H30" s="25">
        <v>163093</v>
      </c>
      <c r="I30" s="25">
        <v>152992</v>
      </c>
      <c r="J30" s="22">
        <v>127296</v>
      </c>
      <c r="K30" s="27">
        <v>3703</v>
      </c>
      <c r="L30" s="25">
        <v>158027</v>
      </c>
      <c r="M30" s="23">
        <v>130730</v>
      </c>
      <c r="N30" s="24">
        <v>142689</v>
      </c>
      <c r="O30" s="28">
        <v>360440</v>
      </c>
    </row>
    <row r="31" spans="1:15" x14ac:dyDescent="0.25">
      <c r="B31" s="21" t="s">
        <v>32</v>
      </c>
      <c r="C31" s="22">
        <v>124534</v>
      </c>
      <c r="D31" s="24">
        <v>144905</v>
      </c>
      <c r="E31" s="24">
        <v>143543</v>
      </c>
      <c r="F31" s="24">
        <v>144710</v>
      </c>
      <c r="G31" s="24">
        <v>146346</v>
      </c>
      <c r="H31" s="25">
        <v>160870</v>
      </c>
      <c r="I31" s="24">
        <v>147707</v>
      </c>
      <c r="J31" s="23">
        <v>131543</v>
      </c>
      <c r="K31" s="27">
        <v>3824</v>
      </c>
      <c r="L31" s="24">
        <v>151060</v>
      </c>
      <c r="M31" s="24">
        <v>145275</v>
      </c>
      <c r="N31" s="25">
        <v>154330</v>
      </c>
      <c r="O31" s="28">
        <v>360440</v>
      </c>
    </row>
    <row r="32" spans="1:15" x14ac:dyDescent="0.25">
      <c r="B32" s="21" t="s">
        <v>33</v>
      </c>
      <c r="C32" s="22">
        <v>125945</v>
      </c>
      <c r="D32" s="24">
        <v>148789</v>
      </c>
      <c r="E32" s="24">
        <v>149453</v>
      </c>
      <c r="F32" s="24">
        <v>145679</v>
      </c>
      <c r="G32" s="24">
        <v>149682</v>
      </c>
      <c r="H32" s="25">
        <v>158502</v>
      </c>
      <c r="I32" s="24">
        <v>151721</v>
      </c>
      <c r="J32" s="26">
        <v>108237</v>
      </c>
      <c r="K32" s="27">
        <v>3798</v>
      </c>
      <c r="L32" s="24">
        <v>151381</v>
      </c>
      <c r="M32" s="24">
        <v>142977</v>
      </c>
      <c r="N32" s="23">
        <v>139965</v>
      </c>
      <c r="O32" s="28">
        <v>360440</v>
      </c>
    </row>
    <row r="33" spans="2:15" x14ac:dyDescent="0.25">
      <c r="B33" s="21" t="s">
        <v>34</v>
      </c>
      <c r="C33" s="22">
        <v>122790</v>
      </c>
      <c r="D33" s="23">
        <v>139221</v>
      </c>
      <c r="E33" s="23">
        <v>136687</v>
      </c>
      <c r="F33" s="24">
        <v>147508</v>
      </c>
      <c r="G33" s="23">
        <v>138670</v>
      </c>
      <c r="H33" s="25">
        <v>158033</v>
      </c>
      <c r="I33" s="25">
        <v>153698</v>
      </c>
      <c r="J33" s="24">
        <v>141473</v>
      </c>
      <c r="K33" s="27">
        <v>3884</v>
      </c>
      <c r="L33" s="24">
        <v>141806</v>
      </c>
      <c r="M33" s="24">
        <v>141447</v>
      </c>
      <c r="N33" s="23">
        <v>137003</v>
      </c>
      <c r="O33" s="28">
        <v>360440</v>
      </c>
    </row>
    <row r="34" spans="2:15" x14ac:dyDescent="0.25">
      <c r="B34" s="21" t="s">
        <v>35</v>
      </c>
      <c r="C34" s="23">
        <v>134368</v>
      </c>
      <c r="D34" s="24">
        <v>143921</v>
      </c>
      <c r="E34" s="24">
        <v>140480</v>
      </c>
      <c r="F34" s="23">
        <v>138602</v>
      </c>
      <c r="G34" s="23">
        <v>132609</v>
      </c>
      <c r="H34" s="25">
        <v>156456</v>
      </c>
      <c r="I34" s="24">
        <v>151025</v>
      </c>
      <c r="J34" s="22">
        <v>128424</v>
      </c>
      <c r="K34" s="27">
        <v>3779</v>
      </c>
      <c r="L34" s="23">
        <v>133801</v>
      </c>
      <c r="M34" s="24">
        <v>146024</v>
      </c>
      <c r="N34" s="22">
        <v>128436</v>
      </c>
      <c r="O34" s="28">
        <v>360440</v>
      </c>
    </row>
    <row r="35" spans="2:15" x14ac:dyDescent="0.25">
      <c r="B35" s="21" t="s">
        <v>36</v>
      </c>
      <c r="C35" s="26">
        <v>117600</v>
      </c>
      <c r="D35" s="23">
        <v>134941</v>
      </c>
      <c r="E35" s="23">
        <v>130155</v>
      </c>
      <c r="F35" s="25">
        <v>152332</v>
      </c>
      <c r="G35" s="23">
        <v>138503</v>
      </c>
      <c r="H35" s="25">
        <v>163237</v>
      </c>
      <c r="I35" s="24">
        <v>145899</v>
      </c>
      <c r="J35" s="22">
        <v>118302</v>
      </c>
      <c r="K35" s="27">
        <v>3780</v>
      </c>
      <c r="L35" s="23">
        <v>140254</v>
      </c>
      <c r="M35" s="25">
        <v>159156</v>
      </c>
      <c r="N35" s="23">
        <v>130193</v>
      </c>
      <c r="O35" s="28">
        <v>360440</v>
      </c>
    </row>
    <row r="36" spans="2:15" x14ac:dyDescent="0.25">
      <c r="B36" s="21" t="s">
        <v>37</v>
      </c>
      <c r="C36" s="26">
        <v>109951</v>
      </c>
      <c r="D36" s="22">
        <v>126484</v>
      </c>
      <c r="E36" s="22">
        <v>124445</v>
      </c>
      <c r="F36" s="24">
        <v>143398</v>
      </c>
      <c r="G36" s="22">
        <v>127778</v>
      </c>
      <c r="H36" s="24">
        <v>149230</v>
      </c>
      <c r="I36" s="25">
        <v>153188</v>
      </c>
      <c r="J36" s="23">
        <v>133755</v>
      </c>
      <c r="K36" s="27">
        <v>3841</v>
      </c>
      <c r="L36" s="23">
        <v>139694</v>
      </c>
      <c r="M36" s="25">
        <v>152060</v>
      </c>
      <c r="N36" s="22">
        <v>120917</v>
      </c>
      <c r="O36" s="28">
        <v>360440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6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39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0.47081018518518519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20.5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29">
        <v>30720</v>
      </c>
      <c r="D29" s="30">
        <v>35693</v>
      </c>
      <c r="E29" s="31">
        <v>29736</v>
      </c>
      <c r="F29" s="31">
        <v>29303</v>
      </c>
      <c r="G29" s="29">
        <v>31111</v>
      </c>
      <c r="H29" s="32">
        <v>33382</v>
      </c>
      <c r="I29" s="31">
        <v>29679</v>
      </c>
      <c r="J29" s="32">
        <v>32738</v>
      </c>
      <c r="K29" s="29">
        <v>30889</v>
      </c>
      <c r="L29" s="31">
        <v>29897</v>
      </c>
      <c r="M29" s="29">
        <v>31860</v>
      </c>
      <c r="N29" s="31">
        <v>30162</v>
      </c>
      <c r="O29" s="28">
        <v>360440</v>
      </c>
    </row>
    <row r="30" spans="1:15" x14ac:dyDescent="0.25">
      <c r="B30" s="21" t="s">
        <v>31</v>
      </c>
      <c r="C30" s="26">
        <v>38292</v>
      </c>
      <c r="D30" s="33">
        <v>34922</v>
      </c>
      <c r="E30" s="33">
        <v>34606</v>
      </c>
      <c r="F30" s="29">
        <v>31504</v>
      </c>
      <c r="G30" s="29">
        <v>31050</v>
      </c>
      <c r="H30" s="30">
        <v>35490</v>
      </c>
      <c r="I30" s="31">
        <v>30050</v>
      </c>
      <c r="J30" s="32">
        <v>32549</v>
      </c>
      <c r="K30" s="29">
        <v>31746</v>
      </c>
      <c r="L30" s="32">
        <v>32659</v>
      </c>
      <c r="M30" s="32">
        <v>32703</v>
      </c>
      <c r="N30" s="33">
        <v>34310</v>
      </c>
      <c r="O30" s="28">
        <v>360440</v>
      </c>
    </row>
    <row r="31" spans="1:15" x14ac:dyDescent="0.25">
      <c r="B31" s="21" t="s">
        <v>32</v>
      </c>
      <c r="C31" s="33">
        <v>33636</v>
      </c>
      <c r="D31" s="30">
        <v>36090</v>
      </c>
      <c r="E31" s="31">
        <v>30394</v>
      </c>
      <c r="F31" s="34">
        <v>29204</v>
      </c>
      <c r="G31" s="29">
        <v>32060</v>
      </c>
      <c r="H31" s="33">
        <v>34656</v>
      </c>
      <c r="I31" s="35">
        <v>27754</v>
      </c>
      <c r="J31" s="32">
        <v>32571</v>
      </c>
      <c r="K31" s="33">
        <v>34440</v>
      </c>
      <c r="L31" s="29">
        <v>31717</v>
      </c>
      <c r="M31" s="32">
        <v>33255</v>
      </c>
      <c r="N31" s="29">
        <v>30938</v>
      </c>
      <c r="O31" s="28">
        <v>360440</v>
      </c>
    </row>
    <row r="32" spans="1:15" x14ac:dyDescent="0.25">
      <c r="B32" s="21" t="s">
        <v>33</v>
      </c>
      <c r="C32" s="25">
        <v>45155</v>
      </c>
      <c r="D32" s="25">
        <v>44718</v>
      </c>
      <c r="E32" s="24">
        <v>43479</v>
      </c>
      <c r="F32" s="34">
        <v>28719</v>
      </c>
      <c r="G32" s="31">
        <v>29688</v>
      </c>
      <c r="H32" s="30">
        <v>35976</v>
      </c>
      <c r="I32" s="34">
        <v>28793</v>
      </c>
      <c r="J32" s="32">
        <v>32307</v>
      </c>
      <c r="K32" s="33">
        <v>34259</v>
      </c>
      <c r="L32" s="31">
        <v>29502</v>
      </c>
      <c r="M32" s="31">
        <v>30580</v>
      </c>
      <c r="N32" s="27">
        <v>26137</v>
      </c>
      <c r="O32" s="28">
        <v>360440</v>
      </c>
    </row>
    <row r="33" spans="2:15" x14ac:dyDescent="0.25">
      <c r="B33" s="21" t="s">
        <v>34</v>
      </c>
      <c r="C33" s="32">
        <v>32188</v>
      </c>
      <c r="D33" s="35">
        <v>27459</v>
      </c>
      <c r="E33" s="29">
        <v>30785</v>
      </c>
      <c r="F33" s="35">
        <v>27482</v>
      </c>
      <c r="G33" s="34">
        <v>28934</v>
      </c>
      <c r="H33" s="33">
        <v>33756</v>
      </c>
      <c r="I33" s="34">
        <v>28002</v>
      </c>
      <c r="J33" s="29">
        <v>31317</v>
      </c>
      <c r="K33" s="34">
        <v>27959</v>
      </c>
      <c r="L33" s="29">
        <v>30820</v>
      </c>
      <c r="M33" s="29">
        <v>31516</v>
      </c>
      <c r="N33" s="34">
        <v>27936</v>
      </c>
      <c r="O33" s="28">
        <v>360440</v>
      </c>
    </row>
    <row r="34" spans="2:15" x14ac:dyDescent="0.25">
      <c r="B34" s="21" t="s">
        <v>35</v>
      </c>
      <c r="C34" s="36">
        <v>36858</v>
      </c>
      <c r="D34" s="35">
        <v>27085</v>
      </c>
      <c r="E34" s="34">
        <v>28860</v>
      </c>
      <c r="F34" s="35">
        <v>27672</v>
      </c>
      <c r="G34" s="31">
        <v>30580</v>
      </c>
      <c r="H34" s="33">
        <v>33875</v>
      </c>
      <c r="I34" s="35">
        <v>27224</v>
      </c>
      <c r="J34" s="32">
        <v>32217</v>
      </c>
      <c r="K34" s="32">
        <v>32272</v>
      </c>
      <c r="L34" s="31">
        <v>29451</v>
      </c>
      <c r="M34" s="34">
        <v>29231</v>
      </c>
      <c r="N34" s="34">
        <v>28531</v>
      </c>
      <c r="O34" s="28">
        <v>360440</v>
      </c>
    </row>
    <row r="35" spans="2:15" x14ac:dyDescent="0.25">
      <c r="B35" s="21" t="s">
        <v>36</v>
      </c>
      <c r="C35" s="29">
        <v>31234</v>
      </c>
      <c r="D35" s="27">
        <v>26208</v>
      </c>
      <c r="E35" s="27">
        <v>25584</v>
      </c>
      <c r="F35" s="31">
        <v>29590</v>
      </c>
      <c r="G35" s="29">
        <v>30873</v>
      </c>
      <c r="H35" s="33">
        <v>34467</v>
      </c>
      <c r="I35" s="34">
        <v>28451</v>
      </c>
      <c r="J35" s="32">
        <v>32961</v>
      </c>
      <c r="K35" s="32">
        <v>32888</v>
      </c>
      <c r="L35" s="31">
        <v>29638</v>
      </c>
      <c r="M35" s="24">
        <v>42647</v>
      </c>
      <c r="N35" s="31">
        <v>29994</v>
      </c>
      <c r="O35" s="28">
        <v>360440</v>
      </c>
    </row>
    <row r="36" spans="2:15" x14ac:dyDescent="0.25">
      <c r="B36" s="21" t="s">
        <v>37</v>
      </c>
      <c r="C36" s="29">
        <v>31300</v>
      </c>
      <c r="D36" s="27">
        <v>24889</v>
      </c>
      <c r="E36" s="34">
        <v>27884</v>
      </c>
      <c r="F36" s="34">
        <v>29227</v>
      </c>
      <c r="G36" s="29">
        <v>31537</v>
      </c>
      <c r="H36" s="33">
        <v>33956</v>
      </c>
      <c r="I36" s="32">
        <v>33494</v>
      </c>
      <c r="J36" s="32">
        <v>32966</v>
      </c>
      <c r="K36" s="29">
        <v>31944</v>
      </c>
      <c r="L36" s="34">
        <v>28255</v>
      </c>
      <c r="M36" s="29">
        <v>31492</v>
      </c>
      <c r="N36" s="32">
        <v>32260</v>
      </c>
      <c r="O36" s="28">
        <v>360440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6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40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0.47212962962962962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20.5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29">
        <v>2262341</v>
      </c>
      <c r="D29" s="27">
        <v>107429</v>
      </c>
      <c r="E29" s="27">
        <v>68791</v>
      </c>
      <c r="F29" s="27">
        <v>144919</v>
      </c>
      <c r="G29" s="27">
        <v>31880</v>
      </c>
      <c r="H29" s="27">
        <v>3259</v>
      </c>
      <c r="I29" s="27">
        <v>3212</v>
      </c>
      <c r="J29" s="27">
        <v>3158</v>
      </c>
      <c r="K29" s="27">
        <v>3163</v>
      </c>
      <c r="L29" s="27">
        <v>3774</v>
      </c>
      <c r="M29" s="27">
        <v>3022</v>
      </c>
      <c r="N29" s="27">
        <v>3046</v>
      </c>
      <c r="O29" s="28">
        <v>360440</v>
      </c>
    </row>
    <row r="30" spans="1:15" x14ac:dyDescent="0.25">
      <c r="B30" s="21" t="s">
        <v>31</v>
      </c>
      <c r="C30" s="24">
        <v>7028790</v>
      </c>
      <c r="D30" s="27">
        <v>52176</v>
      </c>
      <c r="E30" s="27">
        <v>84869</v>
      </c>
      <c r="F30" s="27">
        <v>150843</v>
      </c>
      <c r="G30" s="27">
        <v>36723</v>
      </c>
      <c r="H30" s="27">
        <v>3211</v>
      </c>
      <c r="I30" s="27">
        <v>3460</v>
      </c>
      <c r="J30" s="27">
        <v>3172</v>
      </c>
      <c r="K30" s="27">
        <v>3149</v>
      </c>
      <c r="L30" s="27">
        <v>3348</v>
      </c>
      <c r="M30" s="27">
        <v>3236</v>
      </c>
      <c r="N30" s="27">
        <v>3140</v>
      </c>
      <c r="O30" s="28">
        <v>360440</v>
      </c>
    </row>
    <row r="31" spans="1:15" x14ac:dyDescent="0.25">
      <c r="B31" s="21" t="s">
        <v>32</v>
      </c>
      <c r="C31" s="25">
        <v>7644020</v>
      </c>
      <c r="D31" s="27">
        <v>17551</v>
      </c>
      <c r="E31" s="27">
        <v>84570</v>
      </c>
      <c r="F31" s="27">
        <v>153066</v>
      </c>
      <c r="G31" s="27">
        <v>39773</v>
      </c>
      <c r="H31" s="27">
        <v>3135</v>
      </c>
      <c r="I31" s="27">
        <v>3263</v>
      </c>
      <c r="J31" s="27">
        <v>3164</v>
      </c>
      <c r="K31" s="27">
        <v>3417</v>
      </c>
      <c r="L31" s="27">
        <v>3748</v>
      </c>
      <c r="M31" s="27">
        <v>3165</v>
      </c>
      <c r="N31" s="27">
        <v>3186</v>
      </c>
      <c r="O31" s="28">
        <v>360440</v>
      </c>
    </row>
    <row r="32" spans="1:15" x14ac:dyDescent="0.25">
      <c r="B32" s="21" t="s">
        <v>33</v>
      </c>
      <c r="C32" s="25">
        <v>7169177</v>
      </c>
      <c r="D32" s="27">
        <v>8709</v>
      </c>
      <c r="E32" s="27">
        <v>72768</v>
      </c>
      <c r="F32" s="27">
        <v>154340</v>
      </c>
      <c r="G32" s="27">
        <v>39145</v>
      </c>
      <c r="H32" s="27">
        <v>3423</v>
      </c>
      <c r="I32" s="27">
        <v>3194</v>
      </c>
      <c r="J32" s="27">
        <v>3207</v>
      </c>
      <c r="K32" s="27">
        <v>3672</v>
      </c>
      <c r="L32" s="27">
        <v>3102</v>
      </c>
      <c r="M32" s="27">
        <v>3133</v>
      </c>
      <c r="N32" s="27">
        <v>3131</v>
      </c>
      <c r="O32" s="28">
        <v>360440</v>
      </c>
    </row>
    <row r="33" spans="2:15" x14ac:dyDescent="0.25">
      <c r="B33" s="21" t="s">
        <v>34</v>
      </c>
      <c r="C33" s="36">
        <v>4820772</v>
      </c>
      <c r="D33" s="27">
        <v>5672</v>
      </c>
      <c r="E33" s="27">
        <v>81220</v>
      </c>
      <c r="F33" s="27">
        <v>159540</v>
      </c>
      <c r="G33" s="27">
        <v>37013</v>
      </c>
      <c r="H33" s="27">
        <v>3225</v>
      </c>
      <c r="I33" s="27">
        <v>3227</v>
      </c>
      <c r="J33" s="27">
        <v>3149</v>
      </c>
      <c r="K33" s="27">
        <v>3082</v>
      </c>
      <c r="L33" s="27">
        <v>3383</v>
      </c>
      <c r="M33" s="27">
        <v>3155</v>
      </c>
      <c r="N33" s="27">
        <v>3183</v>
      </c>
      <c r="O33" s="28">
        <v>360440</v>
      </c>
    </row>
    <row r="34" spans="2:15" x14ac:dyDescent="0.25">
      <c r="B34" s="21" t="s">
        <v>35</v>
      </c>
      <c r="C34" s="29">
        <v>2238270</v>
      </c>
      <c r="D34" s="27">
        <v>4490</v>
      </c>
      <c r="E34" s="27">
        <v>84158</v>
      </c>
      <c r="F34" s="27">
        <v>151986</v>
      </c>
      <c r="G34" s="27">
        <v>37658</v>
      </c>
      <c r="H34" s="27">
        <v>3203</v>
      </c>
      <c r="I34" s="27">
        <v>3191</v>
      </c>
      <c r="J34" s="27">
        <v>3118</v>
      </c>
      <c r="K34" s="27">
        <v>3169</v>
      </c>
      <c r="L34" s="27">
        <v>3128</v>
      </c>
      <c r="M34" s="27">
        <v>3159</v>
      </c>
      <c r="N34" s="27">
        <v>3157</v>
      </c>
      <c r="O34" s="28">
        <v>360440</v>
      </c>
    </row>
    <row r="35" spans="2:15" x14ac:dyDescent="0.25">
      <c r="B35" s="21" t="s">
        <v>36</v>
      </c>
      <c r="C35" s="35">
        <v>863620</v>
      </c>
      <c r="D35" s="27">
        <v>4046</v>
      </c>
      <c r="E35" s="27">
        <v>83318</v>
      </c>
      <c r="F35" s="27">
        <v>153691</v>
      </c>
      <c r="G35" s="27">
        <v>36093</v>
      </c>
      <c r="H35" s="27">
        <v>3529</v>
      </c>
      <c r="I35" s="27">
        <v>4106</v>
      </c>
      <c r="J35" s="27">
        <v>3138</v>
      </c>
      <c r="K35" s="27">
        <v>3142</v>
      </c>
      <c r="L35" s="27">
        <v>3147</v>
      </c>
      <c r="M35" s="27">
        <v>3218</v>
      </c>
      <c r="N35" s="27">
        <v>9928</v>
      </c>
      <c r="O35" s="28">
        <v>360440</v>
      </c>
    </row>
    <row r="36" spans="2:15" x14ac:dyDescent="0.25">
      <c r="B36" s="21" t="s">
        <v>37</v>
      </c>
      <c r="C36" s="27">
        <v>310265</v>
      </c>
      <c r="D36" s="27">
        <v>3752</v>
      </c>
      <c r="E36" s="27">
        <v>75338</v>
      </c>
      <c r="F36" s="27">
        <v>154183</v>
      </c>
      <c r="G36" s="27">
        <v>37900</v>
      </c>
      <c r="H36" s="27">
        <v>3127</v>
      </c>
      <c r="I36" s="27">
        <v>3087</v>
      </c>
      <c r="J36" s="27">
        <v>2695</v>
      </c>
      <c r="K36" s="27">
        <v>2866</v>
      </c>
      <c r="L36" s="27">
        <v>3035</v>
      </c>
      <c r="M36" s="27">
        <v>2828</v>
      </c>
      <c r="N36" s="27">
        <v>3038</v>
      </c>
      <c r="O36" s="28">
        <v>360440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C78"/>
  <sheetViews>
    <sheetView topLeftCell="A56" workbookViewId="0">
      <selection activeCell="H53" sqref="H53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" width="9.109375" style="15"/>
    <col min="17" max="17" width="12.33203125" style="15" customWidth="1"/>
    <col min="18" max="22" width="9.109375" style="15"/>
    <col min="23" max="23" width="10.5546875" style="15" customWidth="1"/>
    <col min="24" max="28" width="9.109375" style="15"/>
    <col min="29" max="29" width="9.109375" style="15" customWidth="1"/>
    <col min="30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41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0.50336805555555553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21.7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36">
        <v>564521</v>
      </c>
      <c r="D29" s="25">
        <v>851197</v>
      </c>
      <c r="E29" s="30">
        <v>470561</v>
      </c>
      <c r="F29" s="27">
        <v>108454</v>
      </c>
      <c r="G29" s="27">
        <v>99244</v>
      </c>
      <c r="H29" s="27">
        <v>113778</v>
      </c>
      <c r="I29" s="27">
        <v>69517</v>
      </c>
      <c r="J29" s="27">
        <v>75433</v>
      </c>
      <c r="K29" s="27">
        <v>77459</v>
      </c>
      <c r="L29" s="27">
        <v>75653</v>
      </c>
      <c r="M29" s="27">
        <v>89597</v>
      </c>
      <c r="N29" s="27">
        <v>79885</v>
      </c>
      <c r="O29" s="28">
        <v>360440</v>
      </c>
      <c r="Q29" s="21" t="s">
        <v>30</v>
      </c>
      <c r="R29" s="15">
        <f>C29-$F$51</f>
        <v>482170.125</v>
      </c>
      <c r="S29" s="15">
        <f t="shared" ref="S29:AC36" si="0">D29-$F$51</f>
        <v>768846.125</v>
      </c>
      <c r="T29" s="15">
        <f t="shared" si="0"/>
        <v>388210.125</v>
      </c>
      <c r="U29" s="15">
        <f t="shared" si="0"/>
        <v>26103.125</v>
      </c>
      <c r="V29" s="15">
        <f t="shared" si="0"/>
        <v>16893.125</v>
      </c>
      <c r="W29" s="15">
        <f t="shared" si="0"/>
        <v>31427.125</v>
      </c>
      <c r="X29" s="15">
        <f t="shared" si="0"/>
        <v>-12833.875</v>
      </c>
      <c r="Y29" s="15">
        <f t="shared" si="0"/>
        <v>-6917.875</v>
      </c>
      <c r="Z29" s="15">
        <f t="shared" si="0"/>
        <v>-4891.875</v>
      </c>
      <c r="AA29" s="15">
        <f t="shared" si="0"/>
        <v>-6697.875</v>
      </c>
      <c r="AB29" s="15">
        <f t="shared" si="0"/>
        <v>7246.125</v>
      </c>
      <c r="AC29" s="15">
        <f t="shared" si="0"/>
        <v>-2465.875</v>
      </c>
    </row>
    <row r="30" spans="1:29" x14ac:dyDescent="0.25">
      <c r="B30" s="21" t="s">
        <v>31</v>
      </c>
      <c r="C30" s="29">
        <v>295515</v>
      </c>
      <c r="D30" s="29">
        <v>332056</v>
      </c>
      <c r="E30" s="29">
        <v>303321</v>
      </c>
      <c r="F30" s="27">
        <v>96565</v>
      </c>
      <c r="G30" s="27">
        <v>74705</v>
      </c>
      <c r="H30" s="27">
        <v>92716</v>
      </c>
      <c r="I30" s="27">
        <v>70678</v>
      </c>
      <c r="J30" s="27">
        <v>75952</v>
      </c>
      <c r="K30" s="27">
        <v>77721</v>
      </c>
      <c r="L30" s="27">
        <v>74629</v>
      </c>
      <c r="M30" s="27">
        <v>88420</v>
      </c>
      <c r="N30" s="27">
        <v>74924</v>
      </c>
      <c r="O30" s="28">
        <v>360440</v>
      </c>
      <c r="Q30" s="21" t="s">
        <v>31</v>
      </c>
      <c r="R30" s="15">
        <f t="shared" ref="R30:R36" si="1">C30-$F$51</f>
        <v>213164.125</v>
      </c>
      <c r="S30" s="15">
        <f t="shared" si="0"/>
        <v>249705.125</v>
      </c>
      <c r="T30" s="15">
        <f t="shared" si="0"/>
        <v>220970.125</v>
      </c>
      <c r="U30" s="15">
        <f t="shared" si="0"/>
        <v>14214.125</v>
      </c>
      <c r="V30" s="15">
        <f t="shared" si="0"/>
        <v>-7645.875</v>
      </c>
      <c r="W30" s="15">
        <f t="shared" si="0"/>
        <v>10365.125</v>
      </c>
      <c r="X30" s="15">
        <f t="shared" si="0"/>
        <v>-11672.875</v>
      </c>
      <c r="Y30" s="15">
        <f t="shared" si="0"/>
        <v>-6398.875</v>
      </c>
      <c r="Z30" s="15">
        <f t="shared" si="0"/>
        <v>-4629.875</v>
      </c>
      <c r="AA30" s="15">
        <f t="shared" si="0"/>
        <v>-7721.875</v>
      </c>
      <c r="AB30" s="15">
        <f t="shared" si="0"/>
        <v>6069.125</v>
      </c>
      <c r="AC30" s="15">
        <f t="shared" si="0"/>
        <v>-7426.875</v>
      </c>
    </row>
    <row r="31" spans="1:29" x14ac:dyDescent="0.25">
      <c r="B31" s="21" t="s">
        <v>32</v>
      </c>
      <c r="C31" s="27">
        <v>102938</v>
      </c>
      <c r="D31" s="27">
        <v>106465</v>
      </c>
      <c r="E31" s="27">
        <v>102001</v>
      </c>
      <c r="F31" s="27">
        <v>72265</v>
      </c>
      <c r="G31" s="27">
        <v>63322</v>
      </c>
      <c r="H31" s="27">
        <v>83621</v>
      </c>
      <c r="I31" s="27">
        <v>67333</v>
      </c>
      <c r="J31" s="27">
        <v>75075</v>
      </c>
      <c r="K31" s="27">
        <v>82929</v>
      </c>
      <c r="L31" s="27">
        <v>79663</v>
      </c>
      <c r="M31" s="27">
        <v>83031</v>
      </c>
      <c r="N31" s="27">
        <v>72803</v>
      </c>
      <c r="O31" s="28">
        <v>360440</v>
      </c>
      <c r="Q31" s="21" t="s">
        <v>32</v>
      </c>
      <c r="R31" s="15">
        <f t="shared" si="1"/>
        <v>20587.125</v>
      </c>
      <c r="S31" s="15">
        <f t="shared" si="0"/>
        <v>24114.125</v>
      </c>
      <c r="T31" s="15">
        <f t="shared" si="0"/>
        <v>19650.125</v>
      </c>
      <c r="U31" s="15">
        <f t="shared" si="0"/>
        <v>-10085.875</v>
      </c>
      <c r="V31" s="15">
        <f t="shared" si="0"/>
        <v>-19028.875</v>
      </c>
      <c r="W31" s="15">
        <f t="shared" si="0"/>
        <v>1270.125</v>
      </c>
      <c r="X31" s="15">
        <f t="shared" si="0"/>
        <v>-15017.875</v>
      </c>
      <c r="Y31" s="15">
        <f t="shared" si="0"/>
        <v>-7275.875</v>
      </c>
      <c r="Z31" s="15">
        <f t="shared" si="0"/>
        <v>578.125</v>
      </c>
      <c r="AA31" s="15">
        <f t="shared" si="0"/>
        <v>-2687.875</v>
      </c>
      <c r="AB31" s="15">
        <f t="shared" si="0"/>
        <v>680.125</v>
      </c>
      <c r="AC31" s="15">
        <f t="shared" si="0"/>
        <v>-9547.875</v>
      </c>
    </row>
    <row r="32" spans="1:29" x14ac:dyDescent="0.25">
      <c r="B32" s="21" t="s">
        <v>33</v>
      </c>
      <c r="C32" s="27">
        <v>79652</v>
      </c>
      <c r="D32" s="27">
        <v>95182</v>
      </c>
      <c r="E32" s="27">
        <v>86993</v>
      </c>
      <c r="F32" s="27">
        <v>68661</v>
      </c>
      <c r="G32" s="27">
        <v>67766</v>
      </c>
      <c r="H32" s="27">
        <v>77548</v>
      </c>
      <c r="I32" s="27">
        <v>68087</v>
      </c>
      <c r="J32" s="27">
        <v>71108</v>
      </c>
      <c r="K32" s="27">
        <v>72553</v>
      </c>
      <c r="L32" s="27">
        <v>74585</v>
      </c>
      <c r="M32" s="27">
        <v>83846</v>
      </c>
      <c r="N32" s="27">
        <v>75091</v>
      </c>
      <c r="O32" s="28">
        <v>360440</v>
      </c>
      <c r="Q32" s="21" t="s">
        <v>33</v>
      </c>
      <c r="R32" s="15">
        <f t="shared" si="1"/>
        <v>-2698.875</v>
      </c>
      <c r="S32" s="15">
        <f t="shared" si="0"/>
        <v>12831.125</v>
      </c>
      <c r="T32" s="15">
        <f t="shared" si="0"/>
        <v>4642.125</v>
      </c>
      <c r="U32" s="15">
        <f t="shared" si="0"/>
        <v>-13689.875</v>
      </c>
      <c r="V32" s="15">
        <f t="shared" si="0"/>
        <v>-14584.875</v>
      </c>
      <c r="W32" s="15">
        <f t="shared" si="0"/>
        <v>-4802.875</v>
      </c>
      <c r="X32" s="15">
        <f t="shared" si="0"/>
        <v>-14263.875</v>
      </c>
      <c r="Y32" s="15">
        <f t="shared" si="0"/>
        <v>-11242.875</v>
      </c>
      <c r="Z32" s="15">
        <f t="shared" si="0"/>
        <v>-9797.875</v>
      </c>
      <c r="AA32" s="15">
        <f t="shared" si="0"/>
        <v>-7765.875</v>
      </c>
      <c r="AB32" s="15">
        <f t="shared" si="0"/>
        <v>1495.125</v>
      </c>
      <c r="AC32" s="15">
        <f t="shared" si="0"/>
        <v>-7259.875</v>
      </c>
    </row>
    <row r="33" spans="2:29" x14ac:dyDescent="0.25">
      <c r="B33" s="21" t="s">
        <v>34</v>
      </c>
      <c r="C33" s="34">
        <v>192376</v>
      </c>
      <c r="D33" s="34">
        <v>193527</v>
      </c>
      <c r="E33" s="34">
        <v>196825</v>
      </c>
      <c r="F33" s="27">
        <v>80278</v>
      </c>
      <c r="G33" s="27">
        <v>71191</v>
      </c>
      <c r="H33" s="27">
        <v>83160</v>
      </c>
      <c r="I33" s="27">
        <v>65971</v>
      </c>
      <c r="J33" s="27">
        <v>76897</v>
      </c>
      <c r="K33" s="27">
        <v>78581</v>
      </c>
      <c r="L33" s="27">
        <v>74101</v>
      </c>
      <c r="M33" s="27">
        <v>83328</v>
      </c>
      <c r="N33" s="27">
        <v>78243</v>
      </c>
      <c r="O33" s="28">
        <v>360440</v>
      </c>
      <c r="Q33" s="21" t="s">
        <v>34</v>
      </c>
      <c r="R33" s="15">
        <f t="shared" si="1"/>
        <v>110025.125</v>
      </c>
      <c r="S33" s="15">
        <f t="shared" si="0"/>
        <v>111176.125</v>
      </c>
      <c r="T33" s="15">
        <f t="shared" si="0"/>
        <v>114474.125</v>
      </c>
      <c r="U33" s="15">
        <f t="shared" si="0"/>
        <v>-2072.875</v>
      </c>
      <c r="V33" s="15">
        <f t="shared" si="0"/>
        <v>-11159.875</v>
      </c>
      <c r="W33" s="15">
        <f t="shared" si="0"/>
        <v>809.125</v>
      </c>
      <c r="X33" s="15">
        <f t="shared" si="0"/>
        <v>-16379.875</v>
      </c>
      <c r="Y33" s="15">
        <f t="shared" si="0"/>
        <v>-5453.875</v>
      </c>
      <c r="Z33" s="15">
        <f t="shared" si="0"/>
        <v>-3769.875</v>
      </c>
      <c r="AA33" s="15">
        <f t="shared" si="0"/>
        <v>-8249.875</v>
      </c>
      <c r="AB33" s="15">
        <f t="shared" si="0"/>
        <v>977.125</v>
      </c>
      <c r="AC33" s="15">
        <f t="shared" si="0"/>
        <v>-4107.875</v>
      </c>
    </row>
    <row r="34" spans="2:29" x14ac:dyDescent="0.25">
      <c r="B34" s="21" t="s">
        <v>35</v>
      </c>
      <c r="C34" s="34">
        <v>196162</v>
      </c>
      <c r="D34" s="34">
        <v>222277</v>
      </c>
      <c r="E34" s="34">
        <v>207304</v>
      </c>
      <c r="F34" s="27">
        <v>83270</v>
      </c>
      <c r="G34" s="27">
        <v>73117</v>
      </c>
      <c r="H34" s="27">
        <v>85939</v>
      </c>
      <c r="I34" s="27">
        <v>65372</v>
      </c>
      <c r="J34" s="27">
        <v>73571</v>
      </c>
      <c r="K34" s="27">
        <v>63320</v>
      </c>
      <c r="L34" s="27">
        <v>75443</v>
      </c>
      <c r="M34" s="27">
        <v>84506</v>
      </c>
      <c r="N34" s="27">
        <v>72605</v>
      </c>
      <c r="O34" s="28">
        <v>360440</v>
      </c>
      <c r="Q34" s="21" t="s">
        <v>35</v>
      </c>
      <c r="R34" s="15">
        <f t="shared" si="1"/>
        <v>113811.125</v>
      </c>
      <c r="S34" s="15">
        <f t="shared" si="0"/>
        <v>139926.125</v>
      </c>
      <c r="T34" s="15">
        <f t="shared" si="0"/>
        <v>124953.125</v>
      </c>
      <c r="U34" s="15">
        <f t="shared" si="0"/>
        <v>919.125</v>
      </c>
      <c r="V34" s="15">
        <f t="shared" si="0"/>
        <v>-9233.875</v>
      </c>
      <c r="W34" s="15">
        <f t="shared" si="0"/>
        <v>3588.125</v>
      </c>
      <c r="X34" s="15">
        <f t="shared" si="0"/>
        <v>-16978.875</v>
      </c>
      <c r="Y34" s="15">
        <f t="shared" si="0"/>
        <v>-8779.875</v>
      </c>
      <c r="Z34" s="15">
        <f t="shared" si="0"/>
        <v>-19030.875</v>
      </c>
      <c r="AA34" s="15">
        <f t="shared" si="0"/>
        <v>-6907.875</v>
      </c>
      <c r="AB34" s="15">
        <f t="shared" si="0"/>
        <v>2155.125</v>
      </c>
      <c r="AC34" s="15">
        <f t="shared" si="0"/>
        <v>-9745.875</v>
      </c>
    </row>
    <row r="35" spans="2:29" x14ac:dyDescent="0.25">
      <c r="B35" s="21" t="s">
        <v>36</v>
      </c>
      <c r="C35" s="35">
        <v>141284</v>
      </c>
      <c r="D35" s="35">
        <v>147280</v>
      </c>
      <c r="E35" s="35">
        <v>144739</v>
      </c>
      <c r="F35" s="27">
        <v>79655</v>
      </c>
      <c r="G35" s="27">
        <v>68572</v>
      </c>
      <c r="H35" s="27">
        <v>81172</v>
      </c>
      <c r="I35" s="27">
        <v>63503</v>
      </c>
      <c r="J35" s="27">
        <v>70183</v>
      </c>
      <c r="K35" s="27">
        <v>64672</v>
      </c>
      <c r="L35" s="27">
        <v>77306</v>
      </c>
      <c r="M35" s="27">
        <v>77090</v>
      </c>
      <c r="N35" s="27">
        <v>68807</v>
      </c>
      <c r="O35" s="28">
        <v>360440</v>
      </c>
      <c r="Q35" s="21" t="s">
        <v>36</v>
      </c>
      <c r="R35" s="15">
        <f t="shared" si="1"/>
        <v>58933.125</v>
      </c>
      <c r="S35" s="15">
        <f t="shared" si="0"/>
        <v>64929.125</v>
      </c>
      <c r="T35" s="15">
        <f t="shared" si="0"/>
        <v>62388.125</v>
      </c>
      <c r="U35" s="15">
        <f t="shared" si="0"/>
        <v>-2695.875</v>
      </c>
      <c r="V35" s="15">
        <f t="shared" si="0"/>
        <v>-13778.875</v>
      </c>
      <c r="W35" s="15">
        <f t="shared" si="0"/>
        <v>-1178.875</v>
      </c>
      <c r="X35" s="15">
        <f t="shared" si="0"/>
        <v>-18847.875</v>
      </c>
      <c r="Y35" s="15">
        <f t="shared" si="0"/>
        <v>-12167.875</v>
      </c>
      <c r="Z35" s="15">
        <f t="shared" si="0"/>
        <v>-17678.875</v>
      </c>
      <c r="AA35" s="15">
        <f t="shared" si="0"/>
        <v>-5044.875</v>
      </c>
      <c r="AB35" s="15">
        <f t="shared" si="0"/>
        <v>-5260.875</v>
      </c>
      <c r="AC35" s="15">
        <f t="shared" si="0"/>
        <v>-13543.875</v>
      </c>
    </row>
    <row r="36" spans="2:29" x14ac:dyDescent="0.25">
      <c r="B36" s="21" t="s">
        <v>37</v>
      </c>
      <c r="C36" s="27">
        <v>84426</v>
      </c>
      <c r="D36" s="27">
        <v>98452</v>
      </c>
      <c r="E36" s="27">
        <v>83213</v>
      </c>
      <c r="F36" s="27">
        <v>77487</v>
      </c>
      <c r="G36" s="27">
        <v>64710</v>
      </c>
      <c r="H36" s="27">
        <v>77173</v>
      </c>
      <c r="I36" s="27">
        <v>65280</v>
      </c>
      <c r="J36" s="27">
        <v>69317</v>
      </c>
      <c r="K36" s="27">
        <v>70007</v>
      </c>
      <c r="L36" s="27">
        <v>68917</v>
      </c>
      <c r="M36" s="27">
        <v>73879</v>
      </c>
      <c r="N36" s="27">
        <v>75065</v>
      </c>
      <c r="O36" s="28">
        <v>360440</v>
      </c>
      <c r="Q36" s="21" t="s">
        <v>37</v>
      </c>
      <c r="R36" s="15">
        <f t="shared" si="1"/>
        <v>2075.125</v>
      </c>
      <c r="S36" s="15">
        <f t="shared" si="0"/>
        <v>16101.125</v>
      </c>
      <c r="T36" s="15">
        <f t="shared" si="0"/>
        <v>862.125</v>
      </c>
      <c r="U36" s="15">
        <f t="shared" si="0"/>
        <v>-4863.875</v>
      </c>
      <c r="V36" s="15">
        <f t="shared" si="0"/>
        <v>-17640.875</v>
      </c>
      <c r="W36" s="15">
        <f t="shared" si="0"/>
        <v>-5177.875</v>
      </c>
      <c r="X36" s="15">
        <f t="shared" si="0"/>
        <v>-17070.875</v>
      </c>
      <c r="Y36" s="15">
        <f t="shared" si="0"/>
        <v>-13033.875</v>
      </c>
      <c r="Z36" s="15">
        <f t="shared" si="0"/>
        <v>-12343.875</v>
      </c>
      <c r="AA36" s="15">
        <f t="shared" si="0"/>
        <v>-13433.875</v>
      </c>
      <c r="AB36" s="15">
        <f t="shared" si="0"/>
        <v>-8471.875</v>
      </c>
      <c r="AC36" s="15">
        <f t="shared" si="0"/>
        <v>-7285.875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1643588</v>
      </c>
      <c r="D40" s="27">
        <v>105968</v>
      </c>
      <c r="E40" s="27">
        <v>76665</v>
      </c>
      <c r="F40" s="27">
        <v>151111</v>
      </c>
      <c r="G40" s="27">
        <v>37806</v>
      </c>
      <c r="H40" s="27">
        <v>3286</v>
      </c>
      <c r="I40" s="27">
        <v>3221</v>
      </c>
      <c r="J40" s="27">
        <v>3128</v>
      </c>
      <c r="K40" s="27">
        <v>3128</v>
      </c>
      <c r="L40" s="27">
        <v>3950</v>
      </c>
      <c r="M40" s="27">
        <v>3000</v>
      </c>
      <c r="Q40" s="21" t="s">
        <v>30</v>
      </c>
      <c r="R40" s="15">
        <f>1000*(R29-$F$64)/$E$64</f>
        <v>3.7997995835006813</v>
      </c>
      <c r="S40" s="15">
        <f t="shared" ref="S40:AC40" si="2">1000*(S29-$F$64)/$E$64</f>
        <v>6.1210755158763215</v>
      </c>
      <c r="T40" s="15">
        <f t="shared" si="2"/>
        <v>3.0389856799788828</v>
      </c>
      <c r="U40" s="15">
        <f t="shared" si="2"/>
        <v>0.10692905841047137</v>
      </c>
      <c r="V40" s="15">
        <f t="shared" si="2"/>
        <v>3.2353749221074146E-2</v>
      </c>
      <c r="W40" s="15">
        <f t="shared" si="2"/>
        <v>0.15003860739248559</v>
      </c>
      <c r="X40" s="15">
        <f t="shared" si="2"/>
        <v>-0.20835202887590867</v>
      </c>
      <c r="Y40" s="15">
        <f t="shared" si="2"/>
        <v>-0.16044893124675838</v>
      </c>
      <c r="Z40" s="15">
        <f t="shared" si="2"/>
        <v>-0.14404398266720153</v>
      </c>
      <c r="AA40" s="15">
        <f t="shared" si="2"/>
        <v>-0.15866754492518756</v>
      </c>
      <c r="AB40" s="15">
        <f t="shared" si="2"/>
        <v>-4.5760040979806973E-2</v>
      </c>
      <c r="AC40" s="15">
        <f t="shared" si="2"/>
        <v>-0.12440014986660676</v>
      </c>
    </row>
    <row r="41" spans="2:29" x14ac:dyDescent="0.25">
      <c r="B41" s="21" t="s">
        <v>31</v>
      </c>
      <c r="C41" s="24">
        <v>6950193</v>
      </c>
      <c r="D41" s="27">
        <v>51781</v>
      </c>
      <c r="E41" s="27">
        <v>86040</v>
      </c>
      <c r="F41" s="27">
        <v>152180</v>
      </c>
      <c r="G41" s="27">
        <v>37241</v>
      </c>
      <c r="H41" s="27">
        <v>3227</v>
      </c>
      <c r="I41" s="27">
        <v>3565</v>
      </c>
      <c r="J41" s="27">
        <v>3252</v>
      </c>
      <c r="K41" s="27">
        <v>3142</v>
      </c>
      <c r="L41" s="27">
        <v>3426</v>
      </c>
      <c r="M41" s="27">
        <v>3202</v>
      </c>
      <c r="Q41" s="21" t="s">
        <v>31</v>
      </c>
      <c r="R41" s="15">
        <f t="shared" ref="R41:AC47" si="3">1000*(R30-$F$64)/$E$64</f>
        <v>1.6216013615893896</v>
      </c>
      <c r="S41" s="15">
        <f t="shared" si="3"/>
        <v>1.9174815323917527</v>
      </c>
      <c r="T41" s="15">
        <f t="shared" si="3"/>
        <v>1.6848081871629439</v>
      </c>
      <c r="U41" s="15">
        <f t="shared" si="3"/>
        <v>1.0661322150672928E-2</v>
      </c>
      <c r="V41" s="15">
        <f t="shared" si="3"/>
        <v>-0.16634370052904734</v>
      </c>
      <c r="W41" s="15">
        <f t="shared" si="3"/>
        <v>-2.050484126626409E-2</v>
      </c>
      <c r="X41" s="15">
        <f t="shared" si="3"/>
        <v>-0.19895116742434621</v>
      </c>
      <c r="Y41" s="15">
        <f t="shared" si="3"/>
        <v>-0.15624647896996174</v>
      </c>
      <c r="Z41" s="15">
        <f t="shared" si="3"/>
        <v>-0.14192251350242172</v>
      </c>
      <c r="AA41" s="15">
        <f t="shared" si="3"/>
        <v>-0.16695908853104455</v>
      </c>
      <c r="AB41" s="15">
        <f t="shared" si="3"/>
        <v>-5.5290457800210947E-2</v>
      </c>
      <c r="AC41" s="15">
        <f t="shared" si="3"/>
        <v>-0.16457041141802908</v>
      </c>
    </row>
    <row r="42" spans="2:29" x14ac:dyDescent="0.25">
      <c r="B42" s="21" t="s">
        <v>32</v>
      </c>
      <c r="C42" s="25">
        <v>7583237</v>
      </c>
      <c r="D42" s="27">
        <v>17144</v>
      </c>
      <c r="E42" s="27">
        <v>85788</v>
      </c>
      <c r="F42" s="27">
        <v>152519</v>
      </c>
      <c r="G42" s="27">
        <v>41302</v>
      </c>
      <c r="H42" s="27">
        <v>3215</v>
      </c>
      <c r="I42" s="27">
        <v>3229</v>
      </c>
      <c r="J42" s="27">
        <v>3111</v>
      </c>
      <c r="K42" s="27">
        <v>3477</v>
      </c>
      <c r="L42" s="27">
        <v>3733</v>
      </c>
      <c r="M42" s="27">
        <v>3173</v>
      </c>
      <c r="Q42" s="21" t="s">
        <v>32</v>
      </c>
      <c r="R42" s="15">
        <f t="shared" si="3"/>
        <v>6.2264845002358987E-2</v>
      </c>
      <c r="S42" s="15">
        <f t="shared" si="3"/>
        <v>9.0823706621360509E-2</v>
      </c>
      <c r="T42" s="15">
        <f t="shared" si="3"/>
        <v>5.4677758714577751E-2</v>
      </c>
      <c r="U42" s="15">
        <f t="shared" si="3"/>
        <v>-0.18610089427737841</v>
      </c>
      <c r="V42" s="15">
        <f t="shared" si="3"/>
        <v>-0.25851424824923286</v>
      </c>
      <c r="W42" s="15">
        <f t="shared" si="3"/>
        <v>-9.4148971242112939E-2</v>
      </c>
      <c r="X42" s="15">
        <f t="shared" si="3"/>
        <v>-0.22603633672277551</v>
      </c>
      <c r="Y42" s="15">
        <f t="shared" si="3"/>
        <v>-0.16334773262458729</v>
      </c>
      <c r="Z42" s="15">
        <f t="shared" si="3"/>
        <v>-9.9752240944508477E-2</v>
      </c>
      <c r="AA42" s="15">
        <f t="shared" si="3"/>
        <v>-0.1261977306092828</v>
      </c>
      <c r="AB42" s="15">
        <f t="shared" si="3"/>
        <v>-9.8926325468143825E-2</v>
      </c>
      <c r="AC42" s="15">
        <f t="shared" si="3"/>
        <v>-0.18174459500008247</v>
      </c>
    </row>
    <row r="43" spans="2:29" x14ac:dyDescent="0.25">
      <c r="B43" s="21" t="s">
        <v>33</v>
      </c>
      <c r="C43" s="25">
        <v>7113167</v>
      </c>
      <c r="D43" s="27">
        <v>8672</v>
      </c>
      <c r="E43" s="27">
        <v>76898</v>
      </c>
      <c r="F43" s="27">
        <v>153132</v>
      </c>
      <c r="G43" s="27">
        <v>38996</v>
      </c>
      <c r="H43" s="27">
        <v>3464</v>
      </c>
      <c r="I43" s="27">
        <v>3180</v>
      </c>
      <c r="J43" s="27">
        <v>3200</v>
      </c>
      <c r="K43" s="27">
        <v>3970</v>
      </c>
      <c r="L43" s="27">
        <v>3138</v>
      </c>
      <c r="M43" s="27">
        <v>3111</v>
      </c>
      <c r="Q43" s="21" t="s">
        <v>33</v>
      </c>
      <c r="R43" s="15">
        <f t="shared" si="3"/>
        <v>-0.12628679992536132</v>
      </c>
      <c r="S43" s="15">
        <f t="shared" si="3"/>
        <v>-5.3712004356554915E-4</v>
      </c>
      <c r="T43" s="15">
        <f t="shared" si="3"/>
        <v>-6.6845177258763586E-2</v>
      </c>
      <c r="U43" s="15">
        <f t="shared" si="3"/>
        <v>-0.21528324110892974</v>
      </c>
      <c r="V43" s="15">
        <f t="shared" si="3"/>
        <v>-0.22253024455350201</v>
      </c>
      <c r="W43" s="15">
        <f t="shared" si="3"/>
        <v>-0.14332333092802058</v>
      </c>
      <c r="X43" s="15">
        <f t="shared" si="3"/>
        <v>-0.2199310399661191</v>
      </c>
      <c r="Y43" s="15">
        <f t="shared" si="3"/>
        <v>-0.1954693668867305</v>
      </c>
      <c r="Z43" s="15">
        <f t="shared" si="3"/>
        <v>-0.18376889763823115</v>
      </c>
      <c r="AA43" s="15">
        <f t="shared" si="3"/>
        <v>-0.16731536579535869</v>
      </c>
      <c r="AB43" s="15">
        <f t="shared" si="3"/>
        <v>-9.2327098867779137E-2</v>
      </c>
      <c r="AC43" s="15">
        <f t="shared" si="3"/>
        <v>-0.16321817725574578</v>
      </c>
    </row>
    <row r="44" spans="2:29" x14ac:dyDescent="0.25">
      <c r="B44" s="21" t="s">
        <v>34</v>
      </c>
      <c r="C44" s="36">
        <v>4795674</v>
      </c>
      <c r="D44" s="27">
        <v>5738</v>
      </c>
      <c r="E44" s="27">
        <v>85356</v>
      </c>
      <c r="F44" s="27">
        <v>159328</v>
      </c>
      <c r="G44" s="27">
        <v>38253</v>
      </c>
      <c r="H44" s="27">
        <v>3265</v>
      </c>
      <c r="I44" s="27">
        <v>3253</v>
      </c>
      <c r="J44" s="27">
        <v>3257</v>
      </c>
      <c r="K44" s="27">
        <v>3049</v>
      </c>
      <c r="L44" s="27">
        <v>3341</v>
      </c>
      <c r="M44" s="27">
        <v>3092</v>
      </c>
      <c r="Q44" s="21" t="s">
        <v>34</v>
      </c>
      <c r="R44" s="15">
        <f t="shared" si="3"/>
        <v>0.78646316240532421</v>
      </c>
      <c r="S44" s="15">
        <f t="shared" si="3"/>
        <v>0.79578305175136077</v>
      </c>
      <c r="T44" s="15">
        <f t="shared" si="3"/>
        <v>0.82248765215381803</v>
      </c>
      <c r="U44" s="15">
        <f t="shared" si="3"/>
        <v>-0.12121794611943704</v>
      </c>
      <c r="V44" s="15">
        <f t="shared" si="3"/>
        <v>-0.19479729841086513</v>
      </c>
      <c r="W44" s="15">
        <f t="shared" si="3"/>
        <v>-9.7881785306859106E-2</v>
      </c>
      <c r="X44" s="15">
        <f t="shared" si="3"/>
        <v>-0.23706473749540949</v>
      </c>
      <c r="Y44" s="15">
        <f t="shared" si="3"/>
        <v>-0.14859461499775975</v>
      </c>
      <c r="Z44" s="15">
        <f t="shared" si="3"/>
        <v>-0.13495891242719027</v>
      </c>
      <c r="AA44" s="15">
        <f t="shared" si="3"/>
        <v>-0.17123441570281453</v>
      </c>
      <c r="AB44" s="15">
        <f t="shared" si="3"/>
        <v>-9.6521453934023185E-2</v>
      </c>
      <c r="AC44" s="15">
        <f t="shared" si="3"/>
        <v>-0.13769576959396726</v>
      </c>
    </row>
    <row r="45" spans="2:29" x14ac:dyDescent="0.25">
      <c r="B45" s="21" t="s">
        <v>35</v>
      </c>
      <c r="C45" s="29">
        <v>2212768</v>
      </c>
      <c r="D45" s="27">
        <v>4533</v>
      </c>
      <c r="E45" s="27">
        <v>83746</v>
      </c>
      <c r="F45" s="27">
        <v>150081</v>
      </c>
      <c r="G45" s="27">
        <v>36507</v>
      </c>
      <c r="H45" s="27">
        <v>3182</v>
      </c>
      <c r="I45" s="27">
        <v>3177</v>
      </c>
      <c r="J45" s="27">
        <v>3140</v>
      </c>
      <c r="K45" s="27">
        <v>3124</v>
      </c>
      <c r="L45" s="27">
        <v>3164</v>
      </c>
      <c r="M45" s="27">
        <v>3140</v>
      </c>
      <c r="Q45" s="21" t="s">
        <v>35</v>
      </c>
      <c r="R45" s="15">
        <f t="shared" si="3"/>
        <v>0.81711920155744777</v>
      </c>
      <c r="S45" s="15">
        <f t="shared" si="3"/>
        <v>1.0285778551384586</v>
      </c>
      <c r="T45" s="15">
        <f t="shared" si="3"/>
        <v>0.90733832153445804</v>
      </c>
      <c r="U45" s="15">
        <f t="shared" si="3"/>
        <v>-9.6991092146073682E-2</v>
      </c>
      <c r="V45" s="15">
        <f t="shared" si="3"/>
        <v>-0.17920207088656773</v>
      </c>
      <c r="W45" s="15">
        <f t="shared" si="3"/>
        <v>-7.5379637181198417E-2</v>
      </c>
      <c r="X45" s="15">
        <f t="shared" si="3"/>
        <v>-0.24191496661641373</v>
      </c>
      <c r="Y45" s="15">
        <f t="shared" si="3"/>
        <v>-0.17552593729568974</v>
      </c>
      <c r="Z45" s="15">
        <f t="shared" si="3"/>
        <v>-0.25853044267033803</v>
      </c>
      <c r="AA45" s="15">
        <f t="shared" si="3"/>
        <v>-0.16036795914123245</v>
      </c>
      <c r="AB45" s="15">
        <f t="shared" si="3"/>
        <v>-8.6982939903066631E-2</v>
      </c>
      <c r="AC45" s="15">
        <f t="shared" si="3"/>
        <v>-0.18334784268949622</v>
      </c>
    </row>
    <row r="46" spans="2:29" x14ac:dyDescent="0.25">
      <c r="B46" s="21" t="s">
        <v>36</v>
      </c>
      <c r="C46" s="35">
        <v>856135</v>
      </c>
      <c r="D46" s="27">
        <v>4030</v>
      </c>
      <c r="E46" s="27">
        <v>82515</v>
      </c>
      <c r="F46" s="27">
        <v>155851</v>
      </c>
      <c r="G46" s="27">
        <v>36819</v>
      </c>
      <c r="H46" s="27">
        <v>3449</v>
      </c>
      <c r="I46" s="27">
        <v>6253</v>
      </c>
      <c r="J46" s="27">
        <v>3135</v>
      </c>
      <c r="K46" s="27">
        <v>3157</v>
      </c>
      <c r="L46" s="27">
        <v>3120</v>
      </c>
      <c r="M46" s="27">
        <v>3176</v>
      </c>
      <c r="Q46" s="21" t="s">
        <v>36</v>
      </c>
      <c r="R46" s="15">
        <f t="shared" si="3"/>
        <v>0.37276048085215557</v>
      </c>
      <c r="S46" s="15">
        <f t="shared" si="3"/>
        <v>0.42131135532551339</v>
      </c>
      <c r="T46" s="15">
        <f t="shared" si="3"/>
        <v>0.40073634331137026</v>
      </c>
      <c r="U46" s="15">
        <f t="shared" si="3"/>
        <v>-0.12626250829370356</v>
      </c>
      <c r="V46" s="15">
        <f t="shared" si="3"/>
        <v>-0.21600389284811067</v>
      </c>
      <c r="W46" s="15">
        <f t="shared" si="3"/>
        <v>-0.11397903988541738</v>
      </c>
      <c r="X46" s="15">
        <f t="shared" si="3"/>
        <v>-0.25704865313921321</v>
      </c>
      <c r="Y46" s="15">
        <f t="shared" si="3"/>
        <v>-0.2029592866478806</v>
      </c>
      <c r="Z46" s="15">
        <f t="shared" si="3"/>
        <v>-0.24758301400323002</v>
      </c>
      <c r="AA46" s="15">
        <f t="shared" si="3"/>
        <v>-0.1452828558817485</v>
      </c>
      <c r="AB46" s="15">
        <f t="shared" si="3"/>
        <v>-0.14703185336110897</v>
      </c>
      <c r="AC46" s="15">
        <f t="shared" si="3"/>
        <v>-0.21410104836825092</v>
      </c>
    </row>
    <row r="47" spans="2:29" x14ac:dyDescent="0.25">
      <c r="B47" s="21" t="s">
        <v>37</v>
      </c>
      <c r="C47" s="27">
        <v>306511</v>
      </c>
      <c r="D47" s="27">
        <v>3825</v>
      </c>
      <c r="E47" s="27">
        <v>81799</v>
      </c>
      <c r="F47" s="27">
        <v>152003</v>
      </c>
      <c r="G47" s="27">
        <v>38275</v>
      </c>
      <c r="H47" s="27">
        <v>3120</v>
      </c>
      <c r="I47" s="27">
        <v>3066</v>
      </c>
      <c r="J47" s="27">
        <v>2635</v>
      </c>
      <c r="K47" s="27">
        <v>2906</v>
      </c>
      <c r="L47" s="27">
        <v>3030</v>
      </c>
      <c r="M47" s="27">
        <v>2907</v>
      </c>
      <c r="Q47" s="21" t="s">
        <v>37</v>
      </c>
      <c r="R47" s="15">
        <f t="shared" si="3"/>
        <v>-8.7630716747274212E-2</v>
      </c>
      <c r="S47" s="15">
        <f t="shared" si="3"/>
        <v>2.5940758463419138E-2</v>
      </c>
      <c r="T47" s="15">
        <f t="shared" si="3"/>
        <v>-9.7452633147571577E-2</v>
      </c>
      <c r="U47" s="15">
        <f t="shared" si="3"/>
        <v>-0.14381726077172888</v>
      </c>
      <c r="V47" s="15">
        <f t="shared" si="3"/>
        <v>-0.24727532000223143</v>
      </c>
      <c r="W47" s="15">
        <f t="shared" si="3"/>
        <v>-0.14635978488524359</v>
      </c>
      <c r="X47" s="15">
        <f t="shared" si="3"/>
        <v>-0.24265990998725243</v>
      </c>
      <c r="Y47" s="15">
        <f t="shared" si="3"/>
        <v>-0.2099714709864276</v>
      </c>
      <c r="Z47" s="15">
        <f t="shared" si="3"/>
        <v>-0.20438439570513725</v>
      </c>
      <c r="AA47" s="15">
        <f t="shared" si="3"/>
        <v>-0.21321035520746548</v>
      </c>
      <c r="AB47" s="15">
        <f t="shared" si="3"/>
        <v>-0.17303199644549055</v>
      </c>
      <c r="AC47" s="15">
        <f t="shared" si="3"/>
        <v>-0.16342870473011326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3.6354166666666632E-2</v>
      </c>
      <c r="T50" s="15" t="s">
        <v>105</v>
      </c>
      <c r="U50" s="61">
        <f>S50*24</f>
        <v>0.87249999999999917</v>
      </c>
    </row>
    <row r="51" spans="2:29" x14ac:dyDescent="0.25">
      <c r="E51" s="15" t="s">
        <v>93</v>
      </c>
      <c r="F51" s="15">
        <f>AVERAGE(E40:E47)</f>
        <v>82350.875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STDEV(E40:E47)</f>
        <v>3756.8061069211435</v>
      </c>
      <c r="P52" t="s">
        <v>53</v>
      </c>
      <c r="Q52" s="21" t="s">
        <v>30</v>
      </c>
      <c r="R52" s="15">
        <f>R40/$U$50</f>
        <v>4.3550711558747102</v>
      </c>
      <c r="S52" s="15">
        <f t="shared" ref="S52:AC52" si="4">S40/$U$50</f>
        <v>7.0155593305172808</v>
      </c>
      <c r="T52" s="15">
        <f t="shared" si="4"/>
        <v>3.4830781432422757</v>
      </c>
      <c r="U52" s="15">
        <f t="shared" si="4"/>
        <v>0.12255479473979539</v>
      </c>
      <c r="V52" s="15">
        <f t="shared" si="4"/>
        <v>3.7081660998365816E-2</v>
      </c>
      <c r="W52" s="15">
        <f t="shared" si="4"/>
        <v>0.17196401993408106</v>
      </c>
      <c r="X52" s="15">
        <f t="shared" si="4"/>
        <v>-0.23879888696379239</v>
      </c>
      <c r="Y52" s="15">
        <f t="shared" si="4"/>
        <v>-0.18389562320545391</v>
      </c>
      <c r="Z52" s="15">
        <f t="shared" si="4"/>
        <v>-0.16509338987644889</v>
      </c>
      <c r="AA52" s="15">
        <f t="shared" si="4"/>
        <v>-0.1818539196850289</v>
      </c>
      <c r="AB52" s="15">
        <f t="shared" si="4"/>
        <v>-5.2447038372271652E-2</v>
      </c>
      <c r="AC52" s="15">
        <f t="shared" si="4"/>
        <v>-0.14257896832848926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3" si="5">R41/$U$50</f>
        <v>1.8585688958044597</v>
      </c>
      <c r="S53" s="15">
        <f t="shared" si="5"/>
        <v>2.1976865700765096</v>
      </c>
      <c r="T53" s="15">
        <f t="shared" si="5"/>
        <v>1.9310122488973587</v>
      </c>
      <c r="U53" s="15">
        <f t="shared" si="5"/>
        <v>1.2219280401917408E-2</v>
      </c>
      <c r="V53" s="15">
        <f t="shared" si="5"/>
        <v>-0.1906518057639513</v>
      </c>
      <c r="W53" s="15">
        <f t="shared" si="5"/>
        <v>-2.3501250734973191E-2</v>
      </c>
      <c r="X53" s="15">
        <f t="shared" si="5"/>
        <v>-0.22802426065827669</v>
      </c>
      <c r="Y53" s="15">
        <f t="shared" si="5"/>
        <v>-0.17907905899136034</v>
      </c>
      <c r="Z53" s="15">
        <f t="shared" si="5"/>
        <v>-0.16266190659303364</v>
      </c>
      <c r="AA53" s="15">
        <f t="shared" si="5"/>
        <v>-0.19135712152555268</v>
      </c>
      <c r="AB53" s="15">
        <f t="shared" si="5"/>
        <v>-6.3370152206545557E-2</v>
      </c>
      <c r="AC53" s="15">
        <f t="shared" si="5"/>
        <v>-0.18861938271407364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ref="R54:AC54" si="6">R42/$U$50</f>
        <v>7.1363719200411513E-2</v>
      </c>
      <c r="S54" s="15">
        <f t="shared" si="6"/>
        <v>0.10409593882104366</v>
      </c>
      <c r="T54" s="15">
        <f t="shared" si="6"/>
        <v>6.266791829751038E-2</v>
      </c>
      <c r="U54" s="15">
        <f t="shared" si="6"/>
        <v>-0.21329615389957432</v>
      </c>
      <c r="V54" s="15">
        <f t="shared" si="6"/>
        <v>-0.29629140200485171</v>
      </c>
      <c r="W54" s="15">
        <f t="shared" si="6"/>
        <v>-0.10790713036345333</v>
      </c>
      <c r="X54" s="15">
        <f t="shared" si="6"/>
        <v>-0.2590674346392845</v>
      </c>
      <c r="Y54" s="15">
        <f t="shared" si="6"/>
        <v>-0.18721803166141829</v>
      </c>
      <c r="Z54" s="15">
        <f t="shared" si="6"/>
        <v>-0.11432921598224478</v>
      </c>
      <c r="AA54" s="15">
        <f t="shared" si="6"/>
        <v>-0.14463923279000906</v>
      </c>
      <c r="AB54" s="15">
        <f t="shared" si="6"/>
        <v>-0.11338260798641137</v>
      </c>
      <c r="AC54" s="15">
        <f t="shared" si="6"/>
        <v>-0.2083032607450804</v>
      </c>
    </row>
    <row r="55" spans="2:29" x14ac:dyDescent="0.25">
      <c r="B55" s="21" t="s">
        <v>32</v>
      </c>
      <c r="C55" s="57">
        <f t="shared" ref="C55:D60" si="7">C54/3</f>
        <v>0.55555555555555558</v>
      </c>
      <c r="D55" s="57">
        <f t="shared" si="7"/>
        <v>8.4675439042151415E-5</v>
      </c>
      <c r="E55" s="15">
        <f>(F51-F64)/E64</f>
        <v>5.623789332701802E-4</v>
      </c>
      <c r="F55" s="15" t="s">
        <v>96</v>
      </c>
      <c r="P55" t="s">
        <v>56</v>
      </c>
      <c r="Q55" s="21" t="s">
        <v>33</v>
      </c>
      <c r="R55" s="15">
        <f t="shared" ref="R55:AC55" si="8">R43/$U$50</f>
        <v>-0.14474131796603029</v>
      </c>
      <c r="S55" s="15">
        <f t="shared" si="8"/>
        <v>-6.1561036511810854E-4</v>
      </c>
      <c r="T55" s="15">
        <f t="shared" si="8"/>
        <v>-7.6613383677666069E-2</v>
      </c>
      <c r="U55" s="15">
        <f t="shared" si="8"/>
        <v>-0.24674296975235524</v>
      </c>
      <c r="V55" s="15">
        <f t="shared" si="8"/>
        <v>-0.25504899089226618</v>
      </c>
      <c r="W55" s="15">
        <f t="shared" si="8"/>
        <v>-0.16426742799773147</v>
      </c>
      <c r="X55" s="15">
        <f t="shared" si="8"/>
        <v>-0.25206995984655506</v>
      </c>
      <c r="Y55" s="15">
        <f t="shared" si="8"/>
        <v>-0.22403365832290051</v>
      </c>
      <c r="Z55" s="15">
        <f t="shared" si="8"/>
        <v>-0.21062337838192702</v>
      </c>
      <c r="AA55" s="15">
        <f t="shared" si="8"/>
        <v>-0.19176546222963764</v>
      </c>
      <c r="AB55" s="15">
        <f t="shared" si="8"/>
        <v>-0.10581902449029137</v>
      </c>
      <c r="AC55" s="15">
        <f t="shared" si="8"/>
        <v>-0.18706954413266011</v>
      </c>
    </row>
    <row r="56" spans="2:29" x14ac:dyDescent="0.25">
      <c r="B56" s="21" t="s">
        <v>33</v>
      </c>
      <c r="C56" s="57">
        <f t="shared" si="7"/>
        <v>0.1851851851851852</v>
      </c>
      <c r="D56" s="57">
        <f t="shared" si="7"/>
        <v>2.8225146347383805E-5</v>
      </c>
      <c r="E56" s="15">
        <f>E55*1000</f>
        <v>0.56237893327018018</v>
      </c>
      <c r="F56" s="15" t="s">
        <v>97</v>
      </c>
      <c r="P56" t="s">
        <v>57</v>
      </c>
      <c r="Q56" s="21" t="s">
        <v>34</v>
      </c>
      <c r="R56" s="15">
        <f t="shared" ref="R56:AC56" si="9">R44/$U$50</f>
        <v>0.90139044401756441</v>
      </c>
      <c r="S56" s="15">
        <f t="shared" si="9"/>
        <v>0.91207226561760635</v>
      </c>
      <c r="T56" s="15">
        <f t="shared" si="9"/>
        <v>0.94267925748288695</v>
      </c>
      <c r="U56" s="15">
        <f t="shared" si="9"/>
        <v>-0.13893174340336636</v>
      </c>
      <c r="V56" s="15">
        <f t="shared" si="9"/>
        <v>-0.22326337926746742</v>
      </c>
      <c r="W56" s="15">
        <f t="shared" si="9"/>
        <v>-0.11218542728579851</v>
      </c>
      <c r="X56" s="15">
        <f t="shared" si="9"/>
        <v>-0.2717074355248249</v>
      </c>
      <c r="Y56" s="15">
        <f t="shared" si="9"/>
        <v>-0.1703090143240801</v>
      </c>
      <c r="Z56" s="15">
        <f t="shared" si="9"/>
        <v>-0.15468070192228126</v>
      </c>
      <c r="AA56" s="15">
        <f t="shared" si="9"/>
        <v>-0.19625720997457272</v>
      </c>
      <c r="AB56" s="15">
        <f t="shared" si="9"/>
        <v>-0.11062630823383757</v>
      </c>
      <c r="AC56" s="15">
        <f t="shared" si="9"/>
        <v>-0.15781750096729788</v>
      </c>
    </row>
    <row r="57" spans="2:29" x14ac:dyDescent="0.25">
      <c r="B57" s="21" t="s">
        <v>34</v>
      </c>
      <c r="C57" s="57">
        <f t="shared" si="7"/>
        <v>6.1728395061728399E-2</v>
      </c>
      <c r="D57" s="57">
        <f t="shared" si="7"/>
        <v>9.4083821157946016E-6</v>
      </c>
      <c r="P57" t="s">
        <v>58</v>
      </c>
      <c r="Q57" s="21" t="s">
        <v>35</v>
      </c>
      <c r="R57" s="15">
        <f t="shared" ref="R57:AC57" si="10">R45/$U$50</f>
        <v>0.93652630550996974</v>
      </c>
      <c r="S57" s="15">
        <f t="shared" si="10"/>
        <v>1.1788857938549679</v>
      </c>
      <c r="T57" s="15">
        <f t="shared" si="10"/>
        <v>1.03992930834895</v>
      </c>
      <c r="U57" s="15">
        <f t="shared" si="10"/>
        <v>-0.11116457552558599</v>
      </c>
      <c r="V57" s="15">
        <f t="shared" si="10"/>
        <v>-0.20538919299320102</v>
      </c>
      <c r="W57" s="15">
        <f t="shared" si="10"/>
        <v>-8.6394999634611447E-2</v>
      </c>
      <c r="X57" s="15">
        <f t="shared" si="10"/>
        <v>-0.2772664373827094</v>
      </c>
      <c r="Y57" s="15">
        <f t="shared" si="10"/>
        <v>-0.20117585936468757</v>
      </c>
      <c r="Z57" s="15">
        <f t="shared" si="10"/>
        <v>-0.29630996294594647</v>
      </c>
      <c r="AA57" s="15">
        <f t="shared" si="10"/>
        <v>-0.18380281849998006</v>
      </c>
      <c r="AB57" s="15">
        <f t="shared" si="10"/>
        <v>-9.969391392901629E-2</v>
      </c>
      <c r="AC57" s="15">
        <f t="shared" si="10"/>
        <v>-0.21014079391346291</v>
      </c>
    </row>
    <row r="58" spans="2:29" x14ac:dyDescent="0.25">
      <c r="B58" s="21" t="s">
        <v>35</v>
      </c>
      <c r="C58" s="57">
        <f t="shared" si="7"/>
        <v>2.0576131687242798E-2</v>
      </c>
      <c r="D58" s="57">
        <f t="shared" si="7"/>
        <v>3.136127371931534E-6</v>
      </c>
      <c r="P58" t="s">
        <v>59</v>
      </c>
      <c r="Q58" s="21" t="s">
        <v>36</v>
      </c>
      <c r="R58" s="15">
        <f t="shared" ref="R58:AC58" si="11">R46/$U$50</f>
        <v>0.42723264281049389</v>
      </c>
      <c r="S58" s="15">
        <f t="shared" si="11"/>
        <v>0.48287834421262327</v>
      </c>
      <c r="T58" s="15">
        <f t="shared" si="11"/>
        <v>0.45929666855171419</v>
      </c>
      <c r="U58" s="15">
        <f t="shared" si="11"/>
        <v>-0.14471347655438818</v>
      </c>
      <c r="V58" s="15">
        <f t="shared" si="11"/>
        <v>-0.24756893163107263</v>
      </c>
      <c r="W58" s="15">
        <f t="shared" si="11"/>
        <v>-0.13063500273400286</v>
      </c>
      <c r="X58" s="15">
        <f t="shared" si="11"/>
        <v>-0.29461163683577474</v>
      </c>
      <c r="Y58" s="15">
        <f t="shared" si="11"/>
        <v>-0.23261809357923299</v>
      </c>
      <c r="Z58" s="15">
        <f t="shared" si="11"/>
        <v>-0.28376276676587997</v>
      </c>
      <c r="AA58" s="15">
        <f t="shared" si="11"/>
        <v>-0.166513301870199</v>
      </c>
      <c r="AB58" s="15">
        <f t="shared" si="11"/>
        <v>-0.1685178835084345</v>
      </c>
      <c r="AC58" s="15">
        <f t="shared" si="11"/>
        <v>-0.24538802105243682</v>
      </c>
    </row>
    <row r="59" spans="2:29" x14ac:dyDescent="0.25">
      <c r="B59" s="21" t="s">
        <v>36</v>
      </c>
      <c r="C59" s="57">
        <f t="shared" si="7"/>
        <v>6.8587105624142658E-3</v>
      </c>
      <c r="D59" s="57">
        <f t="shared" si="7"/>
        <v>1.0453757906438446E-6</v>
      </c>
      <c r="P59" t="s">
        <v>60</v>
      </c>
      <c r="Q59" s="21" t="s">
        <v>37</v>
      </c>
      <c r="R59" s="15">
        <f t="shared" ref="R59:AC59" si="12">R47/$U$50</f>
        <v>-0.10043635157280721</v>
      </c>
      <c r="S59" s="15">
        <f t="shared" si="12"/>
        <v>2.9731528324835717E-2</v>
      </c>
      <c r="T59" s="15">
        <f t="shared" si="12"/>
        <v>-0.11169356234678701</v>
      </c>
      <c r="U59" s="15">
        <f t="shared" si="12"/>
        <v>-0.16483353670112208</v>
      </c>
      <c r="V59" s="15">
        <f t="shared" si="12"/>
        <v>-0.28341010888507928</v>
      </c>
      <c r="W59" s="15">
        <f t="shared" si="12"/>
        <v>-0.16774760445300141</v>
      </c>
      <c r="X59" s="15">
        <f t="shared" si="12"/>
        <v>-0.27812024067306895</v>
      </c>
      <c r="Y59" s="15">
        <f t="shared" si="12"/>
        <v>-0.24065498107326969</v>
      </c>
      <c r="Z59" s="15">
        <f t="shared" si="12"/>
        <v>-0.23425145639557302</v>
      </c>
      <c r="AA59" s="15">
        <f t="shared" si="12"/>
        <v>-0.24436716929222427</v>
      </c>
      <c r="AB59" s="15">
        <f t="shared" si="12"/>
        <v>-0.19831747443609252</v>
      </c>
      <c r="AC59" s="15">
        <f t="shared" si="12"/>
        <v>-0.18731083636689216</v>
      </c>
    </row>
    <row r="60" spans="2:29" x14ac:dyDescent="0.25">
      <c r="B60" s="21" t="s">
        <v>37</v>
      </c>
      <c r="C60" s="57">
        <f t="shared" si="7"/>
        <v>2.2862368541380885E-3</v>
      </c>
      <c r="D60" s="57">
        <f t="shared" si="7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1643588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13">C41</f>
        <v>6950193</v>
      </c>
      <c r="E64" s="56" cm="1">
        <f t="array" ref="E64:F64">LINEST(D69:D74, C69:C74)</f>
        <v>123499320.35292767</v>
      </c>
      <c r="F64" s="56">
        <v>12897.45896032828</v>
      </c>
      <c r="P64" t="s">
        <v>53</v>
      </c>
      <c r="Q64" s="21" t="s">
        <v>30</v>
      </c>
      <c r="R64" s="66">
        <f>$W$62*(R52/'Cell counts and setup'!K15)</f>
        <v>0.36147012503906123</v>
      </c>
      <c r="S64" s="66">
        <f>$W$62*(S52/'Cell counts and setup'!L15)</f>
        <v>0.58229016648792253</v>
      </c>
      <c r="T64" s="66">
        <f>$W$62*(T52/'Cell counts and setup'!M15)</f>
        <v>0.28909486134578033</v>
      </c>
      <c r="U64" s="66">
        <f>$W$62*(U52/'Cell counts and setup'!N15)</f>
        <v>0.10172025988363617</v>
      </c>
      <c r="V64" s="66">
        <f>$W$62*(V52/'Cell counts and setup'!O15)</f>
        <v>3.0777712138306532E-2</v>
      </c>
      <c r="W64" s="66">
        <f>$W$62*(W52/'Cell counts and setup'!P15)</f>
        <v>0.1427298282002632</v>
      </c>
      <c r="X64" s="66">
        <f>$W$62*(X52/'Cell counts and setup'!Q15)</f>
        <v>-1.9820264799474605</v>
      </c>
      <c r="Y64" s="66">
        <f>$W$62*(Y52/'Cell counts and setup'!R15)</f>
        <v>-1.5263303752119879</v>
      </c>
      <c r="Z64" s="66">
        <f>$W$62*(Z52/'Cell counts and setup'!S15)</f>
        <v>-1.3702721757200902</v>
      </c>
      <c r="AA64" s="66">
        <f>$W$62*(AA52/'Cell counts and setup'!T15)</f>
        <v>-1.5093842726018117E-2</v>
      </c>
      <c r="AB64" s="66">
        <f>$W$62*(AB52/'Cell counts and setup'!U15)</f>
        <v>-4.3530947807317241E-3</v>
      </c>
      <c r="AC64" s="66">
        <f>$W$62*(AC52/'Cell counts and setup'!V15)</f>
        <v>-1.1834028805733261E-2</v>
      </c>
    </row>
    <row r="65" spans="3:29" x14ac:dyDescent="0.25">
      <c r="C65" s="57">
        <f t="shared" ref="C65:C70" si="14">C64/3</f>
        <v>0.55555555555555558</v>
      </c>
      <c r="D65" s="15">
        <f t="shared" si="13"/>
        <v>7583237</v>
      </c>
      <c r="P65" t="s">
        <v>54</v>
      </c>
      <c r="Q65" s="21" t="s">
        <v>31</v>
      </c>
      <c r="R65" s="66">
        <f>$W$62*(R53/'Cell counts and setup'!K16)</f>
        <v>0.31700281794099605</v>
      </c>
      <c r="S65" s="66">
        <f>$W$62*(S53/'Cell counts and setup'!L16)</f>
        <v>0.37484369680242019</v>
      </c>
      <c r="T65" s="66">
        <f>$W$62*(T53/'Cell counts and setup'!M16)</f>
        <v>0.32935896310375229</v>
      </c>
      <c r="U65" s="66">
        <f>$W$62*(U53/'Cell counts and setup'!N16)</f>
        <v>2.0841553570401201E-2</v>
      </c>
      <c r="V65" s="66">
        <f>$W$62*(V53/'Cell counts and setup'!O16)</f>
        <v>-0.32518116390058538</v>
      </c>
      <c r="W65" s="66">
        <f>$W$62*(W53/'Cell counts and setup'!P16)</f>
        <v>-4.0084404322820531E-2</v>
      </c>
      <c r="X65" s="66">
        <f>$W$62*(X53/'Cell counts and setup'!Q16)</f>
        <v>-3.8892469012454063</v>
      </c>
      <c r="Y65" s="66">
        <f>$W$62*(Y53/'Cell counts and setup'!R16)</f>
        <v>-3.054423565498845</v>
      </c>
      <c r="Z65" s="66">
        <f>$W$62*(Z53/'Cell counts and setup'!S16)</f>
        <v>-2.7744079263377404</v>
      </c>
      <c r="AA65" s="66">
        <f>$W$62*(AA53/'Cell counts and setup'!T16)</f>
        <v>-3.2638417060359519E-2</v>
      </c>
      <c r="AB65" s="66">
        <f>$W$62*(AB53/'Cell counts and setup'!U16)</f>
        <v>-1.08085941114008E-2</v>
      </c>
      <c r="AC65" s="66">
        <f>$W$62*(AC53/'Cell counts and setup'!V16)</f>
        <v>-3.2171460511164908E-2</v>
      </c>
    </row>
    <row r="66" spans="3:29" x14ac:dyDescent="0.25">
      <c r="C66" s="57">
        <f t="shared" si="14"/>
        <v>0.1851851851851852</v>
      </c>
      <c r="D66" s="15">
        <f t="shared" si="13"/>
        <v>7113167</v>
      </c>
      <c r="P66" t="s">
        <v>55</v>
      </c>
      <c r="Q66" s="21" t="s">
        <v>32</v>
      </c>
      <c r="R66" s="66">
        <f>$W$62*(R54/'Cell counts and setup'!K17)</f>
        <v>1.344306862464573E-2</v>
      </c>
      <c r="S66" s="66">
        <f>$W$62*(S54/'Cell counts and setup'!L17)</f>
        <v>1.9608967480917731E-2</v>
      </c>
      <c r="T66" s="66">
        <f>$W$62*(T54/'Cell counts and setup'!M17)</f>
        <v>1.1805005900424903E-2</v>
      </c>
      <c r="U66" s="66">
        <f>$W$62*(U54/'Cell counts and setup'!N17)</f>
        <v>-0.40179447853503131</v>
      </c>
      <c r="V66" s="66">
        <f>$W$62*(V54/'Cell counts and setup'!O17)</f>
        <v>-0.55813594003670552</v>
      </c>
      <c r="W66" s="66">
        <f>$W$62*(W54/'Cell counts and setup'!P17)</f>
        <v>-0.2032689684362935</v>
      </c>
      <c r="X66" s="66">
        <f>$W$62*(X54/'Cell counts and setup'!Q17)</f>
        <v>-4.8801566696466985</v>
      </c>
      <c r="Y66" s="66">
        <f>$W$62*(Y54/'Cell counts and setup'!R17)</f>
        <v>-3.5267007880119436</v>
      </c>
      <c r="Z66" s="66">
        <f>$W$62*(Z54/'Cell counts and setup'!S17)</f>
        <v>-2.1536650744548047</v>
      </c>
      <c r="AA66" s="66">
        <f>$W$62*(AA54/'Cell counts and setup'!T17)</f>
        <v>-2.7246269589057355E-2</v>
      </c>
      <c r="AB66" s="66">
        <f>$W$62*(AB54/'Cell counts and setup'!U17)</f>
        <v>-2.1358334418112052E-2</v>
      </c>
      <c r="AC66" s="66">
        <f>$W$62*(AC54/'Cell counts and setup'!V17)</f>
        <v>-3.9238916641517213E-2</v>
      </c>
    </row>
    <row r="67" spans="3:29" x14ac:dyDescent="0.25">
      <c r="C67" s="57">
        <f t="shared" si="14"/>
        <v>6.1728395061728399E-2</v>
      </c>
      <c r="D67" s="15">
        <f t="shared" si="13"/>
        <v>4795674</v>
      </c>
      <c r="P67" t="s">
        <v>56</v>
      </c>
      <c r="Q67" s="21" t="s">
        <v>33</v>
      </c>
      <c r="R67" s="66">
        <f>$W$62*(R55/'Cell counts and setup'!K18)</f>
        <v>-1.888261008477184E-2</v>
      </c>
      <c r="S67" s="66">
        <f>$W$62*(S55/'Cell counts and setup'!L18)</f>
        <v>-8.0311072553570462E-5</v>
      </c>
      <c r="T67" s="66">
        <f>$W$62*(T55/'Cell counts and setup'!M18)</f>
        <v>-9.9948008736517931E-3</v>
      </c>
      <c r="U67" s="66">
        <f>$W$62*(U55/'Cell counts and setup'!N18)</f>
        <v>-0.32189504382472484</v>
      </c>
      <c r="V67" s="66">
        <f>$W$62*(V55/'Cell counts and setup'!O18)</f>
        <v>-0.33273088259866912</v>
      </c>
      <c r="W67" s="66">
        <f>$W$62*(W55/'Cell counts and setup'!P18)</f>
        <v>-0.21429940227830904</v>
      </c>
      <c r="X67" s="66">
        <f>$W$62*(X55/'Cell counts and setup'!Q18)</f>
        <v>-3.2884450913896393</v>
      </c>
      <c r="Y67" s="66">
        <f>$W$62*(Y55/'Cell counts and setup'!R18)</f>
        <v>-2.9226901312099143</v>
      </c>
      <c r="Z67" s="66">
        <f>$W$62*(Z55/'Cell counts and setup'!S18)</f>
        <v>-2.7477427901110385</v>
      </c>
      <c r="AA67" s="66">
        <f>$W$62*(AA55/'Cell counts and setup'!T18)</f>
        <v>-2.501726875154003E-2</v>
      </c>
      <c r="AB67" s="66">
        <f>$W$62*(AB55/'Cell counts and setup'!U18)</f>
        <v>-1.3804899714054301E-2</v>
      </c>
      <c r="AC67" s="66">
        <f>$W$62*(AC55/'Cell counts and setup'!V18)</f>
        <v>-2.4404650380633244E-2</v>
      </c>
    </row>
    <row r="68" spans="3:29" x14ac:dyDescent="0.25">
      <c r="C68" s="57">
        <f t="shared" si="14"/>
        <v>2.0576131687242798E-2</v>
      </c>
      <c r="D68" s="15">
        <f t="shared" si="13"/>
        <v>2212768</v>
      </c>
      <c r="P68" t="s">
        <v>57</v>
      </c>
      <c r="Q68" s="21" t="s">
        <v>34</v>
      </c>
      <c r="R68" s="66">
        <f>$W$62*(R56/'Cell counts and setup'!K19)</f>
        <v>1.4638251535797205E-2</v>
      </c>
      <c r="S68" s="66">
        <f>$W$62*(S56/'Cell counts and setup'!L19)</f>
        <v>1.4811720416546598E-2</v>
      </c>
      <c r="T68" s="66">
        <f>$W$62*(T56/'Cell counts and setup'!M19)</f>
        <v>1.5308766783802457E-2</v>
      </c>
      <c r="U68" s="66">
        <f>$W$62*(U56/'Cell counts and setup'!N19)</f>
        <v>-2.2562007615488787E-2</v>
      </c>
      <c r="V68" s="66">
        <f>$W$62*(V56/'Cell counts and setup'!O19)</f>
        <v>-3.6257157219048521E-2</v>
      </c>
      <c r="W68" s="66">
        <f>$W$62*(W56/'Cell counts and setup'!P19)</f>
        <v>-1.8218503581433641E-2</v>
      </c>
      <c r="X68" s="66">
        <f>$W$62*(X56/'Cell counts and setup'!Q19)</f>
        <v>-0.44124294990654306</v>
      </c>
      <c r="Y68" s="66">
        <f>$W$62*(Y56/'Cell counts and setup'!R19)</f>
        <v>-0.27657561792844954</v>
      </c>
      <c r="Z68" s="66">
        <f>$W$62*(Z56/'Cell counts and setup'!S19)</f>
        <v>-0.25119580948518488</v>
      </c>
      <c r="AA68" s="66">
        <f>$W$62*(AA56/'Cell counts and setup'!T19)</f>
        <v>-3.1871453978555633E-3</v>
      </c>
      <c r="AB68" s="66">
        <f>$W$62*(AB56/'Cell counts and setup'!U19)</f>
        <v>-1.7965308342807245E-3</v>
      </c>
      <c r="AC68" s="66">
        <f>$W$62*(AC56/'Cell counts and setup'!V19)</f>
        <v>-2.5628985654802539E-3</v>
      </c>
    </row>
    <row r="69" spans="3:29" x14ac:dyDescent="0.25">
      <c r="C69" s="57">
        <f t="shared" si="14"/>
        <v>6.8587105624142658E-3</v>
      </c>
      <c r="D69" s="15">
        <f t="shared" si="13"/>
        <v>856135</v>
      </c>
      <c r="P69" t="s">
        <v>58</v>
      </c>
      <c r="Q69" s="21" t="s">
        <v>35</v>
      </c>
      <c r="R69" s="66">
        <f>$W$62*(R57/'Cell counts and setup'!K20)</f>
        <v>0.13297158700259301</v>
      </c>
      <c r="S69" s="66">
        <f>$W$62*(S57/'Cell counts and setup'!L20)</f>
        <v>0.16738271416556386</v>
      </c>
      <c r="T69" s="66">
        <f>$W$62*(T57/'Cell counts and setup'!M20)</f>
        <v>0.14765314085477838</v>
      </c>
      <c r="U69" s="66">
        <f>$W$62*(U57/'Cell counts and setup'!N20)</f>
        <v>-0.15783571629691312</v>
      </c>
      <c r="V69" s="66">
        <f>$W$62*(V57/'Cell counts and setup'!O20)</f>
        <v>-0.2916194322018118</v>
      </c>
      <c r="W69" s="66">
        <f>$W$62*(W57/'Cell counts and setup'!P20)</f>
        <v>-0.12266692502830537</v>
      </c>
      <c r="X69" s="66">
        <f>$W$62*(X57/'Cell counts and setup'!Q20)</f>
        <v>-3.9367349303934165</v>
      </c>
      <c r="Y69" s="66">
        <f>$W$62*(Y57/'Cell counts and setup'!R20)</f>
        <v>-2.8563717995904381</v>
      </c>
      <c r="Z69" s="66">
        <f>$W$62*(Z57/'Cell counts and setup'!S20)</f>
        <v>-4.207122190352889</v>
      </c>
      <c r="AA69" s="66">
        <f>$W$62*(AA57/'Cell counts and setup'!T20)</f>
        <v>-2.6097027203291649E-2</v>
      </c>
      <c r="AB69" s="66">
        <f>$W$62*(AB57/'Cell counts and setup'!U20)</f>
        <v>-1.4154923221748293E-2</v>
      </c>
      <c r="AC69" s="66">
        <f>$W$62*(AC57/'Cell counts and setup'!V20)</f>
        <v>-2.9836593693374412E-2</v>
      </c>
    </row>
    <row r="70" spans="3:29" x14ac:dyDescent="0.25">
      <c r="C70" s="57">
        <f t="shared" si="14"/>
        <v>2.2862368541380885E-3</v>
      </c>
      <c r="D70" s="15">
        <f t="shared" si="13"/>
        <v>306511</v>
      </c>
      <c r="P70" t="s">
        <v>59</v>
      </c>
      <c r="Q70" s="21" t="s">
        <v>36</v>
      </c>
      <c r="R70" s="66">
        <f>$W$62*(R58/'Cell counts and setup'!K21)</f>
        <v>1.0133696004662539E-2</v>
      </c>
      <c r="S70" s="66">
        <f>$W$62*(S58/'Cell counts and setup'!L21)</f>
        <v>1.1453577880415016E-2</v>
      </c>
      <c r="T70" s="66">
        <f>$W$62*(T58/'Cell counts and setup'!M21)</f>
        <v>1.0894235010787423E-2</v>
      </c>
      <c r="U70" s="66">
        <f>$W$62*(U58/'Cell counts and setup'!N21)</f>
        <v>-3.4325148226806067E-2</v>
      </c>
      <c r="V70" s="66">
        <f>$W$62*(V58/'Cell counts and setup'!O21)</f>
        <v>-5.8721830730082768E-2</v>
      </c>
      <c r="W70" s="66">
        <f>$W$62*(W58/'Cell counts and setup'!P21)</f>
        <v>-3.0985820665904613E-2</v>
      </c>
      <c r="X70" s="66">
        <f>$W$62*(X58/'Cell counts and setup'!Q21)</f>
        <v>-0.69880071604314442</v>
      </c>
      <c r="Y70" s="66">
        <f>$W$62*(Y58/'Cell counts and setup'!R21)</f>
        <v>-0.55175583729019995</v>
      </c>
      <c r="Z70" s="66">
        <f>$W$62*(Z58/'Cell counts and setup'!S21)</f>
        <v>-0.67306786226137927</v>
      </c>
      <c r="AA70" s="66">
        <f>$W$62*(AA58/'Cell counts and setup'!T21)</f>
        <v>-3.9495932960199268E-3</v>
      </c>
      <c r="AB70" s="66">
        <f>$W$62*(AB58/'Cell counts and setup'!U21)</f>
        <v>-3.9971407418442325E-3</v>
      </c>
      <c r="AC70" s="66">
        <f>$W$62*(AC58/'Cell counts and setup'!V21)</f>
        <v>-5.8204532129679451E-3</v>
      </c>
    </row>
    <row r="71" spans="3:29" x14ac:dyDescent="0.25">
      <c r="C71" s="57">
        <f>D53</f>
        <v>7.6207895137936279E-4</v>
      </c>
      <c r="D71" s="15">
        <f>D40</f>
        <v>105968</v>
      </c>
      <c r="P71" t="s">
        <v>60</v>
      </c>
      <c r="Q71" s="21" t="s">
        <v>37</v>
      </c>
      <c r="R71" s="66">
        <f>$W$62*(R59/'Cell counts and setup'!K22)</f>
        <v>-3.7699807093615991E-4</v>
      </c>
      <c r="S71" s="66">
        <f>$W$62*(S59/'Cell counts and setup'!L22)</f>
        <v>1.1160031849943848E-4</v>
      </c>
      <c r="T71" s="66">
        <f>$W$62*(T59/'Cell counts and setup'!M22)</f>
        <v>-4.1925315765977181E-4</v>
      </c>
      <c r="U71" s="66">
        <f>$W$62*(U59/'Cell counts and setup'!N22)</f>
        <v>-6.1871946151748156E-3</v>
      </c>
      <c r="V71" s="66">
        <f>$W$62*(V59/'Cell counts and setup'!O22)</f>
        <v>-1.0638086973522627E-2</v>
      </c>
      <c r="W71" s="66">
        <f>$W$62*(W59/'Cell counts and setup'!P22)</f>
        <v>-6.2965771150199443E-3</v>
      </c>
      <c r="X71" s="66">
        <f>$W$62*(X59/'Cell counts and setup'!Q22)</f>
        <v>-0.10439526384631788</v>
      </c>
      <c r="Y71" s="66">
        <f>$W$62*(Y59/'Cell counts and setup'!R22)</f>
        <v>-9.0332297226101768E-2</v>
      </c>
      <c r="Z71" s="66">
        <f>$W$62*(Z59/'Cell counts and setup'!S22)</f>
        <v>-8.7928669044791616E-2</v>
      </c>
      <c r="AA71" s="66">
        <f>$W$62*(AA59/'Cell counts and setup'!T22)</f>
        <v>-9.1725704867440987E-4</v>
      </c>
      <c r="AB71" s="66">
        <f>$W$62*(AB59/'Cell counts and setup'!U22)</f>
        <v>-7.4440483076627939E-4</v>
      </c>
      <c r="AC71" s="66">
        <f>$W$62*(AC59/'Cell counts and setup'!V22)</f>
        <v>-7.0309029420057153E-4</v>
      </c>
    </row>
    <row r="72" spans="3:29" x14ac:dyDescent="0.25">
      <c r="C72" s="57">
        <f>C71/3</f>
        <v>2.5402631712645424E-4</v>
      </c>
      <c r="D72" s="15">
        <f t="shared" ref="D72:D78" si="15">D41</f>
        <v>51781</v>
      </c>
    </row>
    <row r="73" spans="3:29" x14ac:dyDescent="0.25">
      <c r="C73" s="57">
        <f t="shared" ref="C73:C78" si="16">C72/3</f>
        <v>8.4675439042151415E-5</v>
      </c>
      <c r="D73" s="15">
        <f t="shared" si="15"/>
        <v>17144</v>
      </c>
    </row>
    <row r="74" spans="3:29" x14ac:dyDescent="0.25">
      <c r="C74" s="57">
        <f t="shared" si="16"/>
        <v>2.8225146347383805E-5</v>
      </c>
      <c r="D74" s="15">
        <f t="shared" si="15"/>
        <v>8672</v>
      </c>
    </row>
    <row r="75" spans="3:29" x14ac:dyDescent="0.25">
      <c r="C75" s="57">
        <f t="shared" si="16"/>
        <v>9.4083821157946016E-6</v>
      </c>
      <c r="D75" s="15">
        <f t="shared" si="15"/>
        <v>5738</v>
      </c>
    </row>
    <row r="76" spans="3:29" x14ac:dyDescent="0.25">
      <c r="C76" s="57">
        <f t="shared" si="16"/>
        <v>3.136127371931534E-6</v>
      </c>
      <c r="D76" s="15">
        <f t="shared" si="15"/>
        <v>4533</v>
      </c>
    </row>
    <row r="77" spans="3:29" x14ac:dyDescent="0.25">
      <c r="C77" s="57">
        <f t="shared" si="16"/>
        <v>1.0453757906438446E-6</v>
      </c>
      <c r="D77" s="15">
        <f t="shared" si="15"/>
        <v>4030</v>
      </c>
    </row>
    <row r="78" spans="3:29" x14ac:dyDescent="0.25">
      <c r="C78" s="57">
        <f t="shared" si="16"/>
        <v>3.4845859688128153E-7</v>
      </c>
      <c r="D78" s="15">
        <f t="shared" si="15"/>
        <v>3825</v>
      </c>
    </row>
  </sheetData>
  <conditionalFormatting sqref="R52:AC59">
    <cfRule type="colorScale" priority="3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42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0.50491898148148151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21.8</v>
      </c>
    </row>
    <row r="27" spans="1:29" x14ac:dyDescent="0.25">
      <c r="K27" s="15" t="s">
        <v>107</v>
      </c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25">
        <v>155334</v>
      </c>
      <c r="D29" s="25">
        <v>155543</v>
      </c>
      <c r="E29" s="25">
        <v>164570</v>
      </c>
      <c r="F29" s="23">
        <v>130234</v>
      </c>
      <c r="G29" s="23">
        <v>139701</v>
      </c>
      <c r="H29" s="24">
        <v>151304</v>
      </c>
      <c r="I29" s="23">
        <v>135775</v>
      </c>
      <c r="J29" s="22">
        <v>119338</v>
      </c>
      <c r="K29" s="27">
        <v>3797</v>
      </c>
      <c r="L29" s="24">
        <v>148433</v>
      </c>
      <c r="M29" s="23">
        <v>140282</v>
      </c>
      <c r="N29" s="24">
        <v>142218</v>
      </c>
      <c r="O29" s="28">
        <v>360440</v>
      </c>
      <c r="Q29" s="21" t="s">
        <v>30</v>
      </c>
      <c r="R29" s="15">
        <f>C29-$F$51</f>
        <v>2058.375</v>
      </c>
      <c r="S29" s="15">
        <f t="shared" ref="S29:AC36" si="0">D29-$F$51</f>
        <v>2267.375</v>
      </c>
      <c r="T29" s="15">
        <f t="shared" si="0"/>
        <v>11294.375</v>
      </c>
      <c r="U29" s="15">
        <f t="shared" si="0"/>
        <v>-23041.625</v>
      </c>
      <c r="V29" s="15">
        <f t="shared" si="0"/>
        <v>-13574.625</v>
      </c>
      <c r="W29" s="15">
        <f t="shared" si="0"/>
        <v>-1971.625</v>
      </c>
      <c r="X29" s="15">
        <f t="shared" si="0"/>
        <v>-17500.625</v>
      </c>
      <c r="Y29" s="15">
        <f t="shared" si="0"/>
        <v>-33937.625</v>
      </c>
      <c r="Z29" s="15">
        <f t="shared" si="0"/>
        <v>-149478.625</v>
      </c>
      <c r="AA29" s="15">
        <f t="shared" si="0"/>
        <v>-4842.625</v>
      </c>
      <c r="AB29" s="15">
        <f t="shared" si="0"/>
        <v>-12993.625</v>
      </c>
      <c r="AC29" s="15">
        <f t="shared" si="0"/>
        <v>-11057.625</v>
      </c>
    </row>
    <row r="30" spans="1:29" x14ac:dyDescent="0.25">
      <c r="B30" s="21" t="s">
        <v>31</v>
      </c>
      <c r="C30" s="24">
        <v>144132</v>
      </c>
      <c r="D30" s="25">
        <v>154887</v>
      </c>
      <c r="E30" s="25">
        <v>158697</v>
      </c>
      <c r="F30" s="24">
        <v>147532</v>
      </c>
      <c r="G30" s="24">
        <v>147618</v>
      </c>
      <c r="H30" s="25">
        <v>155754</v>
      </c>
      <c r="I30" s="24">
        <v>146858</v>
      </c>
      <c r="J30" s="22">
        <v>128511</v>
      </c>
      <c r="K30" s="27">
        <v>3740</v>
      </c>
      <c r="L30" s="25">
        <v>157640</v>
      </c>
      <c r="M30" s="22">
        <v>129404</v>
      </c>
      <c r="N30" s="24">
        <v>142377</v>
      </c>
      <c r="O30" s="28">
        <v>360440</v>
      </c>
      <c r="Q30" s="21" t="s">
        <v>31</v>
      </c>
      <c r="R30" s="15">
        <f t="shared" ref="R30:R36" si="1">C30-$F$51</f>
        <v>-9143.625</v>
      </c>
      <c r="S30" s="15">
        <f t="shared" si="0"/>
        <v>1611.375</v>
      </c>
      <c r="T30" s="15">
        <f t="shared" si="0"/>
        <v>5421.375</v>
      </c>
      <c r="U30" s="15">
        <f t="shared" si="0"/>
        <v>-5743.625</v>
      </c>
      <c r="V30" s="15">
        <f t="shared" si="0"/>
        <v>-5657.625</v>
      </c>
      <c r="W30" s="15">
        <f t="shared" si="0"/>
        <v>2478.375</v>
      </c>
      <c r="X30" s="15">
        <f t="shared" si="0"/>
        <v>-6417.625</v>
      </c>
      <c r="Y30" s="15">
        <f t="shared" si="0"/>
        <v>-24764.625</v>
      </c>
      <c r="Z30" s="15">
        <f t="shared" si="0"/>
        <v>-149535.625</v>
      </c>
      <c r="AA30" s="15">
        <f t="shared" si="0"/>
        <v>4364.375</v>
      </c>
      <c r="AB30" s="15">
        <f t="shared" si="0"/>
        <v>-23871.625</v>
      </c>
      <c r="AC30" s="15">
        <f t="shared" si="0"/>
        <v>-10898.625</v>
      </c>
    </row>
    <row r="31" spans="1:29" x14ac:dyDescent="0.25">
      <c r="B31" s="21" t="s">
        <v>32</v>
      </c>
      <c r="C31" s="23">
        <v>134352</v>
      </c>
      <c r="D31" s="24">
        <v>142248</v>
      </c>
      <c r="E31" s="24">
        <v>142461</v>
      </c>
      <c r="F31" s="24">
        <v>142448</v>
      </c>
      <c r="G31" s="24">
        <v>144197</v>
      </c>
      <c r="H31" s="24">
        <v>152113</v>
      </c>
      <c r="I31" s="24">
        <v>143065</v>
      </c>
      <c r="J31" s="23">
        <v>132034</v>
      </c>
      <c r="K31" s="27">
        <v>4008</v>
      </c>
      <c r="L31" s="24">
        <v>153078</v>
      </c>
      <c r="M31" s="24">
        <v>146199</v>
      </c>
      <c r="N31" s="24">
        <v>148712</v>
      </c>
      <c r="O31" s="28">
        <v>360440</v>
      </c>
      <c r="Q31" s="21" t="s">
        <v>32</v>
      </c>
      <c r="R31" s="15">
        <f t="shared" si="1"/>
        <v>-18923.625</v>
      </c>
      <c r="S31" s="15">
        <f t="shared" si="0"/>
        <v>-11027.625</v>
      </c>
      <c r="T31" s="15">
        <f t="shared" si="0"/>
        <v>-10814.625</v>
      </c>
      <c r="U31" s="15">
        <f t="shared" si="0"/>
        <v>-10827.625</v>
      </c>
      <c r="V31" s="15">
        <f t="shared" si="0"/>
        <v>-9078.625</v>
      </c>
      <c r="W31" s="15">
        <f t="shared" si="0"/>
        <v>-1162.625</v>
      </c>
      <c r="X31" s="15">
        <f t="shared" si="0"/>
        <v>-10210.625</v>
      </c>
      <c r="Y31" s="15">
        <f t="shared" si="0"/>
        <v>-21241.625</v>
      </c>
      <c r="Z31" s="15">
        <f t="shared" si="0"/>
        <v>-149267.625</v>
      </c>
      <c r="AA31" s="15">
        <f t="shared" si="0"/>
        <v>-197.625</v>
      </c>
      <c r="AB31" s="15">
        <f t="shared" si="0"/>
        <v>-7076.625</v>
      </c>
      <c r="AC31" s="15">
        <f t="shared" si="0"/>
        <v>-4563.625</v>
      </c>
    </row>
    <row r="32" spans="1:29" x14ac:dyDescent="0.25">
      <c r="B32" s="21" t="s">
        <v>33</v>
      </c>
      <c r="C32" s="23">
        <v>131355</v>
      </c>
      <c r="D32" s="23">
        <v>141294</v>
      </c>
      <c r="E32" s="24">
        <v>147220</v>
      </c>
      <c r="F32" s="24">
        <v>144283</v>
      </c>
      <c r="G32" s="24">
        <v>148852</v>
      </c>
      <c r="H32" s="24">
        <v>151850</v>
      </c>
      <c r="I32" s="24">
        <v>145282</v>
      </c>
      <c r="J32" s="26">
        <v>108855</v>
      </c>
      <c r="K32" s="27">
        <v>3844</v>
      </c>
      <c r="L32" s="24">
        <v>148657</v>
      </c>
      <c r="M32" s="24">
        <v>146693</v>
      </c>
      <c r="N32" s="23">
        <v>138062</v>
      </c>
      <c r="O32" s="28">
        <v>360440</v>
      </c>
      <c r="Q32" s="21" t="s">
        <v>33</v>
      </c>
      <c r="R32" s="15">
        <f t="shared" si="1"/>
        <v>-21920.625</v>
      </c>
      <c r="S32" s="15">
        <f t="shared" si="0"/>
        <v>-11981.625</v>
      </c>
      <c r="T32" s="15">
        <f t="shared" si="0"/>
        <v>-6055.625</v>
      </c>
      <c r="U32" s="15">
        <f t="shared" si="0"/>
        <v>-8992.625</v>
      </c>
      <c r="V32" s="15">
        <f t="shared" si="0"/>
        <v>-4423.625</v>
      </c>
      <c r="W32" s="15">
        <f t="shared" si="0"/>
        <v>-1425.625</v>
      </c>
      <c r="X32" s="15">
        <f t="shared" si="0"/>
        <v>-7993.625</v>
      </c>
      <c r="Y32" s="15">
        <f t="shared" si="0"/>
        <v>-44420.625</v>
      </c>
      <c r="Z32" s="15">
        <f t="shared" si="0"/>
        <v>-149431.625</v>
      </c>
      <c r="AA32" s="15">
        <f t="shared" si="0"/>
        <v>-4618.625</v>
      </c>
      <c r="AB32" s="15">
        <f t="shared" si="0"/>
        <v>-6582.625</v>
      </c>
      <c r="AC32" s="15">
        <f t="shared" si="0"/>
        <v>-15213.625</v>
      </c>
    </row>
    <row r="33" spans="2:29" x14ac:dyDescent="0.25">
      <c r="B33" s="21" t="s">
        <v>34</v>
      </c>
      <c r="C33" s="22">
        <v>129451</v>
      </c>
      <c r="D33" s="23">
        <v>135437</v>
      </c>
      <c r="E33" s="24">
        <v>147555</v>
      </c>
      <c r="F33" s="24">
        <v>144800</v>
      </c>
      <c r="G33" s="23">
        <v>140247</v>
      </c>
      <c r="H33" s="24">
        <v>151163</v>
      </c>
      <c r="I33" s="24">
        <v>144980</v>
      </c>
      <c r="J33" s="23">
        <v>138106</v>
      </c>
      <c r="K33" s="27">
        <v>3713</v>
      </c>
      <c r="L33" s="24">
        <v>145281</v>
      </c>
      <c r="M33" s="23">
        <v>141501</v>
      </c>
      <c r="N33" s="23">
        <v>135811</v>
      </c>
      <c r="O33" s="28">
        <v>360440</v>
      </c>
      <c r="Q33" s="21" t="s">
        <v>34</v>
      </c>
      <c r="R33" s="15">
        <f t="shared" si="1"/>
        <v>-23824.625</v>
      </c>
      <c r="S33" s="15">
        <f t="shared" si="0"/>
        <v>-17838.625</v>
      </c>
      <c r="T33" s="15">
        <f t="shared" si="0"/>
        <v>-5720.625</v>
      </c>
      <c r="U33" s="15">
        <f t="shared" si="0"/>
        <v>-8475.625</v>
      </c>
      <c r="V33" s="15">
        <f t="shared" si="0"/>
        <v>-13028.625</v>
      </c>
      <c r="W33" s="15">
        <f t="shared" si="0"/>
        <v>-2112.625</v>
      </c>
      <c r="X33" s="15">
        <f t="shared" si="0"/>
        <v>-8295.625</v>
      </c>
      <c r="Y33" s="15">
        <f t="shared" si="0"/>
        <v>-15169.625</v>
      </c>
      <c r="Z33" s="15">
        <f t="shared" si="0"/>
        <v>-149562.625</v>
      </c>
      <c r="AA33" s="15">
        <f t="shared" si="0"/>
        <v>-7994.625</v>
      </c>
      <c r="AB33" s="15">
        <f t="shared" si="0"/>
        <v>-11774.625</v>
      </c>
      <c r="AC33" s="15">
        <f t="shared" si="0"/>
        <v>-17464.625</v>
      </c>
    </row>
    <row r="34" spans="2:29" x14ac:dyDescent="0.25">
      <c r="B34" s="21" t="s">
        <v>35</v>
      </c>
      <c r="C34" s="24">
        <v>148675</v>
      </c>
      <c r="D34" s="25">
        <v>158144</v>
      </c>
      <c r="E34" s="25">
        <v>157783</v>
      </c>
      <c r="F34" s="23">
        <v>139481</v>
      </c>
      <c r="G34" s="23">
        <v>135307</v>
      </c>
      <c r="H34" s="24">
        <v>150027</v>
      </c>
      <c r="I34" s="23">
        <v>141427</v>
      </c>
      <c r="J34" s="22">
        <v>126597</v>
      </c>
      <c r="K34" s="27">
        <v>3793</v>
      </c>
      <c r="L34" s="23">
        <v>135626</v>
      </c>
      <c r="M34" s="23">
        <v>139753</v>
      </c>
      <c r="N34" s="23">
        <v>133226</v>
      </c>
      <c r="O34" s="28">
        <v>360440</v>
      </c>
      <c r="Q34" s="21" t="s">
        <v>35</v>
      </c>
      <c r="R34" s="15">
        <f t="shared" si="1"/>
        <v>-4600.625</v>
      </c>
      <c r="S34" s="15">
        <f t="shared" si="0"/>
        <v>4868.375</v>
      </c>
      <c r="T34" s="15">
        <f t="shared" si="0"/>
        <v>4507.375</v>
      </c>
      <c r="U34" s="15">
        <f t="shared" si="0"/>
        <v>-13794.625</v>
      </c>
      <c r="V34" s="15">
        <f t="shared" si="0"/>
        <v>-17968.625</v>
      </c>
      <c r="W34" s="15">
        <f t="shared" si="0"/>
        <v>-3248.625</v>
      </c>
      <c r="X34" s="15">
        <f t="shared" si="0"/>
        <v>-11848.625</v>
      </c>
      <c r="Y34" s="15">
        <f t="shared" si="0"/>
        <v>-26678.625</v>
      </c>
      <c r="Z34" s="15">
        <f t="shared" si="0"/>
        <v>-149482.625</v>
      </c>
      <c r="AA34" s="15">
        <f t="shared" si="0"/>
        <v>-17649.625</v>
      </c>
      <c r="AB34" s="15">
        <f t="shared" si="0"/>
        <v>-13522.625</v>
      </c>
      <c r="AC34" s="15">
        <f t="shared" si="0"/>
        <v>-20049.625</v>
      </c>
    </row>
    <row r="35" spans="2:29" x14ac:dyDescent="0.25">
      <c r="B35" s="21" t="s">
        <v>36</v>
      </c>
      <c r="C35" s="22">
        <v>126351</v>
      </c>
      <c r="D35" s="23">
        <v>131634</v>
      </c>
      <c r="E35" s="23">
        <v>131399</v>
      </c>
      <c r="F35" s="24">
        <v>146450</v>
      </c>
      <c r="G35" s="23">
        <v>135062</v>
      </c>
      <c r="H35" s="24">
        <v>150517</v>
      </c>
      <c r="I35" s="23">
        <v>139332</v>
      </c>
      <c r="J35" s="22">
        <v>118745</v>
      </c>
      <c r="K35" s="27">
        <v>3769</v>
      </c>
      <c r="L35" s="23">
        <v>136759</v>
      </c>
      <c r="M35" s="25">
        <v>153361</v>
      </c>
      <c r="N35" s="23">
        <v>131625</v>
      </c>
      <c r="O35" s="28">
        <v>360440</v>
      </c>
      <c r="Q35" s="21" t="s">
        <v>36</v>
      </c>
      <c r="R35" s="15">
        <f t="shared" si="1"/>
        <v>-26924.625</v>
      </c>
      <c r="S35" s="15">
        <f t="shared" si="0"/>
        <v>-21641.625</v>
      </c>
      <c r="T35" s="15">
        <f t="shared" si="0"/>
        <v>-21876.625</v>
      </c>
      <c r="U35" s="15">
        <f t="shared" si="0"/>
        <v>-6825.625</v>
      </c>
      <c r="V35" s="15">
        <f t="shared" si="0"/>
        <v>-18213.625</v>
      </c>
      <c r="W35" s="15">
        <f t="shared" si="0"/>
        <v>-2758.625</v>
      </c>
      <c r="X35" s="15">
        <f t="shared" si="0"/>
        <v>-13943.625</v>
      </c>
      <c r="Y35" s="15">
        <f t="shared" si="0"/>
        <v>-34530.625</v>
      </c>
      <c r="Z35" s="15">
        <f t="shared" si="0"/>
        <v>-149506.625</v>
      </c>
      <c r="AA35" s="15">
        <f t="shared" si="0"/>
        <v>-16516.625</v>
      </c>
      <c r="AB35" s="15">
        <f t="shared" si="0"/>
        <v>85.375</v>
      </c>
      <c r="AC35" s="15">
        <f t="shared" si="0"/>
        <v>-21650.625</v>
      </c>
    </row>
    <row r="36" spans="2:29" x14ac:dyDescent="0.25">
      <c r="B36" s="21" t="s">
        <v>37</v>
      </c>
      <c r="C36" s="22">
        <v>119934</v>
      </c>
      <c r="D36" s="22">
        <v>123045</v>
      </c>
      <c r="E36" s="22">
        <v>125248</v>
      </c>
      <c r="F36" s="24">
        <v>143508</v>
      </c>
      <c r="G36" s="23">
        <v>133086</v>
      </c>
      <c r="H36" s="24">
        <v>145133</v>
      </c>
      <c r="I36" s="24">
        <v>147442</v>
      </c>
      <c r="J36" s="23">
        <v>131165</v>
      </c>
      <c r="K36" s="27">
        <v>3808</v>
      </c>
      <c r="L36" s="23">
        <v>135155</v>
      </c>
      <c r="M36" s="24">
        <v>151370</v>
      </c>
      <c r="N36" s="22">
        <v>126797</v>
      </c>
      <c r="O36" s="28">
        <v>360440</v>
      </c>
      <c r="Q36" s="21" t="s">
        <v>37</v>
      </c>
      <c r="R36" s="15">
        <f t="shared" si="1"/>
        <v>-33341.625</v>
      </c>
      <c r="S36" s="15">
        <f t="shared" si="0"/>
        <v>-30230.625</v>
      </c>
      <c r="T36" s="15">
        <f t="shared" si="0"/>
        <v>-28027.625</v>
      </c>
      <c r="U36" s="15">
        <f t="shared" si="0"/>
        <v>-9767.625</v>
      </c>
      <c r="V36" s="15">
        <f t="shared" si="0"/>
        <v>-20189.625</v>
      </c>
      <c r="W36" s="15">
        <f t="shared" si="0"/>
        <v>-8142.625</v>
      </c>
      <c r="X36" s="15">
        <f t="shared" si="0"/>
        <v>-5833.625</v>
      </c>
      <c r="Y36" s="15">
        <f t="shared" si="0"/>
        <v>-22110.625</v>
      </c>
      <c r="Z36" s="15">
        <f t="shared" si="0"/>
        <v>-149467.625</v>
      </c>
      <c r="AA36" s="15">
        <f t="shared" si="0"/>
        <v>-18120.625</v>
      </c>
      <c r="AB36" s="15">
        <f t="shared" si="0"/>
        <v>-1905.625</v>
      </c>
      <c r="AC36" s="15">
        <f t="shared" si="0"/>
        <v>-26478.625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1643588</v>
      </c>
      <c r="D40" s="27">
        <v>105968</v>
      </c>
      <c r="E40" s="27">
        <v>76665</v>
      </c>
      <c r="F40" s="27">
        <v>151111</v>
      </c>
      <c r="G40" s="27">
        <v>37806</v>
      </c>
      <c r="H40" s="27">
        <v>3286</v>
      </c>
      <c r="I40" s="27">
        <v>3221</v>
      </c>
      <c r="J40" s="27">
        <v>3128</v>
      </c>
      <c r="K40" s="27">
        <v>3128</v>
      </c>
      <c r="L40" s="27">
        <v>3950</v>
      </c>
      <c r="M40" s="27">
        <v>3000</v>
      </c>
      <c r="Q40" s="21" t="s">
        <v>30</v>
      </c>
      <c r="R40" s="15">
        <f>1000*(R29-$F$64)/$E$64</f>
        <v>-8.7766345024030162E-2</v>
      </c>
      <c r="S40" s="15">
        <f t="shared" ref="S40:AC40" si="2">1000*(S29-$F$64)/$E$64</f>
        <v>-8.6074028018537876E-2</v>
      </c>
      <c r="T40" s="15">
        <f t="shared" si="2"/>
        <v>-1.2980508360265463E-2</v>
      </c>
      <c r="U40" s="15">
        <f t="shared" si="2"/>
        <v>-0.29100632989415726</v>
      </c>
      <c r="V40" s="15">
        <f t="shared" si="2"/>
        <v>-0.21435003759274321</v>
      </c>
      <c r="W40" s="15">
        <f t="shared" si="2"/>
        <v>-0.12039810355098683</v>
      </c>
      <c r="X40" s="15">
        <f t="shared" si="2"/>
        <v>-0.24613968622223001</v>
      </c>
      <c r="Y40" s="15">
        <f t="shared" si="2"/>
        <v>-0.37923353607522919</v>
      </c>
      <c r="Z40" s="15">
        <f t="shared" si="2"/>
        <v>-1.314793340532574</v>
      </c>
      <c r="AA40" s="15">
        <f t="shared" si="2"/>
        <v>-0.14364519504748624</v>
      </c>
      <c r="AB40" s="15">
        <f t="shared" si="2"/>
        <v>-0.20964555826168568</v>
      </c>
      <c r="AC40" s="15">
        <f t="shared" si="2"/>
        <v>-0.19396935863186232</v>
      </c>
    </row>
    <row r="41" spans="2:29" x14ac:dyDescent="0.25">
      <c r="B41" s="21" t="s">
        <v>31</v>
      </c>
      <c r="C41" s="24">
        <v>6950193</v>
      </c>
      <c r="D41" s="27">
        <v>51781</v>
      </c>
      <c r="E41" s="27">
        <v>86040</v>
      </c>
      <c r="F41" s="27">
        <v>152180</v>
      </c>
      <c r="G41" s="27">
        <v>37241</v>
      </c>
      <c r="H41" s="27">
        <v>3227</v>
      </c>
      <c r="I41" s="27">
        <v>3565</v>
      </c>
      <c r="J41" s="27">
        <v>3252</v>
      </c>
      <c r="K41" s="27">
        <v>3142</v>
      </c>
      <c r="L41" s="27">
        <v>3426</v>
      </c>
      <c r="M41" s="27">
        <v>3202</v>
      </c>
      <c r="Q41" s="21" t="s">
        <v>31</v>
      </c>
      <c r="R41" s="15">
        <f t="shared" ref="R41:AC47" si="3">1000*(R30-$F$64)/$E$64</f>
        <v>-0.17847129763419606</v>
      </c>
      <c r="S41" s="15">
        <f t="shared" si="3"/>
        <v>-9.1385798141040003E-2</v>
      </c>
      <c r="T41" s="15">
        <f t="shared" si="3"/>
        <v>-6.0535425935654162E-2</v>
      </c>
      <c r="U41" s="15">
        <f t="shared" si="3"/>
        <v>-0.15094078175537406</v>
      </c>
      <c r="V41" s="15">
        <f t="shared" si="3"/>
        <v>-0.1502444216478509</v>
      </c>
      <c r="W41" s="15">
        <f t="shared" si="3"/>
        <v>-8.4365516591940387E-2</v>
      </c>
      <c r="X41" s="15">
        <f t="shared" si="3"/>
        <v>-0.1563983016678229</v>
      </c>
      <c r="Y41" s="15">
        <f t="shared" si="3"/>
        <v>-0.30495782367627794</v>
      </c>
      <c r="Z41" s="15">
        <f t="shared" si="3"/>
        <v>-1.3152548815340719</v>
      </c>
      <c r="AA41" s="15">
        <f t="shared" si="3"/>
        <v>-6.9094177489746778E-2</v>
      </c>
      <c r="AB41" s="15">
        <f t="shared" si="3"/>
        <v>-0.29772701465281087</v>
      </c>
      <c r="AC41" s="15">
        <f t="shared" si="3"/>
        <v>-0.19268190215399977</v>
      </c>
    </row>
    <row r="42" spans="2:29" x14ac:dyDescent="0.25">
      <c r="B42" s="21" t="s">
        <v>32</v>
      </c>
      <c r="C42" s="25">
        <v>7583237</v>
      </c>
      <c r="D42" s="27">
        <v>17144</v>
      </c>
      <c r="E42" s="27">
        <v>85788</v>
      </c>
      <c r="F42" s="27">
        <v>152519</v>
      </c>
      <c r="G42" s="27">
        <v>41302</v>
      </c>
      <c r="H42" s="27">
        <v>3215</v>
      </c>
      <c r="I42" s="27">
        <v>3229</v>
      </c>
      <c r="J42" s="27">
        <v>3111</v>
      </c>
      <c r="K42" s="27">
        <v>3477</v>
      </c>
      <c r="L42" s="27">
        <v>3733</v>
      </c>
      <c r="M42" s="27">
        <v>3173</v>
      </c>
      <c r="Q42" s="21" t="s">
        <v>32</v>
      </c>
      <c r="R42" s="15">
        <f t="shared" si="3"/>
        <v>-0.25766201683857226</v>
      </c>
      <c r="S42" s="15">
        <f t="shared" si="3"/>
        <v>-0.19372644231528449</v>
      </c>
      <c r="T42" s="15">
        <f t="shared" si="3"/>
        <v>-0.19200173646758181</v>
      </c>
      <c r="U42" s="15">
        <f t="shared" si="3"/>
        <v>-0.19210700020476554</v>
      </c>
      <c r="V42" s="15">
        <f t="shared" si="3"/>
        <v>-0.1779449789482774</v>
      </c>
      <c r="W42" s="15">
        <f t="shared" si="3"/>
        <v>-0.11384746021393771</v>
      </c>
      <c r="X42" s="15">
        <f t="shared" si="3"/>
        <v>-0.1871110212938146</v>
      </c>
      <c r="Y42" s="15">
        <f t="shared" si="3"/>
        <v>-0.27643135089948678</v>
      </c>
      <c r="Z42" s="15">
        <f t="shared" si="3"/>
        <v>-1.3130848291059765</v>
      </c>
      <c r="AA42" s="15">
        <f t="shared" si="3"/>
        <v>-0.10603365203068382</v>
      </c>
      <c r="AB42" s="15">
        <f t="shared" si="3"/>
        <v>-0.1617343634219828</v>
      </c>
      <c r="AC42" s="15">
        <f t="shared" si="3"/>
        <v>-0.14138607330331229</v>
      </c>
    </row>
    <row r="43" spans="2:29" x14ac:dyDescent="0.25">
      <c r="B43" s="21" t="s">
        <v>33</v>
      </c>
      <c r="C43" s="25">
        <v>7113167</v>
      </c>
      <c r="D43" s="27">
        <v>8672</v>
      </c>
      <c r="E43" s="27">
        <v>76898</v>
      </c>
      <c r="F43" s="27">
        <v>153132</v>
      </c>
      <c r="G43" s="27">
        <v>38996</v>
      </c>
      <c r="H43" s="27">
        <v>3464</v>
      </c>
      <c r="I43" s="27">
        <v>3180</v>
      </c>
      <c r="J43" s="27">
        <v>3200</v>
      </c>
      <c r="K43" s="27">
        <v>3970</v>
      </c>
      <c r="L43" s="27">
        <v>3138</v>
      </c>
      <c r="M43" s="27">
        <v>3111</v>
      </c>
      <c r="Q43" s="21" t="s">
        <v>33</v>
      </c>
      <c r="R43" s="15">
        <f t="shared" si="3"/>
        <v>-0.28192935686469861</v>
      </c>
      <c r="S43" s="15">
        <f t="shared" si="3"/>
        <v>-0.20145118118245983</v>
      </c>
      <c r="T43" s="15">
        <f t="shared" si="3"/>
        <v>-0.15346711144778361</v>
      </c>
      <c r="U43" s="15">
        <f t="shared" si="3"/>
        <v>-0.17724861884075427</v>
      </c>
      <c r="V43" s="15">
        <f t="shared" si="3"/>
        <v>-0.14025246382594905</v>
      </c>
      <c r="W43" s="15">
        <f t="shared" si="3"/>
        <v>-0.11597702658927012</v>
      </c>
      <c r="X43" s="15">
        <f t="shared" si="3"/>
        <v>-0.16915950549871214</v>
      </c>
      <c r="Y43" s="15">
        <f t="shared" si="3"/>
        <v>-0.4641165942980795</v>
      </c>
      <c r="Z43" s="15">
        <f t="shared" si="3"/>
        <v>-1.3144127716366021</v>
      </c>
      <c r="AA43" s="15">
        <f t="shared" si="3"/>
        <v>-0.14183141988370501</v>
      </c>
      <c r="AB43" s="15">
        <f t="shared" si="3"/>
        <v>-0.15773434140900103</v>
      </c>
      <c r="AC43" s="15">
        <f t="shared" si="3"/>
        <v>-0.22762136568844593</v>
      </c>
    </row>
    <row r="44" spans="2:29" x14ac:dyDescent="0.25">
      <c r="B44" s="21" t="s">
        <v>34</v>
      </c>
      <c r="C44" s="36">
        <v>4795674</v>
      </c>
      <c r="D44" s="27">
        <v>5738</v>
      </c>
      <c r="E44" s="27">
        <v>85356</v>
      </c>
      <c r="F44" s="27">
        <v>159328</v>
      </c>
      <c r="G44" s="27">
        <v>38253</v>
      </c>
      <c r="H44" s="27">
        <v>3265</v>
      </c>
      <c r="I44" s="27">
        <v>3253</v>
      </c>
      <c r="J44" s="27">
        <v>3257</v>
      </c>
      <c r="K44" s="27">
        <v>3049</v>
      </c>
      <c r="L44" s="27">
        <v>3341</v>
      </c>
      <c r="M44" s="27">
        <v>3092</v>
      </c>
      <c r="Q44" s="21" t="s">
        <v>34</v>
      </c>
      <c r="R44" s="15">
        <f t="shared" si="3"/>
        <v>-0.29734644575683894</v>
      </c>
      <c r="S44" s="15">
        <f t="shared" si="3"/>
        <v>-0.24887654338900703</v>
      </c>
      <c r="T44" s="15">
        <f t="shared" si="3"/>
        <v>-0.15075454591266438</v>
      </c>
      <c r="U44" s="15">
        <f t="shared" si="3"/>
        <v>-0.17306236098506278</v>
      </c>
      <c r="V44" s="15">
        <f t="shared" si="3"/>
        <v>-0.20992896063102648</v>
      </c>
      <c r="W44" s="15">
        <f t="shared" si="3"/>
        <v>-0.12153981023890269</v>
      </c>
      <c r="X44" s="15">
        <f t="shared" si="3"/>
        <v>-0.17160486308559575</v>
      </c>
      <c r="Y44" s="15">
        <f t="shared" si="3"/>
        <v>-0.22726508842413176</v>
      </c>
      <c r="Z44" s="15">
        <f t="shared" si="3"/>
        <v>-1.315473506218992</v>
      </c>
      <c r="AA44" s="15">
        <f t="shared" si="3"/>
        <v>-0.16916760270926473</v>
      </c>
      <c r="AB44" s="15">
        <f t="shared" si="3"/>
        <v>-0.19977505859807274</v>
      </c>
      <c r="AC44" s="15">
        <f t="shared" si="3"/>
        <v>-0.2458481866423366</v>
      </c>
    </row>
    <row r="45" spans="2:29" x14ac:dyDescent="0.25">
      <c r="B45" s="21" t="s">
        <v>35</v>
      </c>
      <c r="C45" s="29">
        <v>2212768</v>
      </c>
      <c r="D45" s="27">
        <v>4533</v>
      </c>
      <c r="E45" s="27">
        <v>83746</v>
      </c>
      <c r="F45" s="27">
        <v>150081</v>
      </c>
      <c r="G45" s="27">
        <v>36507</v>
      </c>
      <c r="H45" s="27">
        <v>3182</v>
      </c>
      <c r="I45" s="27">
        <v>3177</v>
      </c>
      <c r="J45" s="27">
        <v>3140</v>
      </c>
      <c r="K45" s="27">
        <v>3124</v>
      </c>
      <c r="L45" s="27">
        <v>3164</v>
      </c>
      <c r="M45" s="27">
        <v>3140</v>
      </c>
      <c r="Q45" s="21" t="s">
        <v>35</v>
      </c>
      <c r="R45" s="15">
        <f t="shared" si="3"/>
        <v>-0.14168567009375832</v>
      </c>
      <c r="S45" s="15">
        <f t="shared" si="3"/>
        <v>-6.5013183371239042E-2</v>
      </c>
      <c r="T45" s="15">
        <f t="shared" si="3"/>
        <v>-6.7936276380725732E-2</v>
      </c>
      <c r="U45" s="15">
        <f t="shared" si="3"/>
        <v>-0.21613142391431403</v>
      </c>
      <c r="V45" s="15">
        <f t="shared" si="3"/>
        <v>-0.24992918076084433</v>
      </c>
      <c r="W45" s="15">
        <f t="shared" si="3"/>
        <v>-0.13073824142665028</v>
      </c>
      <c r="X45" s="15">
        <f t="shared" si="3"/>
        <v>-0.20037425217896473</v>
      </c>
      <c r="Y45" s="15">
        <f t="shared" si="3"/>
        <v>-0.3204558846739442</v>
      </c>
      <c r="Z45" s="15">
        <f t="shared" si="3"/>
        <v>-1.3148257293747845</v>
      </c>
      <c r="AA45" s="15">
        <f t="shared" si="3"/>
        <v>-0.24734617059456662</v>
      </c>
      <c r="AB45" s="15">
        <f t="shared" si="3"/>
        <v>-0.21392898264400828</v>
      </c>
      <c r="AC45" s="15">
        <f t="shared" si="3"/>
        <v>-0.26677947592079393</v>
      </c>
    </row>
    <row r="46" spans="2:29" x14ac:dyDescent="0.25">
      <c r="B46" s="21" t="s">
        <v>36</v>
      </c>
      <c r="C46" s="35">
        <v>856135</v>
      </c>
      <c r="D46" s="27">
        <v>4030</v>
      </c>
      <c r="E46" s="27">
        <v>82515</v>
      </c>
      <c r="F46" s="27">
        <v>155851</v>
      </c>
      <c r="G46" s="27">
        <v>36819</v>
      </c>
      <c r="H46" s="27">
        <v>3449</v>
      </c>
      <c r="I46" s="27">
        <v>6253</v>
      </c>
      <c r="J46" s="27">
        <v>3135</v>
      </c>
      <c r="K46" s="27">
        <v>3157</v>
      </c>
      <c r="L46" s="27">
        <v>3120</v>
      </c>
      <c r="M46" s="27">
        <v>3176</v>
      </c>
      <c r="Q46" s="21" t="s">
        <v>36</v>
      </c>
      <c r="R46" s="15">
        <f t="shared" si="3"/>
        <v>-0.32244779846988253</v>
      </c>
      <c r="S46" s="15">
        <f t="shared" si="3"/>
        <v>-0.27967023512052469</v>
      </c>
      <c r="T46" s="15">
        <f t="shared" si="3"/>
        <v>-0.28157307960038441</v>
      </c>
      <c r="U46" s="15">
        <f t="shared" si="3"/>
        <v>-0.15970196357328154</v>
      </c>
      <c r="V46" s="15">
        <f t="shared" si="3"/>
        <v>-0.25191299734623002</v>
      </c>
      <c r="W46" s="15">
        <f t="shared" si="3"/>
        <v>-0.12677060825587885</v>
      </c>
      <c r="X46" s="15">
        <f t="shared" si="3"/>
        <v>-0.21733790828665064</v>
      </c>
      <c r="Y46" s="15">
        <f t="shared" si="3"/>
        <v>-0.38403518193291786</v>
      </c>
      <c r="Z46" s="15">
        <f t="shared" si="3"/>
        <v>-1.3150200624280466</v>
      </c>
      <c r="AA46" s="15">
        <f t="shared" si="3"/>
        <v>-0.23817203103847681</v>
      </c>
      <c r="AB46" s="15">
        <f t="shared" si="3"/>
        <v>-0.10374214144429952</v>
      </c>
      <c r="AC46" s="15">
        <f t="shared" si="3"/>
        <v>-0.27974311001549801</v>
      </c>
    </row>
    <row r="47" spans="2:29" x14ac:dyDescent="0.25">
      <c r="B47" s="21" t="s">
        <v>37</v>
      </c>
      <c r="C47" s="27">
        <v>306511</v>
      </c>
      <c r="D47" s="27">
        <v>3825</v>
      </c>
      <c r="E47" s="27">
        <v>81799</v>
      </c>
      <c r="F47" s="27">
        <v>152003</v>
      </c>
      <c r="G47" s="27">
        <v>38275</v>
      </c>
      <c r="H47" s="27">
        <v>3120</v>
      </c>
      <c r="I47" s="27">
        <v>3066</v>
      </c>
      <c r="J47" s="27">
        <v>2635</v>
      </c>
      <c r="K47" s="27">
        <v>2906</v>
      </c>
      <c r="L47" s="27">
        <v>3030</v>
      </c>
      <c r="M47" s="27">
        <v>2907</v>
      </c>
      <c r="Q47" s="21" t="s">
        <v>37</v>
      </c>
      <c r="R47" s="15">
        <f t="shared" si="3"/>
        <v>-0.37440759858588274</v>
      </c>
      <c r="S47" s="15">
        <f t="shared" si="3"/>
        <v>-0.3492171765567606</v>
      </c>
      <c r="T47" s="15">
        <f t="shared" si="3"/>
        <v>-0.33137902170939448</v>
      </c>
      <c r="U47" s="15">
        <f t="shared" si="3"/>
        <v>-0.18352395701901517</v>
      </c>
      <c r="V47" s="15">
        <f t="shared" si="3"/>
        <v>-0.26791308539815717</v>
      </c>
      <c r="W47" s="15">
        <f t="shared" si="3"/>
        <v>-0.17036598987104876</v>
      </c>
      <c r="X47" s="15">
        <f t="shared" si="3"/>
        <v>-0.15166953070510758</v>
      </c>
      <c r="Y47" s="15">
        <f t="shared" si="3"/>
        <v>-0.28346782686969157</v>
      </c>
      <c r="Z47" s="15">
        <f t="shared" si="3"/>
        <v>-1.3147042712164956</v>
      </c>
      <c r="AA47" s="15">
        <f t="shared" si="3"/>
        <v>-0.25115995676483871</v>
      </c>
      <c r="AB47" s="15">
        <f t="shared" si="3"/>
        <v>-0.11986368765451558</v>
      </c>
      <c r="AC47" s="15">
        <f t="shared" si="3"/>
        <v>-0.31883644256342525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3.7905092592592615E-2</v>
      </c>
      <c r="T50" s="15" t="s">
        <v>105</v>
      </c>
      <c r="U50" s="61">
        <f>S50*24</f>
        <v>0.90972222222222276</v>
      </c>
    </row>
    <row r="51" spans="2:29" x14ac:dyDescent="0.25">
      <c r="E51" s="15" t="s">
        <v>93</v>
      </c>
      <c r="F51" s="15">
        <f>AVERAGE(F40:F47)</f>
        <v>153275.625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STDEV(F40:F47)</f>
        <v>2965.7113787661228</v>
      </c>
      <c r="P52" t="s">
        <v>53</v>
      </c>
      <c r="Q52" s="21" t="s">
        <v>30</v>
      </c>
      <c r="R52" s="15">
        <f>R40/$U$50</f>
        <v>-9.6475982316491113E-2</v>
      </c>
      <c r="S52" s="15">
        <f t="shared" ref="S52:AC52" si="4">S40/$U$50</f>
        <v>-9.4615725455491961E-2</v>
      </c>
      <c r="T52" s="15">
        <f t="shared" si="4"/>
        <v>-1.4268650411284165E-2</v>
      </c>
      <c r="U52" s="15">
        <f t="shared" si="4"/>
        <v>-0.31988482064701235</v>
      </c>
      <c r="V52" s="15">
        <f t="shared" si="4"/>
        <v>-0.23562141536912218</v>
      </c>
      <c r="W52" s="15">
        <f t="shared" si="4"/>
        <v>-0.13234600695680987</v>
      </c>
      <c r="X52" s="15">
        <f t="shared" si="4"/>
        <v>-0.2705657619542069</v>
      </c>
      <c r="Y52" s="15">
        <f t="shared" si="4"/>
        <v>-0.41686739843383946</v>
      </c>
      <c r="Z52" s="15">
        <f t="shared" si="4"/>
        <v>-1.4452690155472561</v>
      </c>
      <c r="AA52" s="15">
        <f t="shared" si="4"/>
        <v>-0.15790006173158783</v>
      </c>
      <c r="AB52" s="15">
        <f t="shared" si="4"/>
        <v>-0.23045007931055511</v>
      </c>
      <c r="AC52" s="15">
        <f t="shared" si="4"/>
        <v>-0.21321822628235235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-0.19618218976583371</v>
      </c>
      <c r="S53" s="15">
        <f t="shared" si="5"/>
        <v>-0.10045461780389124</v>
      </c>
      <c r="T53" s="15">
        <f t="shared" si="5"/>
        <v>-6.65427582804137E-2</v>
      </c>
      <c r="U53" s="15">
        <f t="shared" si="5"/>
        <v>-0.16591963796010575</v>
      </c>
      <c r="V53" s="15">
        <f t="shared" si="5"/>
        <v>-0.16515417341443142</v>
      </c>
      <c r="W53" s="15">
        <f t="shared" si="5"/>
        <v>-9.2737667093430592E-2</v>
      </c>
      <c r="X53" s="15">
        <f t="shared" si="5"/>
        <v>-0.17191874381806477</v>
      </c>
      <c r="Y53" s="15">
        <f t="shared" si="5"/>
        <v>-0.33522081381209157</v>
      </c>
      <c r="Z53" s="15">
        <f t="shared" si="5"/>
        <v>-1.4457763583275285</v>
      </c>
      <c r="AA53" s="15">
        <f t="shared" si="5"/>
        <v>-7.5950851591782678E-2</v>
      </c>
      <c r="AB53" s="15">
        <f t="shared" si="5"/>
        <v>-0.32727244358782243</v>
      </c>
      <c r="AC53" s="15">
        <f t="shared" si="5"/>
        <v>-0.21180300694790802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-0.28323152995995715</v>
      </c>
      <c r="S54" s="15">
        <f t="shared" si="5"/>
        <v>-0.21295120376641946</v>
      </c>
      <c r="T54" s="15">
        <f t="shared" si="5"/>
        <v>-0.21105534390329592</v>
      </c>
      <c r="U54" s="15">
        <f t="shared" si="5"/>
        <v>-0.21117105366020017</v>
      </c>
      <c r="V54" s="15">
        <f t="shared" si="5"/>
        <v>-0.19560364098131244</v>
      </c>
      <c r="W54" s="15">
        <f t="shared" si="5"/>
        <v>-0.12514529977715283</v>
      </c>
      <c r="X54" s="15">
        <f t="shared" si="5"/>
        <v>-0.20567929058251364</v>
      </c>
      <c r="Y54" s="15">
        <f t="shared" si="5"/>
        <v>-0.30386346969103872</v>
      </c>
      <c r="Z54" s="15">
        <f t="shared" si="5"/>
        <v>-1.4433909571851946</v>
      </c>
      <c r="AA54" s="15">
        <f t="shared" si="5"/>
        <v>-0.11655607551464474</v>
      </c>
      <c r="AB54" s="15">
        <f t="shared" si="5"/>
        <v>-0.17778433841805732</v>
      </c>
      <c r="AC54" s="15">
        <f t="shared" si="5"/>
        <v>-0.1554167523334119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1.1366715674103215E-3</v>
      </c>
      <c r="F55" s="15" t="s">
        <v>96</v>
      </c>
      <c r="P55" t="s">
        <v>56</v>
      </c>
      <c r="Q55" s="21" t="s">
        <v>33</v>
      </c>
      <c r="R55" s="15">
        <f t="shared" si="5"/>
        <v>-0.30990707930165323</v>
      </c>
      <c r="S55" s="15">
        <f t="shared" si="5"/>
        <v>-0.22144251977308549</v>
      </c>
      <c r="T55" s="15">
        <f t="shared" si="5"/>
        <v>-0.16869667212580783</v>
      </c>
      <c r="U55" s="15">
        <f t="shared" si="5"/>
        <v>-0.19483817643563817</v>
      </c>
      <c r="V55" s="15">
        <f t="shared" si="5"/>
        <v>-0.15417064725905841</v>
      </c>
      <c r="W55" s="15">
        <f t="shared" si="5"/>
        <v>-0.12748619716683118</v>
      </c>
      <c r="X55" s="15">
        <f t="shared" si="5"/>
        <v>-0.18594632665507277</v>
      </c>
      <c r="Y55" s="15">
        <f t="shared" si="5"/>
        <v>-0.51017396625132372</v>
      </c>
      <c r="Z55" s="15">
        <f t="shared" si="5"/>
        <v>-1.4448506802722945</v>
      </c>
      <c r="AA55" s="15">
        <f t="shared" si="5"/>
        <v>-0.1559062936126222</v>
      </c>
      <c r="AB55" s="15">
        <f t="shared" si="5"/>
        <v>-0.17338736765569568</v>
      </c>
      <c r="AC55" s="15">
        <f t="shared" si="5"/>
        <v>-0.2502097454895893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1.1366715674103216</v>
      </c>
      <c r="F56" s="15" t="s">
        <v>97</v>
      </c>
      <c r="P56" t="s">
        <v>57</v>
      </c>
      <c r="Q56" s="21" t="s">
        <v>34</v>
      </c>
      <c r="R56" s="15">
        <f t="shared" si="5"/>
        <v>-0.32685410831286094</v>
      </c>
      <c r="S56" s="15">
        <f t="shared" si="5"/>
        <v>-0.27357421563371748</v>
      </c>
      <c r="T56" s="15">
        <f t="shared" si="5"/>
        <v>-0.16571492069789051</v>
      </c>
      <c r="U56" s="15">
        <f t="shared" si="5"/>
        <v>-0.19023648841106125</v>
      </c>
      <c r="V56" s="15">
        <f t="shared" si="5"/>
        <v>-0.23076160557914346</v>
      </c>
      <c r="W56" s="15">
        <f t="shared" si="5"/>
        <v>-0.13360101278169448</v>
      </c>
      <c r="X56" s="15">
        <f t="shared" si="5"/>
        <v>-0.18863435331546391</v>
      </c>
      <c r="Y56" s="15">
        <f t="shared" si="5"/>
        <v>-0.24981811246622102</v>
      </c>
      <c r="Z56" s="15">
        <f t="shared" si="5"/>
        <v>-1.4460166785918682</v>
      </c>
      <c r="AA56" s="15">
        <f t="shared" si="5"/>
        <v>-0.18595522740560386</v>
      </c>
      <c r="AB56" s="15">
        <f t="shared" si="5"/>
        <v>-0.21960006441314853</v>
      </c>
      <c r="AC56" s="15">
        <f t="shared" si="5"/>
        <v>-0.2702453349350874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-0.15574608010306248</v>
      </c>
      <c r="S57" s="15">
        <f t="shared" si="5"/>
        <v>-7.1464873324110043E-2</v>
      </c>
      <c r="T57" s="15">
        <f t="shared" si="5"/>
        <v>-7.467804426583588E-2</v>
      </c>
      <c r="U57" s="15">
        <f t="shared" si="5"/>
        <v>-0.23757958048596337</v>
      </c>
      <c r="V57" s="15">
        <f t="shared" si="5"/>
        <v>-0.27473131320276001</v>
      </c>
      <c r="W57" s="15">
        <f t="shared" si="5"/>
        <v>-0.14371226538502008</v>
      </c>
      <c r="X57" s="15">
        <f t="shared" si="5"/>
        <v>-0.22025871995244967</v>
      </c>
      <c r="Y57" s="15">
        <f t="shared" si="5"/>
        <v>-0.3522568503286102</v>
      </c>
      <c r="Z57" s="15">
        <f t="shared" si="5"/>
        <v>-1.4453046185493805</v>
      </c>
      <c r="AA57" s="15">
        <f t="shared" si="5"/>
        <v>-0.27189197378334024</v>
      </c>
      <c r="AB57" s="15">
        <f t="shared" si="5"/>
        <v>-0.23515857634150514</v>
      </c>
      <c r="AC57" s="15">
        <f t="shared" si="5"/>
        <v>-0.29325377505797179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-0.35444643495925998</v>
      </c>
      <c r="S58" s="15">
        <f t="shared" si="5"/>
        <v>-0.30742376990347736</v>
      </c>
      <c r="T58" s="15">
        <f t="shared" si="5"/>
        <v>-0.30951544627828498</v>
      </c>
      <c r="U58" s="15">
        <f t="shared" si="5"/>
        <v>-0.17555025003475211</v>
      </c>
      <c r="V58" s="15">
        <f t="shared" si="5"/>
        <v>-0.27691199708287861</v>
      </c>
      <c r="W58" s="15">
        <f t="shared" si="5"/>
        <v>-0.13935089762478278</v>
      </c>
      <c r="X58" s="15">
        <f t="shared" si="5"/>
        <v>-0.23890579231509676</v>
      </c>
      <c r="Y58" s="15">
        <f t="shared" si="5"/>
        <v>-0.4221455434987797</v>
      </c>
      <c r="Z58" s="15">
        <f t="shared" si="5"/>
        <v>-1.4455182365621266</v>
      </c>
      <c r="AA58" s="15">
        <f t="shared" si="5"/>
        <v>-0.26180742343160796</v>
      </c>
      <c r="AB58" s="15">
        <f t="shared" si="5"/>
        <v>-0.11403716311434445</v>
      </c>
      <c r="AC58" s="15">
        <f t="shared" si="5"/>
        <v>-0.30750387665825718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-0.411562551117306</v>
      </c>
      <c r="S59" s="15">
        <f t="shared" si="5"/>
        <v>-0.38387231621506485</v>
      </c>
      <c r="T59" s="15">
        <f t="shared" si="5"/>
        <v>-0.36426396279505935</v>
      </c>
      <c r="U59" s="15">
        <f t="shared" si="5"/>
        <v>-0.20173625809723791</v>
      </c>
      <c r="V59" s="15">
        <f t="shared" si="5"/>
        <v>-0.29449988013232525</v>
      </c>
      <c r="W59" s="15">
        <f t="shared" si="5"/>
        <v>-0.18727253848420616</v>
      </c>
      <c r="X59" s="15">
        <f t="shared" si="5"/>
        <v>-0.16672070550790441</v>
      </c>
      <c r="Y59" s="15">
        <f t="shared" si="5"/>
        <v>-0.31159822190256153</v>
      </c>
      <c r="Z59" s="15">
        <f t="shared" si="5"/>
        <v>-1.4451711072914142</v>
      </c>
      <c r="AA59" s="15">
        <f t="shared" si="5"/>
        <v>-0.27608422728348664</v>
      </c>
      <c r="AB59" s="15">
        <f t="shared" si="5"/>
        <v>-0.13175855742175752</v>
      </c>
      <c r="AC59" s="15">
        <f t="shared" si="5"/>
        <v>-0.35047670022239091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1643588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6950193</v>
      </c>
      <c r="E64" s="56" cm="1">
        <f t="array" ref="E64:F64">LINEST(D69:D74, C69:C74)</f>
        <v>123499320.35292767</v>
      </c>
      <c r="F64" s="56">
        <v>12897.45896032828</v>
      </c>
      <c r="P64" t="s">
        <v>53</v>
      </c>
      <c r="Q64" s="21" t="s">
        <v>30</v>
      </c>
      <c r="R64" s="66">
        <f>$W$62*(R52/'Cell counts and setup'!K15)</f>
        <v>-8.0074892333657118E-3</v>
      </c>
      <c r="S64" s="66">
        <f>$W$62*(S52/'Cell counts and setup'!L15)</f>
        <v>-7.8530882474614812E-3</v>
      </c>
      <c r="T64" s="66">
        <f>$W$62*(T52/'Cell counts and setup'!M15)</f>
        <v>-1.1842954256552497E-3</v>
      </c>
      <c r="U64" s="66">
        <f>$W$62*(U52/'Cell counts and setup'!N15)</f>
        <v>-0.26550382755835678</v>
      </c>
      <c r="V64" s="66">
        <f>$W$62*(V52/'Cell counts and setup'!O15)</f>
        <v>-0.19556535226862642</v>
      </c>
      <c r="W64" s="66">
        <f>$W$62*(W52/'Cell counts and setup'!P15)</f>
        <v>-0.10984694846734396</v>
      </c>
      <c r="X64" s="66">
        <f>$W$62*(X52/'Cell counts and setup'!Q15)</f>
        <v>-2.2456909727628265</v>
      </c>
      <c r="Y64" s="66">
        <f>$W$62*(Y52/'Cell counts and setup'!R15)</f>
        <v>-3.4599919322402717</v>
      </c>
      <c r="Z64" s="66">
        <f>$W$62*(Z52/'Cell counts and setup'!S15)</f>
        <v>-11.995706914231118</v>
      </c>
      <c r="AA64" s="66">
        <f>$W$62*(AA52/'Cell counts and setup'!T15)</f>
        <v>-1.3105676810997793E-2</v>
      </c>
      <c r="AB64" s="66">
        <f>$W$62*(AB52/'Cell counts and setup'!U15)</f>
        <v>-1.912731526126284E-2</v>
      </c>
      <c r="AC64" s="66">
        <f>$W$62*(AC52/'Cell counts and setup'!V15)</f>
        <v>-1.7697074549728898E-2</v>
      </c>
    </row>
    <row r="65" spans="3:29" x14ac:dyDescent="0.25">
      <c r="C65" s="57">
        <f t="shared" ref="C65:C70" si="8">C64/3</f>
        <v>0.55555555555555558</v>
      </c>
      <c r="D65" s="15">
        <f t="shared" si="7"/>
        <v>7583237</v>
      </c>
      <c r="P65" t="s">
        <v>54</v>
      </c>
      <c r="Q65" s="21" t="s">
        <v>31</v>
      </c>
      <c r="R65" s="66">
        <f>$W$62*(R53/'Cell counts and setup'!K16)</f>
        <v>-3.3461394477220158E-2</v>
      </c>
      <c r="S65" s="66">
        <f>$W$62*(S53/'Cell counts and setup'!L16)</f>
        <v>-1.7133826456961019E-2</v>
      </c>
      <c r="T65" s="66">
        <f>$W$62*(T53/'Cell counts and setup'!M16)</f>
        <v>-1.1349722862615375E-2</v>
      </c>
      <c r="U65" s="66">
        <f>$W$62*(U53/'Cell counts and setup'!N16)</f>
        <v>-0.28299727227672877</v>
      </c>
      <c r="V65" s="66">
        <f>$W$62*(V53/'Cell counts and setup'!O16)</f>
        <v>-0.2816916740900785</v>
      </c>
      <c r="W65" s="66">
        <f>$W$62*(W53/'Cell counts and setup'!P16)</f>
        <v>-0.15817601308326454</v>
      </c>
      <c r="X65" s="66">
        <f>$W$62*(X53/'Cell counts and setup'!Q16)</f>
        <v>-2.9322951853024311</v>
      </c>
      <c r="Y65" s="66">
        <f>$W$62*(Y53/'Cell counts and setup'!R16)</f>
        <v>-5.7176219214037278</v>
      </c>
      <c r="Z65" s="66">
        <f>$W$62*(Z53/'Cell counts and setup'!S16)</f>
        <v>-24.659574403558572</v>
      </c>
      <c r="AA65" s="66">
        <f>$W$62*(AA53/'Cell counts and setup'!T16)</f>
        <v>-1.295439412225405E-2</v>
      </c>
      <c r="AB65" s="66">
        <f>$W$62*(AB53/'Cell counts and setup'!U16)</f>
        <v>-5.5820522492317941E-2</v>
      </c>
      <c r="AC65" s="66">
        <f>$W$62*(AC53/'Cell counts and setup'!V16)</f>
        <v>-3.6125725660442365E-2</v>
      </c>
    </row>
    <row r="66" spans="3:29" x14ac:dyDescent="0.25">
      <c r="C66" s="57">
        <f t="shared" si="8"/>
        <v>0.1851851851851852</v>
      </c>
      <c r="D66" s="15">
        <f t="shared" si="7"/>
        <v>7113167</v>
      </c>
      <c r="P66" t="s">
        <v>55</v>
      </c>
      <c r="Q66" s="21" t="s">
        <v>32</v>
      </c>
      <c r="R66" s="66">
        <f>$W$62*(R54/'Cell counts and setup'!K17)</f>
        <v>-5.335345377981858E-2</v>
      </c>
      <c r="S66" s="66">
        <f>$W$62*(S54/'Cell counts and setup'!L17)</f>
        <v>-4.0114468220097836E-2</v>
      </c>
      <c r="T66" s="66">
        <f>$W$62*(T54/'Cell counts and setup'!M17)</f>
        <v>-3.9757337530606882E-2</v>
      </c>
      <c r="U66" s="66">
        <f>$W$62*(U54/'Cell counts and setup'!N17)</f>
        <v>-0.39779134239355157</v>
      </c>
      <c r="V66" s="66">
        <f>$W$62*(V54/'Cell counts and setup'!O17)</f>
        <v>-0.36846638577760482</v>
      </c>
      <c r="W66" s="66">
        <f>$W$62*(W54/'Cell counts and setup'!P17)</f>
        <v>-0.2357411961996547</v>
      </c>
      <c r="X66" s="66">
        <f>$W$62*(X54/'Cell counts and setup'!Q17)</f>
        <v>-3.8744628908764009</v>
      </c>
      <c r="Y66" s="66">
        <f>$W$62*(Y54/'Cell counts and setup'!R17)</f>
        <v>-5.7239974616626155</v>
      </c>
      <c r="Z66" s="66">
        <f>$W$62*(Z54/'Cell counts and setup'!S17)</f>
        <v>-27.189731570943366</v>
      </c>
      <c r="AA66" s="66">
        <f>$W$62*(AA54/'Cell counts and setup'!T17)</f>
        <v>-2.1956133162882072E-2</v>
      </c>
      <c r="AB66" s="66">
        <f>$W$62*(AB54/'Cell counts and setup'!U17)</f>
        <v>-3.3489945430526316E-2</v>
      </c>
      <c r="AC66" s="66">
        <f>$W$62*(AC54/'Cell counts and setup'!V17)</f>
        <v>-2.9276473962494626E-2</v>
      </c>
    </row>
    <row r="67" spans="3:29" x14ac:dyDescent="0.25">
      <c r="C67" s="57">
        <f t="shared" si="8"/>
        <v>6.1728395061728399E-2</v>
      </c>
      <c r="D67" s="15">
        <f t="shared" si="7"/>
        <v>4795674</v>
      </c>
      <c r="P67" t="s">
        <v>56</v>
      </c>
      <c r="Q67" s="21" t="s">
        <v>33</v>
      </c>
      <c r="R67" s="66">
        <f>$W$62*(R55/'Cell counts and setup'!K18)</f>
        <v>-4.0429744755654154E-2</v>
      </c>
      <c r="S67" s="66">
        <f>$W$62*(S55/'Cell counts and setup'!L18)</f>
        <v>-2.8888867503927922E-2</v>
      </c>
      <c r="T67" s="66">
        <f>$W$62*(T55/'Cell counts and setup'!M18)</f>
        <v>-2.2007768943335341E-2</v>
      </c>
      <c r="U67" s="66">
        <f>$W$62*(U55/'Cell counts and setup'!N18)</f>
        <v>-0.25418127781077571</v>
      </c>
      <c r="V67" s="66">
        <f>$W$62*(V55/'Cell counts and setup'!O18)</f>
        <v>-0.20112738087633844</v>
      </c>
      <c r="W67" s="66">
        <f>$W$62*(W55/'Cell counts and setup'!P18)</f>
        <v>-0.16631547826976306</v>
      </c>
      <c r="X67" s="66">
        <f>$W$62*(X55/'Cell counts and setup'!Q18)</f>
        <v>-2.4258118084480875</v>
      </c>
      <c r="Y67" s="66">
        <f>$W$62*(Y55/'Cell counts and setup'!R18)</f>
        <v>-6.6556089273597641</v>
      </c>
      <c r="Z67" s="66">
        <f>$W$62*(Z55/'Cell counts and setup'!S18)</f>
        <v>-18.849180323687595</v>
      </c>
      <c r="AA67" s="66">
        <f>$W$62*(AA55/'Cell counts and setup'!T18)</f>
        <v>-2.0339166406789354E-2</v>
      </c>
      <c r="AB67" s="66">
        <f>$W$62*(AB55/'Cell counts and setup'!U18)</f>
        <v>-2.2619705990488955E-2</v>
      </c>
      <c r="AC67" s="66">
        <f>$W$62*(AC55/'Cell counts and setup'!V18)</f>
        <v>-3.2641771747572074E-2</v>
      </c>
    </row>
    <row r="68" spans="3:29" x14ac:dyDescent="0.25">
      <c r="C68" s="57">
        <f t="shared" si="8"/>
        <v>2.0576131687242798E-2</v>
      </c>
      <c r="D68" s="15">
        <f t="shared" si="7"/>
        <v>2212768</v>
      </c>
      <c r="P68" t="s">
        <v>57</v>
      </c>
      <c r="Q68" s="21" t="s">
        <v>34</v>
      </c>
      <c r="R68" s="66">
        <f>$W$62*(R56/'Cell counts and setup'!K19)</f>
        <v>-5.3079913202398353E-3</v>
      </c>
      <c r="S68" s="66">
        <f>$W$62*(S56/'Cell counts and setup'!L19)</f>
        <v>-4.4427453261050394E-3</v>
      </c>
      <c r="T68" s="66">
        <f>$W$62*(T56/'Cell counts and setup'!M19)</f>
        <v>-2.6911497770028933E-3</v>
      </c>
      <c r="U68" s="66">
        <f>$W$62*(U56/'Cell counts and setup'!N19)</f>
        <v>-3.0893710790144805E-2</v>
      </c>
      <c r="V68" s="66">
        <f>$W$62*(V56/'Cell counts and setup'!O19)</f>
        <v>-3.7474841781283665E-2</v>
      </c>
      <c r="W68" s="66">
        <f>$W$62*(W56/'Cell counts and setup'!P19)</f>
        <v>-2.1696316435517844E-2</v>
      </c>
      <c r="X68" s="66">
        <f>$W$62*(X56/'Cell counts and setup'!Q19)</f>
        <v>-0.30633529903168083</v>
      </c>
      <c r="Y68" s="66">
        <f>$W$62*(Y56/'Cell counts and setup'!R19)</f>
        <v>-0.40569548886934509</v>
      </c>
      <c r="Z68" s="66">
        <f>$W$62*(Z56/'Cell counts and setup'!S19)</f>
        <v>-2.3482782635061223</v>
      </c>
      <c r="AA68" s="66">
        <f>$W$62*(AA56/'Cell counts and setup'!T19)</f>
        <v>-3.019844964216813E-3</v>
      </c>
      <c r="AB68" s="66">
        <f>$W$62*(AB56/'Cell counts and setup'!U19)</f>
        <v>-3.5662248268679203E-3</v>
      </c>
      <c r="AC68" s="66">
        <f>$W$62*(AC56/'Cell counts and setup'!V19)</f>
        <v>-4.3886855195887651E-3</v>
      </c>
    </row>
    <row r="69" spans="3:29" x14ac:dyDescent="0.25">
      <c r="C69" s="57">
        <f t="shared" si="8"/>
        <v>6.8587105624142658E-3</v>
      </c>
      <c r="D69" s="15">
        <f t="shared" si="7"/>
        <v>856135</v>
      </c>
      <c r="P69" t="s">
        <v>58</v>
      </c>
      <c r="Q69" s="21" t="s">
        <v>35</v>
      </c>
      <c r="R69" s="66">
        <f>$W$62*(R57/'Cell counts and setup'!K20)</f>
        <v>-2.2113424170675071E-2</v>
      </c>
      <c r="S69" s="66">
        <f>$W$62*(S57/'Cell counts and setup'!L20)</f>
        <v>-1.0146856062597831E-2</v>
      </c>
      <c r="T69" s="66">
        <f>$W$62*(T57/'Cell counts and setup'!M20)</f>
        <v>-1.0603074363053626E-2</v>
      </c>
      <c r="U69" s="66">
        <f>$W$62*(U57/'Cell counts and setup'!N20)</f>
        <v>-0.33732457562338614</v>
      </c>
      <c r="V69" s="66">
        <f>$W$62*(V57/'Cell counts and setup'!O20)</f>
        <v>-0.39007402676195874</v>
      </c>
      <c r="W69" s="66">
        <f>$W$62*(W57/'Cell counts and setup'!P20)</f>
        <v>-0.20404817128524855</v>
      </c>
      <c r="X69" s="66">
        <f>$W$62*(X57/'Cell counts and setup'!Q20)</f>
        <v>-3.1273175532734827</v>
      </c>
      <c r="Y69" s="66">
        <f>$W$62*(Y57/'Cell counts and setup'!R20)</f>
        <v>-5.0014774966971327</v>
      </c>
      <c r="Z69" s="66">
        <f>$W$62*(Z57/'Cell counts and setup'!S20)</f>
        <v>-20.520987792866919</v>
      </c>
      <c r="AA69" s="66">
        <f>$W$62*(AA57/'Cell counts and setup'!T20)</f>
        <v>-3.8604262405155992E-2</v>
      </c>
      <c r="AB69" s="66">
        <f>$W$62*(AB57/'Cell counts and setup'!U20)</f>
        <v>-3.3388714133740345E-2</v>
      </c>
      <c r="AC69" s="66">
        <f>$W$62*(AC57/'Cell counts and setup'!V20)</f>
        <v>-4.1637292657493663E-2</v>
      </c>
    </row>
    <row r="70" spans="3:29" x14ac:dyDescent="0.25">
      <c r="C70" s="57">
        <f t="shared" si="8"/>
        <v>2.2862368541380885E-3</v>
      </c>
      <c r="D70" s="15">
        <f t="shared" si="7"/>
        <v>306511</v>
      </c>
      <c r="P70" t="s">
        <v>59</v>
      </c>
      <c r="Q70" s="21" t="s">
        <v>36</v>
      </c>
      <c r="R70" s="66">
        <f>$W$62*(R58/'Cell counts and setup'!K21)</f>
        <v>-8.4072518386820883E-3</v>
      </c>
      <c r="S70" s="66">
        <f>$W$62*(S58/'Cell counts and setup'!L21)</f>
        <v>-7.2919030912884245E-3</v>
      </c>
      <c r="T70" s="66">
        <f>$W$62*(T58/'Cell counts and setup'!M21)</f>
        <v>-7.3415163707958083E-3</v>
      </c>
      <c r="U70" s="66">
        <f>$W$62*(U58/'Cell counts and setup'!N21)</f>
        <v>-4.1639441586015929E-2</v>
      </c>
      <c r="V70" s="66">
        <f>$W$62*(V58/'Cell counts and setup'!O21)</f>
        <v>-6.568182571495601E-2</v>
      </c>
      <c r="W70" s="66">
        <f>$W$62*(W58/'Cell counts and setup'!P21)</f>
        <v>-3.305317742616351E-2</v>
      </c>
      <c r="X70" s="66">
        <f>$W$62*(X58/'Cell counts and setup'!Q21)</f>
        <v>-0.56666987268295133</v>
      </c>
      <c r="Y70" s="66">
        <f>$W$62*(Y58/'Cell counts and setup'!R21)</f>
        <v>-1.0013033132014706</v>
      </c>
      <c r="Z70" s="66">
        <f>$W$62*(Z58/'Cell counts and setup'!S21)</f>
        <v>-3.4286805151763691</v>
      </c>
      <c r="AA70" s="66">
        <f>$W$62*(AA58/'Cell counts and setup'!T21)</f>
        <v>-6.209911357350789E-3</v>
      </c>
      <c r="AB70" s="66">
        <f>$W$62*(AB58/'Cell counts and setup'!U21)</f>
        <v>-2.7048915004078376E-3</v>
      </c>
      <c r="AC70" s="66">
        <f>$W$62*(AC58/'Cell counts and setup'!V21)</f>
        <v>-7.2938031743333869E-3</v>
      </c>
    </row>
    <row r="71" spans="3:29" x14ac:dyDescent="0.25">
      <c r="C71" s="57">
        <f>D53</f>
        <v>7.6207895137936279E-4</v>
      </c>
      <c r="D71" s="15">
        <f>D40</f>
        <v>105968</v>
      </c>
      <c r="P71" t="s">
        <v>60</v>
      </c>
      <c r="Q71" s="21" t="s">
        <v>37</v>
      </c>
      <c r="R71" s="66">
        <f>$W$62*(R59/'Cell counts and setup'!K22)</f>
        <v>-1.5448419363213672E-3</v>
      </c>
      <c r="S71" s="66">
        <f>$W$62*(S59/'Cell counts and setup'!L22)</f>
        <v>-1.4409038205053361E-3</v>
      </c>
      <c r="T71" s="66">
        <f>$W$62*(T59/'Cell counts and setup'!M22)</f>
        <v>-1.3673018696397895E-3</v>
      </c>
      <c r="U71" s="66">
        <f>$W$62*(U59/'Cell counts and setup'!N22)</f>
        <v>-7.5723758330075944E-3</v>
      </c>
      <c r="V71" s="66">
        <f>$W$62*(V59/'Cell counts and setup'!O22)</f>
        <v>-1.1054352827654566E-2</v>
      </c>
      <c r="W71" s="66">
        <f>$W$62*(W59/'Cell counts and setup'!P22)</f>
        <v>-7.0294653919884698E-3</v>
      </c>
      <c r="X71" s="66">
        <f>$W$62*(X59/'Cell counts and setup'!Q22)</f>
        <v>-6.2580314176419072E-2</v>
      </c>
      <c r="Y71" s="66">
        <f>$W$62*(Y59/'Cell counts and setup'!R22)</f>
        <v>-0.11696156493622406</v>
      </c>
      <c r="Z71" s="66">
        <f>$W$62*(Z59/'Cell counts and setup'!S22)</f>
        <v>-0.54245968824005686</v>
      </c>
      <c r="AA71" s="66">
        <f>$W$62*(AA59/'Cell counts and setup'!T22)</f>
        <v>-1.0363102549212368E-3</v>
      </c>
      <c r="AB71" s="66">
        <f>$W$62*(AB59/'Cell counts and setup'!U22)</f>
        <v>-4.9456915946738313E-4</v>
      </c>
      <c r="AC71" s="66">
        <f>$W$62*(AC59/'Cell counts and setup'!V22)</f>
        <v>-1.3155499759081818E-3</v>
      </c>
    </row>
    <row r="72" spans="3:29" x14ac:dyDescent="0.25">
      <c r="C72" s="57">
        <f>C71/3</f>
        <v>2.5402631712645424E-4</v>
      </c>
      <c r="D72" s="15">
        <f t="shared" ref="D72:D78" si="9">D41</f>
        <v>51781</v>
      </c>
    </row>
    <row r="73" spans="3:29" x14ac:dyDescent="0.25">
      <c r="C73" s="57">
        <f t="shared" ref="C73:C78" si="10">C72/3</f>
        <v>8.4675439042151415E-5</v>
      </c>
      <c r="D73" s="15">
        <f t="shared" si="9"/>
        <v>17144</v>
      </c>
    </row>
    <row r="74" spans="3:29" x14ac:dyDescent="0.25">
      <c r="C74" s="57">
        <f t="shared" si="10"/>
        <v>2.8225146347383805E-5</v>
      </c>
      <c r="D74" s="15">
        <f t="shared" si="9"/>
        <v>8672</v>
      </c>
    </row>
    <row r="75" spans="3:29" x14ac:dyDescent="0.25">
      <c r="C75" s="57">
        <f t="shared" si="10"/>
        <v>9.4083821157946016E-6</v>
      </c>
      <c r="D75" s="15">
        <f t="shared" si="9"/>
        <v>5738</v>
      </c>
    </row>
    <row r="76" spans="3:29" x14ac:dyDescent="0.25">
      <c r="C76" s="57">
        <f t="shared" si="10"/>
        <v>3.136127371931534E-6</v>
      </c>
      <c r="D76" s="15">
        <f t="shared" si="9"/>
        <v>4533</v>
      </c>
    </row>
    <row r="77" spans="3:29" x14ac:dyDescent="0.25">
      <c r="C77" s="57">
        <f t="shared" si="10"/>
        <v>1.0453757906438446E-6</v>
      </c>
      <c r="D77" s="15">
        <f t="shared" si="9"/>
        <v>4030</v>
      </c>
    </row>
    <row r="78" spans="3:29" x14ac:dyDescent="0.25">
      <c r="C78" s="57">
        <f t="shared" si="10"/>
        <v>3.4845859688128153E-7</v>
      </c>
      <c r="D78" s="15">
        <f t="shared" si="9"/>
        <v>3825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43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0.50655092592592588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21.8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33">
        <v>50350</v>
      </c>
      <c r="D29" s="33">
        <v>50777</v>
      </c>
      <c r="E29" s="32">
        <v>47165</v>
      </c>
      <c r="F29" s="35">
        <v>33588</v>
      </c>
      <c r="G29" s="34">
        <v>34521</v>
      </c>
      <c r="H29" s="34">
        <v>34103</v>
      </c>
      <c r="I29" s="27">
        <v>30078</v>
      </c>
      <c r="J29" s="35">
        <v>32709</v>
      </c>
      <c r="K29" s="35">
        <v>30511</v>
      </c>
      <c r="L29" s="35">
        <v>32411</v>
      </c>
      <c r="M29" s="34">
        <v>34176</v>
      </c>
      <c r="N29" s="35">
        <v>31937</v>
      </c>
      <c r="O29" s="28">
        <v>360440</v>
      </c>
      <c r="Q29" s="21" t="s">
        <v>30</v>
      </c>
      <c r="R29" s="15">
        <f>C29-$F$51</f>
        <v>12200.125</v>
      </c>
      <c r="S29" s="15">
        <f t="shared" ref="S29:AC36" si="0">D29-$F$51</f>
        <v>12627.125</v>
      </c>
      <c r="T29" s="15">
        <f t="shared" si="0"/>
        <v>9015.125</v>
      </c>
      <c r="U29" s="15">
        <f t="shared" si="0"/>
        <v>-4561.875</v>
      </c>
      <c r="V29" s="15">
        <f t="shared" si="0"/>
        <v>-3628.875</v>
      </c>
      <c r="W29" s="15">
        <f t="shared" si="0"/>
        <v>-4046.875</v>
      </c>
      <c r="X29" s="15">
        <f t="shared" si="0"/>
        <v>-8071.875</v>
      </c>
      <c r="Y29" s="15">
        <f t="shared" si="0"/>
        <v>-5440.875</v>
      </c>
      <c r="Z29" s="15">
        <f t="shared" si="0"/>
        <v>-7638.875</v>
      </c>
      <c r="AA29" s="15">
        <f t="shared" si="0"/>
        <v>-5738.875</v>
      </c>
      <c r="AB29" s="15">
        <f t="shared" si="0"/>
        <v>-3973.875</v>
      </c>
      <c r="AC29" s="15">
        <f t="shared" si="0"/>
        <v>-6212.875</v>
      </c>
    </row>
    <row r="30" spans="1:29" x14ac:dyDescent="0.25">
      <c r="B30" s="21" t="s">
        <v>31</v>
      </c>
      <c r="C30" s="32">
        <v>47635</v>
      </c>
      <c r="D30" s="29">
        <v>43797</v>
      </c>
      <c r="E30" s="29">
        <v>44527</v>
      </c>
      <c r="F30" s="35">
        <v>32928</v>
      </c>
      <c r="G30" s="35">
        <v>32124</v>
      </c>
      <c r="H30" s="34">
        <v>36367</v>
      </c>
      <c r="I30" s="27">
        <v>29826</v>
      </c>
      <c r="J30" s="35">
        <v>32595</v>
      </c>
      <c r="K30" s="35">
        <v>30820</v>
      </c>
      <c r="L30" s="35">
        <v>33328</v>
      </c>
      <c r="M30" s="34">
        <v>34153</v>
      </c>
      <c r="N30" s="34">
        <v>36408</v>
      </c>
      <c r="O30" s="28">
        <v>360440</v>
      </c>
      <c r="Q30" s="21" t="s">
        <v>31</v>
      </c>
      <c r="R30" s="15">
        <f t="shared" ref="R30:R36" si="1">C30-$F$51</f>
        <v>9485.125</v>
      </c>
      <c r="S30" s="15">
        <f t="shared" si="0"/>
        <v>5647.125</v>
      </c>
      <c r="T30" s="15">
        <f t="shared" si="0"/>
        <v>6377.125</v>
      </c>
      <c r="U30" s="15">
        <f t="shared" si="0"/>
        <v>-5221.875</v>
      </c>
      <c r="V30" s="15">
        <f t="shared" si="0"/>
        <v>-6025.875</v>
      </c>
      <c r="W30" s="15">
        <f t="shared" si="0"/>
        <v>-1782.875</v>
      </c>
      <c r="X30" s="15">
        <f t="shared" si="0"/>
        <v>-8323.875</v>
      </c>
      <c r="Y30" s="15">
        <f t="shared" si="0"/>
        <v>-5554.875</v>
      </c>
      <c r="Z30" s="15">
        <f t="shared" si="0"/>
        <v>-7329.875</v>
      </c>
      <c r="AA30" s="15">
        <f t="shared" si="0"/>
        <v>-4821.875</v>
      </c>
      <c r="AB30" s="15">
        <f t="shared" si="0"/>
        <v>-3996.875</v>
      </c>
      <c r="AC30" s="15">
        <f t="shared" si="0"/>
        <v>-1741.875</v>
      </c>
    </row>
    <row r="31" spans="1:29" x14ac:dyDescent="0.25">
      <c r="B31" s="21" t="s">
        <v>32</v>
      </c>
      <c r="C31" s="34">
        <v>34923</v>
      </c>
      <c r="D31" s="34">
        <v>34039</v>
      </c>
      <c r="E31" s="35">
        <v>32297</v>
      </c>
      <c r="F31" s="35">
        <v>32249</v>
      </c>
      <c r="G31" s="35">
        <v>32633</v>
      </c>
      <c r="H31" s="34">
        <v>34315</v>
      </c>
      <c r="I31" s="27">
        <v>29395</v>
      </c>
      <c r="J31" s="35">
        <v>31484</v>
      </c>
      <c r="K31" s="35">
        <v>33491</v>
      </c>
      <c r="L31" s="35">
        <v>32405</v>
      </c>
      <c r="M31" s="34">
        <v>35061</v>
      </c>
      <c r="N31" s="35">
        <v>32811</v>
      </c>
      <c r="O31" s="28">
        <v>360440</v>
      </c>
      <c r="Q31" s="21" t="s">
        <v>32</v>
      </c>
      <c r="R31" s="15">
        <f t="shared" si="1"/>
        <v>-3226.875</v>
      </c>
      <c r="S31" s="15">
        <f t="shared" si="0"/>
        <v>-4110.875</v>
      </c>
      <c r="T31" s="15">
        <f t="shared" si="0"/>
        <v>-5852.875</v>
      </c>
      <c r="U31" s="15">
        <f t="shared" si="0"/>
        <v>-5900.875</v>
      </c>
      <c r="V31" s="15">
        <f t="shared" si="0"/>
        <v>-5516.875</v>
      </c>
      <c r="W31" s="15">
        <f t="shared" si="0"/>
        <v>-3834.875</v>
      </c>
      <c r="X31" s="15">
        <f t="shared" si="0"/>
        <v>-8754.875</v>
      </c>
      <c r="Y31" s="15">
        <f t="shared" si="0"/>
        <v>-6665.875</v>
      </c>
      <c r="Z31" s="15">
        <f t="shared" si="0"/>
        <v>-4658.875</v>
      </c>
      <c r="AA31" s="15">
        <f t="shared" si="0"/>
        <v>-5744.875</v>
      </c>
      <c r="AB31" s="15">
        <f t="shared" si="0"/>
        <v>-3088.875</v>
      </c>
      <c r="AC31" s="15">
        <f t="shared" si="0"/>
        <v>-5338.875</v>
      </c>
    </row>
    <row r="32" spans="1:29" x14ac:dyDescent="0.25">
      <c r="B32" s="21" t="s">
        <v>33</v>
      </c>
      <c r="C32" s="25">
        <v>76878</v>
      </c>
      <c r="D32" s="25">
        <v>74205</v>
      </c>
      <c r="E32" s="25">
        <v>74243</v>
      </c>
      <c r="F32" s="35">
        <v>33214</v>
      </c>
      <c r="G32" s="35">
        <v>33359</v>
      </c>
      <c r="H32" s="31">
        <v>38876</v>
      </c>
      <c r="I32" s="27">
        <v>29760</v>
      </c>
      <c r="J32" s="35">
        <v>31187</v>
      </c>
      <c r="K32" s="29">
        <v>44004</v>
      </c>
      <c r="L32" s="35">
        <v>30865</v>
      </c>
      <c r="M32" s="35">
        <v>32380</v>
      </c>
      <c r="N32" s="35">
        <v>30360</v>
      </c>
      <c r="O32" s="28">
        <v>360440</v>
      </c>
      <c r="Q32" s="21" t="s">
        <v>33</v>
      </c>
      <c r="R32" s="15">
        <f t="shared" si="1"/>
        <v>38728.125</v>
      </c>
      <c r="S32" s="15">
        <f t="shared" si="0"/>
        <v>36055.125</v>
      </c>
      <c r="T32" s="15">
        <f t="shared" si="0"/>
        <v>36093.125</v>
      </c>
      <c r="U32" s="15">
        <f t="shared" si="0"/>
        <v>-4935.875</v>
      </c>
      <c r="V32" s="15">
        <f t="shared" si="0"/>
        <v>-4790.875</v>
      </c>
      <c r="W32" s="15">
        <f t="shared" si="0"/>
        <v>726.125</v>
      </c>
      <c r="X32" s="15">
        <f t="shared" si="0"/>
        <v>-8389.875</v>
      </c>
      <c r="Y32" s="15">
        <f t="shared" si="0"/>
        <v>-6962.875</v>
      </c>
      <c r="Z32" s="15">
        <f t="shared" si="0"/>
        <v>5854.125</v>
      </c>
      <c r="AA32" s="15">
        <f t="shared" si="0"/>
        <v>-7284.875</v>
      </c>
      <c r="AB32" s="15">
        <f t="shared" si="0"/>
        <v>-5769.875</v>
      </c>
      <c r="AC32" s="15">
        <f t="shared" si="0"/>
        <v>-7789.875</v>
      </c>
    </row>
    <row r="33" spans="2:29" x14ac:dyDescent="0.25">
      <c r="B33" s="21" t="s">
        <v>34</v>
      </c>
      <c r="C33" s="35">
        <v>32753</v>
      </c>
      <c r="D33" s="27">
        <v>29937</v>
      </c>
      <c r="E33" s="35">
        <v>31403</v>
      </c>
      <c r="F33" s="27">
        <v>29905</v>
      </c>
      <c r="G33" s="35">
        <v>30715</v>
      </c>
      <c r="H33" s="34">
        <v>33934</v>
      </c>
      <c r="I33" s="27">
        <v>29543</v>
      </c>
      <c r="J33" s="27">
        <v>29259</v>
      </c>
      <c r="K33" s="27">
        <v>28745</v>
      </c>
      <c r="L33" s="35">
        <v>30643</v>
      </c>
      <c r="M33" s="35">
        <v>33835</v>
      </c>
      <c r="N33" s="35">
        <v>30684</v>
      </c>
      <c r="O33" s="28">
        <v>360440</v>
      </c>
      <c r="Q33" s="21" t="s">
        <v>34</v>
      </c>
      <c r="R33" s="15">
        <f t="shared" si="1"/>
        <v>-5396.875</v>
      </c>
      <c r="S33" s="15">
        <f t="shared" si="0"/>
        <v>-8212.875</v>
      </c>
      <c r="T33" s="15">
        <f t="shared" si="0"/>
        <v>-6746.875</v>
      </c>
      <c r="U33" s="15">
        <f t="shared" si="0"/>
        <v>-8244.875</v>
      </c>
      <c r="V33" s="15">
        <f t="shared" si="0"/>
        <v>-7434.875</v>
      </c>
      <c r="W33" s="15">
        <f t="shared" si="0"/>
        <v>-4215.875</v>
      </c>
      <c r="X33" s="15">
        <f t="shared" si="0"/>
        <v>-8606.875</v>
      </c>
      <c r="Y33" s="15">
        <f t="shared" si="0"/>
        <v>-8890.875</v>
      </c>
      <c r="Z33" s="15">
        <f t="shared" si="0"/>
        <v>-9404.875</v>
      </c>
      <c r="AA33" s="15">
        <f t="shared" si="0"/>
        <v>-7506.875</v>
      </c>
      <c r="AB33" s="15">
        <f t="shared" si="0"/>
        <v>-4314.875</v>
      </c>
      <c r="AC33" s="15">
        <f t="shared" si="0"/>
        <v>-7465.875</v>
      </c>
    </row>
    <row r="34" spans="2:29" x14ac:dyDescent="0.25">
      <c r="B34" s="21" t="s">
        <v>35</v>
      </c>
      <c r="C34" s="34">
        <v>36550</v>
      </c>
      <c r="D34" s="27">
        <v>30031</v>
      </c>
      <c r="E34" s="35">
        <v>31070</v>
      </c>
      <c r="F34" s="35">
        <v>30849</v>
      </c>
      <c r="G34" s="35">
        <v>31426</v>
      </c>
      <c r="H34" s="34">
        <v>34354</v>
      </c>
      <c r="I34" s="27">
        <v>28679</v>
      </c>
      <c r="J34" s="35">
        <v>32559</v>
      </c>
      <c r="K34" s="35">
        <v>31232</v>
      </c>
      <c r="L34" s="27">
        <v>29104</v>
      </c>
      <c r="M34" s="27">
        <v>29369</v>
      </c>
      <c r="N34" s="27">
        <v>29670</v>
      </c>
      <c r="O34" s="28">
        <v>360440</v>
      </c>
      <c r="Q34" s="21" t="s">
        <v>35</v>
      </c>
      <c r="R34" s="15">
        <f t="shared" si="1"/>
        <v>-1599.875</v>
      </c>
      <c r="S34" s="15">
        <f t="shared" si="0"/>
        <v>-8118.875</v>
      </c>
      <c r="T34" s="15">
        <f t="shared" si="0"/>
        <v>-7079.875</v>
      </c>
      <c r="U34" s="15">
        <f t="shared" si="0"/>
        <v>-7300.875</v>
      </c>
      <c r="V34" s="15">
        <f t="shared" si="0"/>
        <v>-6723.875</v>
      </c>
      <c r="W34" s="15">
        <f t="shared" si="0"/>
        <v>-3795.875</v>
      </c>
      <c r="X34" s="15">
        <f t="shared" si="0"/>
        <v>-9470.875</v>
      </c>
      <c r="Y34" s="15">
        <f t="shared" si="0"/>
        <v>-5590.875</v>
      </c>
      <c r="Z34" s="15">
        <f t="shared" si="0"/>
        <v>-6917.875</v>
      </c>
      <c r="AA34" s="15">
        <f t="shared" si="0"/>
        <v>-9045.875</v>
      </c>
      <c r="AB34" s="15">
        <f t="shared" si="0"/>
        <v>-8780.875</v>
      </c>
      <c r="AC34" s="15">
        <f t="shared" si="0"/>
        <v>-8479.875</v>
      </c>
    </row>
    <row r="35" spans="2:29" x14ac:dyDescent="0.25">
      <c r="B35" s="21" t="s">
        <v>36</v>
      </c>
      <c r="C35" s="35">
        <v>33177</v>
      </c>
      <c r="D35" s="27">
        <v>28286</v>
      </c>
      <c r="E35" s="27">
        <v>27767</v>
      </c>
      <c r="F35" s="35">
        <v>32008</v>
      </c>
      <c r="G35" s="35">
        <v>31209</v>
      </c>
      <c r="H35" s="34">
        <v>34312</v>
      </c>
      <c r="I35" s="27">
        <v>29298</v>
      </c>
      <c r="J35" s="35">
        <v>32708</v>
      </c>
      <c r="K35" s="35">
        <v>31144</v>
      </c>
      <c r="L35" s="27">
        <v>29603</v>
      </c>
      <c r="M35" s="29">
        <v>41796</v>
      </c>
      <c r="N35" s="35">
        <v>31279</v>
      </c>
      <c r="O35" s="28">
        <v>360440</v>
      </c>
      <c r="Q35" s="21" t="s">
        <v>36</v>
      </c>
      <c r="R35" s="15">
        <f t="shared" si="1"/>
        <v>-4972.875</v>
      </c>
      <c r="S35" s="15">
        <f t="shared" si="0"/>
        <v>-9863.875</v>
      </c>
      <c r="T35" s="15">
        <f t="shared" si="0"/>
        <v>-10382.875</v>
      </c>
      <c r="U35" s="15">
        <f t="shared" si="0"/>
        <v>-6141.875</v>
      </c>
      <c r="V35" s="15">
        <f t="shared" si="0"/>
        <v>-6940.875</v>
      </c>
      <c r="W35" s="15">
        <f t="shared" si="0"/>
        <v>-3837.875</v>
      </c>
      <c r="X35" s="15">
        <f t="shared" si="0"/>
        <v>-8851.875</v>
      </c>
      <c r="Y35" s="15">
        <f t="shared" si="0"/>
        <v>-5441.875</v>
      </c>
      <c r="Z35" s="15">
        <f t="shared" si="0"/>
        <v>-7005.875</v>
      </c>
      <c r="AA35" s="15">
        <f t="shared" si="0"/>
        <v>-8546.875</v>
      </c>
      <c r="AB35" s="15">
        <f t="shared" si="0"/>
        <v>3646.125</v>
      </c>
      <c r="AC35" s="15">
        <f t="shared" si="0"/>
        <v>-6870.875</v>
      </c>
    </row>
    <row r="36" spans="2:29" x14ac:dyDescent="0.25">
      <c r="B36" s="21" t="s">
        <v>37</v>
      </c>
      <c r="C36" s="34">
        <v>35100</v>
      </c>
      <c r="D36" s="27">
        <v>26741</v>
      </c>
      <c r="E36" s="34">
        <v>34659</v>
      </c>
      <c r="F36" s="27">
        <v>30245</v>
      </c>
      <c r="G36" s="35">
        <v>32208</v>
      </c>
      <c r="H36" s="34">
        <v>34263</v>
      </c>
      <c r="I36" s="35">
        <v>33008</v>
      </c>
      <c r="J36" s="35">
        <v>33355</v>
      </c>
      <c r="K36" s="35">
        <v>31527</v>
      </c>
      <c r="L36" s="35">
        <v>30851</v>
      </c>
      <c r="M36" s="34">
        <v>35366</v>
      </c>
      <c r="N36" s="35">
        <v>31552</v>
      </c>
      <c r="O36" s="28">
        <v>360440</v>
      </c>
      <c r="Q36" s="21" t="s">
        <v>37</v>
      </c>
      <c r="R36" s="15">
        <f t="shared" si="1"/>
        <v>-3049.875</v>
      </c>
      <c r="S36" s="15">
        <f t="shared" si="0"/>
        <v>-11408.875</v>
      </c>
      <c r="T36" s="15">
        <f t="shared" si="0"/>
        <v>-3490.875</v>
      </c>
      <c r="U36" s="15">
        <f t="shared" si="0"/>
        <v>-7904.875</v>
      </c>
      <c r="V36" s="15">
        <f t="shared" si="0"/>
        <v>-5941.875</v>
      </c>
      <c r="W36" s="15">
        <f t="shared" si="0"/>
        <v>-3886.875</v>
      </c>
      <c r="X36" s="15">
        <f t="shared" si="0"/>
        <v>-5141.875</v>
      </c>
      <c r="Y36" s="15">
        <f t="shared" si="0"/>
        <v>-4794.875</v>
      </c>
      <c r="Z36" s="15">
        <f t="shared" si="0"/>
        <v>-6622.875</v>
      </c>
      <c r="AA36" s="15">
        <f t="shared" si="0"/>
        <v>-7298.875</v>
      </c>
      <c r="AB36" s="15">
        <f t="shared" si="0"/>
        <v>-2783.875</v>
      </c>
      <c r="AC36" s="15">
        <f t="shared" si="0"/>
        <v>-6597.875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1643588</v>
      </c>
      <c r="D40" s="27">
        <v>105968</v>
      </c>
      <c r="E40" s="27">
        <v>76665</v>
      </c>
      <c r="F40" s="27">
        <v>151111</v>
      </c>
      <c r="G40" s="27">
        <v>37806</v>
      </c>
      <c r="H40" s="27">
        <v>3286</v>
      </c>
      <c r="I40" s="27">
        <v>3221</v>
      </c>
      <c r="J40" s="27">
        <v>3128</v>
      </c>
      <c r="K40" s="27">
        <v>3128</v>
      </c>
      <c r="L40" s="27">
        <v>3950</v>
      </c>
      <c r="M40" s="27">
        <v>3000</v>
      </c>
      <c r="Q40" s="21" t="s">
        <v>30</v>
      </c>
      <c r="R40" s="15">
        <f>1000*(R29-$F$64)/$E$64</f>
        <v>-5.6464599022528084E-3</v>
      </c>
      <c r="S40" s="15">
        <f t="shared" ref="S40:AC40" si="2">1000*(S29-$F$64)/$E$64</f>
        <v>-2.1889509962948689E-3</v>
      </c>
      <c r="T40" s="15">
        <f t="shared" si="2"/>
        <v>-3.1436075512266945E-2</v>
      </c>
      <c r="U40" s="15">
        <f t="shared" si="2"/>
        <v>-0.14137190318484527</v>
      </c>
      <c r="V40" s="15">
        <f t="shared" si="2"/>
        <v>-0.13381720573927441</v>
      </c>
      <c r="W40" s="15">
        <f t="shared" si="2"/>
        <v>-0.13720183975025899</v>
      </c>
      <c r="X40" s="15">
        <f t="shared" si="2"/>
        <v>-0.16979311222445267</v>
      </c>
      <c r="Y40" s="15">
        <f t="shared" si="2"/>
        <v>-0.14848935126057602</v>
      </c>
      <c r="Z40" s="15">
        <f t="shared" si="2"/>
        <v>-0.16628702005517917</v>
      </c>
      <c r="AA40" s="15">
        <f t="shared" si="2"/>
        <v>-0.15090232000524922</v>
      </c>
      <c r="AB40" s="15">
        <f t="shared" si="2"/>
        <v>-0.13661074337991957</v>
      </c>
      <c r="AC40" s="15">
        <f t="shared" si="2"/>
        <v>-0.15474039780717913</v>
      </c>
    </row>
    <row r="41" spans="2:29" x14ac:dyDescent="0.25">
      <c r="B41" s="21" t="s">
        <v>31</v>
      </c>
      <c r="C41" s="24">
        <v>6950193</v>
      </c>
      <c r="D41" s="27">
        <v>51781</v>
      </c>
      <c r="E41" s="27">
        <v>86040</v>
      </c>
      <c r="F41" s="27">
        <v>152180</v>
      </c>
      <c r="G41" s="27">
        <v>37241</v>
      </c>
      <c r="H41" s="27">
        <v>3227</v>
      </c>
      <c r="I41" s="27">
        <v>3565</v>
      </c>
      <c r="J41" s="27">
        <v>3252</v>
      </c>
      <c r="K41" s="27">
        <v>3142</v>
      </c>
      <c r="L41" s="27">
        <v>3426</v>
      </c>
      <c r="M41" s="27">
        <v>3202</v>
      </c>
      <c r="Q41" s="21" t="s">
        <v>31</v>
      </c>
      <c r="R41" s="15">
        <f t="shared" ref="R41:AC47" si="3">1000*(R30-$F$64)/$E$64</f>
        <v>-2.7630386552547431E-2</v>
      </c>
      <c r="S41" s="15">
        <f t="shared" si="3"/>
        <v>-5.8707480653405912E-2</v>
      </c>
      <c r="T41" s="15">
        <f t="shared" si="3"/>
        <v>-5.2796516950011772E-2</v>
      </c>
      <c r="U41" s="15">
        <f t="shared" si="3"/>
        <v>-0.14671606214955776</v>
      </c>
      <c r="V41" s="15">
        <f t="shared" si="3"/>
        <v>-0.1532262194338439</v>
      </c>
      <c r="W41" s="15">
        <f t="shared" si="3"/>
        <v>-0.11886975505918458</v>
      </c>
      <c r="X41" s="15">
        <f t="shared" si="3"/>
        <v>-0.17183360928370656</v>
      </c>
      <c r="Y41" s="15">
        <f t="shared" si="3"/>
        <v>-0.14941243326357181</v>
      </c>
      <c r="Z41" s="15">
        <f t="shared" si="3"/>
        <v>-0.1637849819944274</v>
      </c>
      <c r="AA41" s="15">
        <f t="shared" si="3"/>
        <v>-0.14347717792851988</v>
      </c>
      <c r="AB41" s="15">
        <f t="shared" si="3"/>
        <v>-0.13679697922262926</v>
      </c>
      <c r="AC41" s="15">
        <f t="shared" si="3"/>
        <v>-0.1185377694265282</v>
      </c>
    </row>
    <row r="42" spans="2:29" x14ac:dyDescent="0.25">
      <c r="B42" s="21" t="s">
        <v>32</v>
      </c>
      <c r="C42" s="25">
        <v>7583237</v>
      </c>
      <c r="D42" s="27">
        <v>17144</v>
      </c>
      <c r="E42" s="27">
        <v>85788</v>
      </c>
      <c r="F42" s="27">
        <v>152519</v>
      </c>
      <c r="G42" s="27">
        <v>41302</v>
      </c>
      <c r="H42" s="27">
        <v>3215</v>
      </c>
      <c r="I42" s="27">
        <v>3229</v>
      </c>
      <c r="J42" s="27">
        <v>3111</v>
      </c>
      <c r="K42" s="27">
        <v>3477</v>
      </c>
      <c r="L42" s="27">
        <v>3733</v>
      </c>
      <c r="M42" s="27">
        <v>3173</v>
      </c>
      <c r="Q42" s="21" t="s">
        <v>32</v>
      </c>
      <c r="R42" s="15">
        <f t="shared" si="3"/>
        <v>-0.13056212709713133</v>
      </c>
      <c r="S42" s="15">
        <f t="shared" si="3"/>
        <v>-0.13772006122562505</v>
      </c>
      <c r="T42" s="15">
        <f t="shared" si="3"/>
        <v>-0.15182540200824504</v>
      </c>
      <c r="U42" s="15">
        <f t="shared" si="3"/>
        <v>-0.15221406811476956</v>
      </c>
      <c r="V42" s="15">
        <f t="shared" si="3"/>
        <v>-0.1491047392625732</v>
      </c>
      <c r="W42" s="15">
        <f t="shared" si="3"/>
        <v>-0.13548523111310892</v>
      </c>
      <c r="X42" s="15">
        <f t="shared" si="3"/>
        <v>-0.17532350703187485</v>
      </c>
      <c r="Y42" s="15">
        <f t="shared" si="3"/>
        <v>-0.15840843418750453</v>
      </c>
      <c r="Z42" s="15">
        <f t="shared" si="3"/>
        <v>-0.14215733260844696</v>
      </c>
      <c r="AA42" s="15">
        <f t="shared" si="3"/>
        <v>-0.15095090326856481</v>
      </c>
      <c r="AB42" s="15">
        <f t="shared" si="3"/>
        <v>-0.12944471204087327</v>
      </c>
      <c r="AC42" s="15">
        <f t="shared" si="3"/>
        <v>-0.14766343578421134</v>
      </c>
    </row>
    <row r="43" spans="2:29" x14ac:dyDescent="0.25">
      <c r="B43" s="21" t="s">
        <v>33</v>
      </c>
      <c r="C43" s="25">
        <v>7113167</v>
      </c>
      <c r="D43" s="27">
        <v>8672</v>
      </c>
      <c r="E43" s="27">
        <v>76898</v>
      </c>
      <c r="F43" s="27">
        <v>153132</v>
      </c>
      <c r="G43" s="27">
        <v>38996</v>
      </c>
      <c r="H43" s="27">
        <v>3464</v>
      </c>
      <c r="I43" s="27">
        <v>3180</v>
      </c>
      <c r="J43" s="27">
        <v>3200</v>
      </c>
      <c r="K43" s="27">
        <v>3970</v>
      </c>
      <c r="L43" s="27">
        <v>3138</v>
      </c>
      <c r="M43" s="27">
        <v>3111</v>
      </c>
      <c r="Q43" s="21" t="s">
        <v>33</v>
      </c>
      <c r="R43" s="15">
        <f t="shared" si="3"/>
        <v>0.20915634163697952</v>
      </c>
      <c r="S43" s="15">
        <f t="shared" si="3"/>
        <v>0.18751249782989388</v>
      </c>
      <c r="T43" s="15">
        <f t="shared" si="3"/>
        <v>0.18782019183089249</v>
      </c>
      <c r="U43" s="15">
        <f t="shared" si="3"/>
        <v>-0.14440025993151567</v>
      </c>
      <c r="V43" s="15">
        <f t="shared" si="3"/>
        <v>-0.14322616440138947</v>
      </c>
      <c r="W43" s="15">
        <f t="shared" si="3"/>
        <v>-9.8553853782724465E-2</v>
      </c>
      <c r="X43" s="15">
        <f t="shared" si="3"/>
        <v>-0.1723680251801778</v>
      </c>
      <c r="Y43" s="15">
        <f t="shared" si="3"/>
        <v>-0.16081330572162517</v>
      </c>
      <c r="Z43" s="15">
        <f t="shared" si="3"/>
        <v>-5.7031358069018809E-2</v>
      </c>
      <c r="AA43" s="15">
        <f t="shared" si="3"/>
        <v>-0.16342060751956064</v>
      </c>
      <c r="AB43" s="15">
        <f t="shared" si="3"/>
        <v>-0.15115333353237967</v>
      </c>
      <c r="AC43" s="15">
        <f t="shared" si="3"/>
        <v>-0.16750969884862096</v>
      </c>
    </row>
    <row r="44" spans="2:29" x14ac:dyDescent="0.25">
      <c r="B44" s="21" t="s">
        <v>34</v>
      </c>
      <c r="C44" s="36">
        <v>4795674</v>
      </c>
      <c r="D44" s="27">
        <v>5738</v>
      </c>
      <c r="E44" s="27">
        <v>85356</v>
      </c>
      <c r="F44" s="27">
        <v>159328</v>
      </c>
      <c r="G44" s="27">
        <v>38253</v>
      </c>
      <c r="H44" s="27">
        <v>3265</v>
      </c>
      <c r="I44" s="27">
        <v>3253</v>
      </c>
      <c r="J44" s="27">
        <v>3257</v>
      </c>
      <c r="K44" s="27">
        <v>3049</v>
      </c>
      <c r="L44" s="27">
        <v>3341</v>
      </c>
      <c r="M44" s="27">
        <v>3092</v>
      </c>
      <c r="Q44" s="21" t="s">
        <v>34</v>
      </c>
      <c r="R44" s="15">
        <f t="shared" si="3"/>
        <v>-0.14813307399626185</v>
      </c>
      <c r="S44" s="15">
        <f t="shared" si="3"/>
        <v>-0.17093481891236853</v>
      </c>
      <c r="T44" s="15">
        <f t="shared" si="3"/>
        <v>-0.1590643082422647</v>
      </c>
      <c r="U44" s="15">
        <f t="shared" si="3"/>
        <v>-0.17119392965005156</v>
      </c>
      <c r="V44" s="15">
        <f t="shared" si="3"/>
        <v>-0.16463518910244984</v>
      </c>
      <c r="W44" s="15">
        <f t="shared" si="3"/>
        <v>-0.13857026833364749</v>
      </c>
      <c r="X44" s="15">
        <f t="shared" si="3"/>
        <v>-0.17412511987009086</v>
      </c>
      <c r="Y44" s="15">
        <f t="shared" si="3"/>
        <v>-0.17642472766702774</v>
      </c>
      <c r="Z44" s="15">
        <f t="shared" si="3"/>
        <v>-0.18058669389106141</v>
      </c>
      <c r="AA44" s="15">
        <f t="shared" si="3"/>
        <v>-0.16521818826223666</v>
      </c>
      <c r="AB44" s="15">
        <f t="shared" si="3"/>
        <v>-0.13937189217835438</v>
      </c>
      <c r="AC44" s="15">
        <f t="shared" si="3"/>
        <v>-0.16488620262958029</v>
      </c>
    </row>
    <row r="45" spans="2:29" x14ac:dyDescent="0.25">
      <c r="B45" s="21" t="s">
        <v>35</v>
      </c>
      <c r="C45" s="29">
        <v>2212768</v>
      </c>
      <c r="D45" s="27">
        <v>4533</v>
      </c>
      <c r="E45" s="27">
        <v>83746</v>
      </c>
      <c r="F45" s="27">
        <v>150081</v>
      </c>
      <c r="G45" s="27">
        <v>36507</v>
      </c>
      <c r="H45" s="27">
        <v>3182</v>
      </c>
      <c r="I45" s="27">
        <v>3177</v>
      </c>
      <c r="J45" s="27">
        <v>3140</v>
      </c>
      <c r="K45" s="27">
        <v>3124</v>
      </c>
      <c r="L45" s="27">
        <v>3164</v>
      </c>
      <c r="M45" s="27">
        <v>3140</v>
      </c>
      <c r="Q45" s="21" t="s">
        <v>35</v>
      </c>
      <c r="R45" s="15">
        <f t="shared" si="3"/>
        <v>-0.11738796552805975</v>
      </c>
      <c r="S45" s="15">
        <f t="shared" si="3"/>
        <v>-0.17017368112042464</v>
      </c>
      <c r="T45" s="15">
        <f t="shared" si="3"/>
        <v>-0.16176067935627875</v>
      </c>
      <c r="U45" s="15">
        <f t="shared" si="3"/>
        <v>-0.16355016288840216</v>
      </c>
      <c r="V45" s="15">
        <f t="shared" si="3"/>
        <v>-0.15887807239955501</v>
      </c>
      <c r="W45" s="15">
        <f t="shared" si="3"/>
        <v>-0.13516943990155772</v>
      </c>
      <c r="X45" s="15">
        <f t="shared" si="3"/>
        <v>-0.18112110978753268</v>
      </c>
      <c r="Y45" s="15">
        <f t="shared" si="3"/>
        <v>-0.14970393284346523</v>
      </c>
      <c r="Z45" s="15">
        <f t="shared" si="3"/>
        <v>-0.16044893124675838</v>
      </c>
      <c r="AA45" s="15">
        <f t="shared" si="3"/>
        <v>-0.17767979530267991</v>
      </c>
      <c r="AB45" s="15">
        <f t="shared" si="3"/>
        <v>-0.17553403450624233</v>
      </c>
      <c r="AC45" s="15">
        <f t="shared" si="3"/>
        <v>-0.17309677412991131</v>
      </c>
    </row>
    <row r="46" spans="2:29" x14ac:dyDescent="0.25">
      <c r="B46" s="21" t="s">
        <v>36</v>
      </c>
      <c r="C46" s="35">
        <v>856135</v>
      </c>
      <c r="D46" s="27">
        <v>4030</v>
      </c>
      <c r="E46" s="27">
        <v>82515</v>
      </c>
      <c r="F46" s="27">
        <v>155851</v>
      </c>
      <c r="G46" s="27">
        <v>36819</v>
      </c>
      <c r="H46" s="27">
        <v>3449</v>
      </c>
      <c r="I46" s="27">
        <v>6253</v>
      </c>
      <c r="J46" s="27">
        <v>3135</v>
      </c>
      <c r="K46" s="27">
        <v>3157</v>
      </c>
      <c r="L46" s="27">
        <v>3120</v>
      </c>
      <c r="M46" s="27">
        <v>3176</v>
      </c>
      <c r="Q46" s="21" t="s">
        <v>36</v>
      </c>
      <c r="R46" s="15">
        <f t="shared" si="3"/>
        <v>-0.1446998567219617</v>
      </c>
      <c r="S46" s="15">
        <f t="shared" si="3"/>
        <v>-0.18430331353470239</v>
      </c>
      <c r="T46" s="15">
        <f t="shared" si="3"/>
        <v>-0.18850576581149905</v>
      </c>
      <c r="U46" s="15">
        <f t="shared" si="3"/>
        <v>-0.1541654958579449</v>
      </c>
      <c r="V46" s="15">
        <f t="shared" si="3"/>
        <v>-0.16063516708946807</v>
      </c>
      <c r="W46" s="15">
        <f t="shared" si="3"/>
        <v>-0.13550952274476669</v>
      </c>
      <c r="X46" s="15">
        <f t="shared" si="3"/>
        <v>-0.17610893645547654</v>
      </c>
      <c r="Y46" s="15">
        <f t="shared" si="3"/>
        <v>-0.14849744847112861</v>
      </c>
      <c r="Z46" s="15">
        <f t="shared" si="3"/>
        <v>-0.16116148577538672</v>
      </c>
      <c r="AA46" s="15">
        <f t="shared" si="3"/>
        <v>-0.17363928723693517</v>
      </c>
      <c r="AB46" s="15">
        <f t="shared" si="3"/>
        <v>-7.490999896914792E-2</v>
      </c>
      <c r="AC46" s="15">
        <f t="shared" si="3"/>
        <v>-0.16006836235078645</v>
      </c>
    </row>
    <row r="47" spans="2:29" x14ac:dyDescent="0.25">
      <c r="B47" s="21" t="s">
        <v>37</v>
      </c>
      <c r="C47" s="27">
        <v>306511</v>
      </c>
      <c r="D47" s="27">
        <v>3825</v>
      </c>
      <c r="E47" s="27">
        <v>81799</v>
      </c>
      <c r="F47" s="27">
        <v>152003</v>
      </c>
      <c r="G47" s="27">
        <v>38275</v>
      </c>
      <c r="H47" s="27">
        <v>3120</v>
      </c>
      <c r="I47" s="27">
        <v>3066</v>
      </c>
      <c r="J47" s="27">
        <v>2635</v>
      </c>
      <c r="K47" s="27">
        <v>2906</v>
      </c>
      <c r="L47" s="27">
        <v>3030</v>
      </c>
      <c r="M47" s="27">
        <v>2907</v>
      </c>
      <c r="Q47" s="21" t="s">
        <v>37</v>
      </c>
      <c r="R47" s="15">
        <f t="shared" si="3"/>
        <v>-0.12912892082932206</v>
      </c>
      <c r="S47" s="15">
        <f t="shared" si="3"/>
        <v>-0.19681350383846122</v>
      </c>
      <c r="T47" s="15">
        <f t="shared" si="3"/>
        <v>-0.13269979068301632</v>
      </c>
      <c r="U47" s="15">
        <f t="shared" si="3"/>
        <v>-0.16844087806216937</v>
      </c>
      <c r="V47" s="15">
        <f t="shared" si="3"/>
        <v>-0.15254605374742597</v>
      </c>
      <c r="W47" s="15">
        <f t="shared" si="3"/>
        <v>-0.13590628606184385</v>
      </c>
      <c r="X47" s="15">
        <f t="shared" si="3"/>
        <v>-0.14606828530535018</v>
      </c>
      <c r="Y47" s="15">
        <f t="shared" si="3"/>
        <v>-0.14325855324359982</v>
      </c>
      <c r="Z47" s="15">
        <f t="shared" si="3"/>
        <v>-0.15806025413374294</v>
      </c>
      <c r="AA47" s="15">
        <f t="shared" si="3"/>
        <v>-0.16353396846729698</v>
      </c>
      <c r="AB47" s="15">
        <f t="shared" si="3"/>
        <v>-0.12697506282233187</v>
      </c>
      <c r="AC47" s="15">
        <f t="shared" si="3"/>
        <v>-0.15785782386992808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3.9537037037036982E-2</v>
      </c>
      <c r="T50" s="15" t="s">
        <v>105</v>
      </c>
      <c r="U50" s="61">
        <f>S50*24</f>
        <v>0.94888888888888756</v>
      </c>
    </row>
    <row r="51" spans="2:29" x14ac:dyDescent="0.25">
      <c r="E51" s="15" t="s">
        <v>93</v>
      </c>
      <c r="F51" s="15">
        <f>AVERAGE(G40:G47)</f>
        <v>38149.875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STDEV(G40:G47)</f>
        <v>1516.2303290444647</v>
      </c>
      <c r="P52" t="s">
        <v>53</v>
      </c>
      <c r="Q52" s="21" t="s">
        <v>30</v>
      </c>
      <c r="R52" s="15">
        <f>R40/$U$50</f>
        <v>-5.9506017705240454E-3</v>
      </c>
      <c r="S52" s="15">
        <f t="shared" ref="S52:AC52" si="4">S40/$U$50</f>
        <v>-2.3068570218564223E-3</v>
      </c>
      <c r="T52" s="15">
        <f t="shared" si="4"/>
        <v>-3.3129353584356314E-2</v>
      </c>
      <c r="U52" s="15">
        <f t="shared" si="4"/>
        <v>-0.1489867832158793</v>
      </c>
      <c r="V52" s="15">
        <f t="shared" si="4"/>
        <v>-0.14102515827324022</v>
      </c>
      <c r="W52" s="15">
        <f t="shared" si="4"/>
        <v>-0.14459210278130358</v>
      </c>
      <c r="X52" s="15">
        <f t="shared" si="4"/>
        <v>-0.17893887705153116</v>
      </c>
      <c r="Y52" s="15">
        <f t="shared" si="4"/>
        <v>-0.15648760671489298</v>
      </c>
      <c r="Z52" s="15">
        <f t="shared" si="4"/>
        <v>-0.17524393214246073</v>
      </c>
      <c r="AA52" s="15">
        <f t="shared" si="4"/>
        <v>-0.15903054801489988</v>
      </c>
      <c r="AB52" s="15">
        <f t="shared" si="4"/>
        <v>-0.14396916749640257</v>
      </c>
      <c r="AC52" s="15">
        <f t="shared" si="4"/>
        <v>-0.16307536068672296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-2.9118674352801785E-2</v>
      </c>
      <c r="S53" s="15">
        <f t="shared" si="5"/>
        <v>-6.1869710290474701E-2</v>
      </c>
      <c r="T53" s="15">
        <f t="shared" si="5"/>
        <v>-5.5640357441464477E-2</v>
      </c>
      <c r="U53" s="15">
        <f t="shared" si="5"/>
        <v>-0.15461880086018989</v>
      </c>
      <c r="V53" s="15">
        <f t="shared" si="5"/>
        <v>-0.16147962235416827</v>
      </c>
      <c r="W53" s="15">
        <f t="shared" si="5"/>
        <v>-0.12527257558930477</v>
      </c>
      <c r="X53" s="15">
        <f t="shared" si="5"/>
        <v>-0.1810892837884498</v>
      </c>
      <c r="Y53" s="15">
        <f t="shared" si="5"/>
        <v>-0.15746040976254663</v>
      </c>
      <c r="Z53" s="15">
        <f t="shared" si="5"/>
        <v>-0.17260712388171529</v>
      </c>
      <c r="AA53" s="15">
        <f t="shared" si="5"/>
        <v>-0.15120545683333497</v>
      </c>
      <c r="AB53" s="15">
        <f t="shared" si="5"/>
        <v>-0.14416543477794674</v>
      </c>
      <c r="AC53" s="15">
        <f t="shared" si="5"/>
        <v>-0.12492270782655214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-0.137594747526251</v>
      </c>
      <c r="S54" s="15">
        <f t="shared" si="5"/>
        <v>-0.14513823782560037</v>
      </c>
      <c r="T54" s="15">
        <f t="shared" si="5"/>
        <v>-0.16000335106255353</v>
      </c>
      <c r="U54" s="15">
        <f t="shared" si="5"/>
        <v>-0.1604129523457761</v>
      </c>
      <c r="V54" s="15">
        <f t="shared" si="5"/>
        <v>-0.15713614207999541</v>
      </c>
      <c r="W54" s="15">
        <f t="shared" si="5"/>
        <v>-0.1427830304470705</v>
      </c>
      <c r="X54" s="15">
        <f t="shared" si="5"/>
        <v>-0.18476716197738594</v>
      </c>
      <c r="Y54" s="15">
        <f t="shared" si="5"/>
        <v>-0.16694097279713616</v>
      </c>
      <c r="Z54" s="15">
        <f t="shared" si="5"/>
        <v>-0.14981451914239161</v>
      </c>
      <c r="AA54" s="15">
        <f t="shared" si="5"/>
        <v>-0.15908174817530271</v>
      </c>
      <c r="AB54" s="15">
        <f t="shared" si="5"/>
        <v>-0.13641714383698608</v>
      </c>
      <c r="AC54" s="15">
        <f t="shared" si="5"/>
        <v>-0.15561720398804496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2.0447412963494165E-4</v>
      </c>
      <c r="F55" s="15" t="s">
        <v>96</v>
      </c>
      <c r="P55" t="s">
        <v>56</v>
      </c>
      <c r="Q55" s="21" t="s">
        <v>33</v>
      </c>
      <c r="R55" s="15">
        <f t="shared" si="5"/>
        <v>0.22042237409049395</v>
      </c>
      <c r="S55" s="15">
        <f t="shared" si="5"/>
        <v>0.19761270263103597</v>
      </c>
      <c r="T55" s="15">
        <f t="shared" si="5"/>
        <v>0.1979369703135872</v>
      </c>
      <c r="U55" s="15">
        <f t="shared" si="5"/>
        <v>-0.15217825988098863</v>
      </c>
      <c r="V55" s="15">
        <f t="shared" si="5"/>
        <v>-0.15094092267125375</v>
      </c>
      <c r="W55" s="15">
        <f t="shared" si="5"/>
        <v>-0.10386237518085731</v>
      </c>
      <c r="X55" s="15">
        <f t="shared" si="5"/>
        <v>-0.18165248555288083</v>
      </c>
      <c r="Y55" s="15">
        <f t="shared" si="5"/>
        <v>-0.16947538073707594</v>
      </c>
      <c r="Z55" s="15">
        <f t="shared" si="5"/>
        <v>-6.0103304756577283E-2</v>
      </c>
      <c r="AA55" s="15">
        <f t="shared" si="5"/>
        <v>-0.17222312267869413</v>
      </c>
      <c r="AB55" s="15">
        <f t="shared" si="5"/>
        <v>-0.15929508217698113</v>
      </c>
      <c r="AC55" s="15">
        <f t="shared" si="5"/>
        <v>-0.17653246951259846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0.20447412963494166</v>
      </c>
      <c r="F56" s="15" t="s">
        <v>97</v>
      </c>
      <c r="P56" t="s">
        <v>57</v>
      </c>
      <c r="Q56" s="21" t="s">
        <v>34</v>
      </c>
      <c r="R56" s="15">
        <f t="shared" si="5"/>
        <v>-0.15611213887193895</v>
      </c>
      <c r="S56" s="15">
        <f t="shared" si="5"/>
        <v>-0.18014208082099753</v>
      </c>
      <c r="T56" s="15">
        <f t="shared" si="5"/>
        <v>-0.16763217496257427</v>
      </c>
      <c r="U56" s="15">
        <f t="shared" si="5"/>
        <v>-0.18041514834314593</v>
      </c>
      <c r="V56" s="15">
        <f t="shared" si="5"/>
        <v>-0.17350312668876472</v>
      </c>
      <c r="W56" s="15">
        <f t="shared" si="5"/>
        <v>-0.14603424063264978</v>
      </c>
      <c r="X56" s="15">
        <f t="shared" si="5"/>
        <v>-0.18350422468744965</v>
      </c>
      <c r="Y56" s="15">
        <f t="shared" si="5"/>
        <v>-0.18592769894651662</v>
      </c>
      <c r="Z56" s="15">
        <f t="shared" si="5"/>
        <v>-0.19031384602102516</v>
      </c>
      <c r="AA56" s="15">
        <f t="shared" si="5"/>
        <v>-0.17411752861359861</v>
      </c>
      <c r="AB56" s="15">
        <f t="shared" si="5"/>
        <v>-0.14687904327929641</v>
      </c>
      <c r="AC56" s="15">
        <f t="shared" si="5"/>
        <v>-0.17376766085084597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-0.12371097069701864</v>
      </c>
      <c r="S57" s="15">
        <f t="shared" si="5"/>
        <v>-0.17933994497468664</v>
      </c>
      <c r="T57" s="15">
        <f t="shared" si="5"/>
        <v>-0.17047378386493101</v>
      </c>
      <c r="U57" s="15">
        <f t="shared" si="5"/>
        <v>-0.17235965643976833</v>
      </c>
      <c r="V57" s="15">
        <f t="shared" si="5"/>
        <v>-0.16743590768103012</v>
      </c>
      <c r="W57" s="15">
        <f t="shared" si="5"/>
        <v>-0.14245022940445212</v>
      </c>
      <c r="X57" s="15">
        <f t="shared" si="5"/>
        <v>-0.19087704778545625</v>
      </c>
      <c r="Y57" s="15">
        <f t="shared" si="5"/>
        <v>-0.15776761072496356</v>
      </c>
      <c r="Z57" s="15">
        <f t="shared" si="5"/>
        <v>-0.16909137953405473</v>
      </c>
      <c r="AA57" s="15">
        <f t="shared" si="5"/>
        <v>-0.18725036975692289</v>
      </c>
      <c r="AB57" s="15">
        <f t="shared" si="5"/>
        <v>-0.18498902933913153</v>
      </c>
      <c r="AC57" s="15">
        <f t="shared" si="5"/>
        <v>-0.18242048795892318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-0.15249399420347273</v>
      </c>
      <c r="S58" s="15">
        <f t="shared" si="5"/>
        <v>-0.19423065829184119</v>
      </c>
      <c r="T58" s="15">
        <f t="shared" si="5"/>
        <v>-0.19865947216668547</v>
      </c>
      <c r="U58" s="15">
        <f t="shared" si="5"/>
        <v>-0.16246949212195622</v>
      </c>
      <c r="V58" s="15">
        <f t="shared" si="5"/>
        <v>-0.16928764681559891</v>
      </c>
      <c r="W58" s="15">
        <f t="shared" si="5"/>
        <v>-0.14280863052727188</v>
      </c>
      <c r="X58" s="15">
        <f t="shared" si="5"/>
        <v>-0.18559489790389824</v>
      </c>
      <c r="Y58" s="15">
        <f t="shared" si="5"/>
        <v>-0.15649614007496013</v>
      </c>
      <c r="Z58" s="15">
        <f t="shared" si="5"/>
        <v>-0.16984231521996282</v>
      </c>
      <c r="AA58" s="15">
        <f t="shared" si="5"/>
        <v>-0.18299222308342139</v>
      </c>
      <c r="AB58" s="15">
        <f t="shared" si="5"/>
        <v>-7.8944963784816413E-2</v>
      </c>
      <c r="AC58" s="15">
        <f t="shared" si="5"/>
        <v>-0.16869031161089931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-0.13608434279436771</v>
      </c>
      <c r="S59" s="15">
        <f t="shared" si="5"/>
        <v>-0.20741469959556832</v>
      </c>
      <c r="T59" s="15">
        <f t="shared" si="5"/>
        <v>-0.13984755458397524</v>
      </c>
      <c r="U59" s="15">
        <f t="shared" si="5"/>
        <v>-0.17751380592031926</v>
      </c>
      <c r="V59" s="15">
        <f t="shared" si="5"/>
        <v>-0.16076282010852877</v>
      </c>
      <c r="W59" s="15">
        <f t="shared" si="5"/>
        <v>-0.14322676517056163</v>
      </c>
      <c r="X59" s="15">
        <f t="shared" si="5"/>
        <v>-0.1539361320548189</v>
      </c>
      <c r="Y59" s="15">
        <f t="shared" si="5"/>
        <v>-0.15097505611152226</v>
      </c>
      <c r="Z59" s="15">
        <f t="shared" si="5"/>
        <v>-0.16657403831424925</v>
      </c>
      <c r="AA59" s="15">
        <f t="shared" si="5"/>
        <v>-0.17234258971963407</v>
      </c>
      <c r="AB59" s="15">
        <f t="shared" si="5"/>
        <v>-0.13381446901650917</v>
      </c>
      <c r="AC59" s="15">
        <f t="shared" si="5"/>
        <v>-0.1663607043125708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1643588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6950193</v>
      </c>
      <c r="E64" s="56" cm="1">
        <f t="array" ref="E64:F64">LINEST(D69:D74, C69:C74)</f>
        <v>123499320.35292767</v>
      </c>
      <c r="F64" s="56">
        <v>12897.45896032828</v>
      </c>
      <c r="P64" t="s">
        <v>53</v>
      </c>
      <c r="Q64" s="21" t="s">
        <v>30</v>
      </c>
      <c r="R64" s="66">
        <f>$W$62*(R52/'Cell counts and setup'!K15)</f>
        <v>-4.9389887996375745E-4</v>
      </c>
      <c r="S64" s="66">
        <f>$W$62*(S52/'Cell counts and setup'!L15)</f>
        <v>-1.9146871917646036E-4</v>
      </c>
      <c r="T64" s="66">
        <f>$W$62*(T52/'Cell counts and setup'!M15)</f>
        <v>-2.749730407147695E-3</v>
      </c>
      <c r="U64" s="66">
        <f>$W$62*(U52/'Cell counts and setup'!N15)</f>
        <v>-0.12365876292414983</v>
      </c>
      <c r="V64" s="66">
        <f>$W$62*(V52/'Cell counts and setup'!O15)</f>
        <v>-0.11705062849757963</v>
      </c>
      <c r="W64" s="66">
        <f>$W$62*(W52/'Cell counts and setup'!P15)</f>
        <v>-0.12001118604345995</v>
      </c>
      <c r="X64" s="66">
        <f>$W$62*(X52/'Cell counts and setup'!Q15)</f>
        <v>-1.4851894710127893</v>
      </c>
      <c r="Y64" s="66">
        <f>$W$62*(Y52/'Cell counts and setup'!R15)</f>
        <v>-1.2988443297876424</v>
      </c>
      <c r="Z64" s="66">
        <f>$W$62*(Z52/'Cell counts and setup'!S15)</f>
        <v>-1.4545214945207756</v>
      </c>
      <c r="AA64" s="66">
        <f>$W$62*(AA52/'Cell counts and setup'!T15)</f>
        <v>-1.3199506969807604E-2</v>
      </c>
      <c r="AB64" s="66">
        <f>$W$62*(AB52/'Cell counts and setup'!U15)</f>
        <v>-1.1949415087396411E-2</v>
      </c>
      <c r="AC64" s="66">
        <f>$W$62*(AC52/'Cell counts and setup'!V15)</f>
        <v>-1.3535225696302168E-2</v>
      </c>
    </row>
    <row r="65" spans="3:29" x14ac:dyDescent="0.25">
      <c r="C65" s="57">
        <f t="shared" ref="C65:C70" si="8">C64/3</f>
        <v>0.55555555555555558</v>
      </c>
      <c r="D65" s="15">
        <f t="shared" si="7"/>
        <v>7583237</v>
      </c>
      <c r="P65" t="s">
        <v>54</v>
      </c>
      <c r="Q65" s="21" t="s">
        <v>31</v>
      </c>
      <c r="R65" s="66">
        <f>$W$62*(R53/'Cell counts and setup'!K16)</f>
        <v>-4.9665642448777636E-3</v>
      </c>
      <c r="S65" s="66">
        <f>$W$62*(S53/'Cell counts and setup'!L16)</f>
        <v>-1.0552674453741098E-2</v>
      </c>
      <c r="T65" s="66">
        <f>$W$62*(T53/'Cell counts and setup'!M16)</f>
        <v>-9.4901782441344697E-3</v>
      </c>
      <c r="U65" s="66">
        <f>$W$62*(U53/'Cell counts and setup'!N16)</f>
        <v>-0.26372224182801957</v>
      </c>
      <c r="V65" s="66">
        <f>$W$62*(V53/'Cell counts and setup'!O16)</f>
        <v>-0.2754242548762898</v>
      </c>
      <c r="W65" s="66">
        <f>$W$62*(W53/'Cell counts and setup'!P16)</f>
        <v>-0.2136684820357293</v>
      </c>
      <c r="X65" s="66">
        <f>$W$62*(X53/'Cell counts and setup'!Q16)</f>
        <v>-3.0887105336500253</v>
      </c>
      <c r="Y65" s="66">
        <f>$W$62*(Y53/'Cell counts and setup'!R16)</f>
        <v>-2.6856897111293749</v>
      </c>
      <c r="Z65" s="66">
        <f>$W$62*(Z53/'Cell counts and setup'!S16)</f>
        <v>-2.9440363922323556</v>
      </c>
      <c r="AA65" s="66">
        <f>$W$62*(AA53/'Cell counts and setup'!T16)</f>
        <v>-2.579003447890791E-2</v>
      </c>
      <c r="AB65" s="66">
        <f>$W$62*(AB53/'Cell counts and setup'!U16)</f>
        <v>-2.4589268214626456E-2</v>
      </c>
      <c r="AC65" s="66">
        <f>$W$62*(AC53/'Cell counts and setup'!V16)</f>
        <v>-2.1307173758923791E-2</v>
      </c>
    </row>
    <row r="66" spans="3:29" x14ac:dyDescent="0.25">
      <c r="C66" s="57">
        <f t="shared" si="8"/>
        <v>0.1851851851851852</v>
      </c>
      <c r="D66" s="15">
        <f t="shared" si="7"/>
        <v>7113167</v>
      </c>
      <c r="P66" t="s">
        <v>55</v>
      </c>
      <c r="Q66" s="21" t="s">
        <v>32</v>
      </c>
      <c r="R66" s="66">
        <f>$W$62*(R54/'Cell counts and setup'!K17)</f>
        <v>-2.5919271782790288E-2</v>
      </c>
      <c r="S66" s="66">
        <f>$W$62*(S54/'Cell counts and setup'!L17)</f>
        <v>-2.7340269159324415E-2</v>
      </c>
      <c r="T66" s="66">
        <f>$W$62*(T54/'Cell counts and setup'!M17)</f>
        <v>-3.0140469871906373E-2</v>
      </c>
      <c r="U66" s="66">
        <f>$W$62*(U54/'Cell counts and setup'!N17)</f>
        <v>-0.30217628100496452</v>
      </c>
      <c r="V66" s="66">
        <f>$W$62*(V54/'Cell counts and setup'!O17)</f>
        <v>-0.29600362271775754</v>
      </c>
      <c r="W66" s="66">
        <f>$W$62*(W54/'Cell counts and setup'!P17)</f>
        <v>-0.2689660934493141</v>
      </c>
      <c r="X66" s="66">
        <f>$W$62*(X54/'Cell counts and setup'!Q17)</f>
        <v>-3.4805327775415464</v>
      </c>
      <c r="Y66" s="66">
        <f>$W$62*(Y54/'Cell counts and setup'!R17)</f>
        <v>-3.1447337368651</v>
      </c>
      <c r="Z66" s="66">
        <f>$W$62*(Z54/'Cell counts and setup'!S17)</f>
        <v>-2.8221158935727924</v>
      </c>
      <c r="AA66" s="66">
        <f>$W$62*(AA54/'Cell counts and setup'!T17)</f>
        <v>-2.9966863857578671E-2</v>
      </c>
      <c r="AB66" s="66">
        <f>$W$62*(AB54/'Cell counts and setup'!U17)</f>
        <v>-2.5697441875593786E-2</v>
      </c>
      <c r="AC66" s="66">
        <f>$W$62*(AC54/'Cell counts and setup'!V17)</f>
        <v>-2.9314233840754177E-2</v>
      </c>
    </row>
    <row r="67" spans="3:29" x14ac:dyDescent="0.25">
      <c r="C67" s="57">
        <f t="shared" si="8"/>
        <v>6.1728395061728399E-2</v>
      </c>
      <c r="D67" s="15">
        <f t="shared" si="7"/>
        <v>4795674</v>
      </c>
      <c r="P67" t="s">
        <v>56</v>
      </c>
      <c r="Q67" s="21" t="s">
        <v>33</v>
      </c>
      <c r="R67" s="66">
        <f>$W$62*(R55/'Cell counts and setup'!K18)</f>
        <v>2.8755781710425893E-2</v>
      </c>
      <c r="S67" s="66">
        <f>$W$62*(S55/'Cell counts and setup'!L18)</f>
        <v>2.5780085907850862E-2</v>
      </c>
      <c r="T67" s="66">
        <f>$W$62*(T55/'Cell counts and setup'!M18)</f>
        <v>2.5822389102949202E-2</v>
      </c>
      <c r="U67" s="66">
        <f>$W$62*(U55/'Cell counts and setup'!N18)</f>
        <v>-0.19852815941514226</v>
      </c>
      <c r="V67" s="66">
        <f>$W$62*(V55/'Cell counts and setup'!O18)</f>
        <v>-0.19691395854954793</v>
      </c>
      <c r="W67" s="66">
        <f>$W$62*(W55/'Cell counts and setup'!P18)</f>
        <v>-0.13549639871862226</v>
      </c>
      <c r="X67" s="66">
        <f>$W$62*(X55/'Cell counts and setup'!Q18)</f>
        <v>-2.3697953727557675</v>
      </c>
      <c r="Y67" s="66">
        <f>$W$62*(Y55/'Cell counts and setup'!R18)</f>
        <v>-2.2109357427417549</v>
      </c>
      <c r="Z67" s="66">
        <f>$W$62*(Z55/'Cell counts and setup'!S18)</f>
        <v>-0.78409350175394688</v>
      </c>
      <c r="AA67" s="66">
        <f>$W$62*(AA55/'Cell counts and setup'!T18)</f>
        <v>-2.2467821343777131E-2</v>
      </c>
      <c r="AB67" s="66">
        <f>$W$62*(AB55/'Cell counts and setup'!U18)</f>
        <v>-2.0781259749725067E-2</v>
      </c>
      <c r="AC67" s="66">
        <f>$W$62*(AC55/'Cell counts and setup'!V18)</f>
        <v>-2.3030008541794485E-2</v>
      </c>
    </row>
    <row r="68" spans="3:29" x14ac:dyDescent="0.25">
      <c r="C68" s="57">
        <f t="shared" si="8"/>
        <v>2.0576131687242798E-2</v>
      </c>
      <c r="D68" s="15">
        <f t="shared" si="7"/>
        <v>2212768</v>
      </c>
      <c r="P68" t="s">
        <v>57</v>
      </c>
      <c r="Q68" s="21" t="s">
        <v>34</v>
      </c>
      <c r="R68" s="66">
        <f>$W$62*(R56/'Cell counts and setup'!K19)</f>
        <v>-2.5352041080149474E-3</v>
      </c>
      <c r="S68" s="66">
        <f>$W$62*(S56/'Cell counts and setup'!L19)</f>
        <v>-2.9254415872066726E-3</v>
      </c>
      <c r="T68" s="66">
        <f>$W$62*(T56/'Cell counts and setup'!M19)</f>
        <v>-2.722285285894503E-3</v>
      </c>
      <c r="U68" s="66">
        <f>$W$62*(U56/'Cell counts and setup'!N19)</f>
        <v>-2.9298761040156697E-2</v>
      </c>
      <c r="V68" s="66">
        <f>$W$62*(V56/'Cell counts and setup'!O19)</f>
        <v>-2.8176273972879362E-2</v>
      </c>
      <c r="W68" s="66">
        <f>$W$62*(W56/'Cell counts and setup'!P19)</f>
        <v>-2.3715427220329058E-2</v>
      </c>
      <c r="X68" s="66">
        <f>$W$62*(X56/'Cell counts and setup'!Q19)</f>
        <v>-0.29800415754174475</v>
      </c>
      <c r="Y68" s="66">
        <f>$W$62*(Y56/'Cell counts and setup'!R19)</f>
        <v>-0.30193979120972941</v>
      </c>
      <c r="Z68" s="66">
        <f>$W$62*(Z56/'Cell counts and setup'!S19)</f>
        <v>-0.30906273383418065</v>
      </c>
      <c r="AA68" s="66">
        <f>$W$62*(AA56/'Cell counts and setup'!T19)</f>
        <v>-2.8276050601081792E-3</v>
      </c>
      <c r="AB68" s="66">
        <f>$W$62*(AB56/'Cell counts and setup'!U19)</f>
        <v>-2.38526200841074E-3</v>
      </c>
      <c r="AC68" s="66">
        <f>$W$62*(AC56/'Cell counts and setup'!V19)</f>
        <v>-2.8219233354466518E-3</v>
      </c>
    </row>
    <row r="69" spans="3:29" x14ac:dyDescent="0.25">
      <c r="C69" s="57">
        <f t="shared" si="8"/>
        <v>6.8587105624142658E-3</v>
      </c>
      <c r="D69" s="15">
        <f t="shared" si="7"/>
        <v>856135</v>
      </c>
      <c r="P69" t="s">
        <v>58</v>
      </c>
      <c r="Q69" s="21" t="s">
        <v>35</v>
      </c>
      <c r="R69" s="66">
        <f>$W$62*(R57/'Cell counts and setup'!K20)</f>
        <v>-1.756495680519753E-2</v>
      </c>
      <c r="S69" s="66">
        <f>$W$62*(S57/'Cell counts and setup'!L20)</f>
        <v>-2.5463371349997731E-2</v>
      </c>
      <c r="T69" s="66">
        <f>$W$62*(T57/'Cell counts and setup'!M20)</f>
        <v>-2.4204519883201076E-2</v>
      </c>
      <c r="U69" s="66">
        <f>$W$62*(U57/'Cell counts and setup'!N20)</f>
        <v>-0.24472283284704499</v>
      </c>
      <c r="V69" s="66">
        <f>$W$62*(V57/'Cell counts and setup'!O20)</f>
        <v>-0.23773190602951208</v>
      </c>
      <c r="W69" s="66">
        <f>$W$62*(W57/'Cell counts and setup'!P20)</f>
        <v>-0.20225628432806247</v>
      </c>
      <c r="X69" s="66">
        <f>$W$62*(X57/'Cell counts and setup'!Q20)</f>
        <v>-2.7101453335665759</v>
      </c>
      <c r="Y69" s="66">
        <f>$W$62*(Y57/'Cell counts and setup'!R20)</f>
        <v>-2.2400448820582959</v>
      </c>
      <c r="Z69" s="66">
        <f>$W$62*(Z57/'Cell counts and setup'!S20)</f>
        <v>-2.4008240828705345</v>
      </c>
      <c r="AA69" s="66">
        <f>$W$62*(AA57/'Cell counts and setup'!T20)</f>
        <v>-2.658652371738993E-2</v>
      </c>
      <c r="AB69" s="66">
        <f>$W$62*(AB57/'Cell counts and setup'!U20)</f>
        <v>-2.6265449955406184E-2</v>
      </c>
      <c r="AC69" s="66">
        <f>$W$62*(AC57/'Cell counts and setup'!V20)</f>
        <v>-2.590075862575672E-2</v>
      </c>
    </row>
    <row r="70" spans="3:29" x14ac:dyDescent="0.25">
      <c r="C70" s="57">
        <f t="shared" si="8"/>
        <v>2.2862368541380885E-3</v>
      </c>
      <c r="D70" s="15">
        <f t="shared" si="7"/>
        <v>306511</v>
      </c>
      <c r="P70" t="s">
        <v>59</v>
      </c>
      <c r="Q70" s="21" t="s">
        <v>36</v>
      </c>
      <c r="R70" s="66">
        <f>$W$62*(R58/'Cell counts and setup'!K21)</f>
        <v>-3.617063924771824E-3</v>
      </c>
      <c r="S70" s="66">
        <f>$W$62*(S58/'Cell counts and setup'!L21)</f>
        <v>-4.6070319743523585E-3</v>
      </c>
      <c r="T70" s="66">
        <f>$W$62*(T58/'Cell counts and setup'!M21)</f>
        <v>-4.7120807205662824E-3</v>
      </c>
      <c r="U70" s="66">
        <f>$W$62*(U58/'Cell counts and setup'!N21)</f>
        <v>-3.8536766113307371E-2</v>
      </c>
      <c r="V70" s="66">
        <f>$W$62*(V58/'Cell counts and setup'!O21)</f>
        <v>-4.0153990549240404E-2</v>
      </c>
      <c r="W70" s="66">
        <f>$W$62*(W58/'Cell counts and setup'!P21)</f>
        <v>-3.3873330443232631E-2</v>
      </c>
      <c r="X70" s="66">
        <f>$W$62*(X58/'Cell counts and setup'!Q21)</f>
        <v>-0.4402197039538312</v>
      </c>
      <c r="Y70" s="66">
        <f>$W$62*(Y58/'Cell counts and setup'!R21)</f>
        <v>-0.37119923678822864</v>
      </c>
      <c r="Z70" s="66">
        <f>$W$62*(Z58/'Cell counts and setup'!S21)</f>
        <v>-0.40285554489585396</v>
      </c>
      <c r="AA70" s="66">
        <f>$W$62*(AA58/'Cell counts and setup'!T21)</f>
        <v>-4.3404631906072012E-3</v>
      </c>
      <c r="AB70" s="66">
        <f>$W$62*(AB58/'Cell counts and setup'!U21)</f>
        <v>-1.8725260757972511E-3</v>
      </c>
      <c r="AC70" s="66">
        <f>$W$62*(AC58/'Cell counts and setup'!V21)</f>
        <v>-4.0012306305791962E-3</v>
      </c>
    </row>
    <row r="71" spans="3:29" x14ac:dyDescent="0.25">
      <c r="C71" s="57">
        <f>D53</f>
        <v>7.6207895137936279E-4</v>
      </c>
      <c r="D71" s="15">
        <f>D40</f>
        <v>105968</v>
      </c>
      <c r="P71" t="s">
        <v>60</v>
      </c>
      <c r="Q71" s="21" t="s">
        <v>37</v>
      </c>
      <c r="R71" s="66">
        <f>$W$62*(R59/'Cell counts and setup'!K22)</f>
        <v>-5.1080643526663105E-4</v>
      </c>
      <c r="S71" s="66">
        <f>$W$62*(S59/'Cell counts and setup'!L22)</f>
        <v>-7.7855219158023828E-4</v>
      </c>
      <c r="T71" s="66">
        <f>$W$62*(T59/'Cell counts and setup'!M22)</f>
        <v>-5.2493203384711921E-4</v>
      </c>
      <c r="U71" s="66">
        <f>$W$62*(U59/'Cell counts and setup'!N22)</f>
        <v>-6.6631614299513487E-3</v>
      </c>
      <c r="V71" s="66">
        <f>$W$62*(V59/'Cell counts and setup'!O22)</f>
        <v>-6.0343961235228153E-3</v>
      </c>
      <c r="W71" s="66">
        <f>$W$62*(W59/'Cell counts and setup'!P22)</f>
        <v>-5.376162448173535E-3</v>
      </c>
      <c r="X71" s="66">
        <f>$W$62*(X59/'Cell counts and setup'!Q22)</f>
        <v>-5.7781494372554552E-2</v>
      </c>
      <c r="Y71" s="66">
        <f>$W$62*(Y59/'Cell counts and setup'!R22)</f>
        <v>-5.6670024370869883E-2</v>
      </c>
      <c r="Z71" s="66">
        <f>$W$62*(Z59/'Cell counts and setup'!S22)</f>
        <v>-6.2525261152079056E-2</v>
      </c>
      <c r="AA71" s="66">
        <f>$W$62*(AA59/'Cell counts and setup'!T22)</f>
        <v>-6.4690545651038237E-4</v>
      </c>
      <c r="AB71" s="66">
        <f>$W$62*(AB59/'Cell counts and setup'!U22)</f>
        <v>-5.0228623294824122E-4</v>
      </c>
      <c r="AC71" s="66">
        <f>$W$62*(AC59/'Cell counts and setup'!V22)</f>
        <v>-6.2445184062620497E-4</v>
      </c>
    </row>
    <row r="72" spans="3:29" x14ac:dyDescent="0.25">
      <c r="C72" s="57">
        <f>C71/3</f>
        <v>2.5402631712645424E-4</v>
      </c>
      <c r="D72" s="15">
        <f t="shared" ref="D72:D78" si="9">D41</f>
        <v>51781</v>
      </c>
    </row>
    <row r="73" spans="3:29" x14ac:dyDescent="0.25">
      <c r="C73" s="57">
        <f t="shared" ref="C73:C78" si="10">C72/3</f>
        <v>8.4675439042151415E-5</v>
      </c>
      <c r="D73" s="15">
        <f t="shared" si="9"/>
        <v>17144</v>
      </c>
    </row>
    <row r="74" spans="3:29" x14ac:dyDescent="0.25">
      <c r="C74" s="57">
        <f t="shared" si="10"/>
        <v>2.8225146347383805E-5</v>
      </c>
      <c r="D74" s="15">
        <f t="shared" si="9"/>
        <v>8672</v>
      </c>
    </row>
    <row r="75" spans="3:29" x14ac:dyDescent="0.25">
      <c r="C75" s="57">
        <f t="shared" si="10"/>
        <v>9.4083821157946016E-6</v>
      </c>
      <c r="D75" s="15">
        <f t="shared" si="9"/>
        <v>5738</v>
      </c>
    </row>
    <row r="76" spans="3:29" x14ac:dyDescent="0.25">
      <c r="C76" s="57">
        <f t="shared" si="10"/>
        <v>3.136127371931534E-6</v>
      </c>
      <c r="D76" s="15">
        <f t="shared" si="9"/>
        <v>4533</v>
      </c>
    </row>
    <row r="77" spans="3:29" x14ac:dyDescent="0.25">
      <c r="C77" s="57">
        <f t="shared" si="10"/>
        <v>1.0453757906438446E-6</v>
      </c>
      <c r="D77" s="15">
        <f t="shared" si="9"/>
        <v>4030</v>
      </c>
    </row>
    <row r="78" spans="3:29" x14ac:dyDescent="0.25">
      <c r="C78" s="57">
        <f t="shared" si="10"/>
        <v>3.4845859688128153E-7</v>
      </c>
      <c r="D78" s="15">
        <f t="shared" si="9"/>
        <v>3825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67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44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0.50806712962962963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21.9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31">
        <v>1643588</v>
      </c>
      <c r="D29" s="27">
        <v>105968</v>
      </c>
      <c r="E29" s="27">
        <v>76665</v>
      </c>
      <c r="F29" s="27">
        <v>151111</v>
      </c>
      <c r="G29" s="27">
        <v>37806</v>
      </c>
      <c r="H29" s="27">
        <v>3286</v>
      </c>
      <c r="I29" s="27">
        <v>3221</v>
      </c>
      <c r="J29" s="27">
        <v>3128</v>
      </c>
      <c r="K29" s="27">
        <v>3128</v>
      </c>
      <c r="L29" s="27">
        <v>3950</v>
      </c>
      <c r="M29" s="27">
        <v>3000</v>
      </c>
      <c r="N29" s="27">
        <v>2988</v>
      </c>
      <c r="O29" s="28">
        <v>360440</v>
      </c>
    </row>
    <row r="30" spans="1:15" x14ac:dyDescent="0.25">
      <c r="B30" s="21" t="s">
        <v>31</v>
      </c>
      <c r="C30" s="24">
        <v>6950193</v>
      </c>
      <c r="D30" s="27">
        <v>51781</v>
      </c>
      <c r="E30" s="27">
        <v>86040</v>
      </c>
      <c r="F30" s="27">
        <v>152180</v>
      </c>
      <c r="G30" s="27">
        <v>37241</v>
      </c>
      <c r="H30" s="27">
        <v>3227</v>
      </c>
      <c r="I30" s="27">
        <v>3565</v>
      </c>
      <c r="J30" s="27">
        <v>3252</v>
      </c>
      <c r="K30" s="27">
        <v>3142</v>
      </c>
      <c r="L30" s="27">
        <v>3426</v>
      </c>
      <c r="M30" s="27">
        <v>3202</v>
      </c>
      <c r="N30" s="27">
        <v>3193</v>
      </c>
      <c r="O30" s="28">
        <v>360440</v>
      </c>
    </row>
    <row r="31" spans="1:15" x14ac:dyDescent="0.25">
      <c r="B31" s="21" t="s">
        <v>32</v>
      </c>
      <c r="C31" s="25">
        <v>7583237</v>
      </c>
      <c r="D31" s="27">
        <v>17144</v>
      </c>
      <c r="E31" s="27">
        <v>85788</v>
      </c>
      <c r="F31" s="27">
        <v>152519</v>
      </c>
      <c r="G31" s="27">
        <v>41302</v>
      </c>
      <c r="H31" s="27">
        <v>3215</v>
      </c>
      <c r="I31" s="27">
        <v>3229</v>
      </c>
      <c r="J31" s="27">
        <v>3111</v>
      </c>
      <c r="K31" s="27">
        <v>3477</v>
      </c>
      <c r="L31" s="27">
        <v>3733</v>
      </c>
      <c r="M31" s="27">
        <v>3173</v>
      </c>
      <c r="N31" s="27">
        <v>3167</v>
      </c>
      <c r="O31" s="28">
        <v>360440</v>
      </c>
    </row>
    <row r="32" spans="1:15" x14ac:dyDescent="0.25">
      <c r="B32" s="21" t="s">
        <v>33</v>
      </c>
      <c r="C32" s="25">
        <v>7113167</v>
      </c>
      <c r="D32" s="27">
        <v>8672</v>
      </c>
      <c r="E32" s="27">
        <v>76898</v>
      </c>
      <c r="F32" s="27">
        <v>153132</v>
      </c>
      <c r="G32" s="27">
        <v>38996</v>
      </c>
      <c r="H32" s="27">
        <v>3464</v>
      </c>
      <c r="I32" s="27">
        <v>3180</v>
      </c>
      <c r="J32" s="27">
        <v>3200</v>
      </c>
      <c r="K32" s="27">
        <v>3970</v>
      </c>
      <c r="L32" s="27">
        <v>3138</v>
      </c>
      <c r="M32" s="27">
        <v>3111</v>
      </c>
      <c r="N32" s="27">
        <v>3173</v>
      </c>
      <c r="O32" s="28">
        <v>360440</v>
      </c>
    </row>
    <row r="33" spans="2:15" x14ac:dyDescent="0.25">
      <c r="B33" s="21" t="s">
        <v>34</v>
      </c>
      <c r="C33" s="36">
        <v>4795674</v>
      </c>
      <c r="D33" s="27">
        <v>5738</v>
      </c>
      <c r="E33" s="27">
        <v>85356</v>
      </c>
      <c r="F33" s="27">
        <v>159328</v>
      </c>
      <c r="G33" s="27">
        <v>38253</v>
      </c>
      <c r="H33" s="27">
        <v>3265</v>
      </c>
      <c r="I33" s="27">
        <v>3253</v>
      </c>
      <c r="J33" s="27">
        <v>3257</v>
      </c>
      <c r="K33" s="27">
        <v>3049</v>
      </c>
      <c r="L33" s="27">
        <v>3341</v>
      </c>
      <c r="M33" s="27">
        <v>3092</v>
      </c>
      <c r="N33" s="27">
        <v>3163</v>
      </c>
      <c r="O33" s="28">
        <v>360440</v>
      </c>
    </row>
    <row r="34" spans="2:15" x14ac:dyDescent="0.25">
      <c r="B34" s="21" t="s">
        <v>35</v>
      </c>
      <c r="C34" s="29">
        <v>2212768</v>
      </c>
      <c r="D34" s="27">
        <v>4533</v>
      </c>
      <c r="E34" s="27">
        <v>83746</v>
      </c>
      <c r="F34" s="27">
        <v>150081</v>
      </c>
      <c r="G34" s="27">
        <v>36507</v>
      </c>
      <c r="H34" s="27">
        <v>3182</v>
      </c>
      <c r="I34" s="27">
        <v>3177</v>
      </c>
      <c r="J34" s="27">
        <v>3140</v>
      </c>
      <c r="K34" s="27">
        <v>3124</v>
      </c>
      <c r="L34" s="27">
        <v>3164</v>
      </c>
      <c r="M34" s="27">
        <v>3140</v>
      </c>
      <c r="N34" s="27">
        <v>3119</v>
      </c>
      <c r="O34" s="28">
        <v>360440</v>
      </c>
    </row>
    <row r="35" spans="2:15" x14ac:dyDescent="0.25">
      <c r="B35" s="21" t="s">
        <v>36</v>
      </c>
      <c r="C35" s="35">
        <v>856135</v>
      </c>
      <c r="D35" s="27">
        <v>4030</v>
      </c>
      <c r="E35" s="27">
        <v>82515</v>
      </c>
      <c r="F35" s="27">
        <v>155851</v>
      </c>
      <c r="G35" s="27">
        <v>36819</v>
      </c>
      <c r="H35" s="27">
        <v>3449</v>
      </c>
      <c r="I35" s="27">
        <v>6253</v>
      </c>
      <c r="J35" s="27">
        <v>3135</v>
      </c>
      <c r="K35" s="27">
        <v>3157</v>
      </c>
      <c r="L35" s="27">
        <v>3120</v>
      </c>
      <c r="M35" s="27">
        <v>3176</v>
      </c>
      <c r="N35" s="27">
        <v>9177</v>
      </c>
      <c r="O35" s="28">
        <v>360440</v>
      </c>
    </row>
    <row r="36" spans="2:15" x14ac:dyDescent="0.25">
      <c r="B36" s="21" t="s">
        <v>37</v>
      </c>
      <c r="C36" s="27">
        <v>306511</v>
      </c>
      <c r="D36" s="27">
        <v>3825</v>
      </c>
      <c r="E36" s="27">
        <v>81799</v>
      </c>
      <c r="F36" s="27">
        <v>152003</v>
      </c>
      <c r="G36" s="27">
        <v>38275</v>
      </c>
      <c r="H36" s="27">
        <v>3120</v>
      </c>
      <c r="I36" s="27">
        <v>3066</v>
      </c>
      <c r="J36" s="27">
        <v>2635</v>
      </c>
      <c r="K36" s="27">
        <v>2906</v>
      </c>
      <c r="L36" s="27">
        <v>3030</v>
      </c>
      <c r="M36" s="27">
        <v>2907</v>
      </c>
      <c r="N36" s="27">
        <v>3031</v>
      </c>
      <c r="O36" s="28">
        <v>360440</v>
      </c>
    </row>
    <row r="39" spans="2:15" x14ac:dyDescent="0.25">
      <c r="B39" s="15" t="s">
        <v>91</v>
      </c>
      <c r="E39" s="56" t="s">
        <v>92</v>
      </c>
    </row>
    <row r="40" spans="2:15" x14ac:dyDescent="0.25">
      <c r="E40" s="15" t="s">
        <v>93</v>
      </c>
      <c r="F40" s="15">
        <f>AVERAGE(E29:E36)</f>
        <v>82350.875</v>
      </c>
    </row>
    <row r="41" spans="2:15" x14ac:dyDescent="0.25">
      <c r="B41" s="20"/>
      <c r="C41" s="21">
        <v>1</v>
      </c>
      <c r="D41" s="21">
        <v>2</v>
      </c>
      <c r="E41" s="15" t="s">
        <v>94</v>
      </c>
      <c r="F41" s="15">
        <f>STDEV(E29:E36)</f>
        <v>3756.8061069211435</v>
      </c>
    </row>
    <row r="42" spans="2:15" x14ac:dyDescent="0.25">
      <c r="B42" s="21" t="s">
        <v>30</v>
      </c>
      <c r="C42" s="57">
        <v>5</v>
      </c>
      <c r="D42" s="57">
        <f>C49/3</f>
        <v>7.6207895137936279E-4</v>
      </c>
    </row>
    <row r="43" spans="2:15" x14ac:dyDescent="0.25">
      <c r="B43" s="21" t="s">
        <v>31</v>
      </c>
      <c r="C43" s="57">
        <f>C42/3</f>
        <v>1.6666666666666667</v>
      </c>
      <c r="D43" s="57">
        <f>D42/3</f>
        <v>2.5402631712645424E-4</v>
      </c>
      <c r="E43" s="56" t="s">
        <v>95</v>
      </c>
    </row>
    <row r="44" spans="2:15" x14ac:dyDescent="0.25">
      <c r="B44" s="21" t="s">
        <v>32</v>
      </c>
      <c r="C44" s="57">
        <f t="shared" ref="C44:D49" si="0">C43/3</f>
        <v>0.55555555555555558</v>
      </c>
      <c r="D44" s="57">
        <f t="shared" si="0"/>
        <v>8.4675439042151415E-5</v>
      </c>
      <c r="E44" s="15">
        <f>(F40-F53)/E53</f>
        <v>5.623789332701802E-4</v>
      </c>
      <c r="F44" s="15" t="s">
        <v>96</v>
      </c>
    </row>
    <row r="45" spans="2:15" x14ac:dyDescent="0.25">
      <c r="B45" s="21" t="s">
        <v>33</v>
      </c>
      <c r="C45" s="57">
        <f t="shared" si="0"/>
        <v>0.1851851851851852</v>
      </c>
      <c r="D45" s="57">
        <f t="shared" si="0"/>
        <v>2.8225146347383805E-5</v>
      </c>
      <c r="E45" s="15">
        <f>E44*1000</f>
        <v>0.56237893327018018</v>
      </c>
      <c r="F45" s="15" t="s">
        <v>97</v>
      </c>
    </row>
    <row r="46" spans="2:15" x14ac:dyDescent="0.25">
      <c r="B46" s="21" t="s">
        <v>34</v>
      </c>
      <c r="C46" s="57">
        <f t="shared" si="0"/>
        <v>6.1728395061728399E-2</v>
      </c>
      <c r="D46" s="57">
        <f t="shared" si="0"/>
        <v>9.4083821157946016E-6</v>
      </c>
    </row>
    <row r="47" spans="2:15" x14ac:dyDescent="0.25">
      <c r="B47" s="21" t="s">
        <v>35</v>
      </c>
      <c r="C47" s="57">
        <f t="shared" si="0"/>
        <v>2.0576131687242798E-2</v>
      </c>
      <c r="D47" s="57">
        <f t="shared" si="0"/>
        <v>3.136127371931534E-6</v>
      </c>
    </row>
    <row r="48" spans="2:15" x14ac:dyDescent="0.25">
      <c r="B48" s="21" t="s">
        <v>36</v>
      </c>
      <c r="C48" s="57">
        <f t="shared" si="0"/>
        <v>6.8587105624142658E-3</v>
      </c>
      <c r="D48" s="57">
        <f t="shared" si="0"/>
        <v>1.0453757906438446E-6</v>
      </c>
    </row>
    <row r="49" spans="2:6" x14ac:dyDescent="0.25">
      <c r="B49" s="21" t="s">
        <v>37</v>
      </c>
      <c r="C49" s="57">
        <f t="shared" si="0"/>
        <v>2.2862368541380885E-3</v>
      </c>
      <c r="D49" s="57">
        <f t="shared" si="0"/>
        <v>3.4845859688128153E-7</v>
      </c>
    </row>
    <row r="50" spans="2:6" x14ac:dyDescent="0.25">
      <c r="B50" s="58"/>
      <c r="C50" s="59"/>
      <c r="D50" s="59"/>
    </row>
    <row r="51" spans="2:6" x14ac:dyDescent="0.25">
      <c r="C51" s="15" t="s">
        <v>96</v>
      </c>
      <c r="E51" s="56" t="s">
        <v>98</v>
      </c>
      <c r="F51" s="56"/>
    </row>
    <row r="52" spans="2:6" x14ac:dyDescent="0.25">
      <c r="C52" s="57">
        <v>5</v>
      </c>
      <c r="D52" s="15">
        <f>C29</f>
        <v>1643588</v>
      </c>
      <c r="E52" s="56" t="s">
        <v>99</v>
      </c>
      <c r="F52" s="56" t="s">
        <v>100</v>
      </c>
    </row>
    <row r="53" spans="2:6" x14ac:dyDescent="0.25">
      <c r="C53" s="57">
        <f>C52/3</f>
        <v>1.6666666666666667</v>
      </c>
      <c r="D53" s="15">
        <f t="shared" ref="D53:D59" si="1">C30</f>
        <v>6950193</v>
      </c>
      <c r="E53" s="56" cm="1">
        <f t="array" ref="E53:F53">LINEST(D58:D63, C58:C63)</f>
        <v>123499320.35292767</v>
      </c>
      <c r="F53" s="56">
        <v>12897.45896032828</v>
      </c>
    </row>
    <row r="54" spans="2:6" x14ac:dyDescent="0.25">
      <c r="C54" s="57">
        <f t="shared" ref="C54:C59" si="2">C53/3</f>
        <v>0.55555555555555558</v>
      </c>
      <c r="D54" s="15">
        <f t="shared" si="1"/>
        <v>7583237</v>
      </c>
    </row>
    <row r="55" spans="2:6" x14ac:dyDescent="0.25">
      <c r="C55" s="57">
        <f t="shared" si="2"/>
        <v>0.1851851851851852</v>
      </c>
      <c r="D55" s="15">
        <f t="shared" si="1"/>
        <v>7113167</v>
      </c>
    </row>
    <row r="56" spans="2:6" x14ac:dyDescent="0.25">
      <c r="C56" s="57">
        <f t="shared" si="2"/>
        <v>6.1728395061728399E-2</v>
      </c>
      <c r="D56" s="15">
        <f t="shared" si="1"/>
        <v>4795674</v>
      </c>
    </row>
    <row r="57" spans="2:6" x14ac:dyDescent="0.25">
      <c r="C57" s="57">
        <f t="shared" si="2"/>
        <v>2.0576131687242798E-2</v>
      </c>
      <c r="D57" s="15">
        <f t="shared" si="1"/>
        <v>2212768</v>
      </c>
    </row>
    <row r="58" spans="2:6" x14ac:dyDescent="0.25">
      <c r="C58" s="57">
        <f t="shared" si="2"/>
        <v>6.8587105624142658E-3</v>
      </c>
      <c r="D58" s="15">
        <f t="shared" si="1"/>
        <v>856135</v>
      </c>
    </row>
    <row r="59" spans="2:6" x14ac:dyDescent="0.25">
      <c r="C59" s="57">
        <f t="shared" si="2"/>
        <v>2.2862368541380885E-3</v>
      </c>
      <c r="D59" s="15">
        <f t="shared" si="1"/>
        <v>306511</v>
      </c>
    </row>
    <row r="60" spans="2:6" x14ac:dyDescent="0.25">
      <c r="C60" s="57">
        <f>D42</f>
        <v>7.6207895137936279E-4</v>
      </c>
      <c r="D60" s="15">
        <f>D29</f>
        <v>105968</v>
      </c>
    </row>
    <row r="61" spans="2:6" x14ac:dyDescent="0.25">
      <c r="C61" s="57">
        <f>C60/3</f>
        <v>2.5402631712645424E-4</v>
      </c>
      <c r="D61" s="15">
        <f t="shared" ref="D61:D67" si="3">D30</f>
        <v>51781</v>
      </c>
    </row>
    <row r="62" spans="2:6" x14ac:dyDescent="0.25">
      <c r="C62" s="57">
        <f t="shared" ref="C62:C67" si="4">C61/3</f>
        <v>8.4675439042151415E-5</v>
      </c>
      <c r="D62" s="15">
        <f t="shared" si="3"/>
        <v>17144</v>
      </c>
    </row>
    <row r="63" spans="2:6" x14ac:dyDescent="0.25">
      <c r="C63" s="57">
        <f t="shared" si="4"/>
        <v>2.8225146347383805E-5</v>
      </c>
      <c r="D63" s="15">
        <f t="shared" si="3"/>
        <v>8672</v>
      </c>
    </row>
    <row r="64" spans="2:6" x14ac:dyDescent="0.25">
      <c r="C64" s="57">
        <f t="shared" si="4"/>
        <v>9.4083821157946016E-6</v>
      </c>
      <c r="D64" s="15">
        <f t="shared" si="3"/>
        <v>5738</v>
      </c>
    </row>
    <row r="65" spans="3:4" x14ac:dyDescent="0.25">
      <c r="C65" s="57">
        <f t="shared" si="4"/>
        <v>3.136127371931534E-6</v>
      </c>
      <c r="D65" s="15">
        <f t="shared" si="3"/>
        <v>4533</v>
      </c>
    </row>
    <row r="66" spans="3:4" x14ac:dyDescent="0.25">
      <c r="C66" s="57">
        <f t="shared" si="4"/>
        <v>1.0453757906438446E-6</v>
      </c>
      <c r="D66" s="15">
        <f t="shared" si="3"/>
        <v>4030</v>
      </c>
    </row>
    <row r="67" spans="3:4" x14ac:dyDescent="0.25">
      <c r="C67" s="57">
        <f t="shared" si="4"/>
        <v>3.4845859688128153E-7</v>
      </c>
      <c r="D67" s="15">
        <f t="shared" si="3"/>
        <v>3825</v>
      </c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45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0.56168981481481484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23.6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22">
        <v>1215743</v>
      </c>
      <c r="D29" s="25">
        <v>1550695</v>
      </c>
      <c r="E29" s="26">
        <v>1081837</v>
      </c>
      <c r="F29" s="27">
        <v>130523</v>
      </c>
      <c r="G29" s="27">
        <v>129448</v>
      </c>
      <c r="H29" s="27">
        <v>140365</v>
      </c>
      <c r="I29" s="27">
        <v>70535</v>
      </c>
      <c r="J29" s="27">
        <v>73366</v>
      </c>
      <c r="K29" s="27">
        <v>75042</v>
      </c>
      <c r="L29" s="27">
        <v>79972</v>
      </c>
      <c r="M29" s="27">
        <v>79681</v>
      </c>
      <c r="N29" s="27">
        <v>81725</v>
      </c>
      <c r="O29" s="28">
        <v>360440</v>
      </c>
      <c r="Q29" s="21" t="s">
        <v>30</v>
      </c>
      <c r="R29" s="15">
        <f>C29-$F$51</f>
        <v>1140228.75</v>
      </c>
      <c r="S29" s="15">
        <f t="shared" ref="S29:AC36" si="0">D29-$F$51</f>
        <v>1475180.75</v>
      </c>
      <c r="T29" s="15">
        <f t="shared" si="0"/>
        <v>1006322.75</v>
      </c>
      <c r="U29" s="15">
        <f t="shared" si="0"/>
        <v>55008.75</v>
      </c>
      <c r="V29" s="15">
        <f t="shared" si="0"/>
        <v>53933.75</v>
      </c>
      <c r="W29" s="15">
        <f t="shared" si="0"/>
        <v>64850.75</v>
      </c>
      <c r="X29" s="15">
        <f t="shared" si="0"/>
        <v>-4979.25</v>
      </c>
      <c r="Y29" s="15">
        <f t="shared" si="0"/>
        <v>-2148.25</v>
      </c>
      <c r="Z29" s="15">
        <f t="shared" si="0"/>
        <v>-472.25</v>
      </c>
      <c r="AA29" s="15">
        <f t="shared" si="0"/>
        <v>4457.75</v>
      </c>
      <c r="AB29" s="15">
        <f t="shared" si="0"/>
        <v>4166.75</v>
      </c>
      <c r="AC29" s="15">
        <f t="shared" si="0"/>
        <v>6210.75</v>
      </c>
    </row>
    <row r="30" spans="1:29" x14ac:dyDescent="0.25">
      <c r="B30" s="21" t="s">
        <v>31</v>
      </c>
      <c r="C30" s="31">
        <v>440618</v>
      </c>
      <c r="D30" s="29">
        <v>499356</v>
      </c>
      <c r="E30" s="29">
        <v>491064</v>
      </c>
      <c r="F30" s="27">
        <v>98617</v>
      </c>
      <c r="G30" s="27">
        <v>75926</v>
      </c>
      <c r="H30" s="27">
        <v>99741</v>
      </c>
      <c r="I30" s="27">
        <v>73362</v>
      </c>
      <c r="J30" s="27">
        <v>70196</v>
      </c>
      <c r="K30" s="27">
        <v>72623</v>
      </c>
      <c r="L30" s="27">
        <v>75129</v>
      </c>
      <c r="M30" s="27">
        <v>75954</v>
      </c>
      <c r="N30" s="27">
        <v>77661</v>
      </c>
      <c r="O30" s="28">
        <v>360440</v>
      </c>
      <c r="Q30" s="21" t="s">
        <v>31</v>
      </c>
      <c r="R30" s="15">
        <f t="shared" ref="R30:R36" si="1">C30-$F$51</f>
        <v>365103.75</v>
      </c>
      <c r="S30" s="15">
        <f t="shared" si="0"/>
        <v>423841.75</v>
      </c>
      <c r="T30" s="15">
        <f t="shared" si="0"/>
        <v>415549.75</v>
      </c>
      <c r="U30" s="15">
        <f t="shared" si="0"/>
        <v>23102.75</v>
      </c>
      <c r="V30" s="15">
        <f t="shared" si="0"/>
        <v>411.75</v>
      </c>
      <c r="W30" s="15">
        <f t="shared" si="0"/>
        <v>24226.75</v>
      </c>
      <c r="X30" s="15">
        <f t="shared" si="0"/>
        <v>-2152.25</v>
      </c>
      <c r="Y30" s="15">
        <f t="shared" si="0"/>
        <v>-5318.25</v>
      </c>
      <c r="Z30" s="15">
        <f t="shared" si="0"/>
        <v>-2891.25</v>
      </c>
      <c r="AA30" s="15">
        <f t="shared" si="0"/>
        <v>-385.25</v>
      </c>
      <c r="AB30" s="15">
        <f t="shared" si="0"/>
        <v>439.75</v>
      </c>
      <c r="AC30" s="15">
        <f t="shared" si="0"/>
        <v>2146.75</v>
      </c>
    </row>
    <row r="31" spans="1:29" x14ac:dyDescent="0.25">
      <c r="B31" s="21" t="s">
        <v>32</v>
      </c>
      <c r="C31" s="27">
        <v>132979</v>
      </c>
      <c r="D31" s="27">
        <v>133502</v>
      </c>
      <c r="E31" s="27">
        <v>131998</v>
      </c>
      <c r="F31" s="27">
        <v>74450</v>
      </c>
      <c r="G31" s="27">
        <v>64950</v>
      </c>
      <c r="H31" s="27">
        <v>82399</v>
      </c>
      <c r="I31" s="27">
        <v>65372</v>
      </c>
      <c r="J31" s="27">
        <v>68107</v>
      </c>
      <c r="K31" s="27">
        <v>70763</v>
      </c>
      <c r="L31" s="27">
        <v>76569</v>
      </c>
      <c r="M31" s="27">
        <v>74799</v>
      </c>
      <c r="N31" s="27">
        <v>76016</v>
      </c>
      <c r="O31" s="28">
        <v>360440</v>
      </c>
      <c r="Q31" s="21" t="s">
        <v>32</v>
      </c>
      <c r="R31" s="15">
        <f t="shared" si="1"/>
        <v>57464.75</v>
      </c>
      <c r="S31" s="15">
        <f t="shared" si="0"/>
        <v>57987.75</v>
      </c>
      <c r="T31" s="15">
        <f t="shared" si="0"/>
        <v>56483.75</v>
      </c>
      <c r="U31" s="15">
        <f t="shared" si="0"/>
        <v>-1064.25</v>
      </c>
      <c r="V31" s="15">
        <f t="shared" si="0"/>
        <v>-10564.25</v>
      </c>
      <c r="W31" s="15">
        <f t="shared" si="0"/>
        <v>6884.75</v>
      </c>
      <c r="X31" s="15">
        <f t="shared" si="0"/>
        <v>-10142.25</v>
      </c>
      <c r="Y31" s="15">
        <f t="shared" si="0"/>
        <v>-7407.25</v>
      </c>
      <c r="Z31" s="15">
        <f t="shared" si="0"/>
        <v>-4751.25</v>
      </c>
      <c r="AA31" s="15">
        <f t="shared" si="0"/>
        <v>1054.75</v>
      </c>
      <c r="AB31" s="15">
        <f t="shared" si="0"/>
        <v>-715.25</v>
      </c>
      <c r="AC31" s="15">
        <f t="shared" si="0"/>
        <v>501.75</v>
      </c>
    </row>
    <row r="32" spans="1:29" x14ac:dyDescent="0.25">
      <c r="B32" s="21" t="s">
        <v>33</v>
      </c>
      <c r="C32" s="27">
        <v>98965</v>
      </c>
      <c r="D32" s="27">
        <v>106542</v>
      </c>
      <c r="E32" s="27">
        <v>104055</v>
      </c>
      <c r="F32" s="27">
        <v>72093</v>
      </c>
      <c r="G32" s="27">
        <v>65737</v>
      </c>
      <c r="H32" s="27">
        <v>77269</v>
      </c>
      <c r="I32" s="27">
        <v>66610</v>
      </c>
      <c r="J32" s="27">
        <v>62289</v>
      </c>
      <c r="K32" s="27">
        <v>65641</v>
      </c>
      <c r="L32" s="27">
        <v>75844</v>
      </c>
      <c r="M32" s="27">
        <v>74528</v>
      </c>
      <c r="N32" s="27">
        <v>74535</v>
      </c>
      <c r="O32" s="28">
        <v>360440</v>
      </c>
      <c r="Q32" s="21" t="s">
        <v>33</v>
      </c>
      <c r="R32" s="15">
        <f t="shared" si="1"/>
        <v>23450.75</v>
      </c>
      <c r="S32" s="15">
        <f t="shared" si="0"/>
        <v>31027.75</v>
      </c>
      <c r="T32" s="15">
        <f t="shared" si="0"/>
        <v>28540.75</v>
      </c>
      <c r="U32" s="15">
        <f t="shared" si="0"/>
        <v>-3421.25</v>
      </c>
      <c r="V32" s="15">
        <f t="shared" si="0"/>
        <v>-9777.25</v>
      </c>
      <c r="W32" s="15">
        <f t="shared" si="0"/>
        <v>1754.75</v>
      </c>
      <c r="X32" s="15">
        <f t="shared" si="0"/>
        <v>-8904.25</v>
      </c>
      <c r="Y32" s="15">
        <f t="shared" si="0"/>
        <v>-13225.25</v>
      </c>
      <c r="Z32" s="15">
        <f t="shared" si="0"/>
        <v>-9873.25</v>
      </c>
      <c r="AA32" s="15">
        <f t="shared" si="0"/>
        <v>329.75</v>
      </c>
      <c r="AB32" s="15">
        <f t="shared" si="0"/>
        <v>-986.25</v>
      </c>
      <c r="AC32" s="15">
        <f t="shared" si="0"/>
        <v>-979.25</v>
      </c>
    </row>
    <row r="33" spans="2:29" x14ac:dyDescent="0.25">
      <c r="B33" s="21" t="s">
        <v>34</v>
      </c>
      <c r="C33" s="34">
        <v>317830</v>
      </c>
      <c r="D33" s="34">
        <v>306999</v>
      </c>
      <c r="E33" s="34">
        <v>311989</v>
      </c>
      <c r="F33" s="27">
        <v>87704</v>
      </c>
      <c r="G33" s="27">
        <v>75736</v>
      </c>
      <c r="H33" s="27">
        <v>94013</v>
      </c>
      <c r="I33" s="27">
        <v>66462</v>
      </c>
      <c r="J33" s="27">
        <v>71107</v>
      </c>
      <c r="K33" s="27">
        <v>72094</v>
      </c>
      <c r="L33" s="27">
        <v>75023</v>
      </c>
      <c r="M33" s="27">
        <v>72760</v>
      </c>
      <c r="N33" s="27">
        <v>75997</v>
      </c>
      <c r="O33" s="28">
        <v>360440</v>
      </c>
      <c r="Q33" s="21" t="s">
        <v>34</v>
      </c>
      <c r="R33" s="15">
        <f t="shared" si="1"/>
        <v>242315.75</v>
      </c>
      <c r="S33" s="15">
        <f t="shared" si="0"/>
        <v>231484.75</v>
      </c>
      <c r="T33" s="15">
        <f t="shared" si="0"/>
        <v>236474.75</v>
      </c>
      <c r="U33" s="15">
        <f t="shared" si="0"/>
        <v>12189.75</v>
      </c>
      <c r="V33" s="15">
        <f t="shared" si="0"/>
        <v>221.75</v>
      </c>
      <c r="W33" s="15">
        <f t="shared" si="0"/>
        <v>18498.75</v>
      </c>
      <c r="X33" s="15">
        <f t="shared" si="0"/>
        <v>-9052.25</v>
      </c>
      <c r="Y33" s="15">
        <f t="shared" si="0"/>
        <v>-4407.25</v>
      </c>
      <c r="Z33" s="15">
        <f t="shared" si="0"/>
        <v>-3420.25</v>
      </c>
      <c r="AA33" s="15">
        <f t="shared" si="0"/>
        <v>-491.25</v>
      </c>
      <c r="AB33" s="15">
        <f t="shared" si="0"/>
        <v>-2754.25</v>
      </c>
      <c r="AC33" s="15">
        <f t="shared" si="0"/>
        <v>482.75</v>
      </c>
    </row>
    <row r="34" spans="2:29" x14ac:dyDescent="0.25">
      <c r="B34" s="21" t="s">
        <v>35</v>
      </c>
      <c r="C34" s="34">
        <v>309267</v>
      </c>
      <c r="D34" s="34">
        <v>331077</v>
      </c>
      <c r="E34" s="34">
        <v>321514</v>
      </c>
      <c r="F34" s="27">
        <v>90456</v>
      </c>
      <c r="G34" s="27">
        <v>80778</v>
      </c>
      <c r="H34" s="27">
        <v>95423</v>
      </c>
      <c r="I34" s="27">
        <v>65593</v>
      </c>
      <c r="J34" s="27">
        <v>70492</v>
      </c>
      <c r="K34" s="27">
        <v>57925</v>
      </c>
      <c r="L34" s="27">
        <v>72264</v>
      </c>
      <c r="M34" s="27">
        <v>71968</v>
      </c>
      <c r="N34" s="27">
        <v>74791</v>
      </c>
      <c r="O34" s="28">
        <v>360440</v>
      </c>
      <c r="Q34" s="21" t="s">
        <v>35</v>
      </c>
      <c r="R34" s="15">
        <f t="shared" si="1"/>
        <v>233752.75</v>
      </c>
      <c r="S34" s="15">
        <f t="shared" si="0"/>
        <v>255562.75</v>
      </c>
      <c r="T34" s="15">
        <f t="shared" si="0"/>
        <v>245999.75</v>
      </c>
      <c r="U34" s="15">
        <f t="shared" si="0"/>
        <v>14941.75</v>
      </c>
      <c r="V34" s="15">
        <f t="shared" si="0"/>
        <v>5263.75</v>
      </c>
      <c r="W34" s="15">
        <f t="shared" si="0"/>
        <v>19908.75</v>
      </c>
      <c r="X34" s="15">
        <f t="shared" si="0"/>
        <v>-9921.25</v>
      </c>
      <c r="Y34" s="15">
        <f t="shared" si="0"/>
        <v>-5022.25</v>
      </c>
      <c r="Z34" s="15">
        <f t="shared" si="0"/>
        <v>-17589.25</v>
      </c>
      <c r="AA34" s="15">
        <f t="shared" si="0"/>
        <v>-3250.25</v>
      </c>
      <c r="AB34" s="15">
        <f t="shared" si="0"/>
        <v>-3546.25</v>
      </c>
      <c r="AC34" s="15">
        <f t="shared" si="0"/>
        <v>-723.25</v>
      </c>
    </row>
    <row r="35" spans="2:29" x14ac:dyDescent="0.25">
      <c r="B35" s="21" t="s">
        <v>36</v>
      </c>
      <c r="C35" s="34">
        <v>289600</v>
      </c>
      <c r="D35" s="34">
        <v>273516</v>
      </c>
      <c r="E35" s="34">
        <v>271417</v>
      </c>
      <c r="F35" s="27">
        <v>86965</v>
      </c>
      <c r="G35" s="27">
        <v>70335</v>
      </c>
      <c r="H35" s="27">
        <v>88776</v>
      </c>
      <c r="I35" s="27">
        <v>61176</v>
      </c>
      <c r="J35" s="27">
        <v>71119</v>
      </c>
      <c r="K35" s="27">
        <v>59596</v>
      </c>
      <c r="L35" s="27">
        <v>76484</v>
      </c>
      <c r="M35" s="27">
        <v>71561</v>
      </c>
      <c r="N35" s="27">
        <v>74367</v>
      </c>
      <c r="O35" s="28">
        <v>360440</v>
      </c>
      <c r="Q35" s="21" t="s">
        <v>36</v>
      </c>
      <c r="R35" s="15">
        <f t="shared" si="1"/>
        <v>214085.75</v>
      </c>
      <c r="S35" s="15">
        <f t="shared" si="0"/>
        <v>198001.75</v>
      </c>
      <c r="T35" s="15">
        <f t="shared" si="0"/>
        <v>195902.75</v>
      </c>
      <c r="U35" s="15">
        <f t="shared" si="0"/>
        <v>11450.75</v>
      </c>
      <c r="V35" s="15">
        <f t="shared" si="0"/>
        <v>-5179.25</v>
      </c>
      <c r="W35" s="15">
        <f t="shared" si="0"/>
        <v>13261.75</v>
      </c>
      <c r="X35" s="15">
        <f t="shared" si="0"/>
        <v>-14338.25</v>
      </c>
      <c r="Y35" s="15">
        <f t="shared" si="0"/>
        <v>-4395.25</v>
      </c>
      <c r="Z35" s="15">
        <f t="shared" si="0"/>
        <v>-15918.25</v>
      </c>
      <c r="AA35" s="15">
        <f t="shared" si="0"/>
        <v>969.75</v>
      </c>
      <c r="AB35" s="15">
        <f t="shared" si="0"/>
        <v>-3953.25</v>
      </c>
      <c r="AC35" s="15">
        <f t="shared" si="0"/>
        <v>-1147.25</v>
      </c>
    </row>
    <row r="36" spans="2:29" x14ac:dyDescent="0.25">
      <c r="B36" s="21" t="s">
        <v>37</v>
      </c>
      <c r="C36" s="27">
        <v>101423</v>
      </c>
      <c r="D36" s="27">
        <v>112749</v>
      </c>
      <c r="E36" s="27">
        <v>97314</v>
      </c>
      <c r="F36" s="27">
        <v>73294</v>
      </c>
      <c r="G36" s="27">
        <v>58428</v>
      </c>
      <c r="H36" s="27">
        <v>74816</v>
      </c>
      <c r="I36" s="27">
        <v>63671</v>
      </c>
      <c r="J36" s="27">
        <v>61061</v>
      </c>
      <c r="K36" s="27">
        <v>64585</v>
      </c>
      <c r="L36" s="27">
        <v>72376</v>
      </c>
      <c r="M36" s="27">
        <v>69900</v>
      </c>
      <c r="N36" s="27">
        <v>74688</v>
      </c>
      <c r="O36" s="28">
        <v>360440</v>
      </c>
      <c r="Q36" s="21" t="s">
        <v>37</v>
      </c>
      <c r="R36" s="15">
        <f t="shared" si="1"/>
        <v>25908.75</v>
      </c>
      <c r="S36" s="15">
        <f t="shared" si="0"/>
        <v>37234.75</v>
      </c>
      <c r="T36" s="15">
        <f t="shared" si="0"/>
        <v>21799.75</v>
      </c>
      <c r="U36" s="15">
        <f t="shared" si="0"/>
        <v>-2220.25</v>
      </c>
      <c r="V36" s="15">
        <f t="shared" si="0"/>
        <v>-17086.25</v>
      </c>
      <c r="W36" s="15">
        <f t="shared" si="0"/>
        <v>-698.25</v>
      </c>
      <c r="X36" s="15">
        <f t="shared" si="0"/>
        <v>-11843.25</v>
      </c>
      <c r="Y36" s="15">
        <f t="shared" si="0"/>
        <v>-14453.25</v>
      </c>
      <c r="Z36" s="15">
        <f t="shared" si="0"/>
        <v>-10929.25</v>
      </c>
      <c r="AA36" s="15">
        <f t="shared" si="0"/>
        <v>-3138.25</v>
      </c>
      <c r="AB36" s="15">
        <f t="shared" si="0"/>
        <v>-5614.25</v>
      </c>
      <c r="AC36" s="15">
        <f t="shared" si="0"/>
        <v>-826.25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1826873</v>
      </c>
      <c r="D40" s="27">
        <v>103901</v>
      </c>
      <c r="E40" s="27">
        <v>73747</v>
      </c>
      <c r="F40" s="27">
        <v>151537</v>
      </c>
      <c r="G40" s="27">
        <v>36303</v>
      </c>
      <c r="H40" s="27">
        <v>3218</v>
      </c>
      <c r="I40" s="27">
        <v>3207</v>
      </c>
      <c r="J40" s="27">
        <v>3111</v>
      </c>
      <c r="K40" s="27">
        <v>3127</v>
      </c>
      <c r="L40" s="27">
        <v>3954</v>
      </c>
      <c r="M40" s="27">
        <v>2938</v>
      </c>
      <c r="N40" s="27">
        <v>2978</v>
      </c>
      <c r="Q40" s="21" t="s">
        <v>30</v>
      </c>
      <c r="R40" s="15">
        <f>1000*(R29-$F$64)/$E$64</f>
        <v>9.1074820270684107</v>
      </c>
      <c r="S40" s="15">
        <f t="shared" ref="S40:AC40" si="2">1000*(S29-$F$64)/$E$64</f>
        <v>11.812154263917938</v>
      </c>
      <c r="T40" s="15">
        <f t="shared" si="2"/>
        <v>8.0262171277766559</v>
      </c>
      <c r="U40" s="15">
        <f t="shared" si="2"/>
        <v>0.34454165091349165</v>
      </c>
      <c r="V40" s="15">
        <f t="shared" si="2"/>
        <v>0.33586123504908949</v>
      </c>
      <c r="W40" s="15">
        <f t="shared" si="2"/>
        <v>0.42401388620413938</v>
      </c>
      <c r="X40" s="15">
        <f t="shared" si="2"/>
        <v>-0.13984977873651608</v>
      </c>
      <c r="Y40" s="15">
        <f t="shared" si="2"/>
        <v>-0.11699000449268111</v>
      </c>
      <c r="Z40" s="15">
        <f t="shared" si="2"/>
        <v>-0.10345663054966896</v>
      </c>
      <c r="AA40" s="15">
        <f t="shared" si="2"/>
        <v>-6.364783965524777E-2</v>
      </c>
      <c r="AB40" s="15">
        <f t="shared" si="2"/>
        <v>-6.5997608042727807E-2</v>
      </c>
      <c r="AC40" s="15">
        <f t="shared" si="2"/>
        <v>-4.9492705692180769E-2</v>
      </c>
    </row>
    <row r="41" spans="2:29" x14ac:dyDescent="0.25">
      <c r="B41" s="21" t="s">
        <v>31</v>
      </c>
      <c r="C41" s="24">
        <v>6859785</v>
      </c>
      <c r="D41" s="27">
        <v>51517</v>
      </c>
      <c r="E41" s="27">
        <v>73902</v>
      </c>
      <c r="F41" s="27">
        <v>147200</v>
      </c>
      <c r="G41" s="27">
        <v>37101</v>
      </c>
      <c r="H41" s="27">
        <v>3201</v>
      </c>
      <c r="I41" s="27">
        <v>3221</v>
      </c>
      <c r="J41" s="27">
        <v>3259</v>
      </c>
      <c r="K41" s="27">
        <v>3111</v>
      </c>
      <c r="L41" s="27">
        <v>3368</v>
      </c>
      <c r="M41" s="27">
        <v>3145</v>
      </c>
      <c r="N41" s="27">
        <v>3101</v>
      </c>
      <c r="Q41" s="21" t="s">
        <v>31</v>
      </c>
      <c r="R41" s="15">
        <f t="shared" ref="R41:AC47" si="3">1000*(R30-$F$64)/$E$64</f>
        <v>2.8484984485616738</v>
      </c>
      <c r="S41" s="15">
        <f t="shared" si="3"/>
        <v>3.322796371392609</v>
      </c>
      <c r="T41" s="15">
        <f t="shared" si="3"/>
        <v>3.2558400845576112</v>
      </c>
      <c r="U41" s="15">
        <f t="shared" si="3"/>
        <v>8.690690805803479E-2</v>
      </c>
      <c r="V41" s="15">
        <f t="shared" si="3"/>
        <v>-9.6318502527221017E-2</v>
      </c>
      <c r="W41" s="15">
        <f t="shared" si="3"/>
        <v>9.5982989389744602E-2</v>
      </c>
      <c r="X41" s="15">
        <f t="shared" si="3"/>
        <v>-0.11702230371450215</v>
      </c>
      <c r="Y41" s="15">
        <f t="shared" si="3"/>
        <v>-0.14258713778584847</v>
      </c>
      <c r="Z41" s="15">
        <f t="shared" si="3"/>
        <v>-0.12298958494593769</v>
      </c>
      <c r="AA41" s="15">
        <f t="shared" si="3"/>
        <v>-0.10275412247506152</v>
      </c>
      <c r="AB41" s="15">
        <f t="shared" si="3"/>
        <v>-9.6092407974473798E-2</v>
      </c>
      <c r="AC41" s="15">
        <f t="shared" si="3"/>
        <v>-8.2308715062348659E-2</v>
      </c>
    </row>
    <row r="42" spans="2:29" x14ac:dyDescent="0.25">
      <c r="B42" s="21" t="s">
        <v>32</v>
      </c>
      <c r="C42" s="25">
        <v>7612649</v>
      </c>
      <c r="D42" s="27">
        <v>17290</v>
      </c>
      <c r="E42" s="27">
        <v>76248</v>
      </c>
      <c r="F42" s="27">
        <v>145698</v>
      </c>
      <c r="G42" s="27">
        <v>36349</v>
      </c>
      <c r="H42" s="27">
        <v>3184</v>
      </c>
      <c r="I42" s="27">
        <v>3202</v>
      </c>
      <c r="J42" s="27">
        <v>3125</v>
      </c>
      <c r="K42" s="27">
        <v>3434</v>
      </c>
      <c r="L42" s="27">
        <v>3638</v>
      </c>
      <c r="M42" s="27">
        <v>3080</v>
      </c>
      <c r="N42" s="27">
        <v>3076</v>
      </c>
      <c r="Q42" s="21" t="s">
        <v>32</v>
      </c>
      <c r="R42" s="15">
        <f t="shared" si="3"/>
        <v>0.36437337311160495</v>
      </c>
      <c r="S42" s="15">
        <f t="shared" si="3"/>
        <v>0.36859649636470476</v>
      </c>
      <c r="T42" s="15">
        <f t="shared" si="3"/>
        <v>0.35645198895999697</v>
      </c>
      <c r="U42" s="15">
        <f t="shared" si="3"/>
        <v>-0.10823691537918161</v>
      </c>
      <c r="V42" s="15">
        <f t="shared" si="3"/>
        <v>-0.18494756720413116</v>
      </c>
      <c r="W42" s="15">
        <f t="shared" si="3"/>
        <v>-4.4050286815336979E-2</v>
      </c>
      <c r="X42" s="15">
        <f t="shared" si="3"/>
        <v>-0.18153999930201234</v>
      </c>
      <c r="Y42" s="15">
        <f t="shared" si="3"/>
        <v>-0.15945540638188213</v>
      </c>
      <c r="Z42" s="15">
        <f t="shared" si="3"/>
        <v>-0.13800872309271728</v>
      </c>
      <c r="AA42" s="15">
        <f t="shared" si="3"/>
        <v>-9.1126402619490232E-2</v>
      </c>
      <c r="AB42" s="15">
        <f t="shared" si="3"/>
        <v>-0.10541880827529662</v>
      </c>
      <c r="AC42" s="15">
        <f t="shared" si="3"/>
        <v>-9.5591770036247817E-2</v>
      </c>
    </row>
    <row r="43" spans="2:29" x14ac:dyDescent="0.25">
      <c r="B43" s="21" t="s">
        <v>33</v>
      </c>
      <c r="C43" s="25">
        <v>7106482</v>
      </c>
      <c r="D43" s="27">
        <v>8683</v>
      </c>
      <c r="E43" s="27">
        <v>75962</v>
      </c>
      <c r="F43" s="27">
        <v>146763</v>
      </c>
      <c r="G43" s="27">
        <v>36519</v>
      </c>
      <c r="H43" s="27">
        <v>3433</v>
      </c>
      <c r="I43" s="27">
        <v>3173</v>
      </c>
      <c r="J43" s="27">
        <v>3119</v>
      </c>
      <c r="K43" s="27">
        <v>3038</v>
      </c>
      <c r="L43" s="27">
        <v>3090</v>
      </c>
      <c r="M43" s="27">
        <v>3074</v>
      </c>
      <c r="N43" s="27">
        <v>3094</v>
      </c>
      <c r="Q43" s="21" t="s">
        <v>33</v>
      </c>
      <c r="R43" s="15">
        <f t="shared" si="3"/>
        <v>8.971694035646452E-2</v>
      </c>
      <c r="S43" s="15">
        <f t="shared" si="3"/>
        <v>0.15089974129095324</v>
      </c>
      <c r="T43" s="15">
        <f t="shared" si="3"/>
        <v>0.13081770012372695</v>
      </c>
      <c r="U43" s="15">
        <f t="shared" si="3"/>
        <v>-0.12726923183722436</v>
      </c>
      <c r="V43" s="15">
        <f t="shared" si="3"/>
        <v>-0.17859269531084324</v>
      </c>
      <c r="W43" s="15">
        <f t="shared" si="3"/>
        <v>-8.5474038800809726E-2</v>
      </c>
      <c r="X43" s="15">
        <f t="shared" si="3"/>
        <v>-0.17154339014840311</v>
      </c>
      <c r="Y43" s="15">
        <f t="shared" si="3"/>
        <v>-0.20643462452057229</v>
      </c>
      <c r="Z43" s="15">
        <f t="shared" si="3"/>
        <v>-0.17936787663454798</v>
      </c>
      <c r="AA43" s="15">
        <f t="shared" si="3"/>
        <v>-9.6980636574552165E-2</v>
      </c>
      <c r="AB43" s="15">
        <f t="shared" si="3"/>
        <v>-0.10760708055367149</v>
      </c>
      <c r="AC43" s="15">
        <f t="shared" si="3"/>
        <v>-0.10755055691548469</v>
      </c>
    </row>
    <row r="44" spans="2:29" x14ac:dyDescent="0.25">
      <c r="B44" s="21" t="s">
        <v>34</v>
      </c>
      <c r="C44" s="36">
        <v>4821562</v>
      </c>
      <c r="D44" s="27">
        <v>5640</v>
      </c>
      <c r="E44" s="27">
        <v>77772</v>
      </c>
      <c r="F44" s="27">
        <v>152683</v>
      </c>
      <c r="G44" s="27">
        <v>36884</v>
      </c>
      <c r="H44" s="27">
        <v>3173</v>
      </c>
      <c r="I44" s="27">
        <v>3185</v>
      </c>
      <c r="J44" s="27">
        <v>3191</v>
      </c>
      <c r="K44" s="27">
        <v>3072</v>
      </c>
      <c r="L44" s="27">
        <v>3236</v>
      </c>
      <c r="M44" s="27">
        <v>3070</v>
      </c>
      <c r="N44" s="27">
        <v>3105</v>
      </c>
      <c r="Q44" s="21" t="s">
        <v>34</v>
      </c>
      <c r="R44" s="15">
        <f t="shared" si="3"/>
        <v>1.8570092363214734</v>
      </c>
      <c r="S44" s="15">
        <f t="shared" si="3"/>
        <v>1.7695510184355756</v>
      </c>
      <c r="T44" s="15">
        <f t="shared" si="3"/>
        <v>1.8098442976573124</v>
      </c>
      <c r="U44" s="15">
        <f t="shared" si="3"/>
        <v>-1.2134438751940941E-3</v>
      </c>
      <c r="V44" s="15">
        <f t="shared" si="3"/>
        <v>-9.7852715563720008E-2</v>
      </c>
      <c r="W44" s="15">
        <f t="shared" si="3"/>
        <v>4.9730503742027657E-2</v>
      </c>
      <c r="X44" s="15">
        <f t="shared" si="3"/>
        <v>-0.17273846135578128</v>
      </c>
      <c r="Y44" s="15">
        <f t="shared" si="3"/>
        <v>-0.13523099001610858</v>
      </c>
      <c r="Z44" s="15">
        <f t="shared" si="3"/>
        <v>-0.1272611570317691</v>
      </c>
      <c r="AA44" s="15">
        <f t="shared" si="3"/>
        <v>-0.10361005185331885</v>
      </c>
      <c r="AB44" s="15">
        <f t="shared" si="3"/>
        <v>-0.12188333659856737</v>
      </c>
      <c r="AC44" s="15">
        <f t="shared" si="3"/>
        <v>-9.5745191339897714E-2</v>
      </c>
    </row>
    <row r="45" spans="2:29" x14ac:dyDescent="0.25">
      <c r="B45" s="21" t="s">
        <v>35</v>
      </c>
      <c r="C45" s="29">
        <v>2202813</v>
      </c>
      <c r="D45" s="27">
        <v>4488</v>
      </c>
      <c r="E45" s="27">
        <v>76546</v>
      </c>
      <c r="F45" s="27">
        <v>146435</v>
      </c>
      <c r="G45" s="27">
        <v>36305</v>
      </c>
      <c r="H45" s="27">
        <v>3159</v>
      </c>
      <c r="I45" s="27">
        <v>3144</v>
      </c>
      <c r="J45" s="27">
        <v>3095</v>
      </c>
      <c r="K45" s="27">
        <v>3121</v>
      </c>
      <c r="L45" s="27">
        <v>3182</v>
      </c>
      <c r="M45" s="27">
        <v>3124</v>
      </c>
      <c r="N45" s="27">
        <v>3085</v>
      </c>
      <c r="Q45" s="21" t="s">
        <v>35</v>
      </c>
      <c r="R45" s="15">
        <f t="shared" si="3"/>
        <v>1.7878646772081004</v>
      </c>
      <c r="S45" s="15">
        <f t="shared" si="3"/>
        <v>1.963976184187274</v>
      </c>
      <c r="T45" s="15">
        <f t="shared" si="3"/>
        <v>1.8867568196186433</v>
      </c>
      <c r="U45" s="15">
        <f t="shared" si="3"/>
        <v>2.10084207376755E-2</v>
      </c>
      <c r="V45" s="15">
        <f t="shared" si="3"/>
        <v>-5.7139546458309945E-2</v>
      </c>
      <c r="W45" s="15">
        <f t="shared" si="3"/>
        <v>6.1115979433941224E-2</v>
      </c>
      <c r="X45" s="15">
        <f t="shared" si="3"/>
        <v>-0.17975546729640035</v>
      </c>
      <c r="Y45" s="15">
        <f t="shared" si="3"/>
        <v>-0.14019699537109218</v>
      </c>
      <c r="Z45" s="15">
        <f t="shared" si="3"/>
        <v>-0.24167307552731754</v>
      </c>
      <c r="AA45" s="15">
        <f t="shared" si="3"/>
        <v>-0.12588844010437525</v>
      </c>
      <c r="AB45" s="15">
        <f t="shared" si="3"/>
        <v>-0.12827858251913157</v>
      </c>
      <c r="AC45" s="15">
        <f t="shared" si="3"/>
        <v>-0.10548340671893867</v>
      </c>
    </row>
    <row r="46" spans="2:29" x14ac:dyDescent="0.25">
      <c r="B46" s="21" t="s">
        <v>36</v>
      </c>
      <c r="C46" s="35">
        <v>858030</v>
      </c>
      <c r="D46" s="27">
        <v>3983</v>
      </c>
      <c r="E46" s="27">
        <v>73899</v>
      </c>
      <c r="F46" s="27">
        <v>148272</v>
      </c>
      <c r="G46" s="27">
        <v>36711</v>
      </c>
      <c r="H46" s="27">
        <v>3503</v>
      </c>
      <c r="I46" s="27">
        <v>6268</v>
      </c>
      <c r="J46" s="27">
        <v>3101</v>
      </c>
      <c r="K46" s="27">
        <v>3083</v>
      </c>
      <c r="L46" s="27">
        <v>3090</v>
      </c>
      <c r="M46" s="27">
        <v>3192</v>
      </c>
      <c r="N46" s="27">
        <v>6254</v>
      </c>
      <c r="Q46" s="21" t="s">
        <v>36</v>
      </c>
      <c r="R46" s="15">
        <f t="shared" si="3"/>
        <v>1.6290574783195444</v>
      </c>
      <c r="S46" s="15">
        <f t="shared" si="3"/>
        <v>1.4991823073771771</v>
      </c>
      <c r="T46" s="15">
        <f t="shared" si="3"/>
        <v>1.4822332907265909</v>
      </c>
      <c r="U46" s="15">
        <f t="shared" si="3"/>
        <v>-7.1807251066296433E-3</v>
      </c>
      <c r="V46" s="15">
        <f t="shared" si="3"/>
        <v>-0.14146473982756763</v>
      </c>
      <c r="W46" s="15">
        <f t="shared" si="3"/>
        <v>7.4427475728423183E-3</v>
      </c>
      <c r="X46" s="15">
        <f t="shared" si="3"/>
        <v>-0.21542188299227427</v>
      </c>
      <c r="Y46" s="15">
        <f t="shared" si="3"/>
        <v>-0.1351340923506455</v>
      </c>
      <c r="Z46" s="15">
        <f t="shared" si="3"/>
        <v>-0.22818007561158166</v>
      </c>
      <c r="AA46" s="15">
        <f t="shared" si="3"/>
        <v>-9.1812761083187144E-2</v>
      </c>
      <c r="AB46" s="15">
        <f t="shared" si="3"/>
        <v>-0.13156502833942152</v>
      </c>
      <c r="AC46" s="15">
        <f t="shared" si="3"/>
        <v>-0.10890712423196801</v>
      </c>
    </row>
    <row r="47" spans="2:29" x14ac:dyDescent="0.25">
      <c r="B47" s="21" t="s">
        <v>37</v>
      </c>
      <c r="C47" s="27">
        <v>306966</v>
      </c>
      <c r="D47" s="27">
        <v>3762</v>
      </c>
      <c r="E47" s="27">
        <v>76038</v>
      </c>
      <c r="F47" s="27">
        <v>152109</v>
      </c>
      <c r="G47" s="27">
        <v>36025</v>
      </c>
      <c r="H47" s="27">
        <v>3028</v>
      </c>
      <c r="I47" s="27">
        <v>3037</v>
      </c>
      <c r="J47" s="27">
        <v>2648</v>
      </c>
      <c r="K47" s="27">
        <v>2883</v>
      </c>
      <c r="L47" s="27">
        <v>2917</v>
      </c>
      <c r="M47" s="27">
        <v>2852</v>
      </c>
      <c r="N47" s="27">
        <v>2960</v>
      </c>
      <c r="Q47" s="21" t="s">
        <v>37</v>
      </c>
      <c r="R47" s="15">
        <f t="shared" si="3"/>
        <v>0.1095648121654883</v>
      </c>
      <c r="S47" s="15">
        <f t="shared" si="3"/>
        <v>0.20102005875173867</v>
      </c>
      <c r="T47" s="15">
        <f t="shared" si="3"/>
        <v>7.6385436549833818E-2</v>
      </c>
      <c r="U47" s="15">
        <f t="shared" si="3"/>
        <v>-0.11757139048545967</v>
      </c>
      <c r="V47" s="15">
        <f t="shared" si="3"/>
        <v>-0.23761144838332282</v>
      </c>
      <c r="W47" s="15">
        <f t="shared" si="3"/>
        <v>-0.10528153658255723</v>
      </c>
      <c r="X47" s="15">
        <f t="shared" si="3"/>
        <v>-0.19527524338140595</v>
      </c>
      <c r="Y47" s="15">
        <f t="shared" si="3"/>
        <v>-0.21635048561962891</v>
      </c>
      <c r="Z47" s="15">
        <f t="shared" si="3"/>
        <v>-0.18789487119530027</v>
      </c>
      <c r="AA47" s="15">
        <f t="shared" si="3"/>
        <v>-0.12498406189338639</v>
      </c>
      <c r="AB47" s="15">
        <f t="shared" si="3"/>
        <v>-0.1449772802006048</v>
      </c>
      <c r="AC47" s="15">
        <f t="shared" si="3"/>
        <v>-0.10631511168083024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9.4675925925925941E-2</v>
      </c>
      <c r="T50" s="15" t="s">
        <v>105</v>
      </c>
      <c r="U50" s="61">
        <f>S50*24</f>
        <v>2.2722222222222226</v>
      </c>
    </row>
    <row r="51" spans="2:29" x14ac:dyDescent="0.25">
      <c r="E51" s="15" t="s">
        <v>93</v>
      </c>
      <c r="F51" s="15">
        <f>AVERAGE(E40:E47)</f>
        <v>75514.25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STDEV(E40:E47)</f>
        <v>1488.3683059934172</v>
      </c>
      <c r="P52" t="s">
        <v>53</v>
      </c>
      <c r="Q52" s="21" t="s">
        <v>30</v>
      </c>
      <c r="R52" s="15">
        <f>R40/$U$50</f>
        <v>4.0081827991988108</v>
      </c>
      <c r="S52" s="15">
        <f t="shared" ref="S52:AC52" si="4">S40/$U$50</f>
        <v>5.198503099034788</v>
      </c>
      <c r="T52" s="15">
        <f t="shared" si="4"/>
        <v>3.5323204963320238</v>
      </c>
      <c r="U52" s="15">
        <f t="shared" si="4"/>
        <v>0.15163202240691562</v>
      </c>
      <c r="V52" s="15">
        <f t="shared" si="4"/>
        <v>0.14781179048615184</v>
      </c>
      <c r="W52" s="15">
        <f t="shared" si="4"/>
        <v>0.1866075782805503</v>
      </c>
      <c r="X52" s="15">
        <f t="shared" si="4"/>
        <v>-6.1547579884041297E-2</v>
      </c>
      <c r="Y52" s="15">
        <f t="shared" si="4"/>
        <v>-5.1487043542011238E-2</v>
      </c>
      <c r="Z52" s="15">
        <f t="shared" si="4"/>
        <v>-4.5531035449732055E-2</v>
      </c>
      <c r="AA52" s="15">
        <f t="shared" si="4"/>
        <v>-2.8011274175903659E-2</v>
      </c>
      <c r="AB52" s="15">
        <f t="shared" si="4"/>
        <v>-2.904540207259414E-2</v>
      </c>
      <c r="AC52" s="15">
        <f t="shared" si="4"/>
        <v>-2.1781630866974419E-2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1.2536178991224969</v>
      </c>
      <c r="S53" s="15">
        <f t="shared" si="5"/>
        <v>1.4623553712730306</v>
      </c>
      <c r="T53" s="15">
        <f t="shared" si="5"/>
        <v>1.4328880567735205</v>
      </c>
      <c r="U53" s="15">
        <f t="shared" si="5"/>
        <v>3.8247538998646115E-2</v>
      </c>
      <c r="V53" s="15">
        <f t="shared" si="5"/>
        <v>-4.2389561014424891E-2</v>
      </c>
      <c r="W53" s="15">
        <f t="shared" si="5"/>
        <v>4.2241902420914489E-2</v>
      </c>
      <c r="X53" s="15">
        <f t="shared" si="5"/>
        <v>-5.1501258358460596E-2</v>
      </c>
      <c r="Y53" s="15">
        <f t="shared" si="5"/>
        <v>-6.2752285578124012E-2</v>
      </c>
      <c r="Z53" s="15">
        <f t="shared" si="5"/>
        <v>-5.4127445697478682E-2</v>
      </c>
      <c r="AA53" s="15">
        <f t="shared" si="5"/>
        <v>-4.522186319195861E-2</v>
      </c>
      <c r="AB53" s="15">
        <f t="shared" si="5"/>
        <v>-4.2290057299279413E-2</v>
      </c>
      <c r="AC53" s="15">
        <f t="shared" si="5"/>
        <v>-3.6223884379517741E-2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0.16035991970681879</v>
      </c>
      <c r="S54" s="15">
        <f t="shared" si="5"/>
        <v>0.16221850695757176</v>
      </c>
      <c r="T54" s="15">
        <f t="shared" si="5"/>
        <v>0.15687373597261478</v>
      </c>
      <c r="U54" s="15">
        <f t="shared" si="5"/>
        <v>-4.7634828284236395E-2</v>
      </c>
      <c r="V54" s="15">
        <f t="shared" si="5"/>
        <v>-8.1395017351451354E-2</v>
      </c>
      <c r="W54" s="15">
        <f t="shared" si="5"/>
        <v>-1.9386434295258326E-2</v>
      </c>
      <c r="X54" s="15">
        <f t="shared" si="5"/>
        <v>-7.9895354216044531E-2</v>
      </c>
      <c r="Y54" s="15">
        <f t="shared" si="5"/>
        <v>-7.0175973468798974E-2</v>
      </c>
      <c r="Z54" s="15">
        <f t="shared" si="5"/>
        <v>-6.0737335346428133E-2</v>
      </c>
      <c r="AA54" s="15">
        <f t="shared" si="5"/>
        <v>-4.0104529270191293E-2</v>
      </c>
      <c r="AB54" s="15">
        <f t="shared" si="5"/>
        <v>-4.6394585549030289E-2</v>
      </c>
      <c r="AC54" s="15">
        <f t="shared" si="5"/>
        <v>-4.2069727644314436E-2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5.1011957417628146E-4</v>
      </c>
      <c r="F55" s="15" t="s">
        <v>96</v>
      </c>
      <c r="P55" t="s">
        <v>56</v>
      </c>
      <c r="Q55" s="21" t="s">
        <v>33</v>
      </c>
      <c r="R55" s="15">
        <f t="shared" si="5"/>
        <v>3.948422802973988E-2</v>
      </c>
      <c r="S55" s="15">
        <f t="shared" si="5"/>
        <v>6.6410644088928064E-2</v>
      </c>
      <c r="T55" s="15">
        <f t="shared" si="5"/>
        <v>5.7572581961542413E-2</v>
      </c>
      <c r="U55" s="15">
        <f t="shared" si="5"/>
        <v>-5.6010908877018047E-2</v>
      </c>
      <c r="V55" s="15">
        <f t="shared" si="5"/>
        <v>-7.859825221504102E-2</v>
      </c>
      <c r="W55" s="15">
        <f t="shared" si="5"/>
        <v>-3.7616936391554397E-2</v>
      </c>
      <c r="X55" s="15">
        <f t="shared" si="5"/>
        <v>-7.5495868524969575E-2</v>
      </c>
      <c r="Y55" s="15">
        <f t="shared" si="5"/>
        <v>-9.0851423994383881E-2</v>
      </c>
      <c r="Z55" s="15">
        <f t="shared" si="5"/>
        <v>-7.8939407809825501E-2</v>
      </c>
      <c r="AA55" s="15">
        <f t="shared" si="5"/>
        <v>-4.2680964751636644E-2</v>
      </c>
      <c r="AB55" s="15">
        <f t="shared" si="5"/>
        <v>-4.7357639363474001E-2</v>
      </c>
      <c r="AC55" s="15">
        <f t="shared" si="5"/>
        <v>-4.7332763434687633E-2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0.51011957417628151</v>
      </c>
      <c r="F56" s="15" t="s">
        <v>97</v>
      </c>
      <c r="P56" t="s">
        <v>57</v>
      </c>
      <c r="Q56" s="21" t="s">
        <v>34</v>
      </c>
      <c r="R56" s="15">
        <f t="shared" si="5"/>
        <v>0.81726567857668742</v>
      </c>
      <c r="S56" s="15">
        <f t="shared" si="5"/>
        <v>0.77877550933594997</v>
      </c>
      <c r="T56" s="15">
        <f t="shared" si="5"/>
        <v>0.79650849285651881</v>
      </c>
      <c r="U56" s="15">
        <f t="shared" si="5"/>
        <v>-5.3403397930302425E-4</v>
      </c>
      <c r="V56" s="15">
        <f t="shared" si="5"/>
        <v>-4.3064764795769192E-2</v>
      </c>
      <c r="W56" s="15">
        <f t="shared" si="5"/>
        <v>2.188628526544004E-2</v>
      </c>
      <c r="X56" s="15">
        <f t="shared" si="5"/>
        <v>-7.6021816733595662E-2</v>
      </c>
      <c r="Y56" s="15">
        <f t="shared" si="5"/>
        <v>-5.9514861131783718E-2</v>
      </c>
      <c r="Z56" s="15">
        <f t="shared" si="5"/>
        <v>-5.6007355172905705E-2</v>
      </c>
      <c r="AA56" s="15">
        <f t="shared" si="5"/>
        <v>-4.5598555827866483E-2</v>
      </c>
      <c r="AB56" s="15">
        <f t="shared" si="5"/>
        <v>-5.3640588234088321E-2</v>
      </c>
      <c r="AC56" s="15">
        <f t="shared" si="5"/>
        <v>-4.2137248022448864E-2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0.78683531026273357</v>
      </c>
      <c r="S57" s="15">
        <f t="shared" si="5"/>
        <v>0.86434159695283441</v>
      </c>
      <c r="T57" s="15">
        <f t="shared" si="5"/>
        <v>0.8303575245265421</v>
      </c>
      <c r="U57" s="15">
        <f t="shared" si="5"/>
        <v>9.2457597378522976E-3</v>
      </c>
      <c r="V57" s="15">
        <f t="shared" si="5"/>
        <v>-2.5146988661358897E-2</v>
      </c>
      <c r="W57" s="15">
        <f t="shared" si="5"/>
        <v>2.689700806383721E-2</v>
      </c>
      <c r="X57" s="15">
        <f t="shared" si="5"/>
        <v>-7.9109985607217742E-2</v>
      </c>
      <c r="Y57" s="15">
        <f t="shared" si="5"/>
        <v>-6.1700389160871852E-2</v>
      </c>
      <c r="Z57" s="15">
        <f t="shared" si="5"/>
        <v>-0.10635978874062872</v>
      </c>
      <c r="AA57" s="15">
        <f t="shared" si="5"/>
        <v>-5.5403225473808167E-2</v>
      </c>
      <c r="AB57" s="15">
        <f t="shared" si="5"/>
        <v>-5.6455121891060341E-2</v>
      </c>
      <c r="AC57" s="15">
        <f t="shared" si="5"/>
        <v>-4.6423015181928991E-2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0.71694461148537392</v>
      </c>
      <c r="S58" s="15">
        <f t="shared" si="5"/>
        <v>0.65978683454252285</v>
      </c>
      <c r="T58" s="15">
        <f t="shared" si="5"/>
        <v>0.65232760961072456</v>
      </c>
      <c r="U58" s="15">
        <f t="shared" si="5"/>
        <v>-3.1602213183211138E-3</v>
      </c>
      <c r="V58" s="15">
        <f t="shared" si="5"/>
        <v>-6.2258320706508975E-2</v>
      </c>
      <c r="W58" s="15">
        <f t="shared" si="5"/>
        <v>3.2755368291237583E-3</v>
      </c>
      <c r="X58" s="15">
        <f t="shared" si="5"/>
        <v>-9.4806696671416529E-2</v>
      </c>
      <c r="Y58" s="15">
        <f t="shared" si="5"/>
        <v>-5.9472216682435658E-2</v>
      </c>
      <c r="Z58" s="15">
        <f t="shared" si="5"/>
        <v>-0.10042154916891123</v>
      </c>
      <c r="AA58" s="15">
        <f t="shared" si="5"/>
        <v>-4.0406594119740055E-2</v>
      </c>
      <c r="AB58" s="15">
        <f t="shared" si="5"/>
        <v>-5.790147946478208E-2</v>
      </c>
      <c r="AC58" s="15">
        <f t="shared" si="5"/>
        <v>-4.7929785725560482E-2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4.8219232737867705E-2</v>
      </c>
      <c r="S59" s="15">
        <f t="shared" si="5"/>
        <v>8.8468485514212603E-2</v>
      </c>
      <c r="T59" s="15">
        <f t="shared" si="5"/>
        <v>3.3617062540269159E-2</v>
      </c>
      <c r="U59" s="15">
        <f t="shared" si="5"/>
        <v>-5.1742910238099599E-2</v>
      </c>
      <c r="V59" s="15">
        <f t="shared" si="5"/>
        <v>-0.10457227557212249</v>
      </c>
      <c r="W59" s="15">
        <f t="shared" si="5"/>
        <v>-4.6334172579120536E-2</v>
      </c>
      <c r="X59" s="15">
        <f t="shared" si="5"/>
        <v>-8.594020491113219E-2</v>
      </c>
      <c r="Y59" s="15">
        <f t="shared" si="5"/>
        <v>-9.5215372644335453E-2</v>
      </c>
      <c r="Z59" s="15">
        <f t="shared" si="5"/>
        <v>-8.2692119352454865E-2</v>
      </c>
      <c r="AA59" s="15">
        <f t="shared" si="5"/>
        <v>-5.5005210613226274E-2</v>
      </c>
      <c r="AB59" s="15">
        <f t="shared" si="5"/>
        <v>-6.3804181995376186E-2</v>
      </c>
      <c r="AC59" s="15">
        <f t="shared" si="5"/>
        <v>-4.6789046705499854E-2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1826873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6859785</v>
      </c>
      <c r="E64" s="56" cm="1">
        <f t="array" ref="E64:F64">LINEST(D69:D74, C69:C74)</f>
        <v>123841992.91747119</v>
      </c>
      <c r="F64" s="56">
        <v>12340.025307797536</v>
      </c>
      <c r="P64" t="s">
        <v>53</v>
      </c>
      <c r="Q64" s="21" t="s">
        <v>30</v>
      </c>
      <c r="R64" s="66">
        <f>$W$62*(R52/'Cell counts and setup'!K15)</f>
        <v>0.3326784536347745</v>
      </c>
      <c r="S64" s="66">
        <f>$W$62*(S52/'Cell counts and setup'!L15)</f>
        <v>0.43147482508736112</v>
      </c>
      <c r="T64" s="66">
        <f>$W$62*(T52/'Cell counts and setup'!M15)</f>
        <v>0.29318196782268791</v>
      </c>
      <c r="U64" s="66">
        <f>$W$62*(U52/'Cell counts and setup'!N15)</f>
        <v>0.12585430670958792</v>
      </c>
      <c r="V64" s="66">
        <f>$W$62*(V52/'Cell counts and setup'!O15)</f>
        <v>0.12268352106533051</v>
      </c>
      <c r="W64" s="66">
        <f>$W$62*(W52/'Cell counts and setup'!P15)</f>
        <v>0.15488395537077987</v>
      </c>
      <c r="X64" s="66">
        <f>$W$62*(X52/'Cell counts and setup'!Q15)</f>
        <v>-0.51084380944098762</v>
      </c>
      <c r="Y64" s="66">
        <f>$W$62*(Y52/'Cell counts and setup'!R15)</f>
        <v>-0.42734153819547394</v>
      </c>
      <c r="Z64" s="66">
        <f>$W$62*(Z52/'Cell counts and setup'!S15)</f>
        <v>-0.37790677782547016</v>
      </c>
      <c r="AA64" s="66">
        <f>$W$62*(AA52/'Cell counts and setup'!T15)</f>
        <v>-2.3249307339580499E-3</v>
      </c>
      <c r="AB64" s="66">
        <f>$W$62*(AB52/'Cell counts and setup'!U15)</f>
        <v>-2.4107631639560877E-3</v>
      </c>
      <c r="AC64" s="66">
        <f>$W$62*(AC52/'Cell counts and setup'!V15)</f>
        <v>-1.8078714563410057E-3</v>
      </c>
    </row>
    <row r="65" spans="3:29" x14ac:dyDescent="0.25">
      <c r="C65" s="57">
        <f t="shared" ref="C65:C70" si="8">C64/3</f>
        <v>0.55555555555555558</v>
      </c>
      <c r="D65" s="15">
        <f t="shared" si="7"/>
        <v>7612649</v>
      </c>
      <c r="P65" t="s">
        <v>54</v>
      </c>
      <c r="Q65" s="21" t="s">
        <v>31</v>
      </c>
      <c r="R65" s="66">
        <f>$W$62*(R53/'Cell counts and setup'!K16)</f>
        <v>0.21382064853242513</v>
      </c>
      <c r="S65" s="66">
        <f>$W$62*(S53/'Cell counts and setup'!L16)</f>
        <v>0.24942350782430964</v>
      </c>
      <c r="T65" s="66">
        <f>$W$62*(T53/'Cell counts and setup'!M16)</f>
        <v>0.24439747852048069</v>
      </c>
      <c r="U65" s="66">
        <f>$W$62*(U53/'Cell counts and setup'!N16)</f>
        <v>6.5236094659977512E-2</v>
      </c>
      <c r="V65" s="66">
        <f>$W$62*(V53/'Cell counts and setup'!O16)</f>
        <v>-7.2300845683948498E-2</v>
      </c>
      <c r="W65" s="66">
        <f>$W$62*(W53/'Cell counts and setup'!P16)</f>
        <v>7.2048994970522334E-2</v>
      </c>
      <c r="X65" s="66">
        <f>$W$62*(X53/'Cell counts and setup'!Q16)</f>
        <v>-0.87842016854977811</v>
      </c>
      <c r="Y65" s="66">
        <f>$W$62*(Y53/'Cell counts and setup'!R16)</f>
        <v>-1.0703209014962634</v>
      </c>
      <c r="Z65" s="66">
        <f>$W$62*(Z53/'Cell counts and setup'!S16)</f>
        <v>-0.92321316970184775</v>
      </c>
      <c r="AA65" s="66">
        <f>$W$62*(AA53/'Cell counts and setup'!T16)</f>
        <v>-7.7131701153258306E-3</v>
      </c>
      <c r="AB65" s="66">
        <f>$W$62*(AB53/'Cell counts and setup'!U16)</f>
        <v>-7.2131129306105719E-3</v>
      </c>
      <c r="AC65" s="66">
        <f>$W$62*(AC53/'Cell counts and setup'!V16)</f>
        <v>-6.1784491556906417E-3</v>
      </c>
    </row>
    <row r="66" spans="3:29" x14ac:dyDescent="0.25">
      <c r="C66" s="57">
        <f t="shared" si="8"/>
        <v>0.1851851851851852</v>
      </c>
      <c r="D66" s="15">
        <f t="shared" si="7"/>
        <v>7106482</v>
      </c>
      <c r="P66" t="s">
        <v>55</v>
      </c>
      <c r="Q66" s="21" t="s">
        <v>32</v>
      </c>
      <c r="R66" s="66">
        <f>$W$62*(R54/'Cell counts and setup'!K17)</f>
        <v>3.0207638130623292E-2</v>
      </c>
      <c r="S66" s="66">
        <f>$W$62*(S54/'Cell counts and setup'!L17)</f>
        <v>3.0557747629353278E-2</v>
      </c>
      <c r="T66" s="66">
        <f>$W$62*(T54/'Cell counts and setup'!M17)</f>
        <v>2.9550931785969129E-2</v>
      </c>
      <c r="U66" s="66">
        <f>$W$62*(U54/'Cell counts and setup'!N17)</f>
        <v>-8.9731627320302654E-2</v>
      </c>
      <c r="V66" s="66">
        <f>$W$62*(V54/'Cell counts and setup'!O17)</f>
        <v>-0.1533270429595941</v>
      </c>
      <c r="W66" s="66">
        <f>$W$62*(W54/'Cell counts and setup'!P17)</f>
        <v>-3.6519000065910294E-2</v>
      </c>
      <c r="X66" s="66">
        <f>$W$62*(X54/'Cell counts and setup'!Q17)</f>
        <v>-1.5050206765435399</v>
      </c>
      <c r="Y66" s="66">
        <f>$W$62*(Y54/'Cell counts and setup'!R17)</f>
        <v>-1.3219328220451587</v>
      </c>
      <c r="Z66" s="66">
        <f>$W$62*(Z54/'Cell counts and setup'!S17)</f>
        <v>-1.1441334284262554</v>
      </c>
      <c r="AA66" s="66">
        <f>$W$62*(AA54/'Cell counts and setup'!T17)</f>
        <v>-7.5546502505601755E-3</v>
      </c>
      <c r="AB66" s="66">
        <f>$W$62*(AB54/'Cell counts and setup'!U17)</f>
        <v>-8.7395332577343415E-3</v>
      </c>
      <c r="AC66" s="66">
        <f>$W$62*(AC54/'Cell counts and setup'!V17)</f>
        <v>-7.9248425121236296E-3</v>
      </c>
    </row>
    <row r="67" spans="3:29" x14ac:dyDescent="0.25">
      <c r="C67" s="57">
        <f t="shared" si="8"/>
        <v>6.1728395061728399E-2</v>
      </c>
      <c r="D67" s="15">
        <f t="shared" si="7"/>
        <v>4821562</v>
      </c>
      <c r="P67" t="s">
        <v>56</v>
      </c>
      <c r="Q67" s="21" t="s">
        <v>33</v>
      </c>
      <c r="R67" s="66">
        <f>$W$62*(R55/'Cell counts and setup'!K18)</f>
        <v>5.1510190238752409E-3</v>
      </c>
      <c r="S67" s="66">
        <f>$W$62*(S55/'Cell counts and setup'!L18)</f>
        <v>8.663775592426844E-3</v>
      </c>
      <c r="T67" s="66">
        <f>$W$62*(T55/'Cell counts and setup'!M18)</f>
        <v>7.5107829058770424E-3</v>
      </c>
      <c r="U67" s="66">
        <f>$W$62*(U55/'Cell counts and setup'!N18)</f>
        <v>-7.3070507280211167E-2</v>
      </c>
      <c r="V67" s="66">
        <f>$W$62*(V55/'Cell counts and setup'!O18)</f>
        <v>-0.10253742129593506</v>
      </c>
      <c r="W67" s="66">
        <f>$W$62*(W55/'Cell counts and setup'!P18)</f>
        <v>-4.9074165721780243E-2</v>
      </c>
      <c r="X67" s="66">
        <f>$W$62*(X55/'Cell counts and setup'!Q18)</f>
        <v>-0.98490124893208963</v>
      </c>
      <c r="Y67" s="66">
        <f>$W$62*(Y55/'Cell counts and setup'!R18)</f>
        <v>-1.1852261945927929</v>
      </c>
      <c r="Z67" s="66">
        <f>$W$62*(Z55/'Cell counts and setup'!S18)</f>
        <v>-1.029824848178843</v>
      </c>
      <c r="AA67" s="66">
        <f>$W$62*(AA55/'Cell counts and setup'!T18)</f>
        <v>-5.5680577375714566E-3</v>
      </c>
      <c r="AB67" s="66">
        <f>$W$62*(AB55/'Cell counts and setup'!U18)</f>
        <v>-6.1781656489102339E-3</v>
      </c>
      <c r="AC67" s="66">
        <f>$W$62*(AC55/'Cell counts and setup'!V18)</f>
        <v>-6.1749203940626874E-3</v>
      </c>
    </row>
    <row r="68" spans="3:29" x14ac:dyDescent="0.25">
      <c r="C68" s="57">
        <f t="shared" si="8"/>
        <v>2.0576131687242798E-2</v>
      </c>
      <c r="D68" s="15">
        <f t="shared" si="7"/>
        <v>2202813</v>
      </c>
      <c r="P68" t="s">
        <v>57</v>
      </c>
      <c r="Q68" s="21" t="s">
        <v>34</v>
      </c>
      <c r="R68" s="66">
        <f>$W$62*(R56/'Cell counts and setup'!K19)</f>
        <v>1.3272096075545286E-2</v>
      </c>
      <c r="S68" s="66">
        <f>$W$62*(S56/'Cell counts and setup'!L19)</f>
        <v>1.2647029787411505E-2</v>
      </c>
      <c r="T68" s="66">
        <f>$W$62*(T56/'Cell counts and setup'!M19)</f>
        <v>1.2935006961983344E-2</v>
      </c>
      <c r="U68" s="66">
        <f>$W$62*(U56/'Cell counts and setup'!N19)</f>
        <v>-8.672516742975434E-5</v>
      </c>
      <c r="V68" s="66">
        <f>$W$62*(V56/'Cell counts and setup'!O19)</f>
        <v>-6.9935604886236184E-3</v>
      </c>
      <c r="W68" s="66">
        <f>$W$62*(W56/'Cell counts and setup'!P19)</f>
        <v>3.5542527772069502E-3</v>
      </c>
      <c r="X68" s="66">
        <f>$W$62*(X56/'Cell counts and setup'!Q19)</f>
        <v>-0.1234566533226933</v>
      </c>
      <c r="Y68" s="66">
        <f>$W$62*(Y56/'Cell counts and setup'!R19)</f>
        <v>-9.6649960419162628E-2</v>
      </c>
      <c r="Z68" s="66">
        <f>$W$62*(Z56/'Cell counts and setup'!S19)</f>
        <v>-9.09538988700163E-2</v>
      </c>
      <c r="AA68" s="66">
        <f>$W$62*(AA56/'Cell counts and setup'!T19)</f>
        <v>-7.4050388963785665E-4</v>
      </c>
      <c r="AB68" s="66">
        <f>$W$62*(AB56/'Cell counts and setup'!U19)</f>
        <v>-8.7110355818616648E-4</v>
      </c>
      <c r="AC68" s="66">
        <f>$W$62*(AC56/'Cell counts and setup'!V19)</f>
        <v>-6.8429351528255229E-4</v>
      </c>
    </row>
    <row r="69" spans="3:29" x14ac:dyDescent="0.25">
      <c r="C69" s="57">
        <f t="shared" si="8"/>
        <v>6.8587105624142658E-3</v>
      </c>
      <c r="D69" s="15">
        <f t="shared" si="7"/>
        <v>858030</v>
      </c>
      <c r="P69" t="s">
        <v>58</v>
      </c>
      <c r="Q69" s="21" t="s">
        <v>35</v>
      </c>
      <c r="R69" s="66">
        <f>$W$62*(R57/'Cell counts and setup'!K20)</f>
        <v>0.11171788694001562</v>
      </c>
      <c r="S69" s="66">
        <f>$W$62*(S57/'Cell counts and setup'!L20)</f>
        <v>0.12272252598029183</v>
      </c>
      <c r="T69" s="66">
        <f>$W$62*(T57/'Cell counts and setup'!M20)</f>
        <v>0.11789733739055494</v>
      </c>
      <c r="U69" s="66">
        <f>$W$62*(U57/'Cell counts and setup'!N20)</f>
        <v>1.3127483319514834E-2</v>
      </c>
      <c r="V69" s="66">
        <f>$W$62*(V57/'Cell counts and setup'!O20)</f>
        <v>-3.570465635576861E-2</v>
      </c>
      <c r="W69" s="66">
        <f>$W$62*(W57/'Cell counts and setup'!P20)</f>
        <v>3.8189400840400643E-2</v>
      </c>
      <c r="X69" s="66">
        <f>$W$62*(X57/'Cell counts and setup'!Q20)</f>
        <v>-1.1232338346562385</v>
      </c>
      <c r="Y69" s="66">
        <f>$W$62*(Y57/'Cell counts and setup'!R20)</f>
        <v>-0.87604572526461488</v>
      </c>
      <c r="Z69" s="66">
        <f>$W$62*(Z57/'Cell counts and setup'!S20)</f>
        <v>-1.5101369623996501</v>
      </c>
      <c r="AA69" s="66">
        <f>$W$62*(AA57/'Cell counts and setup'!T20)</f>
        <v>-7.8663618661551134E-3</v>
      </c>
      <c r="AB69" s="66">
        <f>$W$62*(AB57/'Cell counts and setup'!U20)</f>
        <v>-8.0157141429053093E-3</v>
      </c>
      <c r="AC69" s="66">
        <f>$W$62*(AC57/'Cell counts and setup'!V20)</f>
        <v>-6.5913172602505747E-3</v>
      </c>
    </row>
    <row r="70" spans="3:29" x14ac:dyDescent="0.25">
      <c r="C70" s="57">
        <f t="shared" si="8"/>
        <v>2.2862368541380885E-3</v>
      </c>
      <c r="D70" s="15">
        <f t="shared" si="7"/>
        <v>306966</v>
      </c>
      <c r="P70" t="s">
        <v>59</v>
      </c>
      <c r="Q70" s="21" t="s">
        <v>36</v>
      </c>
      <c r="R70" s="66">
        <f>$W$62*(R58/'Cell counts and setup'!K21)</f>
        <v>1.7005486044277551E-2</v>
      </c>
      <c r="S70" s="66">
        <f>$W$62*(S58/'Cell counts and setup'!L21)</f>
        <v>1.5649738664978902E-2</v>
      </c>
      <c r="T70" s="66">
        <f>$W$62*(T58/'Cell counts and setup'!M21)</f>
        <v>1.5472810428896594E-2</v>
      </c>
      <c r="U70" s="66">
        <f>$W$62*(U58/'Cell counts and setup'!N21)</f>
        <v>-7.4958509576069873E-4</v>
      </c>
      <c r="V70" s="66">
        <f>$W$62*(V58/'Cell counts and setup'!O21)</f>
        <v>-1.4767291460928891E-2</v>
      </c>
      <c r="W70" s="66">
        <f>$W$62*(W58/'Cell counts and setup'!P21)</f>
        <v>7.7693722698852531E-4</v>
      </c>
      <c r="X70" s="66">
        <f>$W$62*(X58/'Cell counts and setup'!Q21)</f>
        <v>-0.22487566421757241</v>
      </c>
      <c r="Y70" s="66">
        <f>$W$62*(Y58/'Cell counts and setup'!R21)</f>
        <v>-0.14106444690616693</v>
      </c>
      <c r="Z70" s="66">
        <f>$W$62*(Z58/'Cell counts and setup'!S21)</f>
        <v>-0.23819374963968051</v>
      </c>
      <c r="AA70" s="66">
        <f>$W$62*(AA58/'Cell counts and setup'!T21)</f>
        <v>-9.5841960646920164E-4</v>
      </c>
      <c r="AB70" s="66">
        <f>$W$62*(AB58/'Cell counts and setup'!U21)</f>
        <v>-1.3733875465517214E-3</v>
      </c>
      <c r="AC70" s="66">
        <f>$W$62*(AC58/'Cell counts and setup'!V21)</f>
        <v>-1.1368650927894726E-3</v>
      </c>
    </row>
    <row r="71" spans="3:29" x14ac:dyDescent="0.25">
      <c r="C71" s="57">
        <f>D53</f>
        <v>7.6207895137936279E-4</v>
      </c>
      <c r="D71" s="15">
        <f>D40</f>
        <v>103901</v>
      </c>
      <c r="P71" t="s">
        <v>60</v>
      </c>
      <c r="Q71" s="21" t="s">
        <v>37</v>
      </c>
      <c r="R71" s="66">
        <f>$W$62*(R59/'Cell counts and setup'!K22)</f>
        <v>1.8099579922534377E-4</v>
      </c>
      <c r="S71" s="66">
        <f>$W$62*(S59/'Cell counts and setup'!L22)</f>
        <v>3.3207546725076204E-4</v>
      </c>
      <c r="T71" s="66">
        <f>$W$62*(T59/'Cell counts and setup'!M22)</f>
        <v>1.2618506675876747E-4</v>
      </c>
      <c r="U71" s="66">
        <f>$W$62*(U59/'Cell counts and setup'!N22)</f>
        <v>-1.9422228146395426E-3</v>
      </c>
      <c r="V71" s="66">
        <f>$W$62*(V59/'Cell counts and setup'!O22)</f>
        <v>-3.9252268274118087E-3</v>
      </c>
      <c r="W71" s="66">
        <f>$W$62*(W59/'Cell counts and setup'!P22)</f>
        <v>-1.7392003400371356E-3</v>
      </c>
      <c r="X71" s="66">
        <f>$W$62*(X59/'Cell counts and setup'!Q22)</f>
        <v>-3.2258530860580489E-2</v>
      </c>
      <c r="Y71" s="66">
        <f>$W$62*(Y59/'Cell counts and setup'!R22)</f>
        <v>-3.5740059498637539E-2</v>
      </c>
      <c r="Z71" s="66">
        <f>$W$62*(Z59/'Cell counts and setup'!S22)</f>
        <v>-3.1039328877751314E-2</v>
      </c>
      <c r="AA71" s="66">
        <f>$W$62*(AA59/'Cell counts and setup'!T22)</f>
        <v>-2.0646765805298258E-4</v>
      </c>
      <c r="AB71" s="66">
        <f>$W$62*(AB59/'Cell counts and setup'!U22)</f>
        <v>-2.3949549294888009E-4</v>
      </c>
      <c r="AC71" s="66">
        <f>$W$62*(AC59/'Cell counts and setup'!V22)</f>
        <v>-1.756274503472818E-4</v>
      </c>
    </row>
    <row r="72" spans="3:29" x14ac:dyDescent="0.25">
      <c r="C72" s="57">
        <f>C71/3</f>
        <v>2.5402631712645424E-4</v>
      </c>
      <c r="D72" s="15">
        <f t="shared" ref="D72:D78" si="9">D41</f>
        <v>51517</v>
      </c>
    </row>
    <row r="73" spans="3:29" x14ac:dyDescent="0.25">
      <c r="C73" s="57">
        <f t="shared" ref="C73:C78" si="10">C72/3</f>
        <v>8.4675439042151415E-5</v>
      </c>
      <c r="D73" s="15">
        <f t="shared" si="9"/>
        <v>17290</v>
      </c>
    </row>
    <row r="74" spans="3:29" x14ac:dyDescent="0.25">
      <c r="C74" s="57">
        <f t="shared" si="10"/>
        <v>2.8225146347383805E-5</v>
      </c>
      <c r="D74" s="15">
        <f t="shared" si="9"/>
        <v>8683</v>
      </c>
    </row>
    <row r="75" spans="3:29" x14ac:dyDescent="0.25">
      <c r="C75" s="57">
        <f t="shared" si="10"/>
        <v>9.4083821157946016E-6</v>
      </c>
      <c r="D75" s="15">
        <f t="shared" si="9"/>
        <v>5640</v>
      </c>
    </row>
    <row r="76" spans="3:29" x14ac:dyDescent="0.25">
      <c r="C76" s="57">
        <f t="shared" si="10"/>
        <v>3.136127371931534E-6</v>
      </c>
      <c r="D76" s="15">
        <f t="shared" si="9"/>
        <v>4488</v>
      </c>
    </row>
    <row r="77" spans="3:29" x14ac:dyDescent="0.25">
      <c r="C77" s="57">
        <f t="shared" si="10"/>
        <v>1.0453757906438446E-6</v>
      </c>
      <c r="D77" s="15">
        <f t="shared" si="9"/>
        <v>3983</v>
      </c>
    </row>
    <row r="78" spans="3:29" x14ac:dyDescent="0.25">
      <c r="C78" s="57">
        <f t="shared" si="10"/>
        <v>3.4845859688128153E-7</v>
      </c>
      <c r="D78" s="15">
        <f t="shared" si="9"/>
        <v>3762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4" width="9.109375" style="15"/>
    <col min="5" max="5" width="12" style="15" bestFit="1" customWidth="1"/>
    <col min="6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46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0.56402777777777779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23.7</v>
      </c>
    </row>
    <row r="27" spans="1:29" x14ac:dyDescent="0.25">
      <c r="K27" s="15" t="s">
        <v>107</v>
      </c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25">
        <v>271031</v>
      </c>
      <c r="D29" s="25">
        <v>262790</v>
      </c>
      <c r="E29" s="25">
        <v>263179</v>
      </c>
      <c r="F29" s="30">
        <v>150108</v>
      </c>
      <c r="G29" s="30">
        <v>148495</v>
      </c>
      <c r="H29" s="30">
        <v>147482</v>
      </c>
      <c r="I29" s="30">
        <v>140726</v>
      </c>
      <c r="J29" s="32">
        <v>116696</v>
      </c>
      <c r="K29" s="27">
        <v>3695</v>
      </c>
      <c r="L29" s="30">
        <v>142044</v>
      </c>
      <c r="M29" s="30">
        <v>148384</v>
      </c>
      <c r="N29" s="30">
        <v>148483</v>
      </c>
      <c r="O29" s="28">
        <v>360440</v>
      </c>
      <c r="Q29" s="21" t="s">
        <v>30</v>
      </c>
      <c r="R29" s="15">
        <f>C29-$F$51</f>
        <v>122193.875</v>
      </c>
      <c r="S29" s="15">
        <f t="shared" ref="S29:AC36" si="0">D29-$F$51</f>
        <v>113952.875</v>
      </c>
      <c r="T29" s="15">
        <f t="shared" si="0"/>
        <v>114341.875</v>
      </c>
      <c r="U29" s="15">
        <f t="shared" si="0"/>
        <v>1270.875</v>
      </c>
      <c r="V29" s="15">
        <f t="shared" si="0"/>
        <v>-342.125</v>
      </c>
      <c r="W29" s="15">
        <f t="shared" si="0"/>
        <v>-1355.125</v>
      </c>
      <c r="X29" s="15">
        <f t="shared" si="0"/>
        <v>-8111.125</v>
      </c>
      <c r="Y29" s="15">
        <f t="shared" si="0"/>
        <v>-32141.125</v>
      </c>
      <c r="Z29" s="15">
        <f t="shared" si="0"/>
        <v>-145142.125</v>
      </c>
      <c r="AA29" s="15">
        <f t="shared" si="0"/>
        <v>-6793.125</v>
      </c>
      <c r="AB29" s="15">
        <f t="shared" si="0"/>
        <v>-453.125</v>
      </c>
      <c r="AC29" s="15">
        <f t="shared" si="0"/>
        <v>-354.125</v>
      </c>
    </row>
    <row r="30" spans="1:29" x14ac:dyDescent="0.25">
      <c r="B30" s="21" t="s">
        <v>31</v>
      </c>
      <c r="C30" s="36">
        <v>166310</v>
      </c>
      <c r="D30" s="36">
        <v>175524</v>
      </c>
      <c r="E30" s="36">
        <v>171409</v>
      </c>
      <c r="F30" s="30">
        <v>144231</v>
      </c>
      <c r="G30" s="30">
        <v>142629</v>
      </c>
      <c r="H30" s="30">
        <v>145468</v>
      </c>
      <c r="I30" s="30">
        <v>146644</v>
      </c>
      <c r="J30" s="30">
        <v>138076</v>
      </c>
      <c r="K30" s="27">
        <v>3693</v>
      </c>
      <c r="L30" s="30">
        <v>143088</v>
      </c>
      <c r="M30" s="30">
        <v>139191</v>
      </c>
      <c r="N30" s="30">
        <v>146234</v>
      </c>
      <c r="O30" s="28">
        <v>360440</v>
      </c>
      <c r="Q30" s="21" t="s">
        <v>31</v>
      </c>
      <c r="R30" s="15">
        <f t="shared" ref="R30:R36" si="1">C30-$F$51</f>
        <v>17472.875</v>
      </c>
      <c r="S30" s="15">
        <f t="shared" si="0"/>
        <v>26686.875</v>
      </c>
      <c r="T30" s="15">
        <f t="shared" si="0"/>
        <v>22571.875</v>
      </c>
      <c r="U30" s="15">
        <f t="shared" si="0"/>
        <v>-4606.125</v>
      </c>
      <c r="V30" s="15">
        <f t="shared" si="0"/>
        <v>-6208.125</v>
      </c>
      <c r="W30" s="15">
        <f t="shared" si="0"/>
        <v>-3369.125</v>
      </c>
      <c r="X30" s="15">
        <f t="shared" si="0"/>
        <v>-2193.125</v>
      </c>
      <c r="Y30" s="15">
        <f t="shared" si="0"/>
        <v>-10761.125</v>
      </c>
      <c r="Z30" s="15">
        <f t="shared" si="0"/>
        <v>-145144.125</v>
      </c>
      <c r="AA30" s="15">
        <f t="shared" si="0"/>
        <v>-5749.125</v>
      </c>
      <c r="AB30" s="15">
        <f t="shared" si="0"/>
        <v>-9646.125</v>
      </c>
      <c r="AC30" s="15">
        <f t="shared" si="0"/>
        <v>-2603.125</v>
      </c>
    </row>
    <row r="31" spans="1:29" x14ac:dyDescent="0.25">
      <c r="B31" s="21" t="s">
        <v>32</v>
      </c>
      <c r="C31" s="30">
        <v>140793</v>
      </c>
      <c r="D31" s="30">
        <v>140596</v>
      </c>
      <c r="E31" s="30">
        <v>141737</v>
      </c>
      <c r="F31" s="30">
        <v>147721</v>
      </c>
      <c r="G31" s="30">
        <v>143857</v>
      </c>
      <c r="H31" s="30">
        <v>143695</v>
      </c>
      <c r="I31" s="30">
        <v>143740</v>
      </c>
      <c r="J31" s="30">
        <v>139679</v>
      </c>
      <c r="K31" s="27">
        <v>3985</v>
      </c>
      <c r="L31" s="30">
        <v>142969</v>
      </c>
      <c r="M31" s="30">
        <v>140777</v>
      </c>
      <c r="N31" s="30">
        <v>141821</v>
      </c>
      <c r="O31" s="28">
        <v>360440</v>
      </c>
      <c r="Q31" s="21" t="s">
        <v>32</v>
      </c>
      <c r="R31" s="15">
        <f t="shared" si="1"/>
        <v>-8044.125</v>
      </c>
      <c r="S31" s="15">
        <f t="shared" si="0"/>
        <v>-8241.125</v>
      </c>
      <c r="T31" s="15">
        <f t="shared" si="0"/>
        <v>-7100.125</v>
      </c>
      <c r="U31" s="15">
        <f t="shared" si="0"/>
        <v>-1116.125</v>
      </c>
      <c r="V31" s="15">
        <f t="shared" si="0"/>
        <v>-4980.125</v>
      </c>
      <c r="W31" s="15">
        <f t="shared" si="0"/>
        <v>-5142.125</v>
      </c>
      <c r="X31" s="15">
        <f t="shared" si="0"/>
        <v>-5097.125</v>
      </c>
      <c r="Y31" s="15">
        <f t="shared" si="0"/>
        <v>-9158.125</v>
      </c>
      <c r="Z31" s="15">
        <f t="shared" si="0"/>
        <v>-144852.125</v>
      </c>
      <c r="AA31" s="15">
        <f t="shared" si="0"/>
        <v>-5868.125</v>
      </c>
      <c r="AB31" s="15">
        <f t="shared" si="0"/>
        <v>-8060.125</v>
      </c>
      <c r="AC31" s="15">
        <f t="shared" si="0"/>
        <v>-7016.125</v>
      </c>
    </row>
    <row r="32" spans="1:29" x14ac:dyDescent="0.25">
      <c r="B32" s="21" t="s">
        <v>33</v>
      </c>
      <c r="C32" s="30">
        <v>140607</v>
      </c>
      <c r="D32" s="30">
        <v>138489</v>
      </c>
      <c r="E32" s="30">
        <v>146769</v>
      </c>
      <c r="F32" s="30">
        <v>148673</v>
      </c>
      <c r="G32" s="30">
        <v>146591</v>
      </c>
      <c r="H32" s="30">
        <v>144085</v>
      </c>
      <c r="I32" s="30">
        <v>144728</v>
      </c>
      <c r="J32" s="32">
        <v>108405</v>
      </c>
      <c r="K32" s="27">
        <v>3795</v>
      </c>
      <c r="L32" s="30">
        <v>142287</v>
      </c>
      <c r="M32" s="30">
        <v>142858</v>
      </c>
      <c r="N32" s="30">
        <v>143925</v>
      </c>
      <c r="O32" s="28">
        <v>360440</v>
      </c>
      <c r="Q32" s="21" t="s">
        <v>33</v>
      </c>
      <c r="R32" s="15">
        <f t="shared" si="1"/>
        <v>-8230.125</v>
      </c>
      <c r="S32" s="15">
        <f t="shared" si="0"/>
        <v>-10348.125</v>
      </c>
      <c r="T32" s="15">
        <f t="shared" si="0"/>
        <v>-2068.125</v>
      </c>
      <c r="U32" s="15">
        <f t="shared" si="0"/>
        <v>-164.125</v>
      </c>
      <c r="V32" s="15">
        <f t="shared" si="0"/>
        <v>-2246.125</v>
      </c>
      <c r="W32" s="15">
        <f t="shared" si="0"/>
        <v>-4752.125</v>
      </c>
      <c r="X32" s="15">
        <f t="shared" si="0"/>
        <v>-4109.125</v>
      </c>
      <c r="Y32" s="15">
        <f t="shared" si="0"/>
        <v>-40432.125</v>
      </c>
      <c r="Z32" s="15">
        <f t="shared" si="0"/>
        <v>-145042.125</v>
      </c>
      <c r="AA32" s="15">
        <f t="shared" si="0"/>
        <v>-6550.125</v>
      </c>
      <c r="AB32" s="15">
        <f t="shared" si="0"/>
        <v>-5979.125</v>
      </c>
      <c r="AC32" s="15">
        <f t="shared" si="0"/>
        <v>-4912.125</v>
      </c>
    </row>
    <row r="33" spans="2:29" x14ac:dyDescent="0.25">
      <c r="B33" s="21" t="s">
        <v>34</v>
      </c>
      <c r="C33" s="30">
        <v>139714</v>
      </c>
      <c r="D33" s="33">
        <v>135880</v>
      </c>
      <c r="E33" s="30">
        <v>147020</v>
      </c>
      <c r="F33" s="30">
        <v>148503</v>
      </c>
      <c r="G33" s="30">
        <v>140332</v>
      </c>
      <c r="H33" s="30">
        <v>144904</v>
      </c>
      <c r="I33" s="30">
        <v>145675</v>
      </c>
      <c r="J33" s="30">
        <v>141610</v>
      </c>
      <c r="K33" s="27">
        <v>3665</v>
      </c>
      <c r="L33" s="30">
        <v>138969</v>
      </c>
      <c r="M33" s="30">
        <v>142849</v>
      </c>
      <c r="N33" s="30">
        <v>146177</v>
      </c>
      <c r="O33" s="28">
        <v>360440</v>
      </c>
      <c r="Q33" s="21" t="s">
        <v>34</v>
      </c>
      <c r="R33" s="15">
        <f t="shared" si="1"/>
        <v>-9123.125</v>
      </c>
      <c r="S33" s="15">
        <f t="shared" si="0"/>
        <v>-12957.125</v>
      </c>
      <c r="T33" s="15">
        <f t="shared" si="0"/>
        <v>-1817.125</v>
      </c>
      <c r="U33" s="15">
        <f t="shared" si="0"/>
        <v>-334.125</v>
      </c>
      <c r="V33" s="15">
        <f t="shared" si="0"/>
        <v>-8505.125</v>
      </c>
      <c r="W33" s="15">
        <f t="shared" si="0"/>
        <v>-3933.125</v>
      </c>
      <c r="X33" s="15">
        <f t="shared" si="0"/>
        <v>-3162.125</v>
      </c>
      <c r="Y33" s="15">
        <f t="shared" si="0"/>
        <v>-7227.125</v>
      </c>
      <c r="Z33" s="15">
        <f t="shared" si="0"/>
        <v>-145172.125</v>
      </c>
      <c r="AA33" s="15">
        <f t="shared" si="0"/>
        <v>-9868.125</v>
      </c>
      <c r="AB33" s="15">
        <f t="shared" si="0"/>
        <v>-5988.125</v>
      </c>
      <c r="AC33" s="15">
        <f t="shared" si="0"/>
        <v>-2660.125</v>
      </c>
    </row>
    <row r="34" spans="2:29" x14ac:dyDescent="0.25">
      <c r="B34" s="21" t="s">
        <v>35</v>
      </c>
      <c r="C34" s="26">
        <v>175643</v>
      </c>
      <c r="D34" s="26">
        <v>177013</v>
      </c>
      <c r="E34" s="26">
        <v>183192</v>
      </c>
      <c r="F34" s="30">
        <v>145399</v>
      </c>
      <c r="G34" s="30">
        <v>142612</v>
      </c>
      <c r="H34" s="30">
        <v>146913</v>
      </c>
      <c r="I34" s="30">
        <v>142486</v>
      </c>
      <c r="J34" s="33">
        <v>135921</v>
      </c>
      <c r="K34" s="27">
        <v>3753</v>
      </c>
      <c r="L34" s="30">
        <v>139588</v>
      </c>
      <c r="M34" s="30">
        <v>143401</v>
      </c>
      <c r="N34" s="30">
        <v>142780</v>
      </c>
      <c r="O34" s="28">
        <v>360440</v>
      </c>
      <c r="Q34" s="21" t="s">
        <v>35</v>
      </c>
      <c r="R34" s="15">
        <f t="shared" si="1"/>
        <v>26805.875</v>
      </c>
      <c r="S34" s="15">
        <f t="shared" si="0"/>
        <v>28175.875</v>
      </c>
      <c r="T34" s="15">
        <f t="shared" si="0"/>
        <v>34354.875</v>
      </c>
      <c r="U34" s="15">
        <f t="shared" si="0"/>
        <v>-3438.125</v>
      </c>
      <c r="V34" s="15">
        <f t="shared" si="0"/>
        <v>-6225.125</v>
      </c>
      <c r="W34" s="15">
        <f t="shared" si="0"/>
        <v>-1924.125</v>
      </c>
      <c r="X34" s="15">
        <f t="shared" si="0"/>
        <v>-6351.125</v>
      </c>
      <c r="Y34" s="15">
        <f t="shared" si="0"/>
        <v>-12916.125</v>
      </c>
      <c r="Z34" s="15">
        <f t="shared" si="0"/>
        <v>-145084.125</v>
      </c>
      <c r="AA34" s="15">
        <f t="shared" si="0"/>
        <v>-9249.125</v>
      </c>
      <c r="AB34" s="15">
        <f t="shared" si="0"/>
        <v>-5436.125</v>
      </c>
      <c r="AC34" s="15">
        <f t="shared" si="0"/>
        <v>-6057.125</v>
      </c>
    </row>
    <row r="35" spans="2:29" x14ac:dyDescent="0.25">
      <c r="B35" s="21" t="s">
        <v>36</v>
      </c>
      <c r="C35" s="33">
        <v>136440</v>
      </c>
      <c r="D35" s="30">
        <v>138345</v>
      </c>
      <c r="E35" s="30">
        <v>138704</v>
      </c>
      <c r="F35" s="30">
        <v>145885</v>
      </c>
      <c r="G35" s="30">
        <v>139798</v>
      </c>
      <c r="H35" s="30">
        <v>144762</v>
      </c>
      <c r="I35" s="30">
        <v>140870</v>
      </c>
      <c r="J35" s="33">
        <v>133684</v>
      </c>
      <c r="K35" s="27">
        <v>3714</v>
      </c>
      <c r="L35" s="33">
        <v>137035</v>
      </c>
      <c r="M35" s="30">
        <v>143597</v>
      </c>
      <c r="N35" s="30">
        <v>142977</v>
      </c>
      <c r="O35" s="28">
        <v>360440</v>
      </c>
      <c r="Q35" s="21" t="s">
        <v>36</v>
      </c>
      <c r="R35" s="15">
        <f t="shared" si="1"/>
        <v>-12397.125</v>
      </c>
      <c r="S35" s="15">
        <f t="shared" si="0"/>
        <v>-10492.125</v>
      </c>
      <c r="T35" s="15">
        <f t="shared" si="0"/>
        <v>-10133.125</v>
      </c>
      <c r="U35" s="15">
        <f t="shared" si="0"/>
        <v>-2952.125</v>
      </c>
      <c r="V35" s="15">
        <f t="shared" si="0"/>
        <v>-9039.125</v>
      </c>
      <c r="W35" s="15">
        <f t="shared" si="0"/>
        <v>-4075.125</v>
      </c>
      <c r="X35" s="15">
        <f t="shared" si="0"/>
        <v>-7967.125</v>
      </c>
      <c r="Y35" s="15">
        <f t="shared" si="0"/>
        <v>-15153.125</v>
      </c>
      <c r="Z35" s="15">
        <f t="shared" si="0"/>
        <v>-145123.125</v>
      </c>
      <c r="AA35" s="15">
        <f t="shared" si="0"/>
        <v>-11802.125</v>
      </c>
      <c r="AB35" s="15">
        <f t="shared" si="0"/>
        <v>-5240.125</v>
      </c>
      <c r="AC35" s="15">
        <f t="shared" si="0"/>
        <v>-5860.125</v>
      </c>
    </row>
    <row r="36" spans="2:29" x14ac:dyDescent="0.25">
      <c r="B36" s="21" t="s">
        <v>37</v>
      </c>
      <c r="C36" s="30">
        <v>140663</v>
      </c>
      <c r="D36" s="33">
        <v>132747</v>
      </c>
      <c r="E36" s="30">
        <v>137620</v>
      </c>
      <c r="F36" s="30">
        <v>145366</v>
      </c>
      <c r="G36" s="30">
        <v>142109</v>
      </c>
      <c r="H36" s="30">
        <v>143908</v>
      </c>
      <c r="I36" s="30">
        <v>150858</v>
      </c>
      <c r="J36" s="30">
        <v>141695</v>
      </c>
      <c r="K36" s="27">
        <v>3795</v>
      </c>
      <c r="L36" s="33">
        <v>132780</v>
      </c>
      <c r="M36" s="30">
        <v>142184</v>
      </c>
      <c r="N36" s="30">
        <v>141551</v>
      </c>
      <c r="O36" s="28">
        <v>360440</v>
      </c>
      <c r="Q36" s="21" t="s">
        <v>37</v>
      </c>
      <c r="R36" s="15">
        <f t="shared" si="1"/>
        <v>-8174.125</v>
      </c>
      <c r="S36" s="15">
        <f t="shared" si="0"/>
        <v>-16090.125</v>
      </c>
      <c r="T36" s="15">
        <f t="shared" si="0"/>
        <v>-11217.125</v>
      </c>
      <c r="U36" s="15">
        <f t="shared" si="0"/>
        <v>-3471.125</v>
      </c>
      <c r="V36" s="15">
        <f t="shared" si="0"/>
        <v>-6728.125</v>
      </c>
      <c r="W36" s="15">
        <f t="shared" si="0"/>
        <v>-4929.125</v>
      </c>
      <c r="X36" s="15">
        <f t="shared" si="0"/>
        <v>2020.875</v>
      </c>
      <c r="Y36" s="15">
        <f t="shared" si="0"/>
        <v>-7142.125</v>
      </c>
      <c r="Z36" s="15">
        <f t="shared" si="0"/>
        <v>-145042.125</v>
      </c>
      <c r="AA36" s="15">
        <f t="shared" si="0"/>
        <v>-16057.125</v>
      </c>
      <c r="AB36" s="15">
        <f t="shared" si="0"/>
        <v>-6653.125</v>
      </c>
      <c r="AC36" s="15">
        <f t="shared" si="0"/>
        <v>-7286.125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1826873</v>
      </c>
      <c r="D40" s="27">
        <v>103901</v>
      </c>
      <c r="E40" s="27">
        <v>73747</v>
      </c>
      <c r="F40" s="27">
        <v>151537</v>
      </c>
      <c r="G40" s="27">
        <v>36303</v>
      </c>
      <c r="H40" s="27">
        <v>3218</v>
      </c>
      <c r="I40" s="27">
        <v>3207</v>
      </c>
      <c r="J40" s="27">
        <v>3111</v>
      </c>
      <c r="K40" s="27">
        <v>3127</v>
      </c>
      <c r="L40" s="27">
        <v>3954</v>
      </c>
      <c r="M40" s="27">
        <v>2938</v>
      </c>
      <c r="N40" s="27">
        <v>2978</v>
      </c>
      <c r="Q40" s="21" t="s">
        <v>30</v>
      </c>
      <c r="R40" s="15">
        <f>1000*(R29-$F$64)/$E$64</f>
        <v>0.88704846477567201</v>
      </c>
      <c r="S40" s="15">
        <f t="shared" ref="S40:AC40" si="2">1000*(S29-$F$64)/$E$64</f>
        <v>0.8205039930188921</v>
      </c>
      <c r="T40" s="15">
        <f t="shared" si="2"/>
        <v>0.82364509234098737</v>
      </c>
      <c r="U40" s="15">
        <f t="shared" si="2"/>
        <v>-8.9381235290472622E-2</v>
      </c>
      <c r="V40" s="15">
        <f t="shared" si="2"/>
        <v>-0.10240589648980353</v>
      </c>
      <c r="W40" s="15">
        <f t="shared" si="2"/>
        <v>-0.11058567441597973</v>
      </c>
      <c r="X40" s="15">
        <f t="shared" si="2"/>
        <v>-0.16513906007170176</v>
      </c>
      <c r="Y40" s="15">
        <f t="shared" si="2"/>
        <v>-0.3591766351615478</v>
      </c>
      <c r="Z40" s="15">
        <f t="shared" si="2"/>
        <v>-1.2716377264111396</v>
      </c>
      <c r="AA40" s="15">
        <f t="shared" si="2"/>
        <v>-0.1544964664816719</v>
      </c>
      <c r="AB40" s="15">
        <f t="shared" si="2"/>
        <v>-0.10330219989533715</v>
      </c>
      <c r="AC40" s="15">
        <f t="shared" si="2"/>
        <v>-0.10250279415526663</v>
      </c>
    </row>
    <row r="41" spans="2:29" x14ac:dyDescent="0.25">
      <c r="B41" s="21" t="s">
        <v>31</v>
      </c>
      <c r="C41" s="24">
        <v>6859785</v>
      </c>
      <c r="D41" s="27">
        <v>51517</v>
      </c>
      <c r="E41" s="27">
        <v>73902</v>
      </c>
      <c r="F41" s="27">
        <v>147200</v>
      </c>
      <c r="G41" s="27">
        <v>37101</v>
      </c>
      <c r="H41" s="27">
        <v>3201</v>
      </c>
      <c r="I41" s="27">
        <v>3221</v>
      </c>
      <c r="J41" s="27">
        <v>3259</v>
      </c>
      <c r="K41" s="27">
        <v>3111</v>
      </c>
      <c r="L41" s="27">
        <v>3368</v>
      </c>
      <c r="M41" s="27">
        <v>3145</v>
      </c>
      <c r="N41" s="27">
        <v>3101</v>
      </c>
      <c r="Q41" s="21" t="s">
        <v>31</v>
      </c>
      <c r="R41" s="15">
        <f t="shared" ref="R41:AC47" si="3">1000*(R30-$F$64)/$E$64</f>
        <v>4.1446762695615015E-2</v>
      </c>
      <c r="S41" s="15">
        <f t="shared" si="3"/>
        <v>0.11584802016036082</v>
      </c>
      <c r="T41" s="15">
        <f t="shared" si="3"/>
        <v>8.2620195711974778E-2</v>
      </c>
      <c r="U41" s="15">
        <f t="shared" si="3"/>
        <v>-0.13683686695102298</v>
      </c>
      <c r="V41" s="15">
        <f t="shared" si="3"/>
        <v>-0.14977270529034606</v>
      </c>
      <c r="W41" s="15">
        <f t="shared" si="3"/>
        <v>-0.12684833260286904</v>
      </c>
      <c r="X41" s="15">
        <f t="shared" si="3"/>
        <v>-0.11735236138748581</v>
      </c>
      <c r="Y41" s="15">
        <f t="shared" si="3"/>
        <v>-0.18653729452813503</v>
      </c>
      <c r="Z41" s="15">
        <f t="shared" si="3"/>
        <v>-1.2716538760220502</v>
      </c>
      <c r="AA41" s="15">
        <f t="shared" si="3"/>
        <v>-0.14606636958638272</v>
      </c>
      <c r="AB41" s="15">
        <f t="shared" si="3"/>
        <v>-0.17753388644552254</v>
      </c>
      <c r="AC41" s="15">
        <f t="shared" si="3"/>
        <v>-0.12066303162414152</v>
      </c>
    </row>
    <row r="42" spans="2:29" x14ac:dyDescent="0.25">
      <c r="B42" s="21" t="s">
        <v>32</v>
      </c>
      <c r="C42" s="25">
        <v>7612649</v>
      </c>
      <c r="D42" s="27">
        <v>17290</v>
      </c>
      <c r="E42" s="27">
        <v>76248</v>
      </c>
      <c r="F42" s="27">
        <v>145698</v>
      </c>
      <c r="G42" s="27">
        <v>36349</v>
      </c>
      <c r="H42" s="27">
        <v>3184</v>
      </c>
      <c r="I42" s="27">
        <v>3202</v>
      </c>
      <c r="J42" s="27">
        <v>3125</v>
      </c>
      <c r="K42" s="27">
        <v>3434</v>
      </c>
      <c r="L42" s="27">
        <v>3638</v>
      </c>
      <c r="M42" s="27">
        <v>3080</v>
      </c>
      <c r="N42" s="27">
        <v>3076</v>
      </c>
      <c r="Q42" s="21" t="s">
        <v>32</v>
      </c>
      <c r="R42" s="15">
        <f t="shared" si="3"/>
        <v>-0.16459804810619946</v>
      </c>
      <c r="S42" s="15">
        <f t="shared" si="3"/>
        <v>-0.16618878478088528</v>
      </c>
      <c r="T42" s="15">
        <f t="shared" si="3"/>
        <v>-0.15697543175643605</v>
      </c>
      <c r="U42" s="15">
        <f t="shared" si="3"/>
        <v>-0.1086557959121731</v>
      </c>
      <c r="V42" s="15">
        <f t="shared" si="3"/>
        <v>-0.13985684419128944</v>
      </c>
      <c r="W42" s="15">
        <f t="shared" si="3"/>
        <v>-0.14116496267504119</v>
      </c>
      <c r="X42" s="15">
        <f t="shared" si="3"/>
        <v>-0.14080159642955459</v>
      </c>
      <c r="Y42" s="15">
        <f t="shared" si="3"/>
        <v>-0.1735933813833567</v>
      </c>
      <c r="Z42" s="15">
        <f t="shared" si="3"/>
        <v>-1.269296032829115</v>
      </c>
      <c r="AA42" s="15">
        <f t="shared" si="3"/>
        <v>-0.14702727143555838</v>
      </c>
      <c r="AB42" s="15">
        <f t="shared" si="3"/>
        <v>-0.1647272449934836</v>
      </c>
      <c r="AC42" s="15">
        <f t="shared" si="3"/>
        <v>-0.15629714809819439</v>
      </c>
    </row>
    <row r="43" spans="2:29" x14ac:dyDescent="0.25">
      <c r="B43" s="21" t="s">
        <v>33</v>
      </c>
      <c r="C43" s="25">
        <v>7106482</v>
      </c>
      <c r="D43" s="27">
        <v>8683</v>
      </c>
      <c r="E43" s="27">
        <v>75962</v>
      </c>
      <c r="F43" s="27">
        <v>146763</v>
      </c>
      <c r="G43" s="27">
        <v>36519</v>
      </c>
      <c r="H43" s="27">
        <v>3433</v>
      </c>
      <c r="I43" s="27">
        <v>3173</v>
      </c>
      <c r="J43" s="27">
        <v>3119</v>
      </c>
      <c r="K43" s="27">
        <v>3038</v>
      </c>
      <c r="L43" s="27">
        <v>3090</v>
      </c>
      <c r="M43" s="27">
        <v>3074</v>
      </c>
      <c r="N43" s="27">
        <v>3094</v>
      </c>
      <c r="Q43" s="21" t="s">
        <v>33</v>
      </c>
      <c r="R43" s="15">
        <f t="shared" si="3"/>
        <v>-0.16609996192087742</v>
      </c>
      <c r="S43" s="15">
        <f t="shared" si="3"/>
        <v>-0.18320239987511355</v>
      </c>
      <c r="T43" s="15">
        <f t="shared" si="3"/>
        <v>-0.11634301070557858</v>
      </c>
      <c r="U43" s="15">
        <f t="shared" si="3"/>
        <v>-0.10096858111876764</v>
      </c>
      <c r="V43" s="15">
        <f t="shared" si="3"/>
        <v>-0.11778032607661447</v>
      </c>
      <c r="W43" s="15">
        <f t="shared" si="3"/>
        <v>-0.13801578854749064</v>
      </c>
      <c r="X43" s="15">
        <f t="shared" si="3"/>
        <v>-0.13282368863975985</v>
      </c>
      <c r="Y43" s="15">
        <f t="shared" si="3"/>
        <v>-0.42612484719109062</v>
      </c>
      <c r="Z43" s="15">
        <f t="shared" si="3"/>
        <v>-1.270830245865614</v>
      </c>
      <c r="AA43" s="15">
        <f t="shared" si="3"/>
        <v>-0.15253428875604425</v>
      </c>
      <c r="AB43" s="15">
        <f t="shared" si="3"/>
        <v>-0.147923574841092</v>
      </c>
      <c r="AC43" s="15">
        <f t="shared" si="3"/>
        <v>-0.13930775742033188</v>
      </c>
    </row>
    <row r="44" spans="2:29" x14ac:dyDescent="0.25">
      <c r="B44" s="21" t="s">
        <v>34</v>
      </c>
      <c r="C44" s="36">
        <v>4821562</v>
      </c>
      <c r="D44" s="27">
        <v>5640</v>
      </c>
      <c r="E44" s="27">
        <v>77772</v>
      </c>
      <c r="F44" s="27">
        <v>152683</v>
      </c>
      <c r="G44" s="27">
        <v>36884</v>
      </c>
      <c r="H44" s="27">
        <v>3173</v>
      </c>
      <c r="I44" s="27">
        <v>3185</v>
      </c>
      <c r="J44" s="27">
        <v>3191</v>
      </c>
      <c r="K44" s="27">
        <v>3072</v>
      </c>
      <c r="L44" s="27">
        <v>3236</v>
      </c>
      <c r="M44" s="27">
        <v>3070</v>
      </c>
      <c r="N44" s="27">
        <v>3105</v>
      </c>
      <c r="Q44" s="21" t="s">
        <v>34</v>
      </c>
      <c r="R44" s="15">
        <f t="shared" si="3"/>
        <v>-0.1733107631924227</v>
      </c>
      <c r="S44" s="15">
        <f t="shared" si="3"/>
        <v>-0.20426956730788126</v>
      </c>
      <c r="T44" s="15">
        <f t="shared" si="3"/>
        <v>-0.11431623453630886</v>
      </c>
      <c r="U44" s="15">
        <f t="shared" si="3"/>
        <v>-0.10234129804616147</v>
      </c>
      <c r="V44" s="15">
        <f t="shared" si="3"/>
        <v>-0.16832053342107334</v>
      </c>
      <c r="W44" s="15">
        <f t="shared" si="3"/>
        <v>-0.13140252287963447</v>
      </c>
      <c r="X44" s="15">
        <f t="shared" si="3"/>
        <v>-0.12517684787363065</v>
      </c>
      <c r="Y44" s="15">
        <f t="shared" si="3"/>
        <v>-0.15800093204925381</v>
      </c>
      <c r="Z44" s="15">
        <f t="shared" si="3"/>
        <v>-1.2718799705747974</v>
      </c>
      <c r="AA44" s="15">
        <f t="shared" si="3"/>
        <v>-0.17932649325658978</v>
      </c>
      <c r="AB44" s="15">
        <f t="shared" si="3"/>
        <v>-0.14799624809018933</v>
      </c>
      <c r="AC44" s="15">
        <f t="shared" si="3"/>
        <v>-0.12112329553509123</v>
      </c>
    </row>
    <row r="45" spans="2:29" x14ac:dyDescent="0.25">
      <c r="B45" s="21" t="s">
        <v>35</v>
      </c>
      <c r="C45" s="29">
        <v>2202813</v>
      </c>
      <c r="D45" s="27">
        <v>4488</v>
      </c>
      <c r="E45" s="27">
        <v>76546</v>
      </c>
      <c r="F45" s="27">
        <v>146435</v>
      </c>
      <c r="G45" s="27">
        <v>36305</v>
      </c>
      <c r="H45" s="27">
        <v>3159</v>
      </c>
      <c r="I45" s="27">
        <v>3144</v>
      </c>
      <c r="J45" s="27">
        <v>3095</v>
      </c>
      <c r="K45" s="27">
        <v>3121</v>
      </c>
      <c r="L45" s="27">
        <v>3182</v>
      </c>
      <c r="M45" s="27">
        <v>3124</v>
      </c>
      <c r="N45" s="27">
        <v>3085</v>
      </c>
      <c r="Q45" s="21" t="s">
        <v>35</v>
      </c>
      <c r="R45" s="15">
        <f t="shared" si="3"/>
        <v>0.11680892200953651</v>
      </c>
      <c r="S45" s="15">
        <f t="shared" si="3"/>
        <v>0.12787140548323975</v>
      </c>
      <c r="T45" s="15">
        <f t="shared" si="3"/>
        <v>0.17776562839127799</v>
      </c>
      <c r="U45" s="15">
        <f t="shared" si="3"/>
        <v>-0.12740549417928182</v>
      </c>
      <c r="V45" s="15">
        <f t="shared" si="3"/>
        <v>-0.14990997698308545</v>
      </c>
      <c r="W45" s="15">
        <f t="shared" si="3"/>
        <v>-0.11518023872002145</v>
      </c>
      <c r="X45" s="15">
        <f t="shared" si="3"/>
        <v>-0.15092740247044795</v>
      </c>
      <c r="Y45" s="15">
        <f t="shared" si="3"/>
        <v>-0.2039385002842157</v>
      </c>
      <c r="Z45" s="15">
        <f t="shared" si="3"/>
        <v>-1.2711693876947348</v>
      </c>
      <c r="AA45" s="15">
        <f t="shared" si="3"/>
        <v>-0.17432818867978517</v>
      </c>
      <c r="AB45" s="15">
        <f t="shared" si="3"/>
        <v>-0.14353895547888701</v>
      </c>
      <c r="AC45" s="15">
        <f t="shared" si="3"/>
        <v>-0.14855340966660213</v>
      </c>
    </row>
    <row r="46" spans="2:29" x14ac:dyDescent="0.25">
      <c r="B46" s="21" t="s">
        <v>36</v>
      </c>
      <c r="C46" s="35">
        <v>858030</v>
      </c>
      <c r="D46" s="27">
        <v>3983</v>
      </c>
      <c r="E46" s="27">
        <v>73899</v>
      </c>
      <c r="F46" s="27">
        <v>148272</v>
      </c>
      <c r="G46" s="27">
        <v>36711</v>
      </c>
      <c r="H46" s="27">
        <v>3503</v>
      </c>
      <c r="I46" s="27">
        <v>6268</v>
      </c>
      <c r="J46" s="27">
        <v>3101</v>
      </c>
      <c r="K46" s="27">
        <v>3083</v>
      </c>
      <c r="L46" s="27">
        <v>3090</v>
      </c>
      <c r="M46" s="27">
        <v>3192</v>
      </c>
      <c r="N46" s="27">
        <v>6254</v>
      </c>
      <c r="Q46" s="21" t="s">
        <v>36</v>
      </c>
      <c r="R46" s="15">
        <f t="shared" si="3"/>
        <v>-0.19974767625293688</v>
      </c>
      <c r="S46" s="15">
        <f t="shared" si="3"/>
        <v>-0.18436517186067067</v>
      </c>
      <c r="T46" s="15">
        <f t="shared" si="3"/>
        <v>-0.18146631670223312</v>
      </c>
      <c r="U46" s="15">
        <f t="shared" si="3"/>
        <v>-0.12348113872802652</v>
      </c>
      <c r="V46" s="15">
        <f t="shared" si="3"/>
        <v>-0.17263247953418104</v>
      </c>
      <c r="W46" s="15">
        <f t="shared" si="3"/>
        <v>-0.13254914525428108</v>
      </c>
      <c r="X46" s="15">
        <f t="shared" si="3"/>
        <v>-0.16397628808614462</v>
      </c>
      <c r="Y46" s="15">
        <f t="shared" si="3"/>
        <v>-0.22200184008762749</v>
      </c>
      <c r="Z46" s="15">
        <f t="shared" si="3"/>
        <v>-1.2714843051074898</v>
      </c>
      <c r="AA46" s="15">
        <f t="shared" si="3"/>
        <v>-0.19494316700705847</v>
      </c>
      <c r="AB46" s="15">
        <f t="shared" si="3"/>
        <v>-0.14195629360965648</v>
      </c>
      <c r="AC46" s="15">
        <f t="shared" si="3"/>
        <v>-0.14696267299191634</v>
      </c>
    </row>
    <row r="47" spans="2:29" x14ac:dyDescent="0.25">
      <c r="B47" s="21" t="s">
        <v>37</v>
      </c>
      <c r="C47" s="27">
        <v>306966</v>
      </c>
      <c r="D47" s="27">
        <v>3762</v>
      </c>
      <c r="E47" s="27">
        <v>76038</v>
      </c>
      <c r="F47" s="27">
        <v>152109</v>
      </c>
      <c r="G47" s="27">
        <v>36025</v>
      </c>
      <c r="H47" s="27">
        <v>3028</v>
      </c>
      <c r="I47" s="27">
        <v>3037</v>
      </c>
      <c r="J47" s="27">
        <v>2648</v>
      </c>
      <c r="K47" s="27">
        <v>2883</v>
      </c>
      <c r="L47" s="27">
        <v>2917</v>
      </c>
      <c r="M47" s="27">
        <v>2852</v>
      </c>
      <c r="N47" s="27">
        <v>2960</v>
      </c>
      <c r="Q47" s="21" t="s">
        <v>37</v>
      </c>
      <c r="R47" s="15">
        <f t="shared" si="3"/>
        <v>-0.16564777281538298</v>
      </c>
      <c r="S47" s="15">
        <f t="shared" si="3"/>
        <v>-0.22956793279920412</v>
      </c>
      <c r="T47" s="15">
        <f t="shared" si="3"/>
        <v>-0.19021940581573263</v>
      </c>
      <c r="U47" s="15">
        <f t="shared" si="3"/>
        <v>-0.12767196275930534</v>
      </c>
      <c r="V47" s="15">
        <f t="shared" si="3"/>
        <v>-0.15397160412708014</v>
      </c>
      <c r="W47" s="15">
        <f t="shared" si="3"/>
        <v>-0.13944502911307127</v>
      </c>
      <c r="X47" s="15">
        <f t="shared" si="3"/>
        <v>-8.3325131199029234E-2</v>
      </c>
      <c r="Y47" s="15">
        <f t="shared" si="3"/>
        <v>-0.15731457358555689</v>
      </c>
      <c r="Z47" s="15">
        <f t="shared" si="3"/>
        <v>-1.270830245865614</v>
      </c>
      <c r="AA47" s="15">
        <f t="shared" si="3"/>
        <v>-0.2293014642191806</v>
      </c>
      <c r="AB47" s="15">
        <f t="shared" si="3"/>
        <v>-0.1533659937179358</v>
      </c>
      <c r="AC47" s="15">
        <f t="shared" si="3"/>
        <v>-0.15847734557111401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9.7013888888888899E-2</v>
      </c>
      <c r="T50" s="15" t="s">
        <v>105</v>
      </c>
      <c r="U50" s="61">
        <f>S50*24</f>
        <v>2.3283333333333336</v>
      </c>
    </row>
    <row r="51" spans="2:29" x14ac:dyDescent="0.25">
      <c r="E51" s="15" t="s">
        <v>93</v>
      </c>
      <c r="F51" s="15">
        <f>AVERAGE(F40:F47)</f>
        <v>148837.125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STDEV(F40:F47)</f>
        <v>2821.1217342195132</v>
      </c>
      <c r="P52" t="s">
        <v>53</v>
      </c>
      <c r="Q52" s="21" t="s">
        <v>30</v>
      </c>
      <c r="R52" s="15">
        <f>R40/$U$50</f>
        <v>0.38098001350422561</v>
      </c>
      <c r="S52" s="15">
        <f t="shared" ref="S52:AC52" si="4">S40/$U$50</f>
        <v>0.35239971067382619</v>
      </c>
      <c r="T52" s="15">
        <f t="shared" si="4"/>
        <v>0.35374878697537032</v>
      </c>
      <c r="U52" s="15">
        <f t="shared" si="4"/>
        <v>-3.8388504777583085E-2</v>
      </c>
      <c r="V52" s="15">
        <f t="shared" si="4"/>
        <v>-4.3982489544654335E-2</v>
      </c>
      <c r="W52" s="15">
        <f t="shared" si="4"/>
        <v>-4.7495636828624073E-2</v>
      </c>
      <c r="X52" s="15">
        <f t="shared" si="4"/>
        <v>-7.0925866888347205E-2</v>
      </c>
      <c r="Y52" s="15">
        <f t="shared" si="4"/>
        <v>-0.15426340808656311</v>
      </c>
      <c r="Z52" s="15">
        <f t="shared" si="4"/>
        <v>-0.54615793546648794</v>
      </c>
      <c r="AA52" s="15">
        <f t="shared" si="4"/>
        <v>-6.6354960550467523E-2</v>
      </c>
      <c r="AB52" s="15">
        <f t="shared" si="4"/>
        <v>-4.4367444479028122E-2</v>
      </c>
      <c r="AC52" s="15">
        <f t="shared" si="4"/>
        <v>-4.402410629431637E-2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1.780104339110165E-2</v>
      </c>
      <c r="S53" s="15">
        <f t="shared" si="5"/>
        <v>4.9755771006597338E-2</v>
      </c>
      <c r="T53" s="15">
        <f t="shared" si="5"/>
        <v>3.5484693934992741E-2</v>
      </c>
      <c r="U53" s="15">
        <f t="shared" si="5"/>
        <v>-5.8770307924562476E-2</v>
      </c>
      <c r="V53" s="15">
        <f t="shared" si="5"/>
        <v>-6.4326144004443545E-2</v>
      </c>
      <c r="W53" s="15">
        <f t="shared" si="5"/>
        <v>-5.4480314646901513E-2</v>
      </c>
      <c r="X53" s="15">
        <f t="shared" si="5"/>
        <v>-5.0401873180022531E-2</v>
      </c>
      <c r="Y53" s="15">
        <f t="shared" si="5"/>
        <v>-8.0116232438712243E-2</v>
      </c>
      <c r="Z53" s="15">
        <f t="shared" si="5"/>
        <v>-0.54616487159143168</v>
      </c>
      <c r="AA53" s="15">
        <f t="shared" si="5"/>
        <v>-6.2734303329870886E-2</v>
      </c>
      <c r="AB53" s="15">
        <f t="shared" si="5"/>
        <v>-7.6249342782615248E-2</v>
      </c>
      <c r="AC53" s="15">
        <f t="shared" si="5"/>
        <v>-5.1823778793475238E-2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-7.0693506702734193E-2</v>
      </c>
      <c r="S54" s="15">
        <f t="shared" si="5"/>
        <v>-7.137671500968587E-2</v>
      </c>
      <c r="T54" s="15">
        <f t="shared" si="5"/>
        <v>-6.7419655729321126E-2</v>
      </c>
      <c r="U54" s="15">
        <f t="shared" si="5"/>
        <v>-4.6666769897855301E-2</v>
      </c>
      <c r="V54" s="15">
        <f t="shared" si="5"/>
        <v>-6.0067363289029098E-2</v>
      </c>
      <c r="W54" s="15">
        <f t="shared" si="5"/>
        <v>-6.0629189409466502E-2</v>
      </c>
      <c r="X54" s="15">
        <f t="shared" si="5"/>
        <v>-6.0473126598233888E-2</v>
      </c>
      <c r="Y54" s="15">
        <f t="shared" si="5"/>
        <v>-7.4556928296359348E-2</v>
      </c>
      <c r="Z54" s="15">
        <f t="shared" si="5"/>
        <v>-0.54515219734965559</v>
      </c>
      <c r="AA54" s="15">
        <f t="shared" si="5"/>
        <v>-6.3147002764019342E-2</v>
      </c>
      <c r="AB54" s="15">
        <f t="shared" si="5"/>
        <v>-7.0748995702283574E-2</v>
      </c>
      <c r="AC54" s="15">
        <f t="shared" si="5"/>
        <v>-6.7128338481686922E-2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1.1021875252214706E-3</v>
      </c>
      <c r="F55" s="15" t="s">
        <v>96</v>
      </c>
      <c r="P55" t="s">
        <v>56</v>
      </c>
      <c r="Q55" s="21" t="s">
        <v>33</v>
      </c>
      <c r="R55" s="15">
        <f t="shared" si="5"/>
        <v>-7.1338566322495661E-2</v>
      </c>
      <c r="S55" s="15">
        <f t="shared" si="5"/>
        <v>-7.8683922637844031E-2</v>
      </c>
      <c r="T55" s="15">
        <f t="shared" si="5"/>
        <v>-4.9968365371043051E-2</v>
      </c>
      <c r="U55" s="15">
        <f t="shared" si="5"/>
        <v>-4.3365174424667557E-2</v>
      </c>
      <c r="V55" s="15">
        <f t="shared" si="5"/>
        <v>-5.0585680491029829E-2</v>
      </c>
      <c r="W55" s="15">
        <f t="shared" si="5"/>
        <v>-5.9276645045450514E-2</v>
      </c>
      <c r="X55" s="15">
        <f t="shared" si="5"/>
        <v>-5.704668087606006E-2</v>
      </c>
      <c r="Y55" s="15">
        <f t="shared" si="5"/>
        <v>-0.18301711404055429</v>
      </c>
      <c r="Z55" s="15">
        <f t="shared" si="5"/>
        <v>-0.54581112921930441</v>
      </c>
      <c r="AA55" s="15">
        <f t="shared" si="5"/>
        <v>-6.5512221369811413E-2</v>
      </c>
      <c r="AB55" s="15">
        <f t="shared" si="5"/>
        <v>-6.3531957698393121E-2</v>
      </c>
      <c r="AC55" s="15">
        <f t="shared" si="5"/>
        <v>-5.9831535040944253E-2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1.1021875252214706</v>
      </c>
      <c r="F56" s="15" t="s">
        <v>97</v>
      </c>
      <c r="P56" t="s">
        <v>57</v>
      </c>
      <c r="Q56" s="21" t="s">
        <v>34</v>
      </c>
      <c r="R56" s="15">
        <f t="shared" si="5"/>
        <v>-7.4435546109845097E-2</v>
      </c>
      <c r="S56" s="15">
        <f t="shared" si="5"/>
        <v>-8.7732097626863806E-2</v>
      </c>
      <c r="T56" s="15">
        <f t="shared" si="5"/>
        <v>-4.9097881690612244E-2</v>
      </c>
      <c r="U56" s="15">
        <f t="shared" si="5"/>
        <v>-4.3954745044879652E-2</v>
      </c>
      <c r="V56" s="15">
        <f t="shared" si="5"/>
        <v>-7.2292283502250532E-2</v>
      </c>
      <c r="W56" s="15">
        <f t="shared" si="5"/>
        <v>-5.6436301881016948E-2</v>
      </c>
      <c r="X56" s="15">
        <f t="shared" si="5"/>
        <v>-5.3762425715231481E-2</v>
      </c>
      <c r="Y56" s="15">
        <f t="shared" si="5"/>
        <v>-6.7860099663244286E-2</v>
      </c>
      <c r="Z56" s="15">
        <f t="shared" si="5"/>
        <v>-0.54626197734064308</v>
      </c>
      <c r="AA56" s="15">
        <f t="shared" si="5"/>
        <v>-7.7019252651362821E-2</v>
      </c>
      <c r="AB56" s="15">
        <f t="shared" si="5"/>
        <v>-6.3563170260639651E-2</v>
      </c>
      <c r="AC56" s="15">
        <f t="shared" si="5"/>
        <v>-5.2021458354369887E-2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5.0168470440745808E-2</v>
      </c>
      <c r="S57" s="15">
        <f t="shared" si="5"/>
        <v>5.4919716027160947E-2</v>
      </c>
      <c r="T57" s="15">
        <f t="shared" si="5"/>
        <v>7.634887404063477E-2</v>
      </c>
      <c r="U57" s="15">
        <f t="shared" si="5"/>
        <v>-5.4719610957458184E-2</v>
      </c>
      <c r="V57" s="15">
        <f t="shared" si="5"/>
        <v>-6.4385101066464751E-2</v>
      </c>
      <c r="W57" s="15">
        <f t="shared" si="5"/>
        <v>-4.9468964375098685E-2</v>
      </c>
      <c r="X57" s="15">
        <f t="shared" si="5"/>
        <v>-6.4822076937916071E-2</v>
      </c>
      <c r="Y57" s="15">
        <f t="shared" si="5"/>
        <v>-8.7589907065518544E-2</v>
      </c>
      <c r="Z57" s="15">
        <f t="shared" si="5"/>
        <v>-0.54595678784312152</v>
      </c>
      <c r="AA57" s="15">
        <f t="shared" si="5"/>
        <v>-7.4872521981296417E-2</v>
      </c>
      <c r="AB57" s="15">
        <f t="shared" si="5"/>
        <v>-6.1648799776186251E-2</v>
      </c>
      <c r="AC57" s="15">
        <f t="shared" si="5"/>
        <v>-6.3802466571196328E-2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-8.5789982642635723E-2</v>
      </c>
      <c r="S58" s="15">
        <f t="shared" si="5"/>
        <v>-7.9183323633788397E-2</v>
      </c>
      <c r="T58" s="15">
        <f t="shared" si="5"/>
        <v>-7.7938289206399322E-2</v>
      </c>
      <c r="U58" s="15">
        <f t="shared" si="5"/>
        <v>-5.3034132596145957E-2</v>
      </c>
      <c r="V58" s="15">
        <f t="shared" si="5"/>
        <v>-7.4144228862210892E-2</v>
      </c>
      <c r="W58" s="15">
        <f t="shared" si="5"/>
        <v>-5.6928766752017634E-2</v>
      </c>
      <c r="X58" s="15">
        <f t="shared" si="5"/>
        <v>-7.042646589240284E-2</v>
      </c>
      <c r="Y58" s="15">
        <f t="shared" si="5"/>
        <v>-9.5347962815015383E-2</v>
      </c>
      <c r="Z58" s="15">
        <f t="shared" si="5"/>
        <v>-0.54609204227952313</v>
      </c>
      <c r="AA58" s="15">
        <f t="shared" si="5"/>
        <v>-8.3726485471893389E-2</v>
      </c>
      <c r="AB58" s="15">
        <f t="shared" si="5"/>
        <v>-6.0969059531706428E-2</v>
      </c>
      <c r="AC58" s="15">
        <f t="shared" si="5"/>
        <v>-6.3119258264244665E-2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-7.1144354824072858E-2</v>
      </c>
      <c r="S59" s="15">
        <f t="shared" si="5"/>
        <v>-9.85975373511256E-2</v>
      </c>
      <c r="T59" s="15">
        <f t="shared" si="5"/>
        <v>-8.169766892586941E-2</v>
      </c>
      <c r="U59" s="15">
        <f t="shared" si="5"/>
        <v>-5.483405701902877E-2</v>
      </c>
      <c r="V59" s="15">
        <f t="shared" si="5"/>
        <v>-6.6129536489798191E-2</v>
      </c>
      <c r="W59" s="15">
        <f t="shared" si="5"/>
        <v>-5.9890492102965466E-2</v>
      </c>
      <c r="X59" s="15">
        <f t="shared" si="5"/>
        <v>-3.5787457923706183E-2</v>
      </c>
      <c r="Y59" s="15">
        <f t="shared" si="5"/>
        <v>-6.7565314353138242E-2</v>
      </c>
      <c r="Z59" s="15">
        <f t="shared" si="5"/>
        <v>-0.54581112921930441</v>
      </c>
      <c r="AA59" s="15">
        <f t="shared" si="5"/>
        <v>-9.8483091289555014E-2</v>
      </c>
      <c r="AB59" s="15">
        <f t="shared" si="5"/>
        <v>-6.5869431804410503E-2</v>
      </c>
      <c r="AC59" s="15">
        <f t="shared" si="5"/>
        <v>-6.8064715349082608E-2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1826873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6859785</v>
      </c>
      <c r="E64" s="56" cm="1">
        <f t="array" ref="E64:F64">LINEST(D69:D74, C69:C74)</f>
        <v>123841992.91747119</v>
      </c>
      <c r="F64" s="56">
        <v>12340.025307797536</v>
      </c>
      <c r="P64" t="s">
        <v>53</v>
      </c>
      <c r="Q64" s="21" t="s">
        <v>30</v>
      </c>
      <c r="R64" s="66">
        <f>$W$62*(R52/'Cell counts and setup'!K15)</f>
        <v>3.1621272808135377E-2</v>
      </c>
      <c r="S64" s="66">
        <f>$W$62*(S52/'Cell counts and setup'!L15)</f>
        <v>2.9249112797885498E-2</v>
      </c>
      <c r="T64" s="66">
        <f>$W$62*(T52/'Cell counts and setup'!M15)</f>
        <v>2.936108588901366E-2</v>
      </c>
      <c r="U64" s="66">
        <f>$W$62*(U52/'Cell counts and setup'!N15)</f>
        <v>-3.1862390131783103E-2</v>
      </c>
      <c r="V64" s="66">
        <f>$W$62*(V52/'Cell counts and setup'!O15)</f>
        <v>-3.6505387457997217E-2</v>
      </c>
      <c r="W64" s="66">
        <f>$W$62*(W52/'Cell counts and setup'!P15)</f>
        <v>-3.9421293404342479E-2</v>
      </c>
      <c r="X64" s="66">
        <f>$W$62*(X52/'Cell counts and setup'!Q15)</f>
        <v>-0.58868342341665847</v>
      </c>
      <c r="Y64" s="66">
        <f>$W$62*(Y52/'Cell counts and setup'!R15)</f>
        <v>-1.2803835210541368</v>
      </c>
      <c r="Z64" s="66">
        <f>$W$62*(Z52/'Cell counts and setup'!S15)</f>
        <v>-4.5331010713301527</v>
      </c>
      <c r="AA64" s="66">
        <f>$W$62*(AA52/'Cell counts and setup'!T15)</f>
        <v>-5.5074498277220569E-3</v>
      </c>
      <c r="AB64" s="66">
        <f>$W$62*(AB52/'Cell counts and setup'!U15)</f>
        <v>-3.6824899363272958E-3</v>
      </c>
      <c r="AC64" s="66">
        <f>$W$62*(AC52/'Cell counts and setup'!V15)</f>
        <v>-3.6539929285594594E-3</v>
      </c>
    </row>
    <row r="65" spans="3:29" x14ac:dyDescent="0.25">
      <c r="C65" s="57">
        <f t="shared" ref="C65:C70" si="8">C64/3</f>
        <v>0.55555555555555558</v>
      </c>
      <c r="D65" s="15">
        <f t="shared" si="7"/>
        <v>7612649</v>
      </c>
      <c r="P65" t="s">
        <v>54</v>
      </c>
      <c r="Q65" s="21" t="s">
        <v>31</v>
      </c>
      <c r="R65" s="66">
        <f>$W$62*(R53/'Cell counts and setup'!K16)</f>
        <v>3.0361967909866851E-3</v>
      </c>
      <c r="S65" s="66">
        <f>$W$62*(S53/'Cell counts and setup'!L16)</f>
        <v>8.4864863785914305E-3</v>
      </c>
      <c r="T65" s="66">
        <f>$W$62*(T53/'Cell counts and setup'!M16)</f>
        <v>6.0523707227423404E-3</v>
      </c>
      <c r="U65" s="66">
        <f>$W$62*(U53/'Cell counts and setup'!N16)</f>
        <v>-0.10024031535985878</v>
      </c>
      <c r="V65" s="66">
        <f>$W$62*(V53/'Cell counts and setup'!O16)</f>
        <v>-0.10971650802248394</v>
      </c>
      <c r="W65" s="66">
        <f>$W$62*(W53/'Cell counts and setup'!P16)</f>
        <v>-9.2923180326358615E-2</v>
      </c>
      <c r="X65" s="66">
        <f>$W$62*(X53/'Cell counts and setup'!Q16)</f>
        <v>-0.85966874102109436</v>
      </c>
      <c r="Y65" s="66">
        <f>$W$62*(Y53/'Cell counts and setup'!R16)</f>
        <v>-1.3664853373592478</v>
      </c>
      <c r="Z65" s="66">
        <f>$W$62*(Z53/'Cell counts and setup'!S16)</f>
        <v>-9.3155440051592109</v>
      </c>
      <c r="AA65" s="66">
        <f>$W$62*(AA53/'Cell counts and setup'!T16)</f>
        <v>-1.0700141911352955E-2</v>
      </c>
      <c r="AB65" s="66">
        <f>$W$62*(AB53/'Cell counts and setup'!U16)</f>
        <v>-1.3005305632092663E-2</v>
      </c>
      <c r="AC65" s="66">
        <f>$W$62*(AC53/'Cell counts and setup'!V16)</f>
        <v>-8.8392116918386797E-3</v>
      </c>
    </row>
    <row r="66" spans="3:29" x14ac:dyDescent="0.25">
      <c r="C66" s="57">
        <f t="shared" si="8"/>
        <v>0.1851851851851852</v>
      </c>
      <c r="D66" s="15">
        <f t="shared" si="7"/>
        <v>7106482</v>
      </c>
      <c r="P66" t="s">
        <v>55</v>
      </c>
      <c r="Q66" s="21" t="s">
        <v>32</v>
      </c>
      <c r="R66" s="66">
        <f>$W$62*(R54/'Cell counts and setup'!K17)</f>
        <v>-1.3316818021393546E-2</v>
      </c>
      <c r="S66" s="66">
        <f>$W$62*(S54/'Cell counts and setup'!L17)</f>
        <v>-1.3445516697109798E-2</v>
      </c>
      <c r="T66" s="66">
        <f>$W$62*(T54/'Cell counts and setup'!M17)</f>
        <v>-1.2700109646387759E-2</v>
      </c>
      <c r="U66" s="66">
        <f>$W$62*(U54/'Cell counts and setup'!N17)</f>
        <v>-8.7908057099104056E-2</v>
      </c>
      <c r="V66" s="66">
        <f>$W$62*(V54/'Cell counts and setup'!O17)</f>
        <v>-0.11315128973705277</v>
      </c>
      <c r="W66" s="66">
        <f>$W$62*(W54/'Cell counts and setup'!P17)</f>
        <v>-0.11420962402466862</v>
      </c>
      <c r="X66" s="66">
        <f>$W$62*(X54/'Cell counts and setup'!Q17)</f>
        <v>-1.1391564227810864</v>
      </c>
      <c r="Y66" s="66">
        <f>$W$62*(Y54/'Cell counts and setup'!R17)</f>
        <v>-1.4044586167321984</v>
      </c>
      <c r="Z66" s="66">
        <f>$W$62*(Z54/'Cell counts and setup'!S17)</f>
        <v>-10.269249531778289</v>
      </c>
      <c r="AA66" s="66">
        <f>$W$62*(AA54/'Cell counts and setup'!T17)</f>
        <v>-1.1895252953583598E-2</v>
      </c>
      <c r="AB66" s="66">
        <f>$W$62*(AB54/'Cell counts and setup'!U17)</f>
        <v>-1.3327270705715679E-2</v>
      </c>
      <c r="AC66" s="66">
        <f>$W$62*(AC54/'Cell counts and setup'!V17)</f>
        <v>-1.2645233053696569E-2</v>
      </c>
    </row>
    <row r="67" spans="3:29" x14ac:dyDescent="0.25">
      <c r="C67" s="57">
        <f t="shared" si="8"/>
        <v>6.1728395061728399E-2</v>
      </c>
      <c r="D67" s="15">
        <f t="shared" si="7"/>
        <v>4821562</v>
      </c>
      <c r="P67" t="s">
        <v>56</v>
      </c>
      <c r="Q67" s="21" t="s">
        <v>33</v>
      </c>
      <c r="R67" s="66">
        <f>$W$62*(R55/'Cell counts and setup'!K18)</f>
        <v>-9.3066606743933741E-3</v>
      </c>
      <c r="S67" s="66">
        <f>$W$62*(S55/'Cell counts and setup'!L18)</f>
        <v>-1.0264918490375065E-2</v>
      </c>
      <c r="T67" s="66">
        <f>$W$62*(T55/'Cell counts and setup'!M18)</f>
        <v>-6.5187547905033016E-3</v>
      </c>
      <c r="U67" s="66">
        <f>$W$62*(U55/'Cell counts and setup'!N18)</f>
        <v>-5.6573181136245758E-2</v>
      </c>
      <c r="V67" s="66">
        <f>$W$62*(V55/'Cell counts and setup'!O18)</f>
        <v>-6.599288261345955E-2</v>
      </c>
      <c r="W67" s="66">
        <f>$W$62*(W55/'Cell counts and setup'!P18)</f>
        <v>-7.7330909463554517E-2</v>
      </c>
      <c r="X67" s="66">
        <f>$W$62*(X55/'Cell counts and setup'!Q18)</f>
        <v>-0.74421750938171016</v>
      </c>
      <c r="Y67" s="66">
        <f>$W$62*(Y55/'Cell counts and setup'!R18)</f>
        <v>-2.3875979933242482</v>
      </c>
      <c r="Z67" s="66">
        <f>$W$62*(Z55/'Cell counts and setup'!S18)</f>
        <v>-7.1205229286332496</v>
      </c>
      <c r="AA67" s="66">
        <f>$W$62*(AA55/'Cell counts and setup'!T18)</f>
        <v>-8.5465694889121473E-3</v>
      </c>
      <c r="AB67" s="66">
        <f>$W$62*(AB55/'Cell counts and setup'!U18)</f>
        <v>-8.2882289728944195E-3</v>
      </c>
      <c r="AC67" s="66">
        <f>$W$62*(AC55/'Cell counts and setup'!V18)</f>
        <v>-7.805480583067949E-3</v>
      </c>
    </row>
    <row r="68" spans="3:29" x14ac:dyDescent="0.25">
      <c r="C68" s="57">
        <f t="shared" si="8"/>
        <v>2.0576131687242798E-2</v>
      </c>
      <c r="D68" s="15">
        <f t="shared" si="7"/>
        <v>2202813</v>
      </c>
      <c r="P68" t="s">
        <v>57</v>
      </c>
      <c r="Q68" s="21" t="s">
        <v>34</v>
      </c>
      <c r="R68" s="66">
        <f>$W$62*(R56/'Cell counts and setup'!K19)</f>
        <v>-1.2088060777568123E-3</v>
      </c>
      <c r="S68" s="66">
        <f>$W$62*(S56/'Cell counts and setup'!L19)</f>
        <v>-1.4247372172054274E-3</v>
      </c>
      <c r="T68" s="66">
        <f>$W$62*(T56/'Cell counts and setup'!M19)</f>
        <v>-7.9733166335629521E-4</v>
      </c>
      <c r="U68" s="66">
        <f>$W$62*(U56/'Cell counts and setup'!N19)</f>
        <v>-7.1380900300097531E-3</v>
      </c>
      <c r="V68" s="66">
        <f>$W$62*(V56/'Cell counts and setup'!O19)</f>
        <v>-1.1740002759364565E-2</v>
      </c>
      <c r="W68" s="66">
        <f>$W$62*(W56/'Cell counts and setup'!P19)</f>
        <v>-9.1650492654702827E-3</v>
      </c>
      <c r="X68" s="66">
        <f>$W$62*(X56/'Cell counts and setup'!Q19)</f>
        <v>-8.7308215437308892E-2</v>
      </c>
      <c r="Y68" s="66">
        <f>$W$62*(Y56/'Cell counts and setup'!R19)</f>
        <v>-0.11020232294535846</v>
      </c>
      <c r="Z68" s="66">
        <f>$W$62*(Z56/'Cell counts and setup'!S19)</f>
        <v>-0.88710949642577641</v>
      </c>
      <c r="AA68" s="66">
        <f>$W$62*(AA56/'Cell counts and setup'!T19)</f>
        <v>-1.2507645281713191E-3</v>
      </c>
      <c r="AB68" s="66">
        <f>$W$62*(AB56/'Cell counts and setup'!U19)</f>
        <v>-1.0322426656098618E-3</v>
      </c>
      <c r="AC68" s="66">
        <f>$W$62*(AC56/'Cell counts and setup'!V19)</f>
        <v>-8.4480948040250887E-4</v>
      </c>
    </row>
    <row r="69" spans="3:29" x14ac:dyDescent="0.25">
      <c r="C69" s="57">
        <f t="shared" si="8"/>
        <v>6.8587105624142658E-3</v>
      </c>
      <c r="D69" s="15">
        <f t="shared" si="7"/>
        <v>858030</v>
      </c>
      <c r="P69" t="s">
        <v>58</v>
      </c>
      <c r="Q69" s="21" t="s">
        <v>35</v>
      </c>
      <c r="R69" s="66">
        <f>$W$62*(R57/'Cell counts and setup'!K20)</f>
        <v>7.1231113239964734E-3</v>
      </c>
      <c r="S69" s="66">
        <f>$W$62*(S57/'Cell counts and setup'!L20)</f>
        <v>7.7977113455310106E-3</v>
      </c>
      <c r="T69" s="66">
        <f>$W$62*(T57/'Cell counts and setup'!M20)</f>
        <v>1.0840305165284229E-2</v>
      </c>
      <c r="U69" s="66">
        <f>$W$62*(U57/'Cell counts and setup'!N20)</f>
        <v>-7.7692996623469998E-2</v>
      </c>
      <c r="V69" s="66">
        <f>$W$62*(V57/'Cell counts and setup'!O20)</f>
        <v>-9.1416429178336839E-2</v>
      </c>
      <c r="W69" s="66">
        <f>$W$62*(W57/'Cell counts and setup'!P20)</f>
        <v>-7.0237927772351105E-2</v>
      </c>
      <c r="X69" s="66">
        <f>$W$62*(X57/'Cell counts and setup'!Q20)</f>
        <v>-0.92036864234638693</v>
      </c>
      <c r="Y69" s="66">
        <f>$W$62*(Y57/'Cell counts and setup'!R20)</f>
        <v>-1.243635003030638</v>
      </c>
      <c r="Z69" s="66">
        <f>$W$62*(Z57/'Cell counts and setup'!S20)</f>
        <v>-7.751703298372008</v>
      </c>
      <c r="AA69" s="66">
        <f>$W$62*(AA57/'Cell counts and setup'!T20)</f>
        <v>-1.0630687052958096E-2</v>
      </c>
      <c r="AB69" s="66">
        <f>$W$62*(AB57/'Cell counts and setup'!U20)</f>
        <v>-8.7531323944827714E-3</v>
      </c>
      <c r="AC69" s="66">
        <f>$W$62*(AC57/'Cell counts and setup'!V20)</f>
        <v>-9.0589182436601069E-3</v>
      </c>
    </row>
    <row r="70" spans="3:29" x14ac:dyDescent="0.25">
      <c r="C70" s="57">
        <f t="shared" si="8"/>
        <v>2.2862368541380885E-3</v>
      </c>
      <c r="D70" s="15">
        <f t="shared" si="7"/>
        <v>306966</v>
      </c>
      <c r="P70" t="s">
        <v>59</v>
      </c>
      <c r="Q70" s="21" t="s">
        <v>36</v>
      </c>
      <c r="R70" s="66">
        <f>$W$62*(R58/'Cell counts and setup'!K21)</f>
        <v>-2.0348857208726191E-3</v>
      </c>
      <c r="S70" s="66">
        <f>$W$62*(S58/'Cell counts and setup'!L21)</f>
        <v>-1.8781798250831427E-3</v>
      </c>
      <c r="T70" s="66">
        <f>$W$62*(T58/'Cell counts and setup'!M21)</f>
        <v>-1.8486483728057557E-3</v>
      </c>
      <c r="U70" s="66">
        <f>$W$62*(U58/'Cell counts and setup'!N21)</f>
        <v>-1.2579370669452668E-2</v>
      </c>
      <c r="V70" s="66">
        <f>$W$62*(V58/'Cell counts and setup'!O21)</f>
        <v>-1.7586555906568387E-2</v>
      </c>
      <c r="W70" s="66">
        <f>$W$62*(W58/'Cell counts and setup'!P21)</f>
        <v>-1.3503153981639451E-2</v>
      </c>
      <c r="X70" s="66">
        <f>$W$62*(X58/'Cell counts and setup'!Q21)</f>
        <v>-0.16704725353884298</v>
      </c>
      <c r="Y70" s="66">
        <f>$W$62*(Y58/'Cell counts and setup'!R21)</f>
        <v>-0.22615951428126704</v>
      </c>
      <c r="Z70" s="66">
        <f>$W$62*(Z58/'Cell counts and setup'!S21)</f>
        <v>-1.2952967990979742</v>
      </c>
      <c r="AA70" s="66">
        <f>$W$62*(AA58/'Cell counts and setup'!T21)</f>
        <v>-1.9859408347861424E-3</v>
      </c>
      <c r="AB70" s="66">
        <f>$W$62*(AB58/'Cell counts and setup'!U21)</f>
        <v>-1.4461486625181397E-3</v>
      </c>
      <c r="AC70" s="66">
        <f>$W$62*(AC58/'Cell counts and setup'!V21)</f>
        <v>-1.497150056423376E-3</v>
      </c>
    </row>
    <row r="71" spans="3:29" x14ac:dyDescent="0.25">
      <c r="C71" s="57">
        <f>D53</f>
        <v>7.6207895137936279E-4</v>
      </c>
      <c r="D71" s="15">
        <f>D40</f>
        <v>103901</v>
      </c>
      <c r="P71" t="s">
        <v>60</v>
      </c>
      <c r="Q71" s="21" t="s">
        <v>37</v>
      </c>
      <c r="R71" s="66">
        <f>$W$62*(R59/'Cell counts and setup'!K22)</f>
        <v>-2.6704757895581425E-4</v>
      </c>
      <c r="S71" s="66">
        <f>$W$62*(S59/'Cell counts and setup'!L22)</f>
        <v>-3.700958945475501E-4</v>
      </c>
      <c r="T71" s="66">
        <f>$W$62*(T59/'Cell counts and setup'!M22)</f>
        <v>-3.0666051785748839E-4</v>
      </c>
      <c r="U71" s="66">
        <f>$W$62*(U59/'Cell counts and setup'!N22)</f>
        <v>-2.0582521561221473E-3</v>
      </c>
      <c r="V71" s="66">
        <f>$W$62*(V59/'Cell counts and setup'!O22)</f>
        <v>-2.4822394778531778E-3</v>
      </c>
      <c r="W71" s="66">
        <f>$W$62*(W59/'Cell counts and setup'!P22)</f>
        <v>-2.2480505948952031E-3</v>
      </c>
      <c r="X71" s="66">
        <f>$W$62*(X59/'Cell counts and setup'!Q22)</f>
        <v>-1.3433186679591695E-2</v>
      </c>
      <c r="Y71" s="66">
        <f>$W$62*(Y59/'Cell counts and setup'!R22)</f>
        <v>-2.5361328617023171E-2</v>
      </c>
      <c r="Z71" s="66">
        <f>$W$62*(Z59/'Cell counts and setup'!S22)</f>
        <v>-0.20487576419181314</v>
      </c>
      <c r="AA71" s="66">
        <f>$W$62*(AA59/'Cell counts and setup'!T22)</f>
        <v>-3.696663096038251E-4</v>
      </c>
      <c r="AB71" s="66">
        <f>$W$62*(AB59/'Cell counts and setup'!U22)</f>
        <v>-2.4724761836776089E-4</v>
      </c>
      <c r="AC71" s="66">
        <f>$W$62*(AC59/'Cell counts and setup'!V22)</f>
        <v>-2.554878386519409E-4</v>
      </c>
    </row>
    <row r="72" spans="3:29" x14ac:dyDescent="0.25">
      <c r="C72" s="57">
        <f>C71/3</f>
        <v>2.5402631712645424E-4</v>
      </c>
      <c r="D72" s="15">
        <f t="shared" ref="D72:D78" si="9">D41</f>
        <v>51517</v>
      </c>
    </row>
    <row r="73" spans="3:29" x14ac:dyDescent="0.25">
      <c r="C73" s="57">
        <f t="shared" ref="C73:C78" si="10">C72/3</f>
        <v>8.4675439042151415E-5</v>
      </c>
      <c r="D73" s="15">
        <f t="shared" si="9"/>
        <v>17290</v>
      </c>
    </row>
    <row r="74" spans="3:29" x14ac:dyDescent="0.25">
      <c r="C74" s="57">
        <f t="shared" si="10"/>
        <v>2.8225146347383805E-5</v>
      </c>
      <c r="D74" s="15">
        <f t="shared" si="9"/>
        <v>8683</v>
      </c>
    </row>
    <row r="75" spans="3:29" x14ac:dyDescent="0.25">
      <c r="C75" s="57">
        <f t="shared" si="10"/>
        <v>9.4083821157946016E-6</v>
      </c>
      <c r="D75" s="15">
        <f t="shared" si="9"/>
        <v>5640</v>
      </c>
    </row>
    <row r="76" spans="3:29" x14ac:dyDescent="0.25">
      <c r="C76" s="57">
        <f t="shared" si="10"/>
        <v>3.136127371931534E-6</v>
      </c>
      <c r="D76" s="15">
        <f t="shared" si="9"/>
        <v>4488</v>
      </c>
    </row>
    <row r="77" spans="3:29" x14ac:dyDescent="0.25">
      <c r="C77" s="57">
        <f t="shared" si="10"/>
        <v>1.0453757906438446E-6</v>
      </c>
      <c r="D77" s="15">
        <f t="shared" si="9"/>
        <v>3983</v>
      </c>
    </row>
    <row r="78" spans="3:29" x14ac:dyDescent="0.25">
      <c r="C78" s="57">
        <f t="shared" si="10"/>
        <v>3.4845859688128153E-7</v>
      </c>
      <c r="D78" s="15">
        <f t="shared" si="9"/>
        <v>3762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47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0.56608796296296293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23.7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B29" s="21" t="s">
        <v>30</v>
      </c>
      <c r="C29" s="26">
        <v>91267</v>
      </c>
      <c r="D29" s="26">
        <v>89082</v>
      </c>
      <c r="E29" s="26">
        <v>92836</v>
      </c>
      <c r="F29" s="27">
        <v>37378</v>
      </c>
      <c r="G29" s="27">
        <v>36880</v>
      </c>
      <c r="H29" s="27">
        <v>38319</v>
      </c>
      <c r="I29" s="27">
        <v>38210</v>
      </c>
      <c r="J29" s="27">
        <v>36234</v>
      </c>
      <c r="K29" s="27">
        <v>34911</v>
      </c>
      <c r="L29" s="27">
        <v>35473</v>
      </c>
      <c r="M29" s="27">
        <v>37165</v>
      </c>
      <c r="N29" s="27">
        <v>34420</v>
      </c>
      <c r="O29" s="28">
        <v>360440</v>
      </c>
      <c r="Q29" s="21" t="s">
        <v>30</v>
      </c>
      <c r="R29" s="15">
        <f>C29-$F$51</f>
        <v>54742.375</v>
      </c>
      <c r="S29" s="15">
        <f t="shared" ref="S29:AC36" si="0">D29-$F$51</f>
        <v>52557.375</v>
      </c>
      <c r="T29" s="15">
        <f t="shared" si="0"/>
        <v>56311.375</v>
      </c>
      <c r="U29" s="15">
        <f t="shared" si="0"/>
        <v>853.375</v>
      </c>
      <c r="V29" s="15">
        <f t="shared" si="0"/>
        <v>355.375</v>
      </c>
      <c r="W29" s="15">
        <f t="shared" si="0"/>
        <v>1794.375</v>
      </c>
      <c r="X29" s="15">
        <f t="shared" si="0"/>
        <v>1685.375</v>
      </c>
      <c r="Y29" s="15">
        <f t="shared" si="0"/>
        <v>-290.625</v>
      </c>
      <c r="Z29" s="15">
        <f t="shared" si="0"/>
        <v>-1613.625</v>
      </c>
      <c r="AA29" s="15">
        <f t="shared" si="0"/>
        <v>-1051.625</v>
      </c>
      <c r="AB29" s="15">
        <f t="shared" si="0"/>
        <v>640.375</v>
      </c>
      <c r="AC29" s="15">
        <f t="shared" si="0"/>
        <v>-2104.625</v>
      </c>
    </row>
    <row r="30" spans="1:29" x14ac:dyDescent="0.25">
      <c r="B30" s="21" t="s">
        <v>31</v>
      </c>
      <c r="C30" s="29">
        <v>61746</v>
      </c>
      <c r="D30" s="29">
        <v>59109</v>
      </c>
      <c r="E30" s="29">
        <v>59731</v>
      </c>
      <c r="F30" s="27">
        <v>36220</v>
      </c>
      <c r="G30" s="27">
        <v>36061</v>
      </c>
      <c r="H30" s="27">
        <v>36893</v>
      </c>
      <c r="I30" s="27">
        <v>35142</v>
      </c>
      <c r="J30" s="27">
        <v>34803</v>
      </c>
      <c r="K30" s="27">
        <v>35119</v>
      </c>
      <c r="L30" s="27">
        <v>34579</v>
      </c>
      <c r="M30" s="27">
        <v>36905</v>
      </c>
      <c r="N30" s="27">
        <v>35316</v>
      </c>
      <c r="O30" s="28">
        <v>360440</v>
      </c>
      <c r="Q30" s="21" t="s">
        <v>31</v>
      </c>
      <c r="R30" s="15">
        <f t="shared" ref="R30:R36" si="1">C30-$F$51</f>
        <v>25221.375</v>
      </c>
      <c r="S30" s="15">
        <f t="shared" si="0"/>
        <v>22584.375</v>
      </c>
      <c r="T30" s="15">
        <f t="shared" si="0"/>
        <v>23206.375</v>
      </c>
      <c r="U30" s="15">
        <f t="shared" si="0"/>
        <v>-304.625</v>
      </c>
      <c r="V30" s="15">
        <f t="shared" si="0"/>
        <v>-463.625</v>
      </c>
      <c r="W30" s="15">
        <f t="shared" si="0"/>
        <v>368.375</v>
      </c>
      <c r="X30" s="15">
        <f t="shared" si="0"/>
        <v>-1382.625</v>
      </c>
      <c r="Y30" s="15">
        <f t="shared" si="0"/>
        <v>-1721.625</v>
      </c>
      <c r="Z30" s="15">
        <f t="shared" si="0"/>
        <v>-1405.625</v>
      </c>
      <c r="AA30" s="15">
        <f t="shared" si="0"/>
        <v>-1945.625</v>
      </c>
      <c r="AB30" s="15">
        <f t="shared" si="0"/>
        <v>380.375</v>
      </c>
      <c r="AC30" s="15">
        <f t="shared" si="0"/>
        <v>-1208.625</v>
      </c>
    </row>
    <row r="31" spans="1:29" x14ac:dyDescent="0.25">
      <c r="B31" s="21" t="s">
        <v>32</v>
      </c>
      <c r="C31" s="35">
        <v>39661</v>
      </c>
      <c r="D31" s="27">
        <v>34117</v>
      </c>
      <c r="E31" s="27">
        <v>34228</v>
      </c>
      <c r="F31" s="27">
        <v>34267</v>
      </c>
      <c r="G31" s="27">
        <v>33702</v>
      </c>
      <c r="H31" s="27">
        <v>35019</v>
      </c>
      <c r="I31" s="27">
        <v>34869</v>
      </c>
      <c r="J31" s="27">
        <v>33938</v>
      </c>
      <c r="K31" s="27">
        <v>34050</v>
      </c>
      <c r="L31" s="27">
        <v>34348</v>
      </c>
      <c r="M31" s="27">
        <v>37336</v>
      </c>
      <c r="N31" s="27">
        <v>37271</v>
      </c>
      <c r="O31" s="28">
        <v>360440</v>
      </c>
      <c r="Q31" s="21" t="s">
        <v>32</v>
      </c>
      <c r="R31" s="15">
        <f t="shared" si="1"/>
        <v>3136.375</v>
      </c>
      <c r="S31" s="15">
        <f t="shared" si="0"/>
        <v>-2407.625</v>
      </c>
      <c r="T31" s="15">
        <f t="shared" si="0"/>
        <v>-2296.625</v>
      </c>
      <c r="U31" s="15">
        <f t="shared" si="0"/>
        <v>-2257.625</v>
      </c>
      <c r="V31" s="15">
        <f t="shared" si="0"/>
        <v>-2822.625</v>
      </c>
      <c r="W31" s="15">
        <f t="shared" si="0"/>
        <v>-1505.625</v>
      </c>
      <c r="X31" s="15">
        <f t="shared" si="0"/>
        <v>-1655.625</v>
      </c>
      <c r="Y31" s="15">
        <f t="shared" si="0"/>
        <v>-2586.625</v>
      </c>
      <c r="Z31" s="15">
        <f t="shared" si="0"/>
        <v>-2474.625</v>
      </c>
      <c r="AA31" s="15">
        <f t="shared" si="0"/>
        <v>-2176.625</v>
      </c>
      <c r="AB31" s="15">
        <f t="shared" si="0"/>
        <v>811.375</v>
      </c>
      <c r="AC31" s="15">
        <f t="shared" si="0"/>
        <v>746.375</v>
      </c>
    </row>
    <row r="32" spans="1:29" x14ac:dyDescent="0.25">
      <c r="B32" s="21" t="s">
        <v>33</v>
      </c>
      <c r="C32" s="25">
        <v>117944</v>
      </c>
      <c r="D32" s="25">
        <v>115432</v>
      </c>
      <c r="E32" s="25">
        <v>120068</v>
      </c>
      <c r="F32" s="35">
        <v>40240</v>
      </c>
      <c r="G32" s="35">
        <v>41021</v>
      </c>
      <c r="H32" s="35">
        <v>41049</v>
      </c>
      <c r="I32" s="27">
        <v>34771</v>
      </c>
      <c r="J32" s="27">
        <v>33920</v>
      </c>
      <c r="K32" s="27">
        <v>33371</v>
      </c>
      <c r="L32" s="27">
        <v>34904</v>
      </c>
      <c r="M32" s="27">
        <v>36864</v>
      </c>
      <c r="N32" s="27">
        <v>36341</v>
      </c>
      <c r="O32" s="28">
        <v>360440</v>
      </c>
      <c r="Q32" s="21" t="s">
        <v>33</v>
      </c>
      <c r="R32" s="15">
        <f t="shared" si="1"/>
        <v>81419.375</v>
      </c>
      <c r="S32" s="15">
        <f t="shared" si="0"/>
        <v>78907.375</v>
      </c>
      <c r="T32" s="15">
        <f t="shared" si="0"/>
        <v>83543.375</v>
      </c>
      <c r="U32" s="15">
        <f t="shared" si="0"/>
        <v>3715.375</v>
      </c>
      <c r="V32" s="15">
        <f t="shared" si="0"/>
        <v>4496.375</v>
      </c>
      <c r="W32" s="15">
        <f t="shared" si="0"/>
        <v>4524.375</v>
      </c>
      <c r="X32" s="15">
        <f t="shared" si="0"/>
        <v>-1753.625</v>
      </c>
      <c r="Y32" s="15">
        <f t="shared" si="0"/>
        <v>-2604.625</v>
      </c>
      <c r="Z32" s="15">
        <f t="shared" si="0"/>
        <v>-3153.625</v>
      </c>
      <c r="AA32" s="15">
        <f t="shared" si="0"/>
        <v>-1620.625</v>
      </c>
      <c r="AB32" s="15">
        <f t="shared" si="0"/>
        <v>339.375</v>
      </c>
      <c r="AC32" s="15">
        <f t="shared" si="0"/>
        <v>-183.625</v>
      </c>
    </row>
    <row r="33" spans="2:29" x14ac:dyDescent="0.25">
      <c r="B33" s="21" t="s">
        <v>34</v>
      </c>
      <c r="C33" s="27">
        <v>36860</v>
      </c>
      <c r="D33" s="27">
        <v>33900</v>
      </c>
      <c r="E33" s="27">
        <v>33331</v>
      </c>
      <c r="F33" s="27">
        <v>33338</v>
      </c>
      <c r="G33" s="27">
        <v>34663</v>
      </c>
      <c r="H33" s="27">
        <v>32763</v>
      </c>
      <c r="I33" s="27">
        <v>33340</v>
      </c>
      <c r="J33" s="27">
        <v>33516</v>
      </c>
      <c r="K33" s="27">
        <v>33377</v>
      </c>
      <c r="L33" s="27">
        <v>33091</v>
      </c>
      <c r="M33" s="27">
        <v>37683</v>
      </c>
      <c r="N33" s="27">
        <v>35515</v>
      </c>
      <c r="O33" s="28">
        <v>360440</v>
      </c>
      <c r="Q33" s="21" t="s">
        <v>34</v>
      </c>
      <c r="R33" s="15">
        <f t="shared" si="1"/>
        <v>335.375</v>
      </c>
      <c r="S33" s="15">
        <f t="shared" si="0"/>
        <v>-2624.625</v>
      </c>
      <c r="T33" s="15">
        <f t="shared" si="0"/>
        <v>-3193.625</v>
      </c>
      <c r="U33" s="15">
        <f t="shared" si="0"/>
        <v>-3186.625</v>
      </c>
      <c r="V33" s="15">
        <f t="shared" si="0"/>
        <v>-1861.625</v>
      </c>
      <c r="W33" s="15">
        <f t="shared" si="0"/>
        <v>-3761.625</v>
      </c>
      <c r="X33" s="15">
        <f t="shared" si="0"/>
        <v>-3184.625</v>
      </c>
      <c r="Y33" s="15">
        <f t="shared" si="0"/>
        <v>-3008.625</v>
      </c>
      <c r="Z33" s="15">
        <f t="shared" si="0"/>
        <v>-3147.625</v>
      </c>
      <c r="AA33" s="15">
        <f t="shared" si="0"/>
        <v>-3433.625</v>
      </c>
      <c r="AB33" s="15">
        <f t="shared" si="0"/>
        <v>1158.375</v>
      </c>
      <c r="AC33" s="15">
        <f t="shared" si="0"/>
        <v>-1009.625</v>
      </c>
    </row>
    <row r="34" spans="2:29" x14ac:dyDescent="0.25">
      <c r="B34" s="21" t="s">
        <v>35</v>
      </c>
      <c r="C34" s="35">
        <v>38928</v>
      </c>
      <c r="D34" s="27">
        <v>34342</v>
      </c>
      <c r="E34" s="27">
        <v>36039</v>
      </c>
      <c r="F34" s="27">
        <v>32516</v>
      </c>
      <c r="G34" s="27">
        <v>34475</v>
      </c>
      <c r="H34" s="27">
        <v>33391</v>
      </c>
      <c r="I34" s="27">
        <v>32620</v>
      </c>
      <c r="J34" s="27">
        <v>34136</v>
      </c>
      <c r="K34" s="27">
        <v>32077</v>
      </c>
      <c r="L34" s="27">
        <v>33485</v>
      </c>
      <c r="M34" s="27">
        <v>36160</v>
      </c>
      <c r="N34" s="27">
        <v>34924</v>
      </c>
      <c r="O34" s="28">
        <v>360440</v>
      </c>
      <c r="Q34" s="21" t="s">
        <v>35</v>
      </c>
      <c r="R34" s="15">
        <f t="shared" si="1"/>
        <v>2403.375</v>
      </c>
      <c r="S34" s="15">
        <f t="shared" si="0"/>
        <v>-2182.625</v>
      </c>
      <c r="T34" s="15">
        <f t="shared" si="0"/>
        <v>-485.625</v>
      </c>
      <c r="U34" s="15">
        <f t="shared" si="0"/>
        <v>-4008.625</v>
      </c>
      <c r="V34" s="15">
        <f t="shared" si="0"/>
        <v>-2049.625</v>
      </c>
      <c r="W34" s="15">
        <f t="shared" si="0"/>
        <v>-3133.625</v>
      </c>
      <c r="X34" s="15">
        <f t="shared" si="0"/>
        <v>-3904.625</v>
      </c>
      <c r="Y34" s="15">
        <f t="shared" si="0"/>
        <v>-2388.625</v>
      </c>
      <c r="Z34" s="15">
        <f t="shared" si="0"/>
        <v>-4447.625</v>
      </c>
      <c r="AA34" s="15">
        <f t="shared" si="0"/>
        <v>-3039.625</v>
      </c>
      <c r="AB34" s="15">
        <f t="shared" si="0"/>
        <v>-364.625</v>
      </c>
      <c r="AC34" s="15">
        <f t="shared" si="0"/>
        <v>-1600.625</v>
      </c>
    </row>
    <row r="35" spans="2:29" x14ac:dyDescent="0.25">
      <c r="B35" s="21" t="s">
        <v>36</v>
      </c>
      <c r="C35" s="27">
        <v>33593</v>
      </c>
      <c r="D35" s="27">
        <v>34275</v>
      </c>
      <c r="E35" s="27">
        <v>34977</v>
      </c>
      <c r="F35" s="27">
        <v>35650</v>
      </c>
      <c r="G35" s="27">
        <v>35405</v>
      </c>
      <c r="H35" s="27">
        <v>34253</v>
      </c>
      <c r="I35" s="27">
        <v>33269</v>
      </c>
      <c r="J35" s="27">
        <v>33347</v>
      </c>
      <c r="K35" s="27">
        <v>32817</v>
      </c>
      <c r="L35" s="27">
        <v>32994</v>
      </c>
      <c r="M35" s="35">
        <v>42297</v>
      </c>
      <c r="N35" s="27">
        <v>36304</v>
      </c>
      <c r="O35" s="28">
        <v>360440</v>
      </c>
      <c r="Q35" s="21" t="s">
        <v>36</v>
      </c>
      <c r="R35" s="15">
        <f t="shared" si="1"/>
        <v>-2931.625</v>
      </c>
      <c r="S35" s="15">
        <f t="shared" si="0"/>
        <v>-2249.625</v>
      </c>
      <c r="T35" s="15">
        <f t="shared" si="0"/>
        <v>-1547.625</v>
      </c>
      <c r="U35" s="15">
        <f t="shared" si="0"/>
        <v>-874.625</v>
      </c>
      <c r="V35" s="15">
        <f t="shared" si="0"/>
        <v>-1119.625</v>
      </c>
      <c r="W35" s="15">
        <f t="shared" si="0"/>
        <v>-2271.625</v>
      </c>
      <c r="X35" s="15">
        <f t="shared" si="0"/>
        <v>-3255.625</v>
      </c>
      <c r="Y35" s="15">
        <f t="shared" si="0"/>
        <v>-3177.625</v>
      </c>
      <c r="Z35" s="15">
        <f t="shared" si="0"/>
        <v>-3707.625</v>
      </c>
      <c r="AA35" s="15">
        <f t="shared" si="0"/>
        <v>-3530.625</v>
      </c>
      <c r="AB35" s="15">
        <f t="shared" si="0"/>
        <v>5772.375</v>
      </c>
      <c r="AC35" s="15">
        <f t="shared" si="0"/>
        <v>-220.625</v>
      </c>
    </row>
    <row r="36" spans="2:29" x14ac:dyDescent="0.25">
      <c r="B36" s="21" t="s">
        <v>37</v>
      </c>
      <c r="C36" s="27">
        <v>34023</v>
      </c>
      <c r="D36" s="27">
        <v>34740</v>
      </c>
      <c r="E36" s="27">
        <v>37180</v>
      </c>
      <c r="F36" s="27">
        <v>34950</v>
      </c>
      <c r="G36" s="27">
        <v>36707</v>
      </c>
      <c r="H36" s="27">
        <v>34553</v>
      </c>
      <c r="I36" s="27">
        <v>36754</v>
      </c>
      <c r="J36" s="27">
        <v>36757</v>
      </c>
      <c r="K36" s="27">
        <v>35234</v>
      </c>
      <c r="L36" s="27">
        <v>34060</v>
      </c>
      <c r="M36" s="27">
        <v>36955</v>
      </c>
      <c r="N36" s="27">
        <v>35431</v>
      </c>
      <c r="O36" s="28">
        <v>360440</v>
      </c>
      <c r="Q36" s="21" t="s">
        <v>37</v>
      </c>
      <c r="R36" s="15">
        <f t="shared" si="1"/>
        <v>-2501.625</v>
      </c>
      <c r="S36" s="15">
        <f t="shared" si="0"/>
        <v>-1784.625</v>
      </c>
      <c r="T36" s="15">
        <f t="shared" si="0"/>
        <v>655.375</v>
      </c>
      <c r="U36" s="15">
        <f t="shared" si="0"/>
        <v>-1574.625</v>
      </c>
      <c r="V36" s="15">
        <f t="shared" si="0"/>
        <v>182.375</v>
      </c>
      <c r="W36" s="15">
        <f t="shared" si="0"/>
        <v>-1971.625</v>
      </c>
      <c r="X36" s="15">
        <f t="shared" si="0"/>
        <v>229.375</v>
      </c>
      <c r="Y36" s="15">
        <f t="shared" si="0"/>
        <v>232.375</v>
      </c>
      <c r="Z36" s="15">
        <f t="shared" si="0"/>
        <v>-1290.625</v>
      </c>
      <c r="AA36" s="15">
        <f t="shared" si="0"/>
        <v>-2464.625</v>
      </c>
      <c r="AB36" s="15">
        <f t="shared" si="0"/>
        <v>430.375</v>
      </c>
      <c r="AC36" s="15">
        <f t="shared" si="0"/>
        <v>-1093.625</v>
      </c>
    </row>
    <row r="38" spans="2:29" x14ac:dyDescent="0.25">
      <c r="Q38" s="15" t="s">
        <v>102</v>
      </c>
    </row>
    <row r="39" spans="2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2:29" x14ac:dyDescent="0.25">
      <c r="B40" s="21" t="s">
        <v>30</v>
      </c>
      <c r="C40" s="31">
        <v>1826873</v>
      </c>
      <c r="D40" s="27">
        <v>103901</v>
      </c>
      <c r="E40" s="27">
        <v>73747</v>
      </c>
      <c r="F40" s="27">
        <v>151537</v>
      </c>
      <c r="G40" s="27">
        <v>36303</v>
      </c>
      <c r="H40" s="27">
        <v>3218</v>
      </c>
      <c r="I40" s="27">
        <v>3207</v>
      </c>
      <c r="J40" s="27">
        <v>3111</v>
      </c>
      <c r="K40" s="27">
        <v>3127</v>
      </c>
      <c r="L40" s="27">
        <v>3954</v>
      </c>
      <c r="M40" s="27">
        <v>2938</v>
      </c>
      <c r="N40" s="27">
        <v>2978</v>
      </c>
      <c r="Q40" s="21" t="s">
        <v>30</v>
      </c>
      <c r="R40" s="15">
        <f>1000*(R29-$F$64)/$E$64</f>
        <v>0.34239072461034736</v>
      </c>
      <c r="S40" s="15">
        <f t="shared" ref="S40:AC40" si="2">1000*(S29-$F$64)/$E$64</f>
        <v>0.32474727469060893</v>
      </c>
      <c r="T40" s="15">
        <f t="shared" si="2"/>
        <v>0.35506009436964692</v>
      </c>
      <c r="U40" s="15">
        <f t="shared" si="2"/>
        <v>-9.2752466568042771E-2</v>
      </c>
      <c r="V40" s="15">
        <f t="shared" si="2"/>
        <v>-9.6773719684761186E-2</v>
      </c>
      <c r="W40" s="15">
        <f t="shared" si="2"/>
        <v>-8.5154074634645138E-2</v>
      </c>
      <c r="X40" s="15">
        <f t="shared" si="2"/>
        <v>-8.603422842926825E-2</v>
      </c>
      <c r="Y40" s="15">
        <f t="shared" si="2"/>
        <v>-0.10199004400885775</v>
      </c>
      <c r="Z40" s="15">
        <f t="shared" si="2"/>
        <v>-0.11267301162616389</v>
      </c>
      <c r="AA40" s="15">
        <f t="shared" si="2"/>
        <v>-0.10813497096030897</v>
      </c>
      <c r="AB40" s="15">
        <f t="shared" si="2"/>
        <v>-9.4472400130012693E-2</v>
      </c>
      <c r="AC40" s="15">
        <f t="shared" si="2"/>
        <v>-0.11663774110469549</v>
      </c>
    </row>
    <row r="41" spans="2:29" x14ac:dyDescent="0.25">
      <c r="B41" s="21" t="s">
        <v>31</v>
      </c>
      <c r="C41" s="24">
        <v>6859785</v>
      </c>
      <c r="D41" s="27">
        <v>51517</v>
      </c>
      <c r="E41" s="27">
        <v>73902</v>
      </c>
      <c r="F41" s="27">
        <v>147200</v>
      </c>
      <c r="G41" s="27">
        <v>37101</v>
      </c>
      <c r="H41" s="27">
        <v>3201</v>
      </c>
      <c r="I41" s="27">
        <v>3221</v>
      </c>
      <c r="J41" s="27">
        <v>3259</v>
      </c>
      <c r="K41" s="27">
        <v>3111</v>
      </c>
      <c r="L41" s="27">
        <v>3368</v>
      </c>
      <c r="M41" s="27">
        <v>3145</v>
      </c>
      <c r="N41" s="27">
        <v>3101</v>
      </c>
      <c r="Q41" s="21" t="s">
        <v>31</v>
      </c>
      <c r="R41" s="15">
        <f t="shared" ref="R41:AC47" si="3">1000*(R30-$F$64)/$E$64</f>
        <v>0.10401439276568045</v>
      </c>
      <c r="S41" s="15">
        <f t="shared" si="3"/>
        <v>8.2721130780165505E-2</v>
      </c>
      <c r="T41" s="15">
        <f t="shared" si="3"/>
        <v>8.7743659773335883E-2</v>
      </c>
      <c r="U41" s="15">
        <f t="shared" si="3"/>
        <v>-0.10210309128523136</v>
      </c>
      <c r="V41" s="15">
        <f t="shared" si="3"/>
        <v>-0.10338698535261737</v>
      </c>
      <c r="W41" s="15">
        <f t="shared" si="3"/>
        <v>-9.6668747213842832E-2</v>
      </c>
      <c r="X41" s="15">
        <f t="shared" si="3"/>
        <v>-0.11080773156599932</v>
      </c>
      <c r="Y41" s="15">
        <f t="shared" si="3"/>
        <v>-0.11354509061533173</v>
      </c>
      <c r="Z41" s="15">
        <f t="shared" si="3"/>
        <v>-0.11099345209147025</v>
      </c>
      <c r="AA41" s="15">
        <f t="shared" si="3"/>
        <v>-0.11535384703730948</v>
      </c>
      <c r="AB41" s="15">
        <f t="shared" si="3"/>
        <v>-9.6571849548379732E-2</v>
      </c>
      <c r="AC41" s="15">
        <f t="shared" si="3"/>
        <v>-0.10940271541678445</v>
      </c>
    </row>
    <row r="42" spans="2:29" x14ac:dyDescent="0.25">
      <c r="B42" s="21" t="s">
        <v>32</v>
      </c>
      <c r="C42" s="25">
        <v>7612649</v>
      </c>
      <c r="D42" s="27">
        <v>17290</v>
      </c>
      <c r="E42" s="27">
        <v>76248</v>
      </c>
      <c r="F42" s="27">
        <v>145698</v>
      </c>
      <c r="G42" s="27">
        <v>36349</v>
      </c>
      <c r="H42" s="27">
        <v>3184</v>
      </c>
      <c r="I42" s="27">
        <v>3202</v>
      </c>
      <c r="J42" s="27">
        <v>3125</v>
      </c>
      <c r="K42" s="27">
        <v>3434</v>
      </c>
      <c r="L42" s="27">
        <v>3638</v>
      </c>
      <c r="M42" s="27">
        <v>3080</v>
      </c>
      <c r="N42" s="27">
        <v>3076</v>
      </c>
      <c r="Q42" s="21" t="s">
        <v>32</v>
      </c>
      <c r="R42" s="15">
        <f t="shared" si="3"/>
        <v>-7.4317685713689116E-2</v>
      </c>
      <c r="S42" s="15">
        <f t="shared" si="3"/>
        <v>-0.11908440715763861</v>
      </c>
      <c r="T42" s="15">
        <f t="shared" si="3"/>
        <v>-0.11818810375210499</v>
      </c>
      <c r="U42" s="15">
        <f t="shared" si="3"/>
        <v>-0.11787318633934994</v>
      </c>
      <c r="V42" s="15">
        <f t="shared" si="3"/>
        <v>-0.12243545142157063</v>
      </c>
      <c r="W42" s="15">
        <f t="shared" si="3"/>
        <v>-0.11180093263699603</v>
      </c>
      <c r="X42" s="15">
        <f t="shared" si="3"/>
        <v>-0.11301215345528472</v>
      </c>
      <c r="Y42" s="15">
        <f t="shared" si="3"/>
        <v>-0.12052979733412977</v>
      </c>
      <c r="Z42" s="15">
        <f t="shared" si="3"/>
        <v>-0.1196254191231409</v>
      </c>
      <c r="AA42" s="15">
        <f t="shared" si="3"/>
        <v>-0.11721912709747405</v>
      </c>
      <c r="AB42" s="15">
        <f t="shared" si="3"/>
        <v>-9.30916083971636E-2</v>
      </c>
      <c r="AC42" s="15">
        <f t="shared" si="3"/>
        <v>-9.361647075175536E-2</v>
      </c>
    </row>
    <row r="43" spans="2:29" x14ac:dyDescent="0.25">
      <c r="B43" s="21" t="s">
        <v>33</v>
      </c>
      <c r="C43" s="25">
        <v>7106482</v>
      </c>
      <c r="D43" s="27">
        <v>8683</v>
      </c>
      <c r="E43" s="27">
        <v>75962</v>
      </c>
      <c r="F43" s="27">
        <v>146763</v>
      </c>
      <c r="G43" s="27">
        <v>36519</v>
      </c>
      <c r="H43" s="27">
        <v>3433</v>
      </c>
      <c r="I43" s="27">
        <v>3173</v>
      </c>
      <c r="J43" s="27">
        <v>3119</v>
      </c>
      <c r="K43" s="27">
        <v>3038</v>
      </c>
      <c r="L43" s="27">
        <v>3090</v>
      </c>
      <c r="M43" s="27">
        <v>3074</v>
      </c>
      <c r="N43" s="27">
        <v>3094</v>
      </c>
      <c r="Q43" s="21" t="s">
        <v>33</v>
      </c>
      <c r="R43" s="15">
        <f t="shared" si="3"/>
        <v>0.5578023097402609</v>
      </c>
      <c r="S43" s="15">
        <f t="shared" si="3"/>
        <v>0.53751839843665328</v>
      </c>
      <c r="T43" s="15">
        <f t="shared" si="3"/>
        <v>0.57495319652722865</v>
      </c>
      <c r="U43" s="15">
        <f t="shared" si="3"/>
        <v>-6.9642373355094822E-2</v>
      </c>
      <c r="V43" s="15">
        <f t="shared" si="3"/>
        <v>-6.3335950294538437E-2</v>
      </c>
      <c r="W43" s="15">
        <f t="shared" si="3"/>
        <v>-6.3109855741791218E-2</v>
      </c>
      <c r="X43" s="15">
        <f t="shared" si="3"/>
        <v>-0.11380348438989998</v>
      </c>
      <c r="Y43" s="15">
        <f t="shared" si="3"/>
        <v>-0.12067514383232442</v>
      </c>
      <c r="Z43" s="15">
        <f t="shared" si="3"/>
        <v>-0.12510821202726097</v>
      </c>
      <c r="AA43" s="15">
        <f t="shared" si="3"/>
        <v>-0.11272953526435069</v>
      </c>
      <c r="AB43" s="15">
        <f t="shared" si="3"/>
        <v>-9.6902916572045306E-2</v>
      </c>
      <c r="AC43" s="15">
        <f t="shared" si="3"/>
        <v>-0.10112603982514516</v>
      </c>
    </row>
    <row r="44" spans="2:29" x14ac:dyDescent="0.25">
      <c r="B44" s="21" t="s">
        <v>34</v>
      </c>
      <c r="C44" s="36">
        <v>4821562</v>
      </c>
      <c r="D44" s="27">
        <v>5640</v>
      </c>
      <c r="E44" s="27">
        <v>77772</v>
      </c>
      <c r="F44" s="27">
        <v>152683</v>
      </c>
      <c r="G44" s="27">
        <v>36884</v>
      </c>
      <c r="H44" s="27">
        <v>3173</v>
      </c>
      <c r="I44" s="27">
        <v>3185</v>
      </c>
      <c r="J44" s="27">
        <v>3191</v>
      </c>
      <c r="K44" s="27">
        <v>3072</v>
      </c>
      <c r="L44" s="27">
        <v>3236</v>
      </c>
      <c r="M44" s="27">
        <v>3070</v>
      </c>
      <c r="N44" s="27">
        <v>3105</v>
      </c>
      <c r="Q44" s="21" t="s">
        <v>34</v>
      </c>
      <c r="R44" s="15">
        <f t="shared" si="3"/>
        <v>-9.6935215793866339E-2</v>
      </c>
      <c r="S44" s="15">
        <f t="shared" si="3"/>
        <v>-0.12083663994142957</v>
      </c>
      <c r="T44" s="15">
        <f t="shared" si="3"/>
        <v>-0.12543120424547127</v>
      </c>
      <c r="U44" s="15">
        <f t="shared" si="3"/>
        <v>-0.12537468060728449</v>
      </c>
      <c r="V44" s="15">
        <f t="shared" si="3"/>
        <v>-0.11467556337906783</v>
      </c>
      <c r="W44" s="15">
        <f t="shared" si="3"/>
        <v>-0.13001769374405775</v>
      </c>
      <c r="X44" s="15">
        <f t="shared" si="3"/>
        <v>-0.12535853099637395</v>
      </c>
      <c r="Y44" s="15">
        <f t="shared" si="3"/>
        <v>-0.12393736523624858</v>
      </c>
      <c r="Z44" s="15">
        <f t="shared" si="3"/>
        <v>-0.12505976319452941</v>
      </c>
      <c r="AA44" s="15">
        <f t="shared" si="3"/>
        <v>-0.12736915755473316</v>
      </c>
      <c r="AB44" s="15">
        <f t="shared" si="3"/>
        <v>-9.0289650904189125E-2</v>
      </c>
      <c r="AC44" s="15">
        <f t="shared" si="3"/>
        <v>-0.10779582913118814</v>
      </c>
    </row>
    <row r="45" spans="2:29" x14ac:dyDescent="0.25">
      <c r="B45" s="21" t="s">
        <v>35</v>
      </c>
      <c r="C45" s="29">
        <v>2202813</v>
      </c>
      <c r="D45" s="27">
        <v>4488</v>
      </c>
      <c r="E45" s="27">
        <v>76546</v>
      </c>
      <c r="F45" s="27">
        <v>146435</v>
      </c>
      <c r="G45" s="27">
        <v>36305</v>
      </c>
      <c r="H45" s="27">
        <v>3159</v>
      </c>
      <c r="I45" s="27">
        <v>3144</v>
      </c>
      <c r="J45" s="27">
        <v>3095</v>
      </c>
      <c r="K45" s="27">
        <v>3121</v>
      </c>
      <c r="L45" s="27">
        <v>3182</v>
      </c>
      <c r="M45" s="27">
        <v>3124</v>
      </c>
      <c r="N45" s="27">
        <v>3085</v>
      </c>
      <c r="Q45" s="21" t="s">
        <v>35</v>
      </c>
      <c r="R45" s="15">
        <f t="shared" si="3"/>
        <v>-8.0236518112393115E-2</v>
      </c>
      <c r="S45" s="15">
        <f t="shared" si="3"/>
        <v>-0.11726757593020561</v>
      </c>
      <c r="T45" s="15">
        <f t="shared" si="3"/>
        <v>-0.10356463107263303</v>
      </c>
      <c r="U45" s="15">
        <f t="shared" si="3"/>
        <v>-0.13201217069150642</v>
      </c>
      <c r="V45" s="15">
        <f t="shared" si="3"/>
        <v>-0.11619362680465631</v>
      </c>
      <c r="W45" s="15">
        <f t="shared" si="3"/>
        <v>-0.12494671591815582</v>
      </c>
      <c r="X45" s="15">
        <f t="shared" si="3"/>
        <v>-0.13117239092415961</v>
      </c>
      <c r="Y45" s="15">
        <f t="shared" si="3"/>
        <v>-0.11893098585398872</v>
      </c>
      <c r="Z45" s="15">
        <f t="shared" si="3"/>
        <v>-0.13555701028636463</v>
      </c>
      <c r="AA45" s="15">
        <f t="shared" si="3"/>
        <v>-0.12418768420536157</v>
      </c>
      <c r="AB45" s="15">
        <f t="shared" si="3"/>
        <v>-0.10258757961254683</v>
      </c>
      <c r="AC45" s="15">
        <f t="shared" si="3"/>
        <v>-0.11256803915524553</v>
      </c>
    </row>
    <row r="46" spans="2:29" x14ac:dyDescent="0.25">
      <c r="B46" s="21" t="s">
        <v>36</v>
      </c>
      <c r="C46" s="35">
        <v>858030</v>
      </c>
      <c r="D46" s="27">
        <v>3983</v>
      </c>
      <c r="E46" s="27">
        <v>73899</v>
      </c>
      <c r="F46" s="27">
        <v>148272</v>
      </c>
      <c r="G46" s="27">
        <v>36711</v>
      </c>
      <c r="H46" s="27">
        <v>3503</v>
      </c>
      <c r="I46" s="27">
        <v>6268</v>
      </c>
      <c r="J46" s="27">
        <v>3101</v>
      </c>
      <c r="K46" s="27">
        <v>3083</v>
      </c>
      <c r="L46" s="27">
        <v>3090</v>
      </c>
      <c r="M46" s="27">
        <v>3192</v>
      </c>
      <c r="N46" s="27">
        <v>6254</v>
      </c>
      <c r="Q46" s="21" t="s">
        <v>36</v>
      </c>
      <c r="R46" s="15">
        <f t="shared" si="3"/>
        <v>-0.12331560521619372</v>
      </c>
      <c r="S46" s="15">
        <f t="shared" si="3"/>
        <v>-0.11780858789570788</v>
      </c>
      <c r="T46" s="15">
        <f t="shared" si="3"/>
        <v>-0.11214007446611686</v>
      </c>
      <c r="U46" s="15">
        <f t="shared" si="3"/>
        <v>-0.10670573039472833</v>
      </c>
      <c r="V46" s="15">
        <f t="shared" si="3"/>
        <v>-0.10868405773126651</v>
      </c>
      <c r="W46" s="15">
        <f t="shared" si="3"/>
        <v>-0.11798623361572355</v>
      </c>
      <c r="X46" s="15">
        <f t="shared" si="3"/>
        <v>-0.12593184218369727</v>
      </c>
      <c r="Y46" s="15">
        <f t="shared" si="3"/>
        <v>-0.12530200735818717</v>
      </c>
      <c r="Z46" s="15">
        <f t="shared" si="3"/>
        <v>-0.12958165424947382</v>
      </c>
      <c r="AA46" s="15">
        <f t="shared" si="3"/>
        <v>-0.12815241368389318</v>
      </c>
      <c r="AB46" s="15">
        <f t="shared" si="3"/>
        <v>-5.3032498533629423E-2</v>
      </c>
      <c r="AC46" s="15">
        <f t="shared" si="3"/>
        <v>-0.1014248076269897</v>
      </c>
    </row>
    <row r="47" spans="2:29" x14ac:dyDescent="0.25">
      <c r="B47" s="21" t="s">
        <v>37</v>
      </c>
      <c r="C47" s="27">
        <v>306966</v>
      </c>
      <c r="D47" s="27">
        <v>3762</v>
      </c>
      <c r="E47" s="27">
        <v>76038</v>
      </c>
      <c r="F47" s="27">
        <v>152109</v>
      </c>
      <c r="G47" s="27">
        <v>36025</v>
      </c>
      <c r="H47" s="27">
        <v>3028</v>
      </c>
      <c r="I47" s="27">
        <v>3037</v>
      </c>
      <c r="J47" s="27">
        <v>2648</v>
      </c>
      <c r="K47" s="27">
        <v>2883</v>
      </c>
      <c r="L47" s="27">
        <v>2917</v>
      </c>
      <c r="M47" s="27">
        <v>2852</v>
      </c>
      <c r="N47" s="27">
        <v>2960</v>
      </c>
      <c r="Q47" s="21" t="s">
        <v>37</v>
      </c>
      <c r="R47" s="15">
        <f t="shared" si="3"/>
        <v>-0.11984343887043285</v>
      </c>
      <c r="S47" s="15">
        <f t="shared" si="3"/>
        <v>-0.11405380335901298</v>
      </c>
      <c r="T47" s="15">
        <f t="shared" si="3"/>
        <v>-9.4351278048183829E-2</v>
      </c>
      <c r="U47" s="15">
        <f t="shared" si="3"/>
        <v>-0.11235809421340882</v>
      </c>
      <c r="V47" s="15">
        <f t="shared" si="3"/>
        <v>-9.8170661028520789E-2</v>
      </c>
      <c r="W47" s="15">
        <f t="shared" si="3"/>
        <v>-0.11556379197914619</v>
      </c>
      <c r="X47" s="15">
        <f t="shared" si="3"/>
        <v>-9.7791145172123672E-2</v>
      </c>
      <c r="Y47" s="15">
        <f t="shared" si="3"/>
        <v>-9.7766920755757894E-2</v>
      </c>
      <c r="Z47" s="15">
        <f t="shared" si="3"/>
        <v>-0.1100648494641156</v>
      </c>
      <c r="AA47" s="15">
        <f t="shared" si="3"/>
        <v>-0.11954467106858831</v>
      </c>
      <c r="AB47" s="15">
        <f t="shared" si="3"/>
        <v>-9.616810927561685E-2</v>
      </c>
      <c r="AC47" s="15">
        <f t="shared" si="3"/>
        <v>-0.1084741127894298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9.9074074074074037E-2</v>
      </c>
      <c r="T50" s="15" t="s">
        <v>105</v>
      </c>
      <c r="U50" s="61">
        <f>S50*24</f>
        <v>2.3777777777777769</v>
      </c>
    </row>
    <row r="51" spans="2:29" x14ac:dyDescent="0.25">
      <c r="E51" s="15" t="s">
        <v>93</v>
      </c>
      <c r="F51" s="15">
        <f>AVERAGE(G40:G47)</f>
        <v>36524.625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STDEV(G40:G47)</f>
        <v>353.34076530818157</v>
      </c>
      <c r="P52" t="s">
        <v>53</v>
      </c>
      <c r="Q52" s="21" t="s">
        <v>30</v>
      </c>
      <c r="R52" s="15">
        <f>R40/$U$50</f>
        <v>0.14399609913519287</v>
      </c>
      <c r="S52" s="15">
        <f t="shared" ref="S52:AC52" si="4">S40/$U$50</f>
        <v>0.13657595664558325</v>
      </c>
      <c r="T52" s="15">
        <f t="shared" si="4"/>
        <v>0.14932433875358989</v>
      </c>
      <c r="U52" s="15">
        <f t="shared" si="4"/>
        <v>-3.9008046687494635E-2</v>
      </c>
      <c r="V52" s="15">
        <f t="shared" si="4"/>
        <v>-4.0699227904806123E-2</v>
      </c>
      <c r="W52" s="15">
        <f t="shared" si="4"/>
        <v>-3.5812461294944233E-2</v>
      </c>
      <c r="X52" s="15">
        <f t="shared" si="4"/>
        <v>-3.6182619432869836E-2</v>
      </c>
      <c r="Y52" s="15">
        <f t="shared" si="4"/>
        <v>-4.2893009162603746E-2</v>
      </c>
      <c r="Z52" s="15">
        <f t="shared" si="4"/>
        <v>-4.738584601100352E-2</v>
      </c>
      <c r="AA52" s="15">
        <f t="shared" si="4"/>
        <v>-4.5477324235643976E-2</v>
      </c>
      <c r="AB52" s="15">
        <f t="shared" si="4"/>
        <v>-3.9731383232248341E-2</v>
      </c>
      <c r="AC52" s="15">
        <f t="shared" si="4"/>
        <v>-4.9053255604778495E-2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4.3744370789304876E-2</v>
      </c>
      <c r="S53" s="15">
        <f t="shared" si="5"/>
        <v>3.4789260608480831E-2</v>
      </c>
      <c r="T53" s="15">
        <f t="shared" si="5"/>
        <v>3.690153915701043E-2</v>
      </c>
      <c r="U53" s="15">
        <f t="shared" si="5"/>
        <v>-4.2940552409676758E-2</v>
      </c>
      <c r="V53" s="15">
        <f t="shared" si="5"/>
        <v>-4.3480507858577412E-2</v>
      </c>
      <c r="W53" s="15">
        <f t="shared" si="5"/>
        <v>-4.0655080603952606E-2</v>
      </c>
      <c r="X53" s="15">
        <f t="shared" si="5"/>
        <v>-4.6601382434298795E-2</v>
      </c>
      <c r="Y53" s="15">
        <f t="shared" si="5"/>
        <v>-4.7752608202709622E-2</v>
      </c>
      <c r="Z53" s="15">
        <f t="shared" si="5"/>
        <v>-4.6679489197347324E-2</v>
      </c>
      <c r="AA53" s="15">
        <f t="shared" si="5"/>
        <v>-4.8513300155877841E-2</v>
      </c>
      <c r="AB53" s="15">
        <f t="shared" si="5"/>
        <v>-4.0614329249318591E-2</v>
      </c>
      <c r="AC53" s="15">
        <f t="shared" si="5"/>
        <v>-4.6010487792105627E-2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-3.1255101468373937E-2</v>
      </c>
      <c r="S54" s="15">
        <f t="shared" si="5"/>
        <v>-5.0082227309287283E-2</v>
      </c>
      <c r="T54" s="15">
        <f t="shared" si="5"/>
        <v>-4.9705277278922676E-2</v>
      </c>
      <c r="U54" s="15">
        <f t="shared" si="5"/>
        <v>-4.9572835376362145E-2</v>
      </c>
      <c r="V54" s="15">
        <f t="shared" si="5"/>
        <v>-5.1491544990380188E-2</v>
      </c>
      <c r="W54" s="15">
        <f t="shared" si="5"/>
        <v>-4.7019083819297411E-2</v>
      </c>
      <c r="X54" s="15">
        <f t="shared" si="5"/>
        <v>-4.7528475752222563E-2</v>
      </c>
      <c r="Y54" s="15">
        <f t="shared" si="5"/>
        <v>-5.0690101682577961E-2</v>
      </c>
      <c r="Z54" s="15">
        <f t="shared" si="5"/>
        <v>-5.0309755705993851E-2</v>
      </c>
      <c r="AA54" s="15">
        <f t="shared" si="5"/>
        <v>-4.9297763732582565E-2</v>
      </c>
      <c r="AB54" s="15">
        <f t="shared" si="5"/>
        <v>-3.9150676428713678E-2</v>
      </c>
      <c r="AC54" s="15">
        <f t="shared" si="5"/>
        <v>-3.9371412932981242E-2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1.952859375278237E-4</v>
      </c>
      <c r="F55" s="15" t="s">
        <v>96</v>
      </c>
      <c r="P55" t="s">
        <v>56</v>
      </c>
      <c r="Q55" s="21" t="s">
        <v>33</v>
      </c>
      <c r="R55" s="15">
        <f t="shared" si="5"/>
        <v>0.2345897564328201</v>
      </c>
      <c r="S55" s="15">
        <f t="shared" si="5"/>
        <v>0.22605913952943371</v>
      </c>
      <c r="T55" s="15">
        <f t="shared" si="5"/>
        <v>0.24180274620304018</v>
      </c>
      <c r="U55" s="15">
        <f t="shared" si="5"/>
        <v>-2.928884860728288E-2</v>
      </c>
      <c r="V55" s="15">
        <f t="shared" si="5"/>
        <v>-2.6636614609852623E-2</v>
      </c>
      <c r="W55" s="15">
        <f t="shared" si="5"/>
        <v>-2.6541528115706599E-2</v>
      </c>
      <c r="X55" s="15">
        <f t="shared" si="5"/>
        <v>-4.7861278481733653E-2</v>
      </c>
      <c r="Y55" s="15">
        <f t="shared" si="5"/>
        <v>-5.075122871452898E-2</v>
      </c>
      <c r="Z55" s="15">
        <f t="shared" si="5"/>
        <v>-5.2615603189035007E-2</v>
      </c>
      <c r="AA55" s="15">
        <f t="shared" si="5"/>
        <v>-4.7409617634540026E-2</v>
      </c>
      <c r="AB55" s="15">
        <f t="shared" si="5"/>
        <v>-4.0753563044318132E-2</v>
      </c>
      <c r="AC55" s="15">
        <f t="shared" si="5"/>
        <v>-4.2529642917117139E-2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0.19528593752782369</v>
      </c>
      <c r="F56" s="15" t="s">
        <v>97</v>
      </c>
      <c r="P56" t="s">
        <v>57</v>
      </c>
      <c r="Q56" s="21" t="s">
        <v>34</v>
      </c>
      <c r="R56" s="15">
        <f t="shared" si="5"/>
        <v>-4.0767146829196139E-2</v>
      </c>
      <c r="S56" s="15">
        <f t="shared" si="5"/>
        <v>-5.0819147638918996E-2</v>
      </c>
      <c r="T56" s="15">
        <f t="shared" si="5"/>
        <v>-5.2751441037815039E-2</v>
      </c>
      <c r="U56" s="15">
        <f t="shared" si="5"/>
        <v>-5.272766941427854E-2</v>
      </c>
      <c r="V56" s="15">
        <f t="shared" si="5"/>
        <v>-4.8228040673439755E-2</v>
      </c>
      <c r="W56" s="15">
        <f t="shared" si="5"/>
        <v>-5.4680338490491601E-2</v>
      </c>
      <c r="X56" s="15">
        <f t="shared" si="5"/>
        <v>-5.2720877521839529E-2</v>
      </c>
      <c r="Y56" s="15">
        <f t="shared" si="5"/>
        <v>-5.2123190987207371E-2</v>
      </c>
      <c r="Z56" s="15">
        <f t="shared" si="5"/>
        <v>-5.2595227511717996E-2</v>
      </c>
      <c r="AA56" s="15">
        <f t="shared" si="5"/>
        <v>-5.3566468130495273E-2</v>
      </c>
      <c r="AB56" s="15">
        <f t="shared" si="5"/>
        <v>-3.7972283090546843E-2</v>
      </c>
      <c r="AC56" s="15">
        <f t="shared" si="5"/>
        <v>-4.5334694494424933E-2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-3.3744330047268144E-2</v>
      </c>
      <c r="S57" s="15">
        <f t="shared" si="5"/>
        <v>-4.931813940989957E-2</v>
      </c>
      <c r="T57" s="15">
        <f t="shared" si="5"/>
        <v>-4.3555218675406432E-2</v>
      </c>
      <c r="U57" s="15">
        <f t="shared" si="5"/>
        <v>-5.5519137206708327E-2</v>
      </c>
      <c r="V57" s="15">
        <f t="shared" si="5"/>
        <v>-4.8866478562705942E-2</v>
      </c>
      <c r="W57" s="15">
        <f t="shared" si="5"/>
        <v>-5.2547684264644991E-2</v>
      </c>
      <c r="X57" s="15">
        <f t="shared" si="5"/>
        <v>-5.5165958799880233E-2</v>
      </c>
      <c r="Y57" s="15">
        <f t="shared" si="5"/>
        <v>-5.0017704331116769E-2</v>
      </c>
      <c r="Z57" s="15">
        <f t="shared" si="5"/>
        <v>-5.7009957597069262E-2</v>
      </c>
      <c r="AA57" s="15">
        <f t="shared" si="5"/>
        <v>-5.2228465320011894E-2</v>
      </c>
      <c r="AB57" s="15">
        <f t="shared" si="5"/>
        <v>-4.3144309182846813E-2</v>
      </c>
      <c r="AC57" s="15">
        <f t="shared" si="5"/>
        <v>-4.734169871015001E-2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-5.1861703128305792E-2</v>
      </c>
      <c r="S58" s="15">
        <f t="shared" si="5"/>
        <v>-4.9545667806606138E-2</v>
      </c>
      <c r="T58" s="15">
        <f t="shared" si="5"/>
        <v>-4.7161713560516454E-2</v>
      </c>
      <c r="U58" s="15">
        <f t="shared" si="5"/>
        <v>-4.4876241754792309E-2</v>
      </c>
      <c r="V58" s="15">
        <f t="shared" si="5"/>
        <v>-4.5708248578570046E-2</v>
      </c>
      <c r="W58" s="15">
        <f t="shared" si="5"/>
        <v>-4.9620378623435157E-2</v>
      </c>
      <c r="X58" s="15">
        <f t="shared" si="5"/>
        <v>-5.2961989703424105E-2</v>
      </c>
      <c r="Y58" s="15">
        <f t="shared" si="5"/>
        <v>-5.2697105898303037E-2</v>
      </c>
      <c r="Z58" s="15">
        <f t="shared" si="5"/>
        <v>-5.4496957394638543E-2</v>
      </c>
      <c r="AA58" s="15">
        <f t="shared" si="5"/>
        <v>-5.3895874913786876E-2</v>
      </c>
      <c r="AB58" s="15">
        <f t="shared" si="5"/>
        <v>-2.230338723376939E-2</v>
      </c>
      <c r="AC58" s="15">
        <f t="shared" si="5"/>
        <v>-4.2655292927238679E-2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-5.0401446253920373E-2</v>
      </c>
      <c r="S59" s="15">
        <f t="shared" si="5"/>
        <v>-4.7966552814538189E-2</v>
      </c>
      <c r="T59" s="15">
        <f t="shared" si="5"/>
        <v>-3.9680444038955834E-2</v>
      </c>
      <c r="U59" s="15">
        <f t="shared" si="5"/>
        <v>-4.7253404108442983E-2</v>
      </c>
      <c r="V59" s="15">
        <f t="shared" si="5"/>
        <v>-4.128672660077979E-2</v>
      </c>
      <c r="W59" s="15">
        <f t="shared" si="5"/>
        <v>-4.8601594757584868E-2</v>
      </c>
      <c r="X59" s="15">
        <f t="shared" si="5"/>
        <v>-4.1127117128463245E-2</v>
      </c>
      <c r="Y59" s="15">
        <f t="shared" si="5"/>
        <v>-4.1116929289804739E-2</v>
      </c>
      <c r="Z59" s="15">
        <f t="shared" si="5"/>
        <v>-4.6288955382104709E-2</v>
      </c>
      <c r="AA59" s="15">
        <f t="shared" si="5"/>
        <v>-5.027579624379884E-2</v>
      </c>
      <c r="AB59" s="15">
        <f t="shared" si="5"/>
        <v>-4.0444531938343548E-2</v>
      </c>
      <c r="AC59" s="15">
        <f t="shared" si="5"/>
        <v>-4.5619953976863019E-2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1826873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6859785</v>
      </c>
      <c r="E64" s="56" cm="1">
        <f t="array" ref="E64:F64">LINEST(D69:D74, C69:C74)</f>
        <v>123841992.91747119</v>
      </c>
      <c r="F64" s="56">
        <v>12340.025307797536</v>
      </c>
      <c r="P64" t="s">
        <v>53</v>
      </c>
      <c r="Q64" s="21" t="s">
        <v>30</v>
      </c>
      <c r="R64" s="66">
        <f>$W$62*(R52/'Cell counts and setup'!K15)</f>
        <v>1.1951650408586952E-2</v>
      </c>
      <c r="S64" s="66">
        <f>$W$62*(S52/'Cell counts and setup'!L15)</f>
        <v>1.1335779912439311E-2</v>
      </c>
      <c r="T64" s="66">
        <f>$W$62*(T52/'Cell counts and setup'!M15)</f>
        <v>1.2393893341518598E-2</v>
      </c>
      <c r="U64" s="66">
        <f>$W$62*(U52/'Cell counts and setup'!N15)</f>
        <v>-3.2376608806122274E-2</v>
      </c>
      <c r="V64" s="66">
        <f>$W$62*(V52/'Cell counts and setup'!O15)</f>
        <v>-3.3780286184069766E-2</v>
      </c>
      <c r="W64" s="66">
        <f>$W$62*(W52/'Cell counts and setup'!P15)</f>
        <v>-2.9724278660241594E-2</v>
      </c>
      <c r="X64" s="66">
        <f>$W$62*(X52/'Cell counts and setup'!Q15)</f>
        <v>-0.30031509250997168</v>
      </c>
      <c r="Y64" s="66">
        <f>$W$62*(Y52/'Cell counts and setup'!R15)</f>
        <v>-0.35601120694419308</v>
      </c>
      <c r="Z64" s="66">
        <f>$W$62*(Z52/'Cell counts and setup'!S15)</f>
        <v>-0.39330167222580997</v>
      </c>
      <c r="AA64" s="66">
        <f>$W$62*(AA52/'Cell counts and setup'!T15)</f>
        <v>-3.7746097571162342E-3</v>
      </c>
      <c r="AB64" s="66">
        <f>$W$62*(AB52/'Cell counts and setup'!U15)</f>
        <v>-3.2976976841268485E-3</v>
      </c>
      <c r="AC64" s="66">
        <f>$W$62*(AC52/'Cell counts and setup'!V15)</f>
        <v>-4.0714114195617573E-3</v>
      </c>
    </row>
    <row r="65" spans="3:29" x14ac:dyDescent="0.25">
      <c r="C65" s="57">
        <f t="shared" ref="C65:C70" si="8">C64/3</f>
        <v>0.55555555555555558</v>
      </c>
      <c r="D65" s="15">
        <f t="shared" si="7"/>
        <v>7612649</v>
      </c>
      <c r="P65" t="s">
        <v>54</v>
      </c>
      <c r="Q65" s="21" t="s">
        <v>31</v>
      </c>
      <c r="R65" s="66">
        <f>$W$62*(R53/'Cell counts and setup'!K16)</f>
        <v>7.4611647922060128E-3</v>
      </c>
      <c r="S65" s="66">
        <f>$W$62*(S53/'Cell counts and setup'!L16)</f>
        <v>5.9337556287891316E-3</v>
      </c>
      <c r="T65" s="66">
        <f>$W$62*(T53/'Cell counts and setup'!M16)</f>
        <v>6.2940318895571635E-3</v>
      </c>
      <c r="U65" s="66">
        <f>$W$62*(U53/'Cell counts and setup'!N16)</f>
        <v>-7.3240632341039183E-2</v>
      </c>
      <c r="V65" s="66">
        <f>$W$62*(V53/'Cell counts and setup'!O16)</f>
        <v>-7.4161595772906028E-2</v>
      </c>
      <c r="W65" s="66">
        <f>$W$62*(W53/'Cell counts and setup'!P16)</f>
        <v>-6.9342466368420452E-2</v>
      </c>
      <c r="X65" s="66">
        <f>$W$62*(X53/'Cell counts and setup'!Q16)</f>
        <v>-0.79484648564639471</v>
      </c>
      <c r="Y65" s="66">
        <f>$W$62*(Y53/'Cell counts and setup'!R16)</f>
        <v>-0.81448212108053664</v>
      </c>
      <c r="Z65" s="66">
        <f>$W$62*(Z53/'Cell counts and setup'!S16)</f>
        <v>-0.79617869690003873</v>
      </c>
      <c r="AA65" s="66">
        <f>$W$62*(AA53/'Cell counts and setup'!T16)</f>
        <v>-8.2745670024645928E-3</v>
      </c>
      <c r="AB65" s="66">
        <f>$W$62*(AB53/'Cell counts and setup'!U16)</f>
        <v>-6.9272959694317284E-3</v>
      </c>
      <c r="AC65" s="66">
        <f>$W$62*(AC53/'Cell counts and setup'!V16)</f>
        <v>-7.8476801790143685E-3</v>
      </c>
    </row>
    <row r="66" spans="3:29" x14ac:dyDescent="0.25">
      <c r="C66" s="57">
        <f t="shared" si="8"/>
        <v>0.1851851851851852</v>
      </c>
      <c r="D66" s="15">
        <f t="shared" si="7"/>
        <v>7106482</v>
      </c>
      <c r="P66" t="s">
        <v>55</v>
      </c>
      <c r="Q66" s="21" t="s">
        <v>32</v>
      </c>
      <c r="R66" s="66">
        <f>$W$62*(R54/'Cell counts and setup'!K17)</f>
        <v>-5.8876482142090139E-3</v>
      </c>
      <c r="S66" s="66">
        <f>$W$62*(S54/'Cell counts and setup'!L17)</f>
        <v>-9.4341890548492197E-3</v>
      </c>
      <c r="T66" s="66">
        <f>$W$62*(T54/'Cell counts and setup'!M17)</f>
        <v>-9.3631814730831542E-3</v>
      </c>
      <c r="U66" s="66">
        <f>$W$62*(U54/'Cell counts and setup'!N17)</f>
        <v>-9.3382328632734588E-2</v>
      </c>
      <c r="V66" s="66">
        <f>$W$62*(V54/'Cell counts and setup'!O17)</f>
        <v>-9.6996678515421653E-2</v>
      </c>
      <c r="W66" s="66">
        <f>$W$62*(W54/'Cell counts and setup'!P17)</f>
        <v>-8.8571724895069634E-2</v>
      </c>
      <c r="X66" s="66">
        <f>$W$62*(X54/'Cell counts and setup'!Q17)</f>
        <v>-0.89531286810827293</v>
      </c>
      <c r="Y66" s="66">
        <f>$W$62*(Y54/'Cell counts and setup'!R17)</f>
        <v>-0.95486967767962994</v>
      </c>
      <c r="Z66" s="66">
        <f>$W$62*(Z54/'Cell counts and setup'!S17)</f>
        <v>-0.94770494870863964</v>
      </c>
      <c r="AA66" s="66">
        <f>$W$62*(AA54/'Cell counts and setup'!T17)</f>
        <v>-9.2864165198225466E-3</v>
      </c>
      <c r="AB66" s="66">
        <f>$W$62*(AB54/'Cell counts and setup'!U17)</f>
        <v>-7.3749691836333424E-3</v>
      </c>
      <c r="AC66" s="66">
        <f>$W$62*(AC54/'Cell counts and setup'!V17)</f>
        <v>-7.4165501999828402E-3</v>
      </c>
    </row>
    <row r="67" spans="3:29" x14ac:dyDescent="0.25">
      <c r="C67" s="57">
        <f t="shared" si="8"/>
        <v>6.1728395061728399E-2</v>
      </c>
      <c r="D67" s="15">
        <f t="shared" si="7"/>
        <v>4821562</v>
      </c>
      <c r="P67" t="s">
        <v>56</v>
      </c>
      <c r="Q67" s="21" t="s">
        <v>33</v>
      </c>
      <c r="R67" s="66">
        <f>$W$62*(R55/'Cell counts and setup'!K18)</f>
        <v>3.0604024910441591E-2</v>
      </c>
      <c r="S67" s="66">
        <f>$W$62*(S55/'Cell counts and setup'!L18)</f>
        <v>2.949114080082603E-2</v>
      </c>
      <c r="T67" s="66">
        <f>$W$62*(T55/'Cell counts and setup'!M18)</f>
        <v>3.1545014499941383E-2</v>
      </c>
      <c r="U67" s="66">
        <f>$W$62*(U55/'Cell counts and setup'!N18)</f>
        <v>-3.820953932539374E-2</v>
      </c>
      <c r="V67" s="66">
        <f>$W$62*(V55/'Cell counts and setup'!O18)</f>
        <v>-3.4749497567393095E-2</v>
      </c>
      <c r="W67" s="66">
        <f>$W$62*(W55/'Cell counts and setup'!P18)</f>
        <v>-3.4625449975556971E-2</v>
      </c>
      <c r="X67" s="66">
        <f>$W$62*(X55/'Cell counts and setup'!Q18)</f>
        <v>-0.62438692173672183</v>
      </c>
      <c r="Y67" s="66">
        <f>$W$62*(Y55/'Cell counts and setup'!R18)</f>
        <v>-0.6620885291126315</v>
      </c>
      <c r="Z67" s="66">
        <f>$W$62*(Z55/'Cell counts and setup'!S18)</f>
        <v>-0.68641071765478712</v>
      </c>
      <c r="AA67" s="66">
        <f>$W$62*(AA55/'Cell counts and setup'!T18)</f>
        <v>-6.1849466112450574E-3</v>
      </c>
      <c r="AB67" s="66">
        <f>$W$62*(AB55/'Cell counts and setup'!U18)</f>
        <v>-5.3166134683921449E-3</v>
      </c>
      <c r="AC67" s="66">
        <f>$W$62*(AC55/'Cell counts and setup'!V18)</f>
        <v>-5.5483166488574879E-3</v>
      </c>
    </row>
    <row r="68" spans="3:29" x14ac:dyDescent="0.25">
      <c r="C68" s="57">
        <f t="shared" si="8"/>
        <v>2.0576131687242798E-2</v>
      </c>
      <c r="D68" s="15">
        <f t="shared" si="7"/>
        <v>2202813</v>
      </c>
      <c r="P68" t="s">
        <v>57</v>
      </c>
      <c r="Q68" s="21" t="s">
        <v>34</v>
      </c>
      <c r="R68" s="66">
        <f>$W$62*(R56/'Cell counts and setup'!K19)</f>
        <v>-6.6204357239771458E-4</v>
      </c>
      <c r="S68" s="66">
        <f>$W$62*(S56/'Cell counts and setup'!L19)</f>
        <v>-8.2528439358384772E-4</v>
      </c>
      <c r="T68" s="66">
        <f>$W$62*(T56/'Cell counts and setup'!M19)</f>
        <v>-8.5666413252131709E-4</v>
      </c>
      <c r="U68" s="66">
        <f>$W$62*(U56/'Cell counts and setup'!N19)</f>
        <v>-8.5627809003878258E-3</v>
      </c>
      <c r="V68" s="66">
        <f>$W$62*(V56/'Cell counts and setup'!O19)</f>
        <v>-7.8320576298755717E-3</v>
      </c>
      <c r="W68" s="66">
        <f>$W$62*(W56/'Cell counts and setup'!P19)</f>
        <v>-8.8798872253271054E-3</v>
      </c>
      <c r="X68" s="66">
        <f>$W$62*(X56/'Cell counts and setup'!Q19)</f>
        <v>-8.5616779218662939E-2</v>
      </c>
      <c r="Y68" s="66">
        <f>$W$62*(Y56/'Cell counts and setup'!R19)</f>
        <v>-8.4646158119718387E-2</v>
      </c>
      <c r="Z68" s="66">
        <f>$W$62*(Z56/'Cell counts and setup'!S19)</f>
        <v>-8.5412728192180279E-2</v>
      </c>
      <c r="AA68" s="66">
        <f>$W$62*(AA56/'Cell counts and setup'!T19)</f>
        <v>-8.6989987477965229E-4</v>
      </c>
      <c r="AB68" s="66">
        <f>$W$62*(AB56/'Cell counts and setup'!U19)</f>
        <v>-6.166560062368404E-4</v>
      </c>
      <c r="AC68" s="66">
        <f>$W$62*(AC56/'Cell counts and setup'!V19)</f>
        <v>-7.3621887797046756E-4</v>
      </c>
    </row>
    <row r="69" spans="3:29" x14ac:dyDescent="0.25">
      <c r="C69" s="57">
        <f t="shared" si="8"/>
        <v>6.8587105624142658E-3</v>
      </c>
      <c r="D69" s="15">
        <f t="shared" si="7"/>
        <v>858030</v>
      </c>
      <c r="P69" t="s">
        <v>58</v>
      </c>
      <c r="Q69" s="21" t="s">
        <v>35</v>
      </c>
      <c r="R69" s="66">
        <f>$W$62*(R57/'Cell counts and setup'!K20)</f>
        <v>-4.7911490497655456E-3</v>
      </c>
      <c r="S69" s="66">
        <f>$W$62*(S57/'Cell counts and setup'!L20)</f>
        <v>-7.0023780717814108E-3</v>
      </c>
      <c r="T69" s="66">
        <f>$W$62*(T57/'Cell counts and setup'!M20)</f>
        <v>-6.1841365431375122E-3</v>
      </c>
      <c r="U69" s="66">
        <f>$W$62*(U57/'Cell counts and setup'!N20)</f>
        <v>-7.8828194573463836E-2</v>
      </c>
      <c r="V69" s="66">
        <f>$W$62*(V57/'Cell counts and setup'!O20)</f>
        <v>-6.9382495371263508E-2</v>
      </c>
      <c r="W69" s="66">
        <f>$W$62*(W57/'Cell counts and setup'!P20)</f>
        <v>-7.460921203036773E-2</v>
      </c>
      <c r="X69" s="66">
        <f>$W$62*(X57/'Cell counts and setup'!Q20)</f>
        <v>-0.78326738362627291</v>
      </c>
      <c r="Y69" s="66">
        <f>$W$62*(Y57/'Cell counts and setup'!R20)</f>
        <v>-0.71017049750817318</v>
      </c>
      <c r="Z69" s="66">
        <f>$W$62*(Z57/'Cell counts and setup'!S20)</f>
        <v>-0.80944918386514386</v>
      </c>
      <c r="AA69" s="66">
        <f>$W$62*(AA57/'Cell counts and setup'!T20)</f>
        <v>-7.415597276288083E-3</v>
      </c>
      <c r="AB69" s="66">
        <f>$W$62*(AB57/'Cell counts and setup'!U20)</f>
        <v>-6.1257940416844106E-3</v>
      </c>
      <c r="AC69" s="66">
        <f>$W$62*(AC57/'Cell counts and setup'!V20)</f>
        <v>-6.7217554614863321E-3</v>
      </c>
    </row>
    <row r="70" spans="3:29" x14ac:dyDescent="0.25">
      <c r="C70" s="57">
        <f t="shared" si="8"/>
        <v>2.2862368541380885E-3</v>
      </c>
      <c r="D70" s="15">
        <f t="shared" si="7"/>
        <v>306966</v>
      </c>
      <c r="P70" t="s">
        <v>59</v>
      </c>
      <c r="Q70" s="21" t="s">
        <v>36</v>
      </c>
      <c r="R70" s="66">
        <f>$W$62*(R58/'Cell counts and setup'!K21)</f>
        <v>-1.2301277597353997E-3</v>
      </c>
      <c r="S70" s="66">
        <f>$W$62*(S58/'Cell counts and setup'!L21)</f>
        <v>-1.1751928237441541E-3</v>
      </c>
      <c r="T70" s="66">
        <f>$W$62*(T58/'Cell counts and setup'!M21)</f>
        <v>-1.1186468925625493E-3</v>
      </c>
      <c r="U70" s="66">
        <f>$W$62*(U58/'Cell counts and setup'!N21)</f>
        <v>-1.0644369044069657E-2</v>
      </c>
      <c r="V70" s="66">
        <f>$W$62*(V58/'Cell counts and setup'!O21)</f>
        <v>-1.0841715954888646E-2</v>
      </c>
      <c r="W70" s="66">
        <f>$W$62*(W58/'Cell counts and setup'!P21)</f>
        <v>-1.1769649184535491E-2</v>
      </c>
      <c r="X70" s="66">
        <f>$W$62*(X58/'Cell counts and setup'!Q21)</f>
        <v>-0.12562258818192171</v>
      </c>
      <c r="Y70" s="66">
        <f>$W$62*(Y58/'Cell counts and setup'!R21)</f>
        <v>-0.1249943000576817</v>
      </c>
      <c r="Z70" s="66">
        <f>$W$62*(Z58/'Cell counts and setup'!S21)</f>
        <v>-0.1292634373121333</v>
      </c>
      <c r="AA70" s="66">
        <f>$W$62*(AA58/'Cell counts and setup'!T21)</f>
        <v>-1.2783770656866549E-3</v>
      </c>
      <c r="AB70" s="66">
        <f>$W$62*(AB58/'Cell counts and setup'!U21)</f>
        <v>-5.2902265289111658E-4</v>
      </c>
      <c r="AC70" s="66">
        <f>$W$62*(AC58/'Cell counts and setup'!V21)</f>
        <v>-1.0117573616822229E-3</v>
      </c>
    </row>
    <row r="71" spans="3:29" x14ac:dyDescent="0.25">
      <c r="C71" s="57">
        <f>D53</f>
        <v>7.6207895137936279E-4</v>
      </c>
      <c r="D71" s="15">
        <f>D40</f>
        <v>103901</v>
      </c>
      <c r="P71" t="s">
        <v>60</v>
      </c>
      <c r="Q71" s="21" t="s">
        <v>37</v>
      </c>
      <c r="R71" s="66">
        <f>$W$62*(R59/'Cell counts and setup'!K22)</f>
        <v>-1.8918695982645637E-4</v>
      </c>
      <c r="S71" s="66">
        <f>$W$62*(S59/'Cell counts and setup'!L22)</f>
        <v>-1.8004733940807859E-4</v>
      </c>
      <c r="T71" s="66">
        <f>$W$62*(T59/'Cell counts and setup'!M22)</f>
        <v>-1.4894458651987529E-4</v>
      </c>
      <c r="U71" s="66">
        <f>$W$62*(U59/'Cell counts and setup'!N22)</f>
        <v>-1.7737046313491354E-3</v>
      </c>
      <c r="V71" s="66">
        <f>$W$62*(V59/'Cell counts and setup'!O22)</f>
        <v>-1.5497393164943271E-3</v>
      </c>
      <c r="W71" s="66">
        <f>$W$62*(W59/'Cell counts and setup'!P22)</f>
        <v>-1.8243103399418271E-3</v>
      </c>
      <c r="X71" s="66">
        <f>$W$62*(X59/'Cell counts and setup'!Q22)</f>
        <v>-1.5437482124543865E-2</v>
      </c>
      <c r="Y71" s="66">
        <f>$W$62*(Y59/'Cell counts and setup'!R22)</f>
        <v>-1.5433658015582202E-2</v>
      </c>
      <c r="Z71" s="66">
        <f>$W$62*(Z59/'Cell counts and setup'!S22)</f>
        <v>-1.7375030665120465E-2</v>
      </c>
      <c r="AA71" s="66">
        <f>$W$62*(AA59/'Cell counts and setup'!T22)</f>
        <v>-1.8871531972118445E-4</v>
      </c>
      <c r="AB71" s="66">
        <f>$W$62*(AB59/'Cell counts and setup'!U22)</f>
        <v>-1.5181266824112354E-4</v>
      </c>
      <c r="AC71" s="66">
        <f>$W$62*(AC59/'Cell counts and setup'!V22)</f>
        <v>-1.712391417663784E-4</v>
      </c>
    </row>
    <row r="72" spans="3:29" x14ac:dyDescent="0.25">
      <c r="C72" s="57">
        <f>C71/3</f>
        <v>2.5402631712645424E-4</v>
      </c>
      <c r="D72" s="15">
        <f t="shared" ref="D72:D78" si="9">D41</f>
        <v>51517</v>
      </c>
    </row>
    <row r="73" spans="3:29" x14ac:dyDescent="0.25">
      <c r="C73" s="57">
        <f t="shared" ref="C73:C78" si="10">C72/3</f>
        <v>8.4675439042151415E-5</v>
      </c>
      <c r="D73" s="15">
        <f t="shared" si="9"/>
        <v>17290</v>
      </c>
    </row>
    <row r="74" spans="3:29" x14ac:dyDescent="0.25">
      <c r="C74" s="57">
        <f t="shared" si="10"/>
        <v>2.8225146347383805E-5</v>
      </c>
      <c r="D74" s="15">
        <f t="shared" si="9"/>
        <v>8683</v>
      </c>
    </row>
    <row r="75" spans="3:29" x14ac:dyDescent="0.25">
      <c r="C75" s="57">
        <f t="shared" si="10"/>
        <v>9.4083821157946016E-6</v>
      </c>
      <c r="D75" s="15">
        <f t="shared" si="9"/>
        <v>5640</v>
      </c>
    </row>
    <row r="76" spans="3:29" x14ac:dyDescent="0.25">
      <c r="C76" s="57">
        <f t="shared" si="10"/>
        <v>3.136127371931534E-6</v>
      </c>
      <c r="D76" s="15">
        <f t="shared" si="9"/>
        <v>4488</v>
      </c>
    </row>
    <row r="77" spans="3:29" x14ac:dyDescent="0.25">
      <c r="C77" s="57">
        <f t="shared" si="10"/>
        <v>1.0453757906438446E-6</v>
      </c>
      <c r="D77" s="15">
        <f t="shared" si="9"/>
        <v>3983</v>
      </c>
    </row>
    <row r="78" spans="3:29" x14ac:dyDescent="0.25">
      <c r="C78" s="57">
        <f t="shared" si="10"/>
        <v>3.4845859688128153E-7</v>
      </c>
      <c r="D78" s="15">
        <f t="shared" si="9"/>
        <v>3762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69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48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0.56814814814814818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23.8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31">
        <v>1826873</v>
      </c>
      <c r="D29" s="27">
        <v>103901</v>
      </c>
      <c r="E29" s="27">
        <v>73747</v>
      </c>
      <c r="F29" s="27">
        <v>151537</v>
      </c>
      <c r="G29" s="27">
        <v>36303</v>
      </c>
      <c r="H29" s="27">
        <v>3218</v>
      </c>
      <c r="I29" s="27">
        <v>3207</v>
      </c>
      <c r="J29" s="27">
        <v>3111</v>
      </c>
      <c r="K29" s="27">
        <v>3127</v>
      </c>
      <c r="L29" s="27">
        <v>3954</v>
      </c>
      <c r="M29" s="27">
        <v>2938</v>
      </c>
      <c r="N29" s="27">
        <v>2978</v>
      </c>
      <c r="O29" s="28">
        <v>360440</v>
      </c>
    </row>
    <row r="30" spans="1:15" x14ac:dyDescent="0.25">
      <c r="B30" s="21" t="s">
        <v>31</v>
      </c>
      <c r="C30" s="24">
        <v>6859785</v>
      </c>
      <c r="D30" s="27">
        <v>51517</v>
      </c>
      <c r="E30" s="27">
        <v>73902</v>
      </c>
      <c r="F30" s="27">
        <v>147200</v>
      </c>
      <c r="G30" s="27">
        <v>37101</v>
      </c>
      <c r="H30" s="27">
        <v>3201</v>
      </c>
      <c r="I30" s="27">
        <v>3221</v>
      </c>
      <c r="J30" s="27">
        <v>3259</v>
      </c>
      <c r="K30" s="27">
        <v>3111</v>
      </c>
      <c r="L30" s="27">
        <v>3368</v>
      </c>
      <c r="M30" s="27">
        <v>3145</v>
      </c>
      <c r="N30" s="27">
        <v>3101</v>
      </c>
      <c r="O30" s="28">
        <v>360440</v>
      </c>
    </row>
    <row r="31" spans="1:15" x14ac:dyDescent="0.25">
      <c r="B31" s="21" t="s">
        <v>32</v>
      </c>
      <c r="C31" s="25">
        <v>7612649</v>
      </c>
      <c r="D31" s="27">
        <v>17290</v>
      </c>
      <c r="E31" s="27">
        <v>76248</v>
      </c>
      <c r="F31" s="27">
        <v>145698</v>
      </c>
      <c r="G31" s="27">
        <v>36349</v>
      </c>
      <c r="H31" s="27">
        <v>3184</v>
      </c>
      <c r="I31" s="27">
        <v>3202</v>
      </c>
      <c r="J31" s="27">
        <v>3125</v>
      </c>
      <c r="K31" s="27">
        <v>3434</v>
      </c>
      <c r="L31" s="27">
        <v>3638</v>
      </c>
      <c r="M31" s="27">
        <v>3080</v>
      </c>
      <c r="N31" s="27">
        <v>3076</v>
      </c>
      <c r="O31" s="28">
        <v>360440</v>
      </c>
    </row>
    <row r="32" spans="1:15" x14ac:dyDescent="0.25">
      <c r="B32" s="21" t="s">
        <v>33</v>
      </c>
      <c r="C32" s="25">
        <v>7106482</v>
      </c>
      <c r="D32" s="27">
        <v>8683</v>
      </c>
      <c r="E32" s="27">
        <v>75962</v>
      </c>
      <c r="F32" s="27">
        <v>146763</v>
      </c>
      <c r="G32" s="27">
        <v>36519</v>
      </c>
      <c r="H32" s="27">
        <v>3433</v>
      </c>
      <c r="I32" s="27">
        <v>3173</v>
      </c>
      <c r="J32" s="27">
        <v>3119</v>
      </c>
      <c r="K32" s="27">
        <v>3038</v>
      </c>
      <c r="L32" s="27">
        <v>3090</v>
      </c>
      <c r="M32" s="27">
        <v>3074</v>
      </c>
      <c r="N32" s="27">
        <v>3094</v>
      </c>
      <c r="O32" s="28">
        <v>360440</v>
      </c>
    </row>
    <row r="33" spans="2:15" x14ac:dyDescent="0.25">
      <c r="B33" s="21" t="s">
        <v>34</v>
      </c>
      <c r="C33" s="36">
        <v>4821562</v>
      </c>
      <c r="D33" s="27">
        <v>5640</v>
      </c>
      <c r="E33" s="27">
        <v>77772</v>
      </c>
      <c r="F33" s="27">
        <v>152683</v>
      </c>
      <c r="G33" s="27">
        <v>36884</v>
      </c>
      <c r="H33" s="27">
        <v>3173</v>
      </c>
      <c r="I33" s="27">
        <v>3185</v>
      </c>
      <c r="J33" s="27">
        <v>3191</v>
      </c>
      <c r="K33" s="27">
        <v>3072</v>
      </c>
      <c r="L33" s="27">
        <v>3236</v>
      </c>
      <c r="M33" s="27">
        <v>3070</v>
      </c>
      <c r="N33" s="27">
        <v>3105</v>
      </c>
      <c r="O33" s="28">
        <v>360440</v>
      </c>
    </row>
    <row r="34" spans="2:15" x14ac:dyDescent="0.25">
      <c r="B34" s="21" t="s">
        <v>35</v>
      </c>
      <c r="C34" s="29">
        <v>2202813</v>
      </c>
      <c r="D34" s="27">
        <v>4488</v>
      </c>
      <c r="E34" s="27">
        <v>76546</v>
      </c>
      <c r="F34" s="27">
        <v>146435</v>
      </c>
      <c r="G34" s="27">
        <v>36305</v>
      </c>
      <c r="H34" s="27">
        <v>3159</v>
      </c>
      <c r="I34" s="27">
        <v>3144</v>
      </c>
      <c r="J34" s="27">
        <v>3095</v>
      </c>
      <c r="K34" s="27">
        <v>3121</v>
      </c>
      <c r="L34" s="27">
        <v>3182</v>
      </c>
      <c r="M34" s="27">
        <v>3124</v>
      </c>
      <c r="N34" s="27">
        <v>3085</v>
      </c>
      <c r="O34" s="28">
        <v>360440</v>
      </c>
    </row>
    <row r="35" spans="2:15" x14ac:dyDescent="0.25">
      <c r="B35" s="21" t="s">
        <v>36</v>
      </c>
      <c r="C35" s="35">
        <v>858030</v>
      </c>
      <c r="D35" s="27">
        <v>3983</v>
      </c>
      <c r="E35" s="27">
        <v>73899</v>
      </c>
      <c r="F35" s="27">
        <v>148272</v>
      </c>
      <c r="G35" s="27">
        <v>36711</v>
      </c>
      <c r="H35" s="27">
        <v>3503</v>
      </c>
      <c r="I35" s="27">
        <v>6268</v>
      </c>
      <c r="J35" s="27">
        <v>3101</v>
      </c>
      <c r="K35" s="27">
        <v>3083</v>
      </c>
      <c r="L35" s="27">
        <v>3090</v>
      </c>
      <c r="M35" s="27">
        <v>3192</v>
      </c>
      <c r="N35" s="27">
        <v>6254</v>
      </c>
      <c r="O35" s="28">
        <v>360440</v>
      </c>
    </row>
    <row r="36" spans="2:15" x14ac:dyDescent="0.25">
      <c r="B36" s="21" t="s">
        <v>37</v>
      </c>
      <c r="C36" s="27">
        <v>306966</v>
      </c>
      <c r="D36" s="27">
        <v>3762</v>
      </c>
      <c r="E36" s="27">
        <v>76038</v>
      </c>
      <c r="F36" s="27">
        <v>152109</v>
      </c>
      <c r="G36" s="27">
        <v>36025</v>
      </c>
      <c r="H36" s="27">
        <v>3028</v>
      </c>
      <c r="I36" s="27">
        <v>3037</v>
      </c>
      <c r="J36" s="27">
        <v>2648</v>
      </c>
      <c r="K36" s="27">
        <v>2883</v>
      </c>
      <c r="L36" s="27">
        <v>2917</v>
      </c>
      <c r="M36" s="27">
        <v>2852</v>
      </c>
      <c r="N36" s="27">
        <v>2960</v>
      </c>
      <c r="O36" s="28">
        <v>360440</v>
      </c>
    </row>
    <row r="39" spans="2:15" x14ac:dyDescent="0.25">
      <c r="B39" s="15" t="s">
        <v>91</v>
      </c>
      <c r="E39" s="56" t="s">
        <v>92</v>
      </c>
    </row>
    <row r="40" spans="2:15" x14ac:dyDescent="0.25">
      <c r="E40" s="15" t="s">
        <v>93</v>
      </c>
      <c r="F40" s="15">
        <f>AVERAGE(E29:E36)</f>
        <v>75514.25</v>
      </c>
    </row>
    <row r="41" spans="2:15" x14ac:dyDescent="0.25">
      <c r="B41" s="20"/>
      <c r="C41" s="21">
        <v>1</v>
      </c>
      <c r="D41" s="21">
        <v>2</v>
      </c>
      <c r="E41" s="15" t="s">
        <v>94</v>
      </c>
      <c r="F41" s="15">
        <f>STDEV(E29:E36)</f>
        <v>1488.3683059934172</v>
      </c>
    </row>
    <row r="42" spans="2:15" x14ac:dyDescent="0.25">
      <c r="B42" s="21" t="s">
        <v>30</v>
      </c>
      <c r="C42" s="57">
        <v>5</v>
      </c>
      <c r="D42" s="57">
        <f>C49/3</f>
        <v>7.6207895137936279E-4</v>
      </c>
    </row>
    <row r="43" spans="2:15" x14ac:dyDescent="0.25">
      <c r="B43" s="21" t="s">
        <v>31</v>
      </c>
      <c r="C43" s="57">
        <f>C42/3</f>
        <v>1.6666666666666667</v>
      </c>
      <c r="D43" s="57">
        <f>D42/3</f>
        <v>2.5402631712645424E-4</v>
      </c>
      <c r="E43" s="56" t="s">
        <v>95</v>
      </c>
    </row>
    <row r="44" spans="2:15" x14ac:dyDescent="0.25">
      <c r="B44" s="21" t="s">
        <v>32</v>
      </c>
      <c r="C44" s="57">
        <f t="shared" ref="C44:D49" si="0">C43/3</f>
        <v>0.55555555555555558</v>
      </c>
      <c r="D44" s="57">
        <f t="shared" si="0"/>
        <v>8.4675439042151415E-5</v>
      </c>
      <c r="E44" s="15">
        <f>(F40-F53)/E53</f>
        <v>3.6855153426438886E-4</v>
      </c>
      <c r="F44" s="15" t="s">
        <v>96</v>
      </c>
    </row>
    <row r="45" spans="2:15" x14ac:dyDescent="0.25">
      <c r="B45" s="21" t="s">
        <v>33</v>
      </c>
      <c r="C45" s="57">
        <f t="shared" si="0"/>
        <v>0.1851851851851852</v>
      </c>
      <c r="D45" s="57">
        <f t="shared" si="0"/>
        <v>2.8225146347383805E-5</v>
      </c>
      <c r="E45" s="15">
        <f>E44*1000</f>
        <v>0.36855153426438886</v>
      </c>
      <c r="F45" s="15" t="s">
        <v>97</v>
      </c>
    </row>
    <row r="46" spans="2:15" x14ac:dyDescent="0.25">
      <c r="B46" s="21" t="s">
        <v>34</v>
      </c>
      <c r="C46" s="57">
        <f t="shared" si="0"/>
        <v>6.1728395061728399E-2</v>
      </c>
      <c r="D46" s="57">
        <f t="shared" si="0"/>
        <v>9.4083821157946016E-6</v>
      </c>
    </row>
    <row r="47" spans="2:15" x14ac:dyDescent="0.25">
      <c r="B47" s="21" t="s">
        <v>35</v>
      </c>
      <c r="C47" s="57">
        <f t="shared" si="0"/>
        <v>2.0576131687242798E-2</v>
      </c>
      <c r="D47" s="57">
        <f t="shared" si="0"/>
        <v>3.136127371931534E-6</v>
      </c>
    </row>
    <row r="48" spans="2:15" x14ac:dyDescent="0.25">
      <c r="B48" s="21" t="s">
        <v>36</v>
      </c>
      <c r="C48" s="57">
        <f t="shared" si="0"/>
        <v>6.8587105624142658E-3</v>
      </c>
      <c r="D48" s="57">
        <f t="shared" si="0"/>
        <v>1.0453757906438446E-6</v>
      </c>
    </row>
    <row r="49" spans="2:6" x14ac:dyDescent="0.25">
      <c r="B49" s="21" t="s">
        <v>37</v>
      </c>
      <c r="C49" s="57">
        <f t="shared" si="0"/>
        <v>2.2862368541380885E-3</v>
      </c>
      <c r="D49" s="57">
        <f t="shared" si="0"/>
        <v>3.4845859688128153E-7</v>
      </c>
    </row>
    <row r="50" spans="2:6" x14ac:dyDescent="0.25">
      <c r="B50" s="58"/>
      <c r="C50" s="59"/>
      <c r="D50" s="59"/>
    </row>
    <row r="51" spans="2:6" x14ac:dyDescent="0.25">
      <c r="C51" s="15" t="s">
        <v>96</v>
      </c>
      <c r="E51" s="56" t="s">
        <v>98</v>
      </c>
      <c r="F51" s="56"/>
    </row>
    <row r="52" spans="2:6" x14ac:dyDescent="0.25">
      <c r="C52" s="57">
        <v>5</v>
      </c>
      <c r="D52" s="15">
        <f>C29</f>
        <v>1826873</v>
      </c>
      <c r="E52" s="56" t="s">
        <v>99</v>
      </c>
      <c r="F52" s="56" t="s">
        <v>100</v>
      </c>
    </row>
    <row r="53" spans="2:6" x14ac:dyDescent="0.25">
      <c r="C53" s="57">
        <f>C52/3</f>
        <v>1.6666666666666667</v>
      </c>
      <c r="D53" s="15">
        <f t="shared" ref="D53:D59" si="1">C30</f>
        <v>6859785</v>
      </c>
      <c r="E53" s="56" cm="1">
        <f t="array" ref="E53:F53">LINEST(D57:D63, C57:C63)</f>
        <v>106847410.43171017</v>
      </c>
      <c r="F53" s="56">
        <v>36135.472953216347</v>
      </c>
    </row>
    <row r="54" spans="2:6" x14ac:dyDescent="0.25">
      <c r="C54" s="57">
        <f t="shared" ref="C54:C59" si="2">C53/3</f>
        <v>0.55555555555555558</v>
      </c>
      <c r="D54" s="15">
        <f t="shared" si="1"/>
        <v>7612649</v>
      </c>
    </row>
    <row r="55" spans="2:6" x14ac:dyDescent="0.25">
      <c r="C55" s="57">
        <f t="shared" si="2"/>
        <v>0.1851851851851852</v>
      </c>
      <c r="D55" s="15">
        <f t="shared" si="1"/>
        <v>7106482</v>
      </c>
    </row>
    <row r="56" spans="2:6" x14ac:dyDescent="0.25">
      <c r="C56" s="57">
        <f t="shared" si="2"/>
        <v>6.1728395061728399E-2</v>
      </c>
      <c r="D56" s="15">
        <f t="shared" si="1"/>
        <v>4821562</v>
      </c>
    </row>
    <row r="57" spans="2:6" x14ac:dyDescent="0.25">
      <c r="C57" s="57">
        <f t="shared" si="2"/>
        <v>2.0576131687242798E-2</v>
      </c>
      <c r="D57" s="15">
        <f t="shared" si="1"/>
        <v>2202813</v>
      </c>
    </row>
    <row r="58" spans="2:6" x14ac:dyDescent="0.25">
      <c r="C58" s="57">
        <f t="shared" si="2"/>
        <v>6.8587105624142658E-3</v>
      </c>
      <c r="D58" s="15">
        <f t="shared" si="1"/>
        <v>858030</v>
      </c>
    </row>
    <row r="59" spans="2:6" x14ac:dyDescent="0.25">
      <c r="C59" s="57">
        <f t="shared" si="2"/>
        <v>2.2862368541380885E-3</v>
      </c>
      <c r="D59" s="15">
        <f t="shared" si="1"/>
        <v>306966</v>
      </c>
    </row>
    <row r="60" spans="2:6" x14ac:dyDescent="0.25">
      <c r="C60" s="57">
        <f>D42</f>
        <v>7.6207895137936279E-4</v>
      </c>
      <c r="D60" s="15">
        <f>D29</f>
        <v>103901</v>
      </c>
    </row>
    <row r="61" spans="2:6" x14ac:dyDescent="0.25">
      <c r="C61" s="57">
        <f>C60/3</f>
        <v>2.5402631712645424E-4</v>
      </c>
      <c r="D61" s="15">
        <f t="shared" ref="D61:D67" si="3">D30</f>
        <v>51517</v>
      </c>
    </row>
    <row r="62" spans="2:6" x14ac:dyDescent="0.25">
      <c r="C62" s="57">
        <f t="shared" ref="C62:C67" si="4">C61/3</f>
        <v>8.4675439042151415E-5</v>
      </c>
      <c r="D62" s="15">
        <f t="shared" si="3"/>
        <v>17290</v>
      </c>
    </row>
    <row r="63" spans="2:6" x14ac:dyDescent="0.25">
      <c r="C63" s="57">
        <f t="shared" si="4"/>
        <v>2.8225146347383805E-5</v>
      </c>
      <c r="D63" s="15">
        <f t="shared" si="3"/>
        <v>8683</v>
      </c>
    </row>
    <row r="64" spans="2:6" x14ac:dyDescent="0.25">
      <c r="C64" s="57">
        <f t="shared" si="4"/>
        <v>9.4083821157946016E-6</v>
      </c>
      <c r="D64" s="15">
        <f t="shared" si="3"/>
        <v>5640</v>
      </c>
    </row>
    <row r="65" spans="3:4" x14ac:dyDescent="0.25">
      <c r="C65" s="57">
        <f t="shared" si="4"/>
        <v>3.136127371931534E-6</v>
      </c>
      <c r="D65" s="15">
        <f t="shared" si="3"/>
        <v>4488</v>
      </c>
    </row>
    <row r="66" spans="3:4" x14ac:dyDescent="0.25">
      <c r="C66" s="57">
        <f t="shared" si="4"/>
        <v>1.0453757906438446E-6</v>
      </c>
      <c r="D66" s="15">
        <f t="shared" si="3"/>
        <v>3983</v>
      </c>
    </row>
    <row r="67" spans="3:4" x14ac:dyDescent="0.25">
      <c r="C67" s="57">
        <f t="shared" si="4"/>
        <v>3.4845859688128153E-7</v>
      </c>
      <c r="D67" s="15">
        <f t="shared" si="3"/>
        <v>3762</v>
      </c>
    </row>
    <row r="69" spans="3:4" x14ac:dyDescent="0.25">
      <c r="C69" s="60"/>
    </row>
  </sheetData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49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0.75162037037037033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25.4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A29" t="s">
        <v>53</v>
      </c>
      <c r="B29" s="21" t="s">
        <v>30</v>
      </c>
      <c r="C29" s="24">
        <v>2959181</v>
      </c>
      <c r="D29" s="25">
        <v>3278692</v>
      </c>
      <c r="E29" s="23">
        <v>2813379</v>
      </c>
      <c r="F29" s="27">
        <v>259562</v>
      </c>
      <c r="G29" s="35">
        <v>309882</v>
      </c>
      <c r="H29" s="27">
        <v>289328</v>
      </c>
      <c r="I29" s="27">
        <v>84532</v>
      </c>
      <c r="J29" s="27">
        <v>92809</v>
      </c>
      <c r="K29" s="27">
        <v>96034</v>
      </c>
      <c r="L29" s="27">
        <v>91412</v>
      </c>
      <c r="M29" s="27">
        <v>92220</v>
      </c>
      <c r="N29" s="27">
        <v>92486</v>
      </c>
      <c r="O29" s="28">
        <v>360440</v>
      </c>
      <c r="Q29" s="21" t="s">
        <v>30</v>
      </c>
      <c r="R29" s="15">
        <f>C29-$F$51</f>
        <v>2883507.125</v>
      </c>
      <c r="S29" s="15">
        <f t="shared" ref="S29:AC36" si="0">D29-$F$51</f>
        <v>3203018.125</v>
      </c>
      <c r="T29" s="15">
        <f t="shared" si="0"/>
        <v>2737705.125</v>
      </c>
      <c r="U29" s="15">
        <f t="shared" si="0"/>
        <v>183888.125</v>
      </c>
      <c r="V29" s="15">
        <f t="shared" si="0"/>
        <v>234208.125</v>
      </c>
      <c r="W29" s="15">
        <f t="shared" si="0"/>
        <v>213654.125</v>
      </c>
      <c r="X29" s="15">
        <f t="shared" si="0"/>
        <v>8858.125</v>
      </c>
      <c r="Y29" s="15">
        <f t="shared" si="0"/>
        <v>17135.125</v>
      </c>
      <c r="Z29" s="15">
        <f t="shared" si="0"/>
        <v>20360.125</v>
      </c>
      <c r="AA29" s="15">
        <f t="shared" si="0"/>
        <v>15738.125</v>
      </c>
      <c r="AB29" s="15">
        <f t="shared" si="0"/>
        <v>16546.125</v>
      </c>
      <c r="AC29" s="15">
        <f t="shared" si="0"/>
        <v>16812.125</v>
      </c>
    </row>
    <row r="30" spans="1:29" x14ac:dyDescent="0.25">
      <c r="A30" t="s">
        <v>54</v>
      </c>
      <c r="B30" s="21" t="s">
        <v>31</v>
      </c>
      <c r="C30" s="31">
        <v>910901</v>
      </c>
      <c r="D30" s="31">
        <v>977700</v>
      </c>
      <c r="E30" s="29">
        <v>985022</v>
      </c>
      <c r="F30" s="27">
        <v>131262</v>
      </c>
      <c r="G30" s="27">
        <v>99114</v>
      </c>
      <c r="H30" s="27">
        <v>143910</v>
      </c>
      <c r="I30" s="27">
        <v>78952</v>
      </c>
      <c r="J30" s="27">
        <v>76977</v>
      </c>
      <c r="K30" s="27">
        <v>78669</v>
      </c>
      <c r="L30" s="27">
        <v>76019</v>
      </c>
      <c r="M30" s="27">
        <v>76656</v>
      </c>
      <c r="N30" s="27">
        <v>77008</v>
      </c>
      <c r="O30" s="28">
        <v>360440</v>
      </c>
      <c r="Q30" s="21" t="s">
        <v>31</v>
      </c>
      <c r="R30" s="15">
        <f t="shared" ref="R30:R36" si="1">C30-$F$51</f>
        <v>835227.125</v>
      </c>
      <c r="S30" s="15">
        <f t="shared" si="0"/>
        <v>902026.125</v>
      </c>
      <c r="T30" s="15">
        <f t="shared" si="0"/>
        <v>909348.125</v>
      </c>
      <c r="U30" s="15">
        <f t="shared" si="0"/>
        <v>55588.125</v>
      </c>
      <c r="V30" s="15">
        <f t="shared" si="0"/>
        <v>23440.125</v>
      </c>
      <c r="W30" s="15">
        <f t="shared" si="0"/>
        <v>68236.125</v>
      </c>
      <c r="X30" s="15">
        <f t="shared" si="0"/>
        <v>3278.125</v>
      </c>
      <c r="Y30" s="15">
        <f t="shared" si="0"/>
        <v>1303.125</v>
      </c>
      <c r="Z30" s="15">
        <f t="shared" si="0"/>
        <v>2995.125</v>
      </c>
      <c r="AA30" s="15">
        <f t="shared" si="0"/>
        <v>345.125</v>
      </c>
      <c r="AB30" s="15">
        <f t="shared" si="0"/>
        <v>982.125</v>
      </c>
      <c r="AC30" s="15">
        <f t="shared" si="0"/>
        <v>1334.125</v>
      </c>
    </row>
    <row r="31" spans="1:29" x14ac:dyDescent="0.25">
      <c r="A31" t="s">
        <v>55</v>
      </c>
      <c r="B31" s="21" t="s">
        <v>32</v>
      </c>
      <c r="C31" s="27">
        <v>222680</v>
      </c>
      <c r="D31" s="27">
        <v>222382</v>
      </c>
      <c r="E31" s="27">
        <v>224768</v>
      </c>
      <c r="F31" s="27">
        <v>83490</v>
      </c>
      <c r="G31" s="27">
        <v>67978</v>
      </c>
      <c r="H31" s="27">
        <v>95009</v>
      </c>
      <c r="I31" s="27">
        <v>68149</v>
      </c>
      <c r="J31" s="27">
        <v>71785</v>
      </c>
      <c r="K31" s="27">
        <v>75141</v>
      </c>
      <c r="L31" s="27">
        <v>75520</v>
      </c>
      <c r="M31" s="27">
        <v>75592</v>
      </c>
      <c r="N31" s="27">
        <v>74502</v>
      </c>
      <c r="O31" s="28">
        <v>360440</v>
      </c>
      <c r="Q31" s="21" t="s">
        <v>32</v>
      </c>
      <c r="R31" s="15">
        <f t="shared" si="1"/>
        <v>147006.125</v>
      </c>
      <c r="S31" s="15">
        <f t="shared" si="0"/>
        <v>146708.125</v>
      </c>
      <c r="T31" s="15">
        <f t="shared" si="0"/>
        <v>149094.125</v>
      </c>
      <c r="U31" s="15">
        <f t="shared" si="0"/>
        <v>7816.125</v>
      </c>
      <c r="V31" s="15">
        <f t="shared" si="0"/>
        <v>-7695.875</v>
      </c>
      <c r="W31" s="15">
        <f t="shared" si="0"/>
        <v>19335.125</v>
      </c>
      <c r="X31" s="15">
        <f t="shared" si="0"/>
        <v>-7524.875</v>
      </c>
      <c r="Y31" s="15">
        <f t="shared" si="0"/>
        <v>-3888.875</v>
      </c>
      <c r="Z31" s="15">
        <f t="shared" si="0"/>
        <v>-532.875</v>
      </c>
      <c r="AA31" s="15">
        <f t="shared" si="0"/>
        <v>-153.875</v>
      </c>
      <c r="AB31" s="15">
        <f t="shared" si="0"/>
        <v>-81.875</v>
      </c>
      <c r="AC31" s="15">
        <f t="shared" si="0"/>
        <v>-1171.875</v>
      </c>
    </row>
    <row r="32" spans="1:29" x14ac:dyDescent="0.25">
      <c r="A32" t="s">
        <v>56</v>
      </c>
      <c r="B32" s="21" t="s">
        <v>33</v>
      </c>
      <c r="C32" s="27">
        <v>152680</v>
      </c>
      <c r="D32" s="27">
        <v>164857</v>
      </c>
      <c r="E32" s="27">
        <v>163209</v>
      </c>
      <c r="F32" s="27">
        <v>76600</v>
      </c>
      <c r="G32" s="27">
        <v>63306</v>
      </c>
      <c r="H32" s="27">
        <v>82413</v>
      </c>
      <c r="I32" s="27">
        <v>65567</v>
      </c>
      <c r="J32" s="27">
        <v>65703</v>
      </c>
      <c r="K32" s="27">
        <v>68507</v>
      </c>
      <c r="L32" s="27">
        <v>74676</v>
      </c>
      <c r="M32" s="27">
        <v>74786</v>
      </c>
      <c r="N32" s="27">
        <v>75394</v>
      </c>
      <c r="O32" s="28">
        <v>360440</v>
      </c>
      <c r="Q32" s="21" t="s">
        <v>33</v>
      </c>
      <c r="R32" s="15">
        <f t="shared" si="1"/>
        <v>77006.125</v>
      </c>
      <c r="S32" s="15">
        <f t="shared" si="0"/>
        <v>89183.125</v>
      </c>
      <c r="T32" s="15">
        <f t="shared" si="0"/>
        <v>87535.125</v>
      </c>
      <c r="U32" s="15">
        <f t="shared" si="0"/>
        <v>926.125</v>
      </c>
      <c r="V32" s="15">
        <f t="shared" si="0"/>
        <v>-12367.875</v>
      </c>
      <c r="W32" s="15">
        <f t="shared" si="0"/>
        <v>6739.125</v>
      </c>
      <c r="X32" s="15">
        <f t="shared" si="0"/>
        <v>-10106.875</v>
      </c>
      <c r="Y32" s="15">
        <f t="shared" si="0"/>
        <v>-9970.875</v>
      </c>
      <c r="Z32" s="15">
        <f t="shared" si="0"/>
        <v>-7166.875</v>
      </c>
      <c r="AA32" s="15">
        <f t="shared" si="0"/>
        <v>-997.875</v>
      </c>
      <c r="AB32" s="15">
        <f t="shared" si="0"/>
        <v>-887.875</v>
      </c>
      <c r="AC32" s="15">
        <f t="shared" si="0"/>
        <v>-279.875</v>
      </c>
    </row>
    <row r="33" spans="1:29" x14ac:dyDescent="0.25">
      <c r="A33" t="s">
        <v>57</v>
      </c>
      <c r="B33" s="21" t="s">
        <v>34</v>
      </c>
      <c r="C33" s="31">
        <v>800074</v>
      </c>
      <c r="D33" s="31">
        <v>778600</v>
      </c>
      <c r="E33" s="31">
        <v>785389</v>
      </c>
      <c r="F33" s="27">
        <v>131637</v>
      </c>
      <c r="G33" s="27">
        <v>99617</v>
      </c>
      <c r="H33" s="27">
        <v>139990</v>
      </c>
      <c r="I33" s="27">
        <v>70359</v>
      </c>
      <c r="J33" s="27">
        <v>75323</v>
      </c>
      <c r="K33" s="27">
        <v>78506</v>
      </c>
      <c r="L33" s="27">
        <v>74498</v>
      </c>
      <c r="M33" s="27">
        <v>75270</v>
      </c>
      <c r="N33" s="27">
        <v>75638</v>
      </c>
      <c r="O33" s="28">
        <v>360440</v>
      </c>
      <c r="Q33" s="21" t="s">
        <v>34</v>
      </c>
      <c r="R33" s="15">
        <f t="shared" si="1"/>
        <v>724400.125</v>
      </c>
      <c r="S33" s="15">
        <f t="shared" si="0"/>
        <v>702926.125</v>
      </c>
      <c r="T33" s="15">
        <f t="shared" si="0"/>
        <v>709715.125</v>
      </c>
      <c r="U33" s="15">
        <f t="shared" si="0"/>
        <v>55963.125</v>
      </c>
      <c r="V33" s="15">
        <f t="shared" si="0"/>
        <v>23943.125</v>
      </c>
      <c r="W33" s="15">
        <f t="shared" si="0"/>
        <v>64316.125</v>
      </c>
      <c r="X33" s="15">
        <f t="shared" si="0"/>
        <v>-5314.875</v>
      </c>
      <c r="Y33" s="15">
        <f t="shared" si="0"/>
        <v>-350.875</v>
      </c>
      <c r="Z33" s="15">
        <f t="shared" si="0"/>
        <v>2832.125</v>
      </c>
      <c r="AA33" s="15">
        <f t="shared" si="0"/>
        <v>-1175.875</v>
      </c>
      <c r="AB33" s="15">
        <f t="shared" si="0"/>
        <v>-403.875</v>
      </c>
      <c r="AC33" s="15">
        <f t="shared" si="0"/>
        <v>-35.875</v>
      </c>
    </row>
    <row r="34" spans="1:29" x14ac:dyDescent="0.25">
      <c r="A34" t="s">
        <v>58</v>
      </c>
      <c r="B34" s="21" t="s">
        <v>35</v>
      </c>
      <c r="C34" s="31">
        <v>864627</v>
      </c>
      <c r="D34" s="31">
        <v>909823</v>
      </c>
      <c r="E34" s="31">
        <v>869232</v>
      </c>
      <c r="F34" s="27">
        <v>145882</v>
      </c>
      <c r="G34" s="27">
        <v>112808</v>
      </c>
      <c r="H34" s="27">
        <v>157957</v>
      </c>
      <c r="I34" s="27">
        <v>70597</v>
      </c>
      <c r="J34" s="27">
        <v>76003</v>
      </c>
      <c r="K34" s="27">
        <v>62477</v>
      </c>
      <c r="L34" s="27">
        <v>74076</v>
      </c>
      <c r="M34" s="27">
        <v>76111</v>
      </c>
      <c r="N34" s="27">
        <v>73514</v>
      </c>
      <c r="O34" s="28">
        <v>360440</v>
      </c>
      <c r="Q34" s="21" t="s">
        <v>35</v>
      </c>
      <c r="R34" s="15">
        <f t="shared" si="1"/>
        <v>788953.125</v>
      </c>
      <c r="S34" s="15">
        <f t="shared" si="0"/>
        <v>834149.125</v>
      </c>
      <c r="T34" s="15">
        <f t="shared" si="0"/>
        <v>793558.125</v>
      </c>
      <c r="U34" s="15">
        <f t="shared" si="0"/>
        <v>70208.125</v>
      </c>
      <c r="V34" s="15">
        <f t="shared" si="0"/>
        <v>37134.125</v>
      </c>
      <c r="W34" s="15">
        <f t="shared" si="0"/>
        <v>82283.125</v>
      </c>
      <c r="X34" s="15">
        <f t="shared" si="0"/>
        <v>-5076.875</v>
      </c>
      <c r="Y34" s="15">
        <f t="shared" si="0"/>
        <v>329.125</v>
      </c>
      <c r="Z34" s="15">
        <f t="shared" si="0"/>
        <v>-13196.875</v>
      </c>
      <c r="AA34" s="15">
        <f t="shared" si="0"/>
        <v>-1597.875</v>
      </c>
      <c r="AB34" s="15">
        <f t="shared" si="0"/>
        <v>437.125</v>
      </c>
      <c r="AC34" s="15">
        <f t="shared" si="0"/>
        <v>-2159.875</v>
      </c>
    </row>
    <row r="35" spans="1:29" x14ac:dyDescent="0.25">
      <c r="A35" t="s">
        <v>59</v>
      </c>
      <c r="B35" s="21" t="s">
        <v>36</v>
      </c>
      <c r="C35" s="31">
        <v>783851</v>
      </c>
      <c r="D35" s="31">
        <v>770138</v>
      </c>
      <c r="E35" s="31">
        <v>767512</v>
      </c>
      <c r="F35" s="27">
        <v>121357</v>
      </c>
      <c r="G35" s="27">
        <v>91067</v>
      </c>
      <c r="H35" s="27">
        <v>127306</v>
      </c>
      <c r="I35" s="27">
        <v>66158</v>
      </c>
      <c r="J35" s="27">
        <v>73751</v>
      </c>
      <c r="K35" s="27">
        <v>63685</v>
      </c>
      <c r="L35" s="27">
        <v>76813</v>
      </c>
      <c r="M35" s="27">
        <v>74452</v>
      </c>
      <c r="N35" s="27">
        <v>73718</v>
      </c>
      <c r="O35" s="28">
        <v>360440</v>
      </c>
      <c r="Q35" s="21" t="s">
        <v>36</v>
      </c>
      <c r="R35" s="15">
        <f t="shared" si="1"/>
        <v>708177.125</v>
      </c>
      <c r="S35" s="15">
        <f t="shared" si="0"/>
        <v>694464.125</v>
      </c>
      <c r="T35" s="15">
        <f t="shared" si="0"/>
        <v>691838.125</v>
      </c>
      <c r="U35" s="15">
        <f t="shared" si="0"/>
        <v>45683.125</v>
      </c>
      <c r="V35" s="15">
        <f t="shared" si="0"/>
        <v>15393.125</v>
      </c>
      <c r="W35" s="15">
        <f t="shared" si="0"/>
        <v>51632.125</v>
      </c>
      <c r="X35" s="15">
        <f t="shared" si="0"/>
        <v>-9515.875</v>
      </c>
      <c r="Y35" s="15">
        <f t="shared" si="0"/>
        <v>-1922.875</v>
      </c>
      <c r="Z35" s="15">
        <f t="shared" si="0"/>
        <v>-11988.875</v>
      </c>
      <c r="AA35" s="15">
        <f t="shared" si="0"/>
        <v>1139.125</v>
      </c>
      <c r="AB35" s="15">
        <f t="shared" si="0"/>
        <v>-1221.875</v>
      </c>
      <c r="AC35" s="15">
        <f t="shared" si="0"/>
        <v>-1955.875</v>
      </c>
    </row>
    <row r="36" spans="1:29" x14ac:dyDescent="0.25">
      <c r="A36" t="s">
        <v>60</v>
      </c>
      <c r="B36" s="21" t="s">
        <v>37</v>
      </c>
      <c r="C36" s="27">
        <v>149681</v>
      </c>
      <c r="D36" s="27">
        <v>158579</v>
      </c>
      <c r="E36" s="27">
        <v>149136</v>
      </c>
      <c r="F36" s="27">
        <v>77893</v>
      </c>
      <c r="G36" s="27">
        <v>62818</v>
      </c>
      <c r="H36" s="27">
        <v>80616</v>
      </c>
      <c r="I36" s="27">
        <v>65531</v>
      </c>
      <c r="J36" s="27">
        <v>63485</v>
      </c>
      <c r="K36" s="27">
        <v>66949</v>
      </c>
      <c r="L36" s="27">
        <v>70500</v>
      </c>
      <c r="M36" s="27">
        <v>71343</v>
      </c>
      <c r="N36" s="27">
        <v>71934</v>
      </c>
      <c r="O36" s="28">
        <v>360440</v>
      </c>
      <c r="Q36" s="21" t="s">
        <v>37</v>
      </c>
      <c r="R36" s="15">
        <f t="shared" si="1"/>
        <v>74007.125</v>
      </c>
      <c r="S36" s="15">
        <f t="shared" si="0"/>
        <v>82905.125</v>
      </c>
      <c r="T36" s="15">
        <f t="shared" si="0"/>
        <v>73462.125</v>
      </c>
      <c r="U36" s="15">
        <f t="shared" si="0"/>
        <v>2219.125</v>
      </c>
      <c r="V36" s="15">
        <f t="shared" si="0"/>
        <v>-12855.875</v>
      </c>
      <c r="W36" s="15">
        <f t="shared" si="0"/>
        <v>4942.125</v>
      </c>
      <c r="X36" s="15">
        <f t="shared" si="0"/>
        <v>-10142.875</v>
      </c>
      <c r="Y36" s="15">
        <f t="shared" si="0"/>
        <v>-12188.875</v>
      </c>
      <c r="Z36" s="15">
        <f t="shared" si="0"/>
        <v>-8724.875</v>
      </c>
      <c r="AA36" s="15">
        <f t="shared" si="0"/>
        <v>-5173.875</v>
      </c>
      <c r="AB36" s="15">
        <f t="shared" si="0"/>
        <v>-4330.875</v>
      </c>
      <c r="AC36" s="15">
        <f t="shared" si="0"/>
        <v>-3739.875</v>
      </c>
    </row>
    <row r="38" spans="1:29" x14ac:dyDescent="0.25">
      <c r="Q38" s="15" t="s">
        <v>102</v>
      </c>
    </row>
    <row r="39" spans="1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1:29" x14ac:dyDescent="0.25">
      <c r="B40" s="21" t="s">
        <v>30</v>
      </c>
      <c r="C40" s="30">
        <v>4152505</v>
      </c>
      <c r="D40" s="27">
        <v>108505</v>
      </c>
      <c r="E40" s="27">
        <v>73414</v>
      </c>
      <c r="F40" s="27">
        <v>149720</v>
      </c>
      <c r="G40" s="27">
        <v>35831</v>
      </c>
      <c r="H40" s="27">
        <v>3199</v>
      </c>
      <c r="I40" s="27">
        <v>3148</v>
      </c>
      <c r="J40" s="27">
        <v>3110</v>
      </c>
      <c r="K40" s="27">
        <v>3050</v>
      </c>
      <c r="L40" s="27">
        <v>3809</v>
      </c>
      <c r="M40" s="27">
        <v>2935</v>
      </c>
      <c r="N40" s="27">
        <v>2957</v>
      </c>
      <c r="Q40" s="21" t="s">
        <v>30</v>
      </c>
      <c r="R40" s="15">
        <f>1000*(R29-$F$64)/$E$64</f>
        <v>23.279070472061107</v>
      </c>
      <c r="S40" s="15">
        <f t="shared" ref="S40:AC40" si="2">1000*(S29-$F$64)/$E$64</f>
        <v>25.870683866358604</v>
      </c>
      <c r="T40" s="15">
        <f t="shared" si="2"/>
        <v>22.096443219430171</v>
      </c>
      <c r="U40" s="15">
        <f t="shared" si="2"/>
        <v>1.3819565701922871</v>
      </c>
      <c r="V40" s="15">
        <f t="shared" si="2"/>
        <v>1.7901114881796176</v>
      </c>
      <c r="W40" s="15">
        <f t="shared" si="2"/>
        <v>1.623394155423028</v>
      </c>
      <c r="X40" s="15">
        <f t="shared" si="2"/>
        <v>-3.7744449190114229E-2</v>
      </c>
      <c r="Y40" s="15">
        <f t="shared" si="2"/>
        <v>2.9391843659272377E-2</v>
      </c>
      <c r="Z40" s="15">
        <f t="shared" si="2"/>
        <v>5.5550420974636854E-2</v>
      </c>
      <c r="AA40" s="15">
        <f t="shared" si="2"/>
        <v>1.806051574933E-2</v>
      </c>
      <c r="AB40" s="15">
        <f t="shared" si="2"/>
        <v>2.4614354655008913E-2</v>
      </c>
      <c r="AC40" s="15">
        <f t="shared" si="2"/>
        <v>2.6771930334353704E-2</v>
      </c>
    </row>
    <row r="41" spans="1:29" x14ac:dyDescent="0.25">
      <c r="B41" s="21" t="s">
        <v>31</v>
      </c>
      <c r="C41" s="25">
        <v>7298315</v>
      </c>
      <c r="D41" s="27">
        <v>51512</v>
      </c>
      <c r="E41" s="27">
        <v>74932</v>
      </c>
      <c r="F41" s="27">
        <v>147077</v>
      </c>
      <c r="G41" s="27">
        <v>35788</v>
      </c>
      <c r="H41" s="27">
        <v>3165</v>
      </c>
      <c r="I41" s="27">
        <v>3164</v>
      </c>
      <c r="J41" s="27">
        <v>3247</v>
      </c>
      <c r="K41" s="27">
        <v>3117</v>
      </c>
      <c r="L41" s="27">
        <v>3426</v>
      </c>
      <c r="M41" s="27">
        <v>3230</v>
      </c>
      <c r="N41" s="27">
        <v>3080</v>
      </c>
      <c r="Q41" s="21" t="s">
        <v>31</v>
      </c>
      <c r="R41" s="15">
        <f t="shared" ref="R41:AC47" si="3">1000*(R30-$F$64)/$E$64</f>
        <v>6.665088846165057</v>
      </c>
      <c r="S41" s="15">
        <f t="shared" si="3"/>
        <v>7.2069080108438266</v>
      </c>
      <c r="T41" s="15">
        <f t="shared" si="3"/>
        <v>7.2662981203331594</v>
      </c>
      <c r="U41" s="15">
        <f t="shared" si="3"/>
        <v>0.341291308312826</v>
      </c>
      <c r="V41" s="15">
        <f t="shared" si="3"/>
        <v>8.0532876209155488E-2</v>
      </c>
      <c r="W41" s="15">
        <f t="shared" si="3"/>
        <v>0.44388159850964148</v>
      </c>
      <c r="X41" s="15">
        <f t="shared" si="3"/>
        <v>-8.3004871335768116E-2</v>
      </c>
      <c r="Y41" s="15">
        <f t="shared" si="3"/>
        <v>-9.9024465195564959E-2</v>
      </c>
      <c r="Z41" s="15">
        <f t="shared" si="3"/>
        <v>-8.5300337190108627E-2</v>
      </c>
      <c r="AA41" s="15">
        <f t="shared" si="3"/>
        <v>-0.106794982115912</v>
      </c>
      <c r="AB41" s="15">
        <f t="shared" si="3"/>
        <v>-0.10162815614695474</v>
      </c>
      <c r="AC41" s="15">
        <f t="shared" si="3"/>
        <v>-9.8773018405866886E-2</v>
      </c>
    </row>
    <row r="42" spans="1:29" x14ac:dyDescent="0.25">
      <c r="B42" s="21" t="s">
        <v>32</v>
      </c>
      <c r="C42" s="25">
        <v>7620101</v>
      </c>
      <c r="D42" s="27">
        <v>17158</v>
      </c>
      <c r="E42" s="27">
        <v>76340</v>
      </c>
      <c r="F42" s="27">
        <v>147775</v>
      </c>
      <c r="G42" s="27">
        <v>35982</v>
      </c>
      <c r="H42" s="27">
        <v>3118</v>
      </c>
      <c r="I42" s="27">
        <v>3275</v>
      </c>
      <c r="J42" s="27">
        <v>3083</v>
      </c>
      <c r="K42" s="27">
        <v>3499</v>
      </c>
      <c r="L42" s="27">
        <v>3627</v>
      </c>
      <c r="M42" s="27">
        <v>3078</v>
      </c>
      <c r="N42" s="27">
        <v>3148</v>
      </c>
      <c r="Q42" s="21" t="s">
        <v>32</v>
      </c>
      <c r="R42" s="15">
        <f t="shared" si="3"/>
        <v>1.082799779945691</v>
      </c>
      <c r="S42" s="15">
        <f t="shared" si="3"/>
        <v>1.0803826462898838</v>
      </c>
      <c r="T42" s="15">
        <f t="shared" si="3"/>
        <v>1.099735937909871</v>
      </c>
      <c r="U42" s="15">
        <f t="shared" si="3"/>
        <v>-4.6196305798675404E-2</v>
      </c>
      <c r="V42" s="15">
        <f t="shared" si="3"/>
        <v>-0.17201703488888742</v>
      </c>
      <c r="W42" s="15">
        <f t="shared" si="3"/>
        <v>4.72364545410714E-2</v>
      </c>
      <c r="X42" s="15">
        <f t="shared" si="3"/>
        <v>-0.17063002195216578</v>
      </c>
      <c r="Y42" s="15">
        <f t="shared" si="3"/>
        <v>-0.14113774687661065</v>
      </c>
      <c r="Z42" s="15">
        <f t="shared" si="3"/>
        <v>-0.11391660409510269</v>
      </c>
      <c r="AA42" s="15">
        <f t="shared" si="3"/>
        <v>-0.11084246431137459</v>
      </c>
      <c r="AB42" s="15">
        <f t="shared" si="3"/>
        <v>-0.1102584588643339</v>
      </c>
      <c r="AC42" s="15">
        <f t="shared" si="3"/>
        <v>-0.11909965243758887</v>
      </c>
    </row>
    <row r="43" spans="1:29" x14ac:dyDescent="0.25">
      <c r="B43" s="21" t="s">
        <v>33</v>
      </c>
      <c r="C43" s="25">
        <v>7169217</v>
      </c>
      <c r="D43" s="27">
        <v>8367</v>
      </c>
      <c r="E43" s="27">
        <v>76855</v>
      </c>
      <c r="F43" s="27">
        <v>147106</v>
      </c>
      <c r="G43" s="27">
        <v>35726</v>
      </c>
      <c r="H43" s="27">
        <v>3451</v>
      </c>
      <c r="I43" s="27">
        <v>3135</v>
      </c>
      <c r="J43" s="27">
        <v>3086</v>
      </c>
      <c r="K43" s="27">
        <v>3080</v>
      </c>
      <c r="L43" s="27">
        <v>3055</v>
      </c>
      <c r="M43" s="27">
        <v>3073</v>
      </c>
      <c r="N43" s="27">
        <v>3084</v>
      </c>
      <c r="Q43" s="21" t="s">
        <v>33</v>
      </c>
      <c r="R43" s="15">
        <f t="shared" si="3"/>
        <v>0.51501670643390396</v>
      </c>
      <c r="S43" s="15">
        <f t="shared" si="3"/>
        <v>0.61378662766466152</v>
      </c>
      <c r="T43" s="15">
        <f t="shared" si="3"/>
        <v>0.60041939187684112</v>
      </c>
      <c r="U43" s="15">
        <f t="shared" si="3"/>
        <v>-0.10208238260576416</v>
      </c>
      <c r="V43" s="15">
        <f t="shared" si="3"/>
        <v>-0.209912499452417</v>
      </c>
      <c r="W43" s="15">
        <f t="shared" si="3"/>
        <v>-5.4932053943992469E-2</v>
      </c>
      <c r="X43" s="15">
        <f t="shared" si="3"/>
        <v>-0.19157310617798626</v>
      </c>
      <c r="Y43" s="15">
        <f t="shared" si="3"/>
        <v>-0.19046998477802052</v>
      </c>
      <c r="Z43" s="15">
        <f t="shared" si="3"/>
        <v>-0.16772621709049121</v>
      </c>
      <c r="AA43" s="15">
        <f t="shared" si="3"/>
        <v>-0.11768830594057385</v>
      </c>
      <c r="AB43" s="15">
        <f t="shared" si="3"/>
        <v>-0.1167960753964839</v>
      </c>
      <c r="AC43" s="15">
        <f t="shared" si="3"/>
        <v>-0.11186447384369581</v>
      </c>
    </row>
    <row r="44" spans="1:29" x14ac:dyDescent="0.25">
      <c r="B44" s="21" t="s">
        <v>34</v>
      </c>
      <c r="C44" s="36">
        <v>4808547</v>
      </c>
      <c r="D44" s="27">
        <v>5575</v>
      </c>
      <c r="E44" s="27">
        <v>77589</v>
      </c>
      <c r="F44" s="27">
        <v>154022</v>
      </c>
      <c r="G44" s="27">
        <v>36303</v>
      </c>
      <c r="H44" s="27">
        <v>3171</v>
      </c>
      <c r="I44" s="27">
        <v>3173</v>
      </c>
      <c r="J44" s="27">
        <v>3123</v>
      </c>
      <c r="K44" s="27">
        <v>3045</v>
      </c>
      <c r="L44" s="27">
        <v>3327</v>
      </c>
      <c r="M44" s="27">
        <v>3075</v>
      </c>
      <c r="N44" s="27">
        <v>6723</v>
      </c>
      <c r="Q44" s="21" t="s">
        <v>34</v>
      </c>
      <c r="R44" s="15">
        <f t="shared" si="3"/>
        <v>5.7661503506209026</v>
      </c>
      <c r="S44" s="15">
        <f t="shared" si="3"/>
        <v>5.5919707260410147</v>
      </c>
      <c r="T44" s="15">
        <f t="shared" si="3"/>
        <v>5.6470375729848943</v>
      </c>
      <c r="U44" s="15">
        <f t="shared" si="3"/>
        <v>0.34433300334949629</v>
      </c>
      <c r="V44" s="15">
        <f t="shared" si="3"/>
        <v>8.4612803151675894E-2</v>
      </c>
      <c r="W44" s="15">
        <f t="shared" si="3"/>
        <v>0.4120857463929814</v>
      </c>
      <c r="X44" s="15">
        <f t="shared" si="3"/>
        <v>-0.15270429920272222</v>
      </c>
      <c r="Y44" s="15">
        <f t="shared" si="3"/>
        <v>-0.11244036810397205</v>
      </c>
      <c r="Z44" s="15">
        <f t="shared" si="3"/>
        <v>-8.6622460632714643E-2</v>
      </c>
      <c r="AA44" s="15">
        <f t="shared" si="3"/>
        <v>-0.11913209718464668</v>
      </c>
      <c r="AB44" s="15">
        <f t="shared" si="3"/>
        <v>-0.11287026100248812</v>
      </c>
      <c r="AC44" s="15">
        <f t="shared" si="3"/>
        <v>-0.10988534427316901</v>
      </c>
    </row>
    <row r="45" spans="1:29" x14ac:dyDescent="0.25">
      <c r="B45" s="21" t="s">
        <v>35</v>
      </c>
      <c r="C45" s="29">
        <v>2218474</v>
      </c>
      <c r="D45" s="27">
        <v>4399</v>
      </c>
      <c r="E45" s="27">
        <v>75515</v>
      </c>
      <c r="F45" s="27">
        <v>149122</v>
      </c>
      <c r="G45" s="27">
        <v>35463</v>
      </c>
      <c r="H45" s="27">
        <v>3095</v>
      </c>
      <c r="I45" s="27">
        <v>3183</v>
      </c>
      <c r="J45" s="27">
        <v>3052</v>
      </c>
      <c r="K45" s="27">
        <v>3171</v>
      </c>
      <c r="L45" s="27">
        <v>3087</v>
      </c>
      <c r="M45" s="27">
        <v>3109</v>
      </c>
      <c r="N45" s="27">
        <v>3078</v>
      </c>
      <c r="Q45" s="21" t="s">
        <v>35</v>
      </c>
      <c r="R45" s="15">
        <f t="shared" si="3"/>
        <v>6.2897517898267079</v>
      </c>
      <c r="S45" s="15">
        <f t="shared" si="3"/>
        <v>6.656344986832976</v>
      </c>
      <c r="T45" s="15">
        <f t="shared" si="3"/>
        <v>6.3271038048770194</v>
      </c>
      <c r="U45" s="15">
        <f t="shared" si="3"/>
        <v>0.45987685880914497</v>
      </c>
      <c r="V45" s="15">
        <f t="shared" si="3"/>
        <v>0.19160746776158996</v>
      </c>
      <c r="W45" s="15">
        <f t="shared" si="3"/>
        <v>0.55781943898992825</v>
      </c>
      <c r="X45" s="15">
        <f t="shared" si="3"/>
        <v>-0.15077383675278214</v>
      </c>
      <c r="Y45" s="15">
        <f t="shared" si="3"/>
        <v>-0.10692476110414326</v>
      </c>
      <c r="Z45" s="15">
        <f t="shared" si="3"/>
        <v>-0.21663667328014943</v>
      </c>
      <c r="AA45" s="15">
        <f t="shared" si="3"/>
        <v>-0.12255501799924631</v>
      </c>
      <c r="AB45" s="15">
        <f t="shared" si="3"/>
        <v>-0.10604875293358222</v>
      </c>
      <c r="AC45" s="15">
        <f t="shared" si="3"/>
        <v>-0.12711350496086951</v>
      </c>
    </row>
    <row r="46" spans="1:29" x14ac:dyDescent="0.25">
      <c r="B46" s="21" t="s">
        <v>36</v>
      </c>
      <c r="C46" s="35">
        <v>854885</v>
      </c>
      <c r="D46" s="27">
        <v>4063</v>
      </c>
      <c r="E46" s="27">
        <v>74560</v>
      </c>
      <c r="F46" s="27">
        <v>151172</v>
      </c>
      <c r="G46" s="27">
        <v>36047</v>
      </c>
      <c r="H46" s="27">
        <v>3407</v>
      </c>
      <c r="I46" s="27">
        <v>6041</v>
      </c>
      <c r="J46" s="27">
        <v>3057</v>
      </c>
      <c r="K46" s="27">
        <v>3063</v>
      </c>
      <c r="L46" s="27">
        <v>3186</v>
      </c>
      <c r="M46" s="27">
        <v>3135</v>
      </c>
      <c r="N46" s="27">
        <v>6736</v>
      </c>
      <c r="Q46" s="21" t="s">
        <v>36</v>
      </c>
      <c r="R46" s="15">
        <f t="shared" si="3"/>
        <v>5.6345625677411633</v>
      </c>
      <c r="S46" s="15">
        <f t="shared" si="3"/>
        <v>5.5233338636402047</v>
      </c>
      <c r="T46" s="15">
        <f t="shared" si="3"/>
        <v>5.502033887196748</v>
      </c>
      <c r="U46" s="15">
        <f t="shared" si="3"/>
        <v>0.26095000341090807</v>
      </c>
      <c r="V46" s="15">
        <f t="shared" si="3"/>
        <v>1.5262156315593333E-2</v>
      </c>
      <c r="W46" s="15">
        <f t="shared" si="3"/>
        <v>0.30920345347264555</v>
      </c>
      <c r="X46" s="15">
        <f t="shared" si="3"/>
        <v>-0.1867793948001939</v>
      </c>
      <c r="Y46" s="15">
        <f t="shared" si="3"/>
        <v>-0.1251911536976939</v>
      </c>
      <c r="Z46" s="15">
        <f t="shared" si="3"/>
        <v>-0.20683835966868888</v>
      </c>
      <c r="AA46" s="15">
        <f t="shared" si="3"/>
        <v>-0.10035469982493544</v>
      </c>
      <c r="AB46" s="15">
        <f t="shared" si="3"/>
        <v>-0.11950521177581157</v>
      </c>
      <c r="AC46" s="15">
        <f t="shared" si="3"/>
        <v>-0.12545882286092089</v>
      </c>
    </row>
    <row r="47" spans="1:29" x14ac:dyDescent="0.25">
      <c r="B47" s="21" t="s">
        <v>37</v>
      </c>
      <c r="C47" s="27">
        <v>307282</v>
      </c>
      <c r="D47" s="27">
        <v>3761</v>
      </c>
      <c r="E47" s="27">
        <v>76186</v>
      </c>
      <c r="F47" s="27">
        <v>152512</v>
      </c>
      <c r="G47" s="27">
        <v>40400</v>
      </c>
      <c r="H47" s="27">
        <v>2997</v>
      </c>
      <c r="I47" s="27">
        <v>2956</v>
      </c>
      <c r="J47" s="27">
        <v>2625</v>
      </c>
      <c r="K47" s="27">
        <v>2880</v>
      </c>
      <c r="L47" s="27">
        <v>2898</v>
      </c>
      <c r="M47" s="27">
        <v>2786</v>
      </c>
      <c r="N47" s="27">
        <v>2947</v>
      </c>
      <c r="Q47" s="21" t="s">
        <v>37</v>
      </c>
      <c r="R47" s="15">
        <f t="shared" si="3"/>
        <v>0.49069125732730606</v>
      </c>
      <c r="S47" s="15">
        <f t="shared" si="3"/>
        <v>0.56286459715741866</v>
      </c>
      <c r="T47" s="15">
        <f t="shared" si="3"/>
        <v>0.48627066054067858</v>
      </c>
      <c r="U47" s="15">
        <f t="shared" si="3"/>
        <v>-9.1594618119325011E-2</v>
      </c>
      <c r="V47" s="15">
        <f t="shared" si="3"/>
        <v>-0.2138707585934706</v>
      </c>
      <c r="W47" s="15">
        <f t="shared" si="3"/>
        <v>-6.9507856559716488E-2</v>
      </c>
      <c r="X47" s="15">
        <f t="shared" si="3"/>
        <v>-0.19186510890150663</v>
      </c>
      <c r="Y47" s="15">
        <f t="shared" si="3"/>
        <v>-0.20846059702157971</v>
      </c>
      <c r="Z47" s="15">
        <f t="shared" si="3"/>
        <v>-0.18036344606951071</v>
      </c>
      <c r="AA47" s="15">
        <f t="shared" si="3"/>
        <v>-0.15156062186893418</v>
      </c>
      <c r="AB47" s="15">
        <f t="shared" si="3"/>
        <v>-0.14472289142649938</v>
      </c>
      <c r="AC47" s="15">
        <f t="shared" si="3"/>
        <v>-0.139929180048707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0.28460648148148143</v>
      </c>
      <c r="T50" s="15" t="s">
        <v>105</v>
      </c>
      <c r="U50" s="61">
        <f>S50*24</f>
        <v>6.8305555555555539</v>
      </c>
    </row>
    <row r="51" spans="2:29" x14ac:dyDescent="0.25">
      <c r="E51" s="15" t="s">
        <v>93</v>
      </c>
      <c r="F51" s="15">
        <f>AVERAGE(E40:E47)</f>
        <v>75673.875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STDEV(E40:E47)</f>
        <v>1346.5366620121627</v>
      </c>
      <c r="P52" t="s">
        <v>53</v>
      </c>
      <c r="Q52" s="21" t="s">
        <v>30</v>
      </c>
      <c r="R52" s="15">
        <f>R40/$U$50</f>
        <v>3.4080786376339978</v>
      </c>
      <c r="S52" s="15">
        <f t="shared" ref="S52:AC52" si="4">S40/$U$50</f>
        <v>3.7874933679906873</v>
      </c>
      <c r="T52" s="15">
        <f t="shared" si="4"/>
        <v>3.2349408535969353</v>
      </c>
      <c r="U52" s="15">
        <f t="shared" si="4"/>
        <v>0.20231979067475539</v>
      </c>
      <c r="V52" s="15">
        <f t="shared" si="4"/>
        <v>0.26207406902995628</v>
      </c>
      <c r="W52" s="15">
        <f t="shared" si="4"/>
        <v>0.23766648879719002</v>
      </c>
      <c r="X52" s="15">
        <f t="shared" si="4"/>
        <v>-5.5258242002607259E-3</v>
      </c>
      <c r="Y52" s="15">
        <f t="shared" si="4"/>
        <v>4.3029945983481324E-3</v>
      </c>
      <c r="Z52" s="15">
        <f t="shared" si="4"/>
        <v>8.1326358482591583E-3</v>
      </c>
      <c r="AA52" s="15">
        <f t="shared" si="4"/>
        <v>2.6440771328827984E-3</v>
      </c>
      <c r="AB52" s="15">
        <f t="shared" si="4"/>
        <v>3.6035655452636077E-3</v>
      </c>
      <c r="AC52" s="15">
        <f t="shared" si="4"/>
        <v>3.9194367305275864E-3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0.97577551224864623</v>
      </c>
      <c r="S53" s="15">
        <f t="shared" si="5"/>
        <v>1.0550983667766483</v>
      </c>
      <c r="T53" s="15">
        <f t="shared" si="5"/>
        <v>1.0637931367710198</v>
      </c>
      <c r="U53" s="15">
        <f t="shared" si="5"/>
        <v>4.9965380639535338E-2</v>
      </c>
      <c r="V53" s="15">
        <f t="shared" si="5"/>
        <v>1.1790091677631551E-2</v>
      </c>
      <c r="W53" s="15">
        <f t="shared" si="5"/>
        <v>6.4984699253139877E-2</v>
      </c>
      <c r="X53" s="15">
        <f t="shared" si="5"/>
        <v>-1.2151994176850967E-2</v>
      </c>
      <c r="Y53" s="15">
        <f t="shared" si="5"/>
        <v>-1.4497278353153068E-2</v>
      </c>
      <c r="Z53" s="15">
        <f t="shared" si="5"/>
        <v>-1.2488052618316028E-2</v>
      </c>
      <c r="AA53" s="15">
        <f t="shared" si="5"/>
        <v>-1.5634889614366949E-2</v>
      </c>
      <c r="AB53" s="15">
        <f t="shared" si="5"/>
        <v>-1.4878461249655842E-2</v>
      </c>
      <c r="AC53" s="15">
        <f t="shared" si="5"/>
        <v>-1.4460466297727567E-2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0.15852294460367988</v>
      </c>
      <c r="S54" s="15">
        <f t="shared" si="5"/>
        <v>0.15816907387733153</v>
      </c>
      <c r="T54" s="15">
        <f t="shared" si="5"/>
        <v>0.16100241465943621</v>
      </c>
      <c r="U54" s="15">
        <f t="shared" si="5"/>
        <v>-6.7631842568211262E-3</v>
      </c>
      <c r="V54" s="15">
        <f t="shared" si="5"/>
        <v>-2.5183461797478442E-2</v>
      </c>
      <c r="W54" s="15">
        <f t="shared" si="5"/>
        <v>6.9154630478998405E-3</v>
      </c>
      <c r="X54" s="15">
        <f t="shared" si="5"/>
        <v>-2.4980401749808742E-2</v>
      </c>
      <c r="Y54" s="15">
        <f t="shared" si="5"/>
        <v>-2.0662703894095098E-2</v>
      </c>
      <c r="Z54" s="15">
        <f t="shared" si="5"/>
        <v>-1.6677502022869859E-2</v>
      </c>
      <c r="AA54" s="15">
        <f t="shared" si="5"/>
        <v>-1.6227444958151632E-2</v>
      </c>
      <c r="AB54" s="15">
        <f t="shared" si="5"/>
        <v>-1.6141945990711757E-2</v>
      </c>
      <c r="AC54" s="15">
        <f t="shared" si="5"/>
        <v>-1.743630535889874E-2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5.0421057786695996E-4</v>
      </c>
      <c r="F55" s="15" t="s">
        <v>96</v>
      </c>
      <c r="P55" t="s">
        <v>56</v>
      </c>
      <c r="Q55" s="21" t="s">
        <v>33</v>
      </c>
      <c r="R55" s="15">
        <f t="shared" si="5"/>
        <v>7.5398948481580103E-2</v>
      </c>
      <c r="S55" s="15">
        <f t="shared" si="5"/>
        <v>8.9858961349848804E-2</v>
      </c>
      <c r="T55" s="15">
        <f t="shared" si="5"/>
        <v>8.7901984984002784E-2</v>
      </c>
      <c r="U55" s="15">
        <f t="shared" si="5"/>
        <v>-1.494496044655352E-2</v>
      </c>
      <c r="V55" s="15">
        <f t="shared" si="5"/>
        <v>-3.0731394795799161E-2</v>
      </c>
      <c r="W55" s="15">
        <f t="shared" si="5"/>
        <v>-8.0421063114425751E-3</v>
      </c>
      <c r="X55" s="15">
        <f t="shared" si="5"/>
        <v>-2.8046489721055334E-2</v>
      </c>
      <c r="Y55" s="15">
        <f t="shared" si="5"/>
        <v>-2.7884991671446688E-2</v>
      </c>
      <c r="Z55" s="15">
        <f t="shared" si="5"/>
        <v>-2.4555281883927145E-2</v>
      </c>
      <c r="AA55" s="15">
        <f t="shared" si="5"/>
        <v>-1.7229682854252377E-2</v>
      </c>
      <c r="AB55" s="15">
        <f t="shared" si="5"/>
        <v>-1.7099059431774793E-2</v>
      </c>
      <c r="AC55" s="15">
        <f t="shared" si="5"/>
        <v>-1.6377068151171414E-2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0.50421057786696</v>
      </c>
      <c r="F56" s="15" t="s">
        <v>97</v>
      </c>
      <c r="P56" t="s">
        <v>57</v>
      </c>
      <c r="Q56" s="21" t="s">
        <v>34</v>
      </c>
      <c r="R56" s="15">
        <f t="shared" si="5"/>
        <v>0.84417003913116118</v>
      </c>
      <c r="S56" s="15">
        <f t="shared" si="5"/>
        <v>0.8186699720922187</v>
      </c>
      <c r="T56" s="15">
        <f t="shared" si="5"/>
        <v>0.8267318122304036</v>
      </c>
      <c r="U56" s="15">
        <f t="shared" si="5"/>
        <v>5.0410687761618014E-2</v>
      </c>
      <c r="V56" s="15">
        <f t="shared" si="5"/>
        <v>1.2387396964051781E-2</v>
      </c>
      <c r="W56" s="15">
        <f t="shared" si="5"/>
        <v>6.0329755470302296E-2</v>
      </c>
      <c r="X56" s="15">
        <f t="shared" si="5"/>
        <v>-2.2356058443668163E-2</v>
      </c>
      <c r="Y56" s="15">
        <f t="shared" si="5"/>
        <v>-1.6461379632952397E-2</v>
      </c>
      <c r="Z56" s="15">
        <f t="shared" si="5"/>
        <v>-1.2681612780714632E-2</v>
      </c>
      <c r="AA56" s="15">
        <f t="shared" si="5"/>
        <v>-1.7441055301534288E-2</v>
      </c>
      <c r="AB56" s="15">
        <f t="shared" si="5"/>
        <v>-1.6524316372873417E-2</v>
      </c>
      <c r="AC56" s="15">
        <f t="shared" si="5"/>
        <v>-1.6087321650402948E-2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0.92082580086930277</v>
      </c>
      <c r="S57" s="15">
        <f t="shared" si="5"/>
        <v>0.97449540270836599</v>
      </c>
      <c r="T57" s="15">
        <f t="shared" si="5"/>
        <v>0.9262941723284781</v>
      </c>
      <c r="U57" s="15">
        <f t="shared" si="5"/>
        <v>6.7326420972465328E-2</v>
      </c>
      <c r="V57" s="15">
        <f t="shared" si="5"/>
        <v>2.8051520290432046E-2</v>
      </c>
      <c r="W57" s="15">
        <f t="shared" si="5"/>
        <v>8.1665310303527541E-2</v>
      </c>
      <c r="X57" s="15">
        <f t="shared" si="5"/>
        <v>-2.2073436856853021E-2</v>
      </c>
      <c r="Y57" s="15">
        <f t="shared" si="5"/>
        <v>-1.5653889384909143E-2</v>
      </c>
      <c r="Z57" s="15">
        <f t="shared" si="5"/>
        <v>-3.17158204070166E-2</v>
      </c>
      <c r="AA57" s="15">
        <f t="shared" si="5"/>
        <v>-1.794217424958466E-2</v>
      </c>
      <c r="AB57" s="15">
        <f t="shared" si="5"/>
        <v>-1.5525640933749333E-2</v>
      </c>
      <c r="AC57" s="15">
        <f t="shared" si="5"/>
        <v>-1.8609541189879234E-2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0.82490545928703507</v>
      </c>
      <c r="S58" s="15">
        <f t="shared" si="5"/>
        <v>0.80862146844671579</v>
      </c>
      <c r="T58" s="15">
        <f t="shared" si="5"/>
        <v>0.8055031311064782</v>
      </c>
      <c r="U58" s="15">
        <f t="shared" si="5"/>
        <v>3.8203335188258206E-2</v>
      </c>
      <c r="V58" s="15">
        <f t="shared" si="5"/>
        <v>2.2343945805667351E-3</v>
      </c>
      <c r="W58" s="15">
        <f t="shared" si="5"/>
        <v>4.5267687372977809E-2</v>
      </c>
      <c r="X58" s="15">
        <f t="shared" si="5"/>
        <v>-2.7344685696653038E-2</v>
      </c>
      <c r="Y58" s="15">
        <f t="shared" si="5"/>
        <v>-1.8328107088722984E-2</v>
      </c>
      <c r="Z58" s="15">
        <f t="shared" si="5"/>
        <v>-3.0281337731080934E-2</v>
      </c>
      <c r="AA58" s="15">
        <f t="shared" si="5"/>
        <v>-1.4692026001210562E-2</v>
      </c>
      <c r="AB58" s="15">
        <f t="shared" si="5"/>
        <v>-1.7495679641843096E-2</v>
      </c>
      <c r="AC58" s="15">
        <f t="shared" si="5"/>
        <v>-1.8367294115466257E-2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7.1837678990577566E-2</v>
      </c>
      <c r="S59" s="15">
        <f t="shared" si="5"/>
        <v>8.2403926383355336E-2</v>
      </c>
      <c r="T59" s="15">
        <f t="shared" si="5"/>
        <v>7.1190499306484065E-2</v>
      </c>
      <c r="U59" s="15">
        <f t="shared" si="5"/>
        <v>-1.3409541489612448E-2</v>
      </c>
      <c r="V59" s="15">
        <f t="shared" si="5"/>
        <v>-3.1310887797336089E-2</v>
      </c>
      <c r="W59" s="15">
        <f t="shared" si="5"/>
        <v>-1.0176018040462765E-2</v>
      </c>
      <c r="X59" s="15">
        <f t="shared" si="5"/>
        <v>-2.8089239204775275E-2</v>
      </c>
      <c r="Y59" s="15">
        <f t="shared" si="5"/>
        <v>-3.0518834862858363E-2</v>
      </c>
      <c r="Z59" s="15">
        <f t="shared" si="5"/>
        <v>-2.6405384540473312E-2</v>
      </c>
      <c r="AA59" s="15">
        <f t="shared" si="5"/>
        <v>-2.2188622965765074E-2</v>
      </c>
      <c r="AB59" s="15">
        <f t="shared" si="5"/>
        <v>-2.1187572555323216E-2</v>
      </c>
      <c r="AC59" s="15">
        <f t="shared" si="5"/>
        <v>-2.0485768530920916E-2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4152505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7298315</v>
      </c>
      <c r="E64" s="56" cm="1">
        <f t="array" ref="E64:F64">LINEST(D69:D74, C69:C74)</f>
        <v>123286521.32414582</v>
      </c>
      <c r="F64" s="56">
        <v>13511.506839945156</v>
      </c>
      <c r="P64" t="s">
        <v>53</v>
      </c>
      <c r="Q64" s="21" t="s">
        <v>30</v>
      </c>
      <c r="R64" s="66">
        <f>$W$62*(R52/'Cell counts and setup'!K15)</f>
        <v>0.28286991582829502</v>
      </c>
      <c r="S64" s="66">
        <f>$W$62*(S52/'Cell counts and setup'!L15)</f>
        <v>0.31436127041585249</v>
      </c>
      <c r="T64" s="66">
        <f>$W$62*(T52/'Cell counts and setup'!M15)</f>
        <v>0.2684995107981864</v>
      </c>
      <c r="U64" s="66">
        <f>$W$62*(U52/'Cell counts and setup'!N15)</f>
        <v>0.16792506348473649</v>
      </c>
      <c r="V64" s="66">
        <f>$W$62*(V52/'Cell counts and setup'!O15)</f>
        <v>0.21752100737542848</v>
      </c>
      <c r="W64" s="66">
        <f>$W$62*(W52/'Cell counts and setup'!P15)</f>
        <v>0.19726275954694511</v>
      </c>
      <c r="X64" s="66">
        <f>$W$62*(X52/'Cell counts and setup'!Q15)</f>
        <v>-4.5864241779786402E-2</v>
      </c>
      <c r="Y64" s="66">
        <f>$W$62*(Y52/'Cell counts and setup'!R15)</f>
        <v>3.5714778010209204E-2</v>
      </c>
      <c r="Z64" s="66">
        <f>$W$62*(Z52/'Cell counts and setup'!S15)</f>
        <v>6.7500731715988568E-2</v>
      </c>
      <c r="AA64" s="66">
        <f>$W$62*(AA52/'Cell counts and setup'!T15)</f>
        <v>2.1945792792542917E-4</v>
      </c>
      <c r="AB64" s="66">
        <f>$W$62*(AB52/'Cell counts and setup'!U15)</f>
        <v>2.9909529410921125E-4</v>
      </c>
      <c r="AC64" s="66">
        <f>$W$62*(AC52/'Cell counts and setup'!V15)</f>
        <v>3.253125458479316E-4</v>
      </c>
    </row>
    <row r="65" spans="3:29" x14ac:dyDescent="0.25">
      <c r="C65" s="57">
        <f t="shared" ref="C65:C70" si="8">C64/3</f>
        <v>0.55555555555555558</v>
      </c>
      <c r="D65" s="15">
        <f t="shared" si="7"/>
        <v>7620101</v>
      </c>
      <c r="P65" t="s">
        <v>54</v>
      </c>
      <c r="Q65" s="21" t="s">
        <v>31</v>
      </c>
      <c r="R65" s="66">
        <f>$W$62*(R53/'Cell counts and setup'!K16)</f>
        <v>0.16643105765888364</v>
      </c>
      <c r="S65" s="66">
        <f>$W$62*(S53/'Cell counts and setup'!L16)</f>
        <v>0.17996059023056504</v>
      </c>
      <c r="T65" s="66">
        <f>$W$62*(T53/'Cell counts and setup'!M16)</f>
        <v>0.18144359502838911</v>
      </c>
      <c r="U65" s="66">
        <f>$W$62*(U53/'Cell counts and setup'!N16)</f>
        <v>8.5222379961176487E-2</v>
      </c>
      <c r="V65" s="66">
        <f>$W$62*(V53/'Cell counts and setup'!O16)</f>
        <v>2.0109517026938931E-2</v>
      </c>
      <c r="W65" s="66">
        <f>$W$62*(W53/'Cell counts and setup'!P16)</f>
        <v>0.11083975865945432</v>
      </c>
      <c r="X65" s="66">
        <f>$W$62*(X53/'Cell counts and setup'!Q16)</f>
        <v>-0.20726788263595386</v>
      </c>
      <c r="Y65" s="66">
        <f>$W$62*(Y53/'Cell counts and setup'!R16)</f>
        <v>-0.24726971923391303</v>
      </c>
      <c r="Z65" s="66">
        <f>$W$62*(Z53/'Cell counts and setup'!S16)</f>
        <v>-0.21299979137378802</v>
      </c>
      <c r="AA65" s="66">
        <f>$W$62*(AA53/'Cell counts and setup'!T16)</f>
        <v>-2.666731417457332E-3</v>
      </c>
      <c r="AB65" s="66">
        <f>$W$62*(AB53/'Cell counts and setup'!U16)</f>
        <v>-2.5377128356198642E-3</v>
      </c>
      <c r="AC65" s="66">
        <f>$W$62*(AC53/'Cell counts and setup'!V16)</f>
        <v>-2.4664184230503367E-3</v>
      </c>
    </row>
    <row r="66" spans="3:29" x14ac:dyDescent="0.25">
      <c r="C66" s="57">
        <f t="shared" si="8"/>
        <v>0.1851851851851852</v>
      </c>
      <c r="D66" s="15">
        <f t="shared" si="7"/>
        <v>7169217</v>
      </c>
      <c r="P66" t="s">
        <v>55</v>
      </c>
      <c r="Q66" s="21" t="s">
        <v>32</v>
      </c>
      <c r="R66" s="66">
        <f>$W$62*(R54/'Cell counts and setup'!K17)</f>
        <v>2.9861599798401393E-2</v>
      </c>
      <c r="S66" s="66">
        <f>$W$62*(S54/'Cell counts and setup'!L17)</f>
        <v>2.9794939757250866E-2</v>
      </c>
      <c r="T66" s="66">
        <f>$W$62*(T54/'Cell counts and setup'!M17)</f>
        <v>3.0328667469281621E-2</v>
      </c>
      <c r="U66" s="66">
        <f>$W$62*(U54/'Cell counts and setup'!N17)</f>
        <v>-1.274008012814525E-2</v>
      </c>
      <c r="V66" s="66">
        <f>$W$62*(V54/'Cell counts and setup'!O17)</f>
        <v>-4.7439092152542217E-2</v>
      </c>
      <c r="W66" s="66">
        <f>$W$62*(W54/'Cell counts and setup'!P17)</f>
        <v>1.3026933764907142E-2</v>
      </c>
      <c r="X66" s="66">
        <f>$W$62*(X54/'Cell counts and setup'!Q17)</f>
        <v>-0.47056579835873069</v>
      </c>
      <c r="Y66" s="66">
        <f>$W$62*(Y54/'Cell counts and setup'!R17)</f>
        <v>-0.3892316004985531</v>
      </c>
      <c r="Z66" s="66">
        <f>$W$62*(Z54/'Cell counts and setup'!S17)</f>
        <v>-0.31416076220956646</v>
      </c>
      <c r="AA66" s="66">
        <f>$W$62*(AA54/'Cell counts and setup'!T17)</f>
        <v>-3.0568285764713313E-3</v>
      </c>
      <c r="AB66" s="66">
        <f>$W$62*(AB54/'Cell counts and setup'!U17)</f>
        <v>-3.0407227947168406E-3</v>
      </c>
      <c r="AC66" s="66">
        <f>$W$62*(AC54/'Cell counts and setup'!V17)</f>
        <v>-3.2845464351667678E-3</v>
      </c>
    </row>
    <row r="67" spans="3:29" x14ac:dyDescent="0.25">
      <c r="C67" s="57">
        <f t="shared" si="8"/>
        <v>6.1728395061728399E-2</v>
      </c>
      <c r="D67" s="15">
        <f t="shared" si="7"/>
        <v>4808547</v>
      </c>
      <c r="P67" t="s">
        <v>56</v>
      </c>
      <c r="Q67" s="21" t="s">
        <v>33</v>
      </c>
      <c r="R67" s="66">
        <f>$W$62*(R55/'Cell counts and setup'!K18)</f>
        <v>9.8363685296386175E-3</v>
      </c>
      <c r="S67" s="66">
        <f>$W$62*(S55/'Cell counts and setup'!L18)</f>
        <v>1.1722787616111093E-2</v>
      </c>
      <c r="T67" s="66">
        <f>$W$62*(T55/'Cell counts and setup'!M18)</f>
        <v>1.1467485106912877E-2</v>
      </c>
      <c r="U67" s="66">
        <f>$W$62*(U55/'Cell counts and setup'!N18)</f>
        <v>-1.9496842008225872E-2</v>
      </c>
      <c r="V67" s="66">
        <f>$W$62*(V55/'Cell counts and setup'!O18)</f>
        <v>-4.00914509723099E-2</v>
      </c>
      <c r="W67" s="66">
        <f>$W$62*(W55/'Cell counts and setup'!P18)</f>
        <v>-1.049154172928647E-2</v>
      </c>
      <c r="X67" s="66">
        <f>$W$62*(X55/'Cell counts and setup'!Q18)</f>
        <v>-0.3658878729939023</v>
      </c>
      <c r="Y67" s="66">
        <f>$W$62*(Y55/'Cell counts and setup'!R18)</f>
        <v>-0.36378100762673266</v>
      </c>
      <c r="Z67" s="66">
        <f>$W$62*(Z55/'Cell counts and setup'!S18)</f>
        <v>-0.32034240108596868</v>
      </c>
      <c r="AA67" s="66">
        <f>$W$62*(AA55/'Cell counts and setup'!T18)</f>
        <v>-2.2477436836486563E-3</v>
      </c>
      <c r="AB67" s="66">
        <f>$W$62*(AB55/'Cell counts and setup'!U18)</f>
        <v>-2.2307028608259602E-3</v>
      </c>
      <c r="AC67" s="66">
        <f>$W$62*(AC55/'Cell counts and setup'!V18)</f>
        <v>-2.1365135855877849E-3</v>
      </c>
    </row>
    <row r="68" spans="3:29" x14ac:dyDescent="0.25">
      <c r="C68" s="57">
        <f t="shared" si="8"/>
        <v>2.0576131687242798E-2</v>
      </c>
      <c r="D68" s="15">
        <f t="shared" si="7"/>
        <v>2218474</v>
      </c>
      <c r="P68" t="s">
        <v>57</v>
      </c>
      <c r="Q68" s="21" t="s">
        <v>34</v>
      </c>
      <c r="R68" s="66">
        <f>$W$62*(R56/'Cell counts and setup'!K19)</f>
        <v>1.3709013062873024E-2</v>
      </c>
      <c r="S68" s="66">
        <f>$W$62*(S56/'Cell counts and setup'!L19)</f>
        <v>1.3294901289253581E-2</v>
      </c>
      <c r="T68" s="66">
        <f>$W$62*(T56/'Cell counts and setup'!M19)</f>
        <v>1.342582262813327E-2</v>
      </c>
      <c r="U68" s="66">
        <f>$W$62*(U56/'Cell counts and setup'!N19)</f>
        <v>8.1865115438556745E-3</v>
      </c>
      <c r="V68" s="66">
        <f>$W$62*(V56/'Cell counts and setup'!O19)</f>
        <v>2.0116680161968441E-3</v>
      </c>
      <c r="W68" s="66">
        <f>$W$62*(W56/'Cell counts and setup'!P19)</f>
        <v>9.7973319057087088E-3</v>
      </c>
      <c r="X68" s="66">
        <f>$W$62*(X56/'Cell counts and setup'!Q19)</f>
        <v>-3.630542225284792E-2</v>
      </c>
      <c r="Y68" s="66">
        <f>$W$62*(Y56/'Cell counts and setup'!R19)</f>
        <v>-2.6732679194978331E-2</v>
      </c>
      <c r="Z68" s="66">
        <f>$W$62*(Z56/'Cell counts and setup'!S19)</f>
        <v>-2.0594475900619167E-2</v>
      </c>
      <c r="AA68" s="66">
        <f>$W$62*(AA56/'Cell counts and setup'!T19)</f>
        <v>-2.8323636693516289E-4</v>
      </c>
      <c r="AB68" s="66">
        <f>$W$62*(AB56/'Cell counts and setup'!U19)</f>
        <v>-2.6834886161551078E-4</v>
      </c>
      <c r="AC68" s="66">
        <f>$W$62*(AC56/'Cell counts and setup'!V19)</f>
        <v>-2.6125222695536565E-4</v>
      </c>
    </row>
    <row r="69" spans="3:29" x14ac:dyDescent="0.25">
      <c r="C69" s="57">
        <f t="shared" si="8"/>
        <v>6.8587105624142658E-3</v>
      </c>
      <c r="D69" s="15">
        <f t="shared" si="7"/>
        <v>854885</v>
      </c>
      <c r="P69" t="s">
        <v>58</v>
      </c>
      <c r="Q69" s="21" t="s">
        <v>35</v>
      </c>
      <c r="R69" s="66">
        <f>$W$62*(R57/'Cell counts and setup'!K20)</f>
        <v>0.13074236930040126</v>
      </c>
      <c r="S69" s="66">
        <f>$W$62*(S57/'Cell counts and setup'!L20)</f>
        <v>0.13836258465190859</v>
      </c>
      <c r="T69" s="66">
        <f>$W$62*(T57/'Cell counts and setup'!M20)</f>
        <v>0.13151878959630556</v>
      </c>
      <c r="U69" s="66">
        <f>$W$62*(U57/'Cell counts and setup'!N20)</f>
        <v>9.5592627684263937E-2</v>
      </c>
      <c r="V69" s="66">
        <f>$W$62*(V57/'Cell counts and setup'!O20)</f>
        <v>3.9828621458988793E-2</v>
      </c>
      <c r="W69" s="66">
        <f>$W$62*(W57/'Cell counts and setup'!P20)</f>
        <v>0.11595153120879065</v>
      </c>
      <c r="X69" s="66">
        <f>$W$62*(X57/'Cell counts and setup'!Q20)</f>
        <v>-0.31340709942567951</v>
      </c>
      <c r="Y69" s="66">
        <f>$W$62*(Y57/'Cell counts and setup'!R20)</f>
        <v>-0.22225990898792267</v>
      </c>
      <c r="Z69" s="66">
        <f>$W$62*(Z57/'Cell counts and setup'!S20)</f>
        <v>-0.45031334921380139</v>
      </c>
      <c r="AA69" s="66">
        <f>$W$62*(AA57/'Cell counts and setup'!T20)</f>
        <v>-2.5474985274921702E-3</v>
      </c>
      <c r="AB69" s="66">
        <f>$W$62*(AB57/'Cell counts and setup'!U20)</f>
        <v>-2.2043898842423826E-3</v>
      </c>
      <c r="AC69" s="66">
        <f>$W$62*(AC57/'Cell counts and setup'!V20)</f>
        <v>-2.6422538383061166E-3</v>
      </c>
    </row>
    <row r="70" spans="3:29" x14ac:dyDescent="0.25">
      <c r="C70" s="57">
        <f t="shared" si="8"/>
        <v>2.2862368541380885E-3</v>
      </c>
      <c r="D70" s="15">
        <f t="shared" si="7"/>
        <v>307282</v>
      </c>
      <c r="P70" t="s">
        <v>59</v>
      </c>
      <c r="Q70" s="21" t="s">
        <v>36</v>
      </c>
      <c r="R70" s="66">
        <f>$W$62*(R58/'Cell counts and setup'!K21)</f>
        <v>1.9566251075785111E-2</v>
      </c>
      <c r="S70" s="66">
        <f>$W$62*(S58/'Cell counts and setup'!L21)</f>
        <v>1.9180004809973207E-2</v>
      </c>
      <c r="T70" s="66">
        <f>$W$62*(T58/'Cell counts and setup'!M21)</f>
        <v>1.9106039762644245E-2</v>
      </c>
      <c r="U70" s="66">
        <f>$W$62*(U58/'Cell counts and setup'!N21)</f>
        <v>9.0615965721926057E-3</v>
      </c>
      <c r="V70" s="66">
        <f>$W$62*(V58/'Cell counts and setup'!O21)</f>
        <v>5.2998467731718438E-4</v>
      </c>
      <c r="W70" s="66">
        <f>$W$62*(W58/'Cell counts and setup'!P21)</f>
        <v>1.07372175415757E-2</v>
      </c>
      <c r="X70" s="66">
        <f>$W$62*(X58/'Cell counts and setup'!Q21)</f>
        <v>-6.4859915752233196E-2</v>
      </c>
      <c r="Y70" s="66">
        <f>$W$62*(Y58/'Cell counts and setup'!R21)</f>
        <v>-4.3473144831867046E-2</v>
      </c>
      <c r="Z70" s="66">
        <f>$W$62*(Z58/'Cell counts and setup'!S21)</f>
        <v>-7.1825474093608871E-2</v>
      </c>
      <c r="AA70" s="66">
        <f>$W$62*(AA58/'Cell counts and setup'!T21)</f>
        <v>-3.4848583715291106E-4</v>
      </c>
      <c r="AB70" s="66">
        <f>$W$62*(AB58/'Cell counts and setup'!U21)</f>
        <v>-4.1498678031501356E-4</v>
      </c>
      <c r="AC70" s="66">
        <f>$W$62*(AC58/'Cell counts and setup'!V21)</f>
        <v>-4.356609405356757E-4</v>
      </c>
    </row>
    <row r="71" spans="3:29" x14ac:dyDescent="0.25">
      <c r="C71" s="57">
        <f>D53</f>
        <v>7.6207895137936279E-4</v>
      </c>
      <c r="D71" s="15">
        <f>D40</f>
        <v>108505</v>
      </c>
      <c r="P71" t="s">
        <v>60</v>
      </c>
      <c r="Q71" s="21" t="s">
        <v>37</v>
      </c>
      <c r="R71" s="66">
        <f>$W$62*(R59/'Cell counts and setup'!K22)</f>
        <v>2.6965004180131314E-4</v>
      </c>
      <c r="S71" s="66">
        <f>$W$62*(S59/'Cell counts and setup'!L22)</f>
        <v>3.093115271274085E-4</v>
      </c>
      <c r="T71" s="66">
        <f>$W$62*(T59/'Cell counts and setup'!M22)</f>
        <v>2.6722078696846054E-4</v>
      </c>
      <c r="U71" s="66">
        <f>$W$62*(U59/'Cell counts and setup'!N22)</f>
        <v>-5.0334079191014913E-4</v>
      </c>
      <c r="V71" s="66">
        <f>$W$62*(V59/'Cell counts and setup'!O22)</f>
        <v>-1.1752860507221157E-3</v>
      </c>
      <c r="W71" s="66">
        <f>$W$62*(W59/'Cell counts and setup'!P22)</f>
        <v>-3.8196719723386486E-4</v>
      </c>
      <c r="X71" s="66">
        <f>$W$62*(X59/'Cell counts and setup'!Q22)</f>
        <v>-1.0543581908775475E-2</v>
      </c>
      <c r="Y71" s="66">
        <f>$W$62*(Y59/'Cell counts and setup'!R22)</f>
        <v>-1.1455555374466544E-2</v>
      </c>
      <c r="Z71" s="66">
        <f>$W$62*(Z59/'Cell counts and setup'!S22)</f>
        <v>-9.9115299174020975E-3</v>
      </c>
      <c r="AA71" s="66">
        <f>$W$62*(AA59/'Cell counts and setup'!T22)</f>
        <v>-8.3287255299783529E-5</v>
      </c>
      <c r="AB71" s="66">
        <f>$W$62*(AB59/'Cell counts and setup'!U22)</f>
        <v>-7.9529710668417103E-5</v>
      </c>
      <c r="AC71" s="66">
        <f>$W$62*(AC59/'Cell counts and setup'!V22)</f>
        <v>-7.6895417812975164E-5</v>
      </c>
    </row>
    <row r="72" spans="3:29" x14ac:dyDescent="0.25">
      <c r="C72" s="57">
        <f>C71/3</f>
        <v>2.5402631712645424E-4</v>
      </c>
      <c r="D72" s="15">
        <f t="shared" ref="D72:D78" si="9">D41</f>
        <v>51512</v>
      </c>
    </row>
    <row r="73" spans="3:29" x14ac:dyDescent="0.25">
      <c r="C73" s="57">
        <f t="shared" ref="C73:C78" si="10">C72/3</f>
        <v>8.4675439042151415E-5</v>
      </c>
      <c r="D73" s="15">
        <f t="shared" si="9"/>
        <v>17158</v>
      </c>
    </row>
    <row r="74" spans="3:29" x14ac:dyDescent="0.25">
      <c r="C74" s="57">
        <f t="shared" si="10"/>
        <v>2.8225146347383805E-5</v>
      </c>
      <c r="D74" s="15">
        <f t="shared" si="9"/>
        <v>8367</v>
      </c>
    </row>
    <row r="75" spans="3:29" x14ac:dyDescent="0.25">
      <c r="C75" s="57">
        <f t="shared" si="10"/>
        <v>9.4083821157946016E-6</v>
      </c>
      <c r="D75" s="15">
        <f t="shared" si="9"/>
        <v>5575</v>
      </c>
    </row>
    <row r="76" spans="3:29" x14ac:dyDescent="0.25">
      <c r="C76" s="57">
        <f t="shared" si="10"/>
        <v>3.136127371931534E-6</v>
      </c>
      <c r="D76" s="15">
        <f t="shared" si="9"/>
        <v>4399</v>
      </c>
    </row>
    <row r="77" spans="3:29" x14ac:dyDescent="0.25">
      <c r="C77" s="57">
        <f t="shared" si="10"/>
        <v>1.0453757906438446E-6</v>
      </c>
      <c r="D77" s="15">
        <f t="shared" si="9"/>
        <v>4063</v>
      </c>
    </row>
    <row r="78" spans="3:29" x14ac:dyDescent="0.25">
      <c r="C78" s="57">
        <f t="shared" si="10"/>
        <v>3.4845859688128153E-7</v>
      </c>
      <c r="D78" s="15">
        <f t="shared" si="9"/>
        <v>3761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50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0.75287037037037041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25.3</v>
      </c>
    </row>
    <row r="27" spans="1:29" x14ac:dyDescent="0.25">
      <c r="K27" s="15" t="s">
        <v>107</v>
      </c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A29" t="s">
        <v>53</v>
      </c>
      <c r="B29" s="21" t="s">
        <v>30</v>
      </c>
      <c r="C29" s="25">
        <v>1239572</v>
      </c>
      <c r="D29" s="25">
        <v>1231309</v>
      </c>
      <c r="E29" s="25">
        <v>1230205</v>
      </c>
      <c r="F29" s="35">
        <v>170177</v>
      </c>
      <c r="G29" s="35">
        <v>167973</v>
      </c>
      <c r="H29" s="35">
        <v>167557</v>
      </c>
      <c r="I29" s="35">
        <v>145905</v>
      </c>
      <c r="J29" s="35">
        <v>117235</v>
      </c>
      <c r="K29" s="27">
        <v>3638</v>
      </c>
      <c r="L29" s="35">
        <v>148286</v>
      </c>
      <c r="M29" s="35">
        <v>147828</v>
      </c>
      <c r="N29" s="35">
        <v>153089</v>
      </c>
      <c r="O29" s="28">
        <v>360440</v>
      </c>
      <c r="Q29" s="21" t="s">
        <v>30</v>
      </c>
      <c r="R29" s="15">
        <f>C29-$F$51</f>
        <v>1089758.75</v>
      </c>
      <c r="S29" s="15">
        <f t="shared" ref="S29:AC36" si="0">D29-$F$51</f>
        <v>1081495.75</v>
      </c>
      <c r="T29" s="15">
        <f t="shared" si="0"/>
        <v>1080391.75</v>
      </c>
      <c r="U29" s="15">
        <f t="shared" si="0"/>
        <v>20363.75</v>
      </c>
      <c r="V29" s="15">
        <f t="shared" si="0"/>
        <v>18159.75</v>
      </c>
      <c r="W29" s="15">
        <f t="shared" si="0"/>
        <v>17743.75</v>
      </c>
      <c r="X29" s="15">
        <f t="shared" si="0"/>
        <v>-3908.25</v>
      </c>
      <c r="Y29" s="15">
        <f t="shared" si="0"/>
        <v>-32578.25</v>
      </c>
      <c r="Z29" s="15">
        <f t="shared" si="0"/>
        <v>-146175.25</v>
      </c>
      <c r="AA29" s="15">
        <f t="shared" si="0"/>
        <v>-1527.25</v>
      </c>
      <c r="AB29" s="15">
        <f t="shared" si="0"/>
        <v>-1985.25</v>
      </c>
      <c r="AC29" s="15">
        <f t="shared" si="0"/>
        <v>3275.75</v>
      </c>
    </row>
    <row r="30" spans="1:29" x14ac:dyDescent="0.25">
      <c r="A30" t="s">
        <v>54</v>
      </c>
      <c r="B30" s="21" t="s">
        <v>31</v>
      </c>
      <c r="C30" s="34">
        <v>263905</v>
      </c>
      <c r="D30" s="31">
        <v>274153</v>
      </c>
      <c r="E30" s="34">
        <v>268136</v>
      </c>
      <c r="F30" s="35">
        <v>155619</v>
      </c>
      <c r="G30" s="35">
        <v>152311</v>
      </c>
      <c r="H30" s="35">
        <v>153238</v>
      </c>
      <c r="I30" s="35">
        <v>148640</v>
      </c>
      <c r="J30" s="35">
        <v>142998</v>
      </c>
      <c r="K30" s="27">
        <v>3669</v>
      </c>
      <c r="L30" s="35">
        <v>151417</v>
      </c>
      <c r="M30" s="35">
        <v>147998</v>
      </c>
      <c r="N30" s="35">
        <v>151259</v>
      </c>
      <c r="O30" s="28">
        <v>360440</v>
      </c>
      <c r="Q30" s="21" t="s">
        <v>31</v>
      </c>
      <c r="R30" s="15">
        <f t="shared" ref="R30:R36" si="1">C30-$F$51</f>
        <v>114091.75</v>
      </c>
      <c r="S30" s="15">
        <f t="shared" si="0"/>
        <v>124339.75</v>
      </c>
      <c r="T30" s="15">
        <f t="shared" si="0"/>
        <v>118322.75</v>
      </c>
      <c r="U30" s="15">
        <f t="shared" si="0"/>
        <v>5805.75</v>
      </c>
      <c r="V30" s="15">
        <f t="shared" si="0"/>
        <v>2497.75</v>
      </c>
      <c r="W30" s="15">
        <f t="shared" si="0"/>
        <v>3424.75</v>
      </c>
      <c r="X30" s="15">
        <f t="shared" si="0"/>
        <v>-1173.25</v>
      </c>
      <c r="Y30" s="15">
        <f t="shared" si="0"/>
        <v>-6815.25</v>
      </c>
      <c r="Z30" s="15">
        <f t="shared" si="0"/>
        <v>-146144.25</v>
      </c>
      <c r="AA30" s="15">
        <f t="shared" si="0"/>
        <v>1603.75</v>
      </c>
      <c r="AB30" s="15">
        <f t="shared" si="0"/>
        <v>-1815.25</v>
      </c>
      <c r="AC30" s="15">
        <f t="shared" si="0"/>
        <v>1445.75</v>
      </c>
    </row>
    <row r="31" spans="1:29" x14ac:dyDescent="0.25">
      <c r="A31" t="s">
        <v>55</v>
      </c>
      <c r="B31" s="21" t="s">
        <v>32</v>
      </c>
      <c r="C31" s="35">
        <v>147928</v>
      </c>
      <c r="D31" s="35">
        <v>148222</v>
      </c>
      <c r="E31" s="35">
        <v>147812</v>
      </c>
      <c r="F31" s="35">
        <v>152568</v>
      </c>
      <c r="G31" s="35">
        <v>150696</v>
      </c>
      <c r="H31" s="35">
        <v>150296</v>
      </c>
      <c r="I31" s="35">
        <v>146960</v>
      </c>
      <c r="J31" s="35">
        <v>144955</v>
      </c>
      <c r="K31" s="27">
        <v>3878</v>
      </c>
      <c r="L31" s="35">
        <v>144997</v>
      </c>
      <c r="M31" s="35">
        <v>144403</v>
      </c>
      <c r="N31" s="35">
        <v>147950</v>
      </c>
      <c r="O31" s="28">
        <v>360440</v>
      </c>
      <c r="Q31" s="21" t="s">
        <v>32</v>
      </c>
      <c r="R31" s="15">
        <f t="shared" si="1"/>
        <v>-1885.25</v>
      </c>
      <c r="S31" s="15">
        <f t="shared" si="0"/>
        <v>-1591.25</v>
      </c>
      <c r="T31" s="15">
        <f t="shared" si="0"/>
        <v>-2001.25</v>
      </c>
      <c r="U31" s="15">
        <f t="shared" si="0"/>
        <v>2754.75</v>
      </c>
      <c r="V31" s="15">
        <f t="shared" si="0"/>
        <v>882.75</v>
      </c>
      <c r="W31" s="15">
        <f t="shared" si="0"/>
        <v>482.75</v>
      </c>
      <c r="X31" s="15">
        <f t="shared" si="0"/>
        <v>-2853.25</v>
      </c>
      <c r="Y31" s="15">
        <f t="shared" si="0"/>
        <v>-4858.25</v>
      </c>
      <c r="Z31" s="15">
        <f t="shared" si="0"/>
        <v>-145935.25</v>
      </c>
      <c r="AA31" s="15">
        <f t="shared" si="0"/>
        <v>-4816.25</v>
      </c>
      <c r="AB31" s="15">
        <f t="shared" si="0"/>
        <v>-5410.25</v>
      </c>
      <c r="AC31" s="15">
        <f t="shared" si="0"/>
        <v>-1863.25</v>
      </c>
    </row>
    <row r="32" spans="1:29" x14ac:dyDescent="0.25">
      <c r="A32" t="s">
        <v>56</v>
      </c>
      <c r="B32" s="21" t="s">
        <v>33</v>
      </c>
      <c r="C32" s="35">
        <v>147610</v>
      </c>
      <c r="D32" s="35">
        <v>144326</v>
      </c>
      <c r="E32" s="35">
        <v>149136</v>
      </c>
      <c r="F32" s="35">
        <v>150461</v>
      </c>
      <c r="G32" s="35">
        <v>149255</v>
      </c>
      <c r="H32" s="35">
        <v>149973</v>
      </c>
      <c r="I32" s="35">
        <v>149639</v>
      </c>
      <c r="J32" s="35">
        <v>112143</v>
      </c>
      <c r="K32" s="27">
        <v>3701</v>
      </c>
      <c r="L32" s="35">
        <v>148043</v>
      </c>
      <c r="M32" s="35">
        <v>146164</v>
      </c>
      <c r="N32" s="35">
        <v>149418</v>
      </c>
      <c r="O32" s="28">
        <v>360440</v>
      </c>
      <c r="Q32" s="21" t="s">
        <v>33</v>
      </c>
      <c r="R32" s="15">
        <f t="shared" si="1"/>
        <v>-2203.25</v>
      </c>
      <c r="S32" s="15">
        <f t="shared" si="0"/>
        <v>-5487.25</v>
      </c>
      <c r="T32" s="15">
        <f t="shared" si="0"/>
        <v>-677.25</v>
      </c>
      <c r="U32" s="15">
        <f t="shared" si="0"/>
        <v>647.75</v>
      </c>
      <c r="V32" s="15">
        <f t="shared" si="0"/>
        <v>-558.25</v>
      </c>
      <c r="W32" s="15">
        <f t="shared" si="0"/>
        <v>159.75</v>
      </c>
      <c r="X32" s="15">
        <f t="shared" si="0"/>
        <v>-174.25</v>
      </c>
      <c r="Y32" s="15">
        <f t="shared" si="0"/>
        <v>-37670.25</v>
      </c>
      <c r="Z32" s="15">
        <f t="shared" si="0"/>
        <v>-146112.25</v>
      </c>
      <c r="AA32" s="15">
        <f t="shared" si="0"/>
        <v>-1770.25</v>
      </c>
      <c r="AB32" s="15">
        <f t="shared" si="0"/>
        <v>-3649.25</v>
      </c>
      <c r="AC32" s="15">
        <f t="shared" si="0"/>
        <v>-395.25</v>
      </c>
    </row>
    <row r="33" spans="1:29" x14ac:dyDescent="0.25">
      <c r="A33" t="s">
        <v>57</v>
      </c>
      <c r="B33" s="21" t="s">
        <v>34</v>
      </c>
      <c r="C33" s="35">
        <v>145687</v>
      </c>
      <c r="D33" s="35">
        <v>142344</v>
      </c>
      <c r="E33" s="35">
        <v>149215</v>
      </c>
      <c r="F33" s="35">
        <v>154579</v>
      </c>
      <c r="G33" s="35">
        <v>145163</v>
      </c>
      <c r="H33" s="35">
        <v>151783</v>
      </c>
      <c r="I33" s="35">
        <v>150388</v>
      </c>
      <c r="J33" s="35">
        <v>142528</v>
      </c>
      <c r="K33" s="27">
        <v>3676</v>
      </c>
      <c r="L33" s="35">
        <v>149522</v>
      </c>
      <c r="M33" s="35">
        <v>148075</v>
      </c>
      <c r="N33" s="35">
        <v>151424</v>
      </c>
      <c r="O33" s="28">
        <v>360440</v>
      </c>
      <c r="Q33" s="21" t="s">
        <v>34</v>
      </c>
      <c r="R33" s="15">
        <f t="shared" si="1"/>
        <v>-4126.25</v>
      </c>
      <c r="S33" s="15">
        <f t="shared" si="0"/>
        <v>-7469.25</v>
      </c>
      <c r="T33" s="15">
        <f t="shared" si="0"/>
        <v>-598.25</v>
      </c>
      <c r="U33" s="15">
        <f t="shared" si="0"/>
        <v>4765.75</v>
      </c>
      <c r="V33" s="15">
        <f t="shared" si="0"/>
        <v>-4650.25</v>
      </c>
      <c r="W33" s="15">
        <f t="shared" si="0"/>
        <v>1969.75</v>
      </c>
      <c r="X33" s="15">
        <f t="shared" si="0"/>
        <v>574.75</v>
      </c>
      <c r="Y33" s="15">
        <f t="shared" si="0"/>
        <v>-7285.25</v>
      </c>
      <c r="Z33" s="15">
        <f t="shared" si="0"/>
        <v>-146137.25</v>
      </c>
      <c r="AA33" s="15">
        <f t="shared" si="0"/>
        <v>-291.25</v>
      </c>
      <c r="AB33" s="15">
        <f t="shared" si="0"/>
        <v>-1738.25</v>
      </c>
      <c r="AC33" s="15">
        <f t="shared" si="0"/>
        <v>1610.75</v>
      </c>
    </row>
    <row r="34" spans="1:29" x14ac:dyDescent="0.25">
      <c r="A34" t="s">
        <v>58</v>
      </c>
      <c r="B34" s="21" t="s">
        <v>35</v>
      </c>
      <c r="C34" s="34">
        <v>241777</v>
      </c>
      <c r="D34" s="34">
        <v>241746</v>
      </c>
      <c r="E34" s="34">
        <v>252381</v>
      </c>
      <c r="F34" s="35">
        <v>155245</v>
      </c>
      <c r="G34" s="35">
        <v>151223</v>
      </c>
      <c r="H34" s="35">
        <v>154934</v>
      </c>
      <c r="I34" s="35">
        <v>146298</v>
      </c>
      <c r="J34" s="35">
        <v>136651</v>
      </c>
      <c r="K34" s="27">
        <v>3705</v>
      </c>
      <c r="L34" s="35">
        <v>148311</v>
      </c>
      <c r="M34" s="35">
        <v>150812</v>
      </c>
      <c r="N34" s="35">
        <v>149507</v>
      </c>
      <c r="O34" s="28">
        <v>360440</v>
      </c>
      <c r="Q34" s="21" t="s">
        <v>35</v>
      </c>
      <c r="R34" s="15">
        <f t="shared" si="1"/>
        <v>91963.75</v>
      </c>
      <c r="S34" s="15">
        <f t="shared" si="0"/>
        <v>91932.75</v>
      </c>
      <c r="T34" s="15">
        <f t="shared" si="0"/>
        <v>102567.75</v>
      </c>
      <c r="U34" s="15">
        <f t="shared" si="0"/>
        <v>5431.75</v>
      </c>
      <c r="V34" s="15">
        <f t="shared" si="0"/>
        <v>1409.75</v>
      </c>
      <c r="W34" s="15">
        <f t="shared" si="0"/>
        <v>5120.75</v>
      </c>
      <c r="X34" s="15">
        <f t="shared" si="0"/>
        <v>-3515.25</v>
      </c>
      <c r="Y34" s="15">
        <f t="shared" si="0"/>
        <v>-13162.25</v>
      </c>
      <c r="Z34" s="15">
        <f t="shared" si="0"/>
        <v>-146108.25</v>
      </c>
      <c r="AA34" s="15">
        <f t="shared" si="0"/>
        <v>-1502.25</v>
      </c>
      <c r="AB34" s="15">
        <f t="shared" si="0"/>
        <v>998.75</v>
      </c>
      <c r="AC34" s="15">
        <f t="shared" si="0"/>
        <v>-306.25</v>
      </c>
    </row>
    <row r="35" spans="1:29" x14ac:dyDescent="0.25">
      <c r="A35" t="s">
        <v>59</v>
      </c>
      <c r="B35" s="21" t="s">
        <v>36</v>
      </c>
      <c r="C35" s="35">
        <v>143087</v>
      </c>
      <c r="D35" s="35">
        <v>144400</v>
      </c>
      <c r="E35" s="35">
        <v>144970</v>
      </c>
      <c r="F35" s="35">
        <v>152043</v>
      </c>
      <c r="G35" s="35">
        <v>145894</v>
      </c>
      <c r="H35" s="35">
        <v>149527</v>
      </c>
      <c r="I35" s="35">
        <v>145738</v>
      </c>
      <c r="J35" s="35">
        <v>134189</v>
      </c>
      <c r="K35" s="27">
        <v>3656</v>
      </c>
      <c r="L35" s="35">
        <v>147160</v>
      </c>
      <c r="M35" s="35">
        <v>146852</v>
      </c>
      <c r="N35" s="35">
        <v>150123</v>
      </c>
      <c r="O35" s="28">
        <v>360440</v>
      </c>
      <c r="Q35" s="21" t="s">
        <v>36</v>
      </c>
      <c r="R35" s="15">
        <f t="shared" si="1"/>
        <v>-6726.25</v>
      </c>
      <c r="S35" s="15">
        <f t="shared" si="0"/>
        <v>-5413.25</v>
      </c>
      <c r="T35" s="15">
        <f t="shared" si="0"/>
        <v>-4843.25</v>
      </c>
      <c r="U35" s="15">
        <f t="shared" si="0"/>
        <v>2229.75</v>
      </c>
      <c r="V35" s="15">
        <f t="shared" si="0"/>
        <v>-3919.25</v>
      </c>
      <c r="W35" s="15">
        <f t="shared" si="0"/>
        <v>-286.25</v>
      </c>
      <c r="X35" s="15">
        <f t="shared" si="0"/>
        <v>-4075.25</v>
      </c>
      <c r="Y35" s="15">
        <f t="shared" si="0"/>
        <v>-15624.25</v>
      </c>
      <c r="Z35" s="15">
        <f t="shared" si="0"/>
        <v>-146157.25</v>
      </c>
      <c r="AA35" s="15">
        <f t="shared" si="0"/>
        <v>-2653.25</v>
      </c>
      <c r="AB35" s="15">
        <f t="shared" si="0"/>
        <v>-2961.25</v>
      </c>
      <c r="AC35" s="15">
        <f t="shared" si="0"/>
        <v>309.75</v>
      </c>
    </row>
    <row r="36" spans="1:29" x14ac:dyDescent="0.25">
      <c r="A36" t="s">
        <v>60</v>
      </c>
      <c r="B36" s="21" t="s">
        <v>37</v>
      </c>
      <c r="C36" s="35">
        <v>143529</v>
      </c>
      <c r="D36" s="35">
        <v>140513</v>
      </c>
      <c r="E36" s="35">
        <v>144519</v>
      </c>
      <c r="F36" s="35">
        <v>150615</v>
      </c>
      <c r="G36" s="35">
        <v>145506</v>
      </c>
      <c r="H36" s="35">
        <v>148298</v>
      </c>
      <c r="I36" s="35">
        <v>152949</v>
      </c>
      <c r="J36" s="35">
        <v>142906</v>
      </c>
      <c r="K36" s="27">
        <v>3735</v>
      </c>
      <c r="L36" s="35">
        <v>141207</v>
      </c>
      <c r="M36" s="35">
        <v>146934</v>
      </c>
      <c r="N36" s="35">
        <v>144693</v>
      </c>
      <c r="O36" s="28">
        <v>360440</v>
      </c>
      <c r="Q36" s="21" t="s">
        <v>37</v>
      </c>
      <c r="R36" s="15">
        <f t="shared" si="1"/>
        <v>-6284.25</v>
      </c>
      <c r="S36" s="15">
        <f t="shared" si="0"/>
        <v>-9300.25</v>
      </c>
      <c r="T36" s="15">
        <f t="shared" si="0"/>
        <v>-5294.25</v>
      </c>
      <c r="U36" s="15">
        <f t="shared" si="0"/>
        <v>801.75</v>
      </c>
      <c r="V36" s="15">
        <f t="shared" si="0"/>
        <v>-4307.25</v>
      </c>
      <c r="W36" s="15">
        <f t="shared" si="0"/>
        <v>-1515.25</v>
      </c>
      <c r="X36" s="15">
        <f t="shared" si="0"/>
        <v>3135.75</v>
      </c>
      <c r="Y36" s="15">
        <f t="shared" si="0"/>
        <v>-6907.25</v>
      </c>
      <c r="Z36" s="15">
        <f t="shared" si="0"/>
        <v>-146078.25</v>
      </c>
      <c r="AA36" s="15">
        <f t="shared" si="0"/>
        <v>-8606.25</v>
      </c>
      <c r="AB36" s="15">
        <f t="shared" si="0"/>
        <v>-2879.25</v>
      </c>
      <c r="AC36" s="15">
        <f t="shared" si="0"/>
        <v>-5120.25</v>
      </c>
    </row>
    <row r="38" spans="1:29" x14ac:dyDescent="0.25">
      <c r="Q38" s="15" t="s">
        <v>102</v>
      </c>
    </row>
    <row r="39" spans="1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1:29" x14ac:dyDescent="0.25">
      <c r="B40" s="21" t="s">
        <v>30</v>
      </c>
      <c r="C40" s="30">
        <v>4152505</v>
      </c>
      <c r="D40" s="27">
        <v>108505</v>
      </c>
      <c r="E40" s="27">
        <v>73414</v>
      </c>
      <c r="F40" s="27">
        <v>149720</v>
      </c>
      <c r="G40" s="27">
        <v>35831</v>
      </c>
      <c r="H40" s="27">
        <v>3199</v>
      </c>
      <c r="I40" s="27">
        <v>3148</v>
      </c>
      <c r="J40" s="27">
        <v>3110</v>
      </c>
      <c r="K40" s="27">
        <v>3050</v>
      </c>
      <c r="L40" s="27">
        <v>3809</v>
      </c>
      <c r="M40" s="27">
        <v>2935</v>
      </c>
      <c r="N40" s="27">
        <v>2957</v>
      </c>
      <c r="Q40" s="21" t="s">
        <v>30</v>
      </c>
      <c r="R40" s="15">
        <f>1000*(R29-$F$64)/$E$64</f>
        <v>8.7296423940000505</v>
      </c>
      <c r="S40" s="15">
        <f t="shared" ref="S40:AC40" si="2">1000*(S29-$F$64)/$E$64</f>
        <v>8.6626196577653669</v>
      </c>
      <c r="T40" s="15">
        <f t="shared" si="2"/>
        <v>8.6536649075774097</v>
      </c>
      <c r="U40" s="15">
        <f t="shared" si="2"/>
        <v>5.5579824026658002E-2</v>
      </c>
      <c r="V40" s="15">
        <f t="shared" si="2"/>
        <v>3.7702768397801158E-2</v>
      </c>
      <c r="W40" s="15">
        <f t="shared" si="2"/>
        <v>3.4328514703788254E-2</v>
      </c>
      <c r="X40" s="15">
        <f t="shared" si="2"/>
        <v>-0.14129490112017196</v>
      </c>
      <c r="Y40" s="15">
        <f t="shared" si="2"/>
        <v>-0.37384262565707105</v>
      </c>
      <c r="Z40" s="15">
        <f t="shared" si="2"/>
        <v>-1.2952491085387638</v>
      </c>
      <c r="AA40" s="15">
        <f t="shared" si="2"/>
        <v>-0.12198216543400675</v>
      </c>
      <c r="AB40" s="15">
        <f t="shared" si="2"/>
        <v>-0.12569708897212672</v>
      </c>
      <c r="AC40" s="15">
        <f t="shared" si="2"/>
        <v>-8.302413540433369E-2</v>
      </c>
    </row>
    <row r="41" spans="1:29" x14ac:dyDescent="0.25">
      <c r="B41" s="21" t="s">
        <v>31</v>
      </c>
      <c r="C41" s="25">
        <v>7298315</v>
      </c>
      <c r="D41" s="27">
        <v>51512</v>
      </c>
      <c r="E41" s="27">
        <v>74932</v>
      </c>
      <c r="F41" s="27">
        <v>147077</v>
      </c>
      <c r="G41" s="27">
        <v>35788</v>
      </c>
      <c r="H41" s="27">
        <v>3165</v>
      </c>
      <c r="I41" s="27">
        <v>3164</v>
      </c>
      <c r="J41" s="27">
        <v>3247</v>
      </c>
      <c r="K41" s="27">
        <v>3117</v>
      </c>
      <c r="L41" s="27">
        <v>3426</v>
      </c>
      <c r="M41" s="27">
        <v>3230</v>
      </c>
      <c r="N41" s="27">
        <v>3080</v>
      </c>
      <c r="Q41" s="21" t="s">
        <v>31</v>
      </c>
      <c r="R41" s="15">
        <f t="shared" ref="R41:AC47" si="3">1000*(R30-$F$64)/$E$64</f>
        <v>0.81582513708541204</v>
      </c>
      <c r="S41" s="15">
        <f t="shared" si="3"/>
        <v>0.89894857904753778</v>
      </c>
      <c r="T41" s="15">
        <f t="shared" si="3"/>
        <v>0.85014356828581739</v>
      </c>
      <c r="U41" s="15">
        <f t="shared" si="3"/>
        <v>-6.2502832890264814E-2</v>
      </c>
      <c r="V41" s="15">
        <f t="shared" si="3"/>
        <v>-8.9334638707078987E-2</v>
      </c>
      <c r="W41" s="15">
        <f t="shared" si="3"/>
        <v>-8.1815568576430034E-2</v>
      </c>
      <c r="X41" s="15">
        <f t="shared" si="3"/>
        <v>-0.11911080531938999</v>
      </c>
      <c r="Y41" s="15">
        <f t="shared" si="3"/>
        <v>-0.16487412104444005</v>
      </c>
      <c r="Z41" s="15">
        <f t="shared" si="3"/>
        <v>-1.2949976617490657</v>
      </c>
      <c r="AA41" s="15">
        <f t="shared" si="3"/>
        <v>-9.6586039674500954E-2</v>
      </c>
      <c r="AB41" s="15">
        <f t="shared" si="3"/>
        <v>-0.12431818722216953</v>
      </c>
      <c r="AC41" s="15">
        <f t="shared" si="3"/>
        <v>-9.7867607183284702E-2</v>
      </c>
    </row>
    <row r="42" spans="1:29" x14ac:dyDescent="0.25">
      <c r="B42" s="21" t="s">
        <v>32</v>
      </c>
      <c r="C42" s="25">
        <v>7620101</v>
      </c>
      <c r="D42" s="27">
        <v>17158</v>
      </c>
      <c r="E42" s="27">
        <v>76340</v>
      </c>
      <c r="F42" s="27">
        <v>147775</v>
      </c>
      <c r="G42" s="27">
        <v>35982</v>
      </c>
      <c r="H42" s="27">
        <v>3118</v>
      </c>
      <c r="I42" s="27">
        <v>3275</v>
      </c>
      <c r="J42" s="27">
        <v>3083</v>
      </c>
      <c r="K42" s="27">
        <v>3499</v>
      </c>
      <c r="L42" s="27">
        <v>3627</v>
      </c>
      <c r="M42" s="27">
        <v>3078</v>
      </c>
      <c r="N42" s="27">
        <v>3148</v>
      </c>
      <c r="Q42" s="21" t="s">
        <v>32</v>
      </c>
      <c r="R42" s="15">
        <f t="shared" si="3"/>
        <v>-0.12488597029568131</v>
      </c>
      <c r="S42" s="15">
        <f t="shared" si="3"/>
        <v>-0.12250128138693181</v>
      </c>
      <c r="T42" s="15">
        <f t="shared" si="3"/>
        <v>-0.125826867960358</v>
      </c>
      <c r="U42" s="15">
        <f t="shared" si="3"/>
        <v>-8.7250063708614281E-2</v>
      </c>
      <c r="V42" s="15">
        <f t="shared" si="3"/>
        <v>-0.10243420533167236</v>
      </c>
      <c r="W42" s="15">
        <f t="shared" si="3"/>
        <v>-0.105678680037454</v>
      </c>
      <c r="X42" s="15">
        <f t="shared" si="3"/>
        <v>-0.13273759908367289</v>
      </c>
      <c r="Y42" s="15">
        <f t="shared" si="3"/>
        <v>-0.14900052854640336</v>
      </c>
      <c r="Z42" s="15">
        <f t="shared" si="3"/>
        <v>-1.2933024237152948</v>
      </c>
      <c r="AA42" s="15">
        <f t="shared" si="3"/>
        <v>-0.14865985870229628</v>
      </c>
      <c r="AB42" s="15">
        <f t="shared" si="3"/>
        <v>-0.15347790364038202</v>
      </c>
      <c r="AC42" s="15">
        <f t="shared" si="3"/>
        <v>-0.12470752418686332</v>
      </c>
    </row>
    <row r="43" spans="1:29" x14ac:dyDescent="0.25">
      <c r="B43" s="21" t="s">
        <v>33</v>
      </c>
      <c r="C43" s="25">
        <v>7169217</v>
      </c>
      <c r="D43" s="27">
        <v>8367</v>
      </c>
      <c r="E43" s="27">
        <v>76855</v>
      </c>
      <c r="F43" s="27">
        <v>147106</v>
      </c>
      <c r="G43" s="27">
        <v>35726</v>
      </c>
      <c r="H43" s="27">
        <v>3451</v>
      </c>
      <c r="I43" s="27">
        <v>3135</v>
      </c>
      <c r="J43" s="27">
        <v>3086</v>
      </c>
      <c r="K43" s="27">
        <v>3080</v>
      </c>
      <c r="L43" s="27">
        <v>3055</v>
      </c>
      <c r="M43" s="27">
        <v>3073</v>
      </c>
      <c r="N43" s="27">
        <v>3084</v>
      </c>
      <c r="Q43" s="21" t="s">
        <v>33</v>
      </c>
      <c r="R43" s="15">
        <f t="shared" si="3"/>
        <v>-0.12746532768677771</v>
      </c>
      <c r="S43" s="15">
        <f t="shared" si="3"/>
        <v>-0.154102465021245</v>
      </c>
      <c r="T43" s="15">
        <f t="shared" si="3"/>
        <v>-0.11508765668422076</v>
      </c>
      <c r="U43" s="15">
        <f t="shared" si="3"/>
        <v>-0.10434033422131907</v>
      </c>
      <c r="V43" s="15">
        <f t="shared" si="3"/>
        <v>-0.11412242545925072</v>
      </c>
      <c r="W43" s="15">
        <f t="shared" si="3"/>
        <v>-0.10829859336237267</v>
      </c>
      <c r="X43" s="15">
        <f t="shared" si="3"/>
        <v>-0.11100772974170034</v>
      </c>
      <c r="Y43" s="15">
        <f t="shared" si="3"/>
        <v>-0.41514478866167132</v>
      </c>
      <c r="Z43" s="15">
        <f t="shared" si="3"/>
        <v>-1.2947381037726031</v>
      </c>
      <c r="AA43" s="15">
        <f t="shared" si="3"/>
        <v>-0.1239531838177691</v>
      </c>
      <c r="AB43" s="15">
        <f t="shared" si="3"/>
        <v>-0.13919410374817834</v>
      </c>
      <c r="AC43" s="15">
        <f t="shared" si="3"/>
        <v>-0.1128003020166447</v>
      </c>
    </row>
    <row r="44" spans="1:29" x14ac:dyDescent="0.25">
      <c r="B44" s="21" t="s">
        <v>34</v>
      </c>
      <c r="C44" s="36">
        <v>4808547</v>
      </c>
      <c r="D44" s="27">
        <v>5575</v>
      </c>
      <c r="E44" s="27">
        <v>77589</v>
      </c>
      <c r="F44" s="27">
        <v>154022</v>
      </c>
      <c r="G44" s="27">
        <v>36303</v>
      </c>
      <c r="H44" s="27">
        <v>3171</v>
      </c>
      <c r="I44" s="27">
        <v>3173</v>
      </c>
      <c r="J44" s="27">
        <v>3123</v>
      </c>
      <c r="K44" s="27">
        <v>3045</v>
      </c>
      <c r="L44" s="27">
        <v>3327</v>
      </c>
      <c r="M44" s="27">
        <v>3075</v>
      </c>
      <c r="N44" s="27">
        <v>6723</v>
      </c>
      <c r="Q44" s="21" t="s">
        <v>34</v>
      </c>
      <c r="R44" s="15">
        <f t="shared" si="3"/>
        <v>-0.14306313983482297</v>
      </c>
      <c r="S44" s="15">
        <f t="shared" si="3"/>
        <v>-0.17017883718839302</v>
      </c>
      <c r="T44" s="15">
        <f t="shared" si="3"/>
        <v>-0.11444687292982889</v>
      </c>
      <c r="U44" s="15">
        <f t="shared" si="3"/>
        <v>-7.0938467125297083E-2</v>
      </c>
      <c r="V44" s="15">
        <f t="shared" si="3"/>
        <v>-0.14731340169939691</v>
      </c>
      <c r="W44" s="15">
        <f t="shared" si="3"/>
        <v>-9.3617345318710757E-2</v>
      </c>
      <c r="X44" s="15">
        <f t="shared" si="3"/>
        <v>-0.10493245085512422</v>
      </c>
      <c r="Y44" s="15">
        <f t="shared" si="3"/>
        <v>-0.16868637882373347</v>
      </c>
      <c r="Z44" s="15">
        <f t="shared" si="3"/>
        <v>-1.2949408834417144</v>
      </c>
      <c r="AA44" s="15">
        <f t="shared" si="3"/>
        <v>-0.11195673859314148</v>
      </c>
      <c r="AB44" s="15">
        <f t="shared" si="3"/>
        <v>-0.12369362584130655</v>
      </c>
      <c r="AC44" s="15">
        <f t="shared" si="3"/>
        <v>-9.6529261367149774E-2</v>
      </c>
    </row>
    <row r="45" spans="1:29" x14ac:dyDescent="0.25">
      <c r="B45" s="21" t="s">
        <v>35</v>
      </c>
      <c r="C45" s="29">
        <v>2218474</v>
      </c>
      <c r="D45" s="27">
        <v>4399</v>
      </c>
      <c r="E45" s="27">
        <v>75515</v>
      </c>
      <c r="F45" s="27">
        <v>149122</v>
      </c>
      <c r="G45" s="27">
        <v>35463</v>
      </c>
      <c r="H45" s="27">
        <v>3095</v>
      </c>
      <c r="I45" s="27">
        <v>3183</v>
      </c>
      <c r="J45" s="27">
        <v>3052</v>
      </c>
      <c r="K45" s="27">
        <v>3171</v>
      </c>
      <c r="L45" s="27">
        <v>3087</v>
      </c>
      <c r="M45" s="27">
        <v>3109</v>
      </c>
      <c r="N45" s="27">
        <v>3078</v>
      </c>
      <c r="Q45" s="21" t="s">
        <v>35</v>
      </c>
      <c r="R45" s="15">
        <f t="shared" si="3"/>
        <v>0.6363407963615717</v>
      </c>
      <c r="S45" s="15">
        <f t="shared" si="3"/>
        <v>0.63608934957187369</v>
      </c>
      <c r="T45" s="15">
        <f t="shared" si="3"/>
        <v>0.72235182081184302</v>
      </c>
      <c r="U45" s="15">
        <f t="shared" si="3"/>
        <v>-6.5536416740170647E-2</v>
      </c>
      <c r="V45" s="15">
        <f t="shared" si="3"/>
        <v>-9.8159609906805043E-2</v>
      </c>
      <c r="W45" s="15">
        <f t="shared" si="3"/>
        <v>-6.8058995823915877E-2</v>
      </c>
      <c r="X45" s="15">
        <f t="shared" si="3"/>
        <v>-0.13810720472174151</v>
      </c>
      <c r="Y45" s="15">
        <f t="shared" si="3"/>
        <v>-0.21635582343843021</v>
      </c>
      <c r="Z45" s="15">
        <f t="shared" si="3"/>
        <v>-1.2947056590255452</v>
      </c>
      <c r="AA45" s="15">
        <f t="shared" si="3"/>
        <v>-0.12177938576489539</v>
      </c>
      <c r="AB45" s="15">
        <f t="shared" si="3"/>
        <v>-0.10149330766699569</v>
      </c>
      <c r="AC45" s="15">
        <f t="shared" si="3"/>
        <v>-0.11207840639460828</v>
      </c>
    </row>
    <row r="46" spans="1:29" x14ac:dyDescent="0.25">
      <c r="B46" s="21" t="s">
        <v>36</v>
      </c>
      <c r="C46" s="35">
        <v>854885</v>
      </c>
      <c r="D46" s="27">
        <v>4063</v>
      </c>
      <c r="E46" s="27">
        <v>74560</v>
      </c>
      <c r="F46" s="27">
        <v>151172</v>
      </c>
      <c r="G46" s="27">
        <v>36047</v>
      </c>
      <c r="H46" s="27">
        <v>3407</v>
      </c>
      <c r="I46" s="27">
        <v>6041</v>
      </c>
      <c r="J46" s="27">
        <v>3057</v>
      </c>
      <c r="K46" s="27">
        <v>3063</v>
      </c>
      <c r="L46" s="27">
        <v>3186</v>
      </c>
      <c r="M46" s="27">
        <v>3135</v>
      </c>
      <c r="N46" s="27">
        <v>6736</v>
      </c>
      <c r="Q46" s="21" t="s">
        <v>36</v>
      </c>
      <c r="R46" s="15">
        <f t="shared" si="3"/>
        <v>-0.16415222542240362</v>
      </c>
      <c r="S46" s="15">
        <f t="shared" si="3"/>
        <v>-0.15350223720067538</v>
      </c>
      <c r="T46" s="15">
        <f t="shared" si="3"/>
        <v>-0.14887886074493656</v>
      </c>
      <c r="U46" s="15">
        <f t="shared" si="3"/>
        <v>-9.1508436759952683E-2</v>
      </c>
      <c r="V46" s="15">
        <f t="shared" si="3"/>
        <v>-0.14138412417458096</v>
      </c>
      <c r="W46" s="15">
        <f t="shared" si="3"/>
        <v>-0.1119161826593192</v>
      </c>
      <c r="X46" s="15">
        <f t="shared" si="3"/>
        <v>-0.1426494693098358</v>
      </c>
      <c r="Y46" s="15">
        <f t="shared" si="3"/>
        <v>-0.23632556525251622</v>
      </c>
      <c r="Z46" s="15">
        <f t="shared" si="3"/>
        <v>-1.2951031071770036</v>
      </c>
      <c r="AA46" s="15">
        <f t="shared" si="3"/>
        <v>-0.13111536173078206</v>
      </c>
      <c r="AB46" s="15">
        <f t="shared" si="3"/>
        <v>-0.13361360725423393</v>
      </c>
      <c r="AC46" s="15">
        <f t="shared" si="3"/>
        <v>-0.10708191534770456</v>
      </c>
    </row>
    <row r="47" spans="1:29" x14ac:dyDescent="0.25">
      <c r="B47" s="21" t="s">
        <v>37</v>
      </c>
      <c r="C47" s="27">
        <v>307282</v>
      </c>
      <c r="D47" s="27">
        <v>3761</v>
      </c>
      <c r="E47" s="27">
        <v>76186</v>
      </c>
      <c r="F47" s="27">
        <v>152512</v>
      </c>
      <c r="G47" s="27">
        <v>40400</v>
      </c>
      <c r="H47" s="27">
        <v>2997</v>
      </c>
      <c r="I47" s="27">
        <v>2956</v>
      </c>
      <c r="J47" s="27">
        <v>2625</v>
      </c>
      <c r="K47" s="27">
        <v>2880</v>
      </c>
      <c r="L47" s="27">
        <v>2898</v>
      </c>
      <c r="M47" s="27">
        <v>2786</v>
      </c>
      <c r="N47" s="27">
        <v>2947</v>
      </c>
      <c r="Q47" s="21" t="s">
        <v>37</v>
      </c>
      <c r="R47" s="15">
        <f t="shared" si="3"/>
        <v>-0.16056708087251489</v>
      </c>
      <c r="S47" s="15">
        <f t="shared" si="3"/>
        <v>-0.18503042015410848</v>
      </c>
      <c r="T47" s="15">
        <f t="shared" si="3"/>
        <v>-0.15253700597570535</v>
      </c>
      <c r="U47" s="15">
        <f t="shared" si="3"/>
        <v>-0.10309121145959314</v>
      </c>
      <c r="V47" s="15">
        <f t="shared" si="3"/>
        <v>-0.14453126463918914</v>
      </c>
      <c r="W47" s="15">
        <f t="shared" si="3"/>
        <v>-0.12188483119283329</v>
      </c>
      <c r="X47" s="15">
        <f t="shared" si="3"/>
        <v>-8.4159701551357269E-2</v>
      </c>
      <c r="Y47" s="15">
        <f t="shared" si="3"/>
        <v>-0.16562035022676982</v>
      </c>
      <c r="Z47" s="15">
        <f t="shared" si="3"/>
        <v>-1.2944623234226118</v>
      </c>
      <c r="AA47" s="15">
        <f t="shared" si="3"/>
        <v>-0.17940125653957734</v>
      </c>
      <c r="AB47" s="15">
        <f t="shared" si="3"/>
        <v>-0.13294848993954869</v>
      </c>
      <c r="AC47" s="15">
        <f t="shared" si="3"/>
        <v>-0.15112565947869033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0.28585648148148152</v>
      </c>
      <c r="T50" s="15" t="s">
        <v>105</v>
      </c>
      <c r="U50" s="61">
        <f>S50*24</f>
        <v>6.8605555555555569</v>
      </c>
    </row>
    <row r="51" spans="2:29" x14ac:dyDescent="0.25">
      <c r="E51" s="15" t="s">
        <v>93</v>
      </c>
      <c r="F51" s="15">
        <f>AVERAGE(F40:F47)</f>
        <v>149813.25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STDEV(F40:F47)</f>
        <v>2571.8331844370132</v>
      </c>
      <c r="P52" t="s">
        <v>53</v>
      </c>
      <c r="Q52" s="21" t="s">
        <v>30</v>
      </c>
      <c r="R52" s="15">
        <f>R40/$U$50</f>
        <v>1.272439574799586</v>
      </c>
      <c r="S52" s="15">
        <f t="shared" ref="S52:AC52" si="4">S40/$U$50</f>
        <v>1.2626702877947735</v>
      </c>
      <c r="T52" s="15">
        <f t="shared" si="4"/>
        <v>1.2613650363300133</v>
      </c>
      <c r="U52" s="15">
        <f t="shared" si="4"/>
        <v>8.1013590774948897E-3</v>
      </c>
      <c r="V52" s="15">
        <f t="shared" si="4"/>
        <v>5.495585319948342E-3</v>
      </c>
      <c r="W52" s="15">
        <f t="shared" si="4"/>
        <v>5.0037514346763989E-3</v>
      </c>
      <c r="X52" s="15">
        <f t="shared" si="4"/>
        <v>-2.0595256459333508E-2</v>
      </c>
      <c r="Y52" s="15">
        <f t="shared" si="4"/>
        <v>-5.4491596581320571E-2</v>
      </c>
      <c r="Z52" s="15">
        <f t="shared" si="4"/>
        <v>-0.18879653375737099</v>
      </c>
      <c r="AA52" s="15">
        <f t="shared" si="4"/>
        <v>-1.7780216841947697E-2</v>
      </c>
      <c r="AB52" s="15">
        <f t="shared" si="4"/>
        <v>-1.8321707032944209E-2</v>
      </c>
      <c r="AC52" s="15">
        <f t="shared" si="4"/>
        <v>-1.2101663594444943E-2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0.11891531676684278</v>
      </c>
      <c r="S53" s="15">
        <f t="shared" si="5"/>
        <v>0.13103145536363817</v>
      </c>
      <c r="T53" s="15">
        <f t="shared" si="5"/>
        <v>0.12391759842209661</v>
      </c>
      <c r="U53" s="15">
        <f t="shared" si="5"/>
        <v>-9.1104623210362494E-3</v>
      </c>
      <c r="V53" s="15">
        <f t="shared" si="5"/>
        <v>-1.3021487543342954E-2</v>
      </c>
      <c r="W53" s="15">
        <f t="shared" si="5"/>
        <v>-1.192550193842206E-2</v>
      </c>
      <c r="X53" s="15">
        <f t="shared" si="5"/>
        <v>-1.7361685122269165E-2</v>
      </c>
      <c r="Y53" s="15">
        <f t="shared" si="5"/>
        <v>-2.4032182191269902E-2</v>
      </c>
      <c r="Z53" s="15">
        <f t="shared" si="5"/>
        <v>-0.18875988267457428</v>
      </c>
      <c r="AA53" s="15">
        <f t="shared" si="5"/>
        <v>-1.4078457479480257E-2</v>
      </c>
      <c r="AB53" s="15">
        <f t="shared" si="5"/>
        <v>-1.8120717224059044E-2</v>
      </c>
      <c r="AC53" s="15">
        <f t="shared" si="5"/>
        <v>-1.426525977244412E-2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-1.8203477733599992E-2</v>
      </c>
      <c r="S54" s="15">
        <f t="shared" si="5"/>
        <v>-1.7855883593527997E-2</v>
      </c>
      <c r="T54" s="15">
        <f t="shared" si="5"/>
        <v>-1.8340623720839288E-2</v>
      </c>
      <c r="U54" s="15">
        <f t="shared" si="5"/>
        <v>-1.2717638244028317E-2</v>
      </c>
      <c r="V54" s="15">
        <f t="shared" si="5"/>
        <v>-1.4930890727752062E-2</v>
      </c>
      <c r="W54" s="15">
        <f t="shared" si="5"/>
        <v>-1.540380792512893E-2</v>
      </c>
      <c r="X54" s="15">
        <f t="shared" si="5"/>
        <v>-1.9347937351252016E-2</v>
      </c>
      <c r="Y54" s="15">
        <f t="shared" si="5"/>
        <v>-2.1718434803103571E-2</v>
      </c>
      <c r="Z54" s="15">
        <f t="shared" si="5"/>
        <v>-0.18851278343894487</v>
      </c>
      <c r="AA54" s="15">
        <f t="shared" si="5"/>
        <v>-2.1668778497378999E-2</v>
      </c>
      <c r="AB54" s="15">
        <f t="shared" si="5"/>
        <v>-2.2371060535483649E-2</v>
      </c>
      <c r="AC54" s="15">
        <f t="shared" si="5"/>
        <v>-1.8177467287744265E-2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1.1055688950918593E-3</v>
      </c>
      <c r="F55" s="15" t="s">
        <v>96</v>
      </c>
      <c r="P55" t="s">
        <v>56</v>
      </c>
      <c r="Q55" s="21" t="s">
        <v>33</v>
      </c>
      <c r="R55" s="15">
        <f t="shared" si="5"/>
        <v>-1.8579446905514604E-2</v>
      </c>
      <c r="S55" s="15">
        <f t="shared" si="5"/>
        <v>-2.2462097095978698E-2</v>
      </c>
      <c r="T55" s="15">
        <f t="shared" si="5"/>
        <v>-1.6775267797521851E-2</v>
      </c>
      <c r="U55" s="15">
        <f t="shared" si="5"/>
        <v>-1.5208729581210971E-2</v>
      </c>
      <c r="V55" s="15">
        <f t="shared" si="5"/>
        <v>-1.6634574931302232E-2</v>
      </c>
      <c r="W55" s="15">
        <f t="shared" si="5"/>
        <v>-1.5785688562010753E-2</v>
      </c>
      <c r="X55" s="15">
        <f t="shared" si="5"/>
        <v>-1.6180574421820436E-2</v>
      </c>
      <c r="Y55" s="15">
        <f t="shared" si="5"/>
        <v>-6.0511832503928109E-2</v>
      </c>
      <c r="Z55" s="15">
        <f t="shared" si="5"/>
        <v>-0.18872204929878414</v>
      </c>
      <c r="AA55" s="15">
        <f t="shared" si="5"/>
        <v>-1.8067514039354145E-2</v>
      </c>
      <c r="AB55" s="15">
        <f t="shared" si="5"/>
        <v>-2.0289042574031982E-2</v>
      </c>
      <c r="AC55" s="15">
        <f t="shared" si="5"/>
        <v>-1.6441861173371156E-2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1.1055688950918592</v>
      </c>
      <c r="F56" s="15" t="s">
        <v>97</v>
      </c>
      <c r="P56" t="s">
        <v>57</v>
      </c>
      <c r="Q56" s="21" t="s">
        <v>34</v>
      </c>
      <c r="R56" s="15">
        <f t="shared" si="5"/>
        <v>-2.0852996331903902E-2</v>
      </c>
      <c r="S56" s="15">
        <f t="shared" si="5"/>
        <v>-2.4805401808981081E-2</v>
      </c>
      <c r="T56" s="15">
        <f t="shared" si="5"/>
        <v>-1.668186665103992E-2</v>
      </c>
      <c r="U56" s="15">
        <f t="shared" si="5"/>
        <v>-1.0340047034216109E-2</v>
      </c>
      <c r="V56" s="15">
        <f t="shared" si="5"/>
        <v>-2.14725178604676E-2</v>
      </c>
      <c r="W56" s="15">
        <f t="shared" si="5"/>
        <v>-1.3645738243880422E-2</v>
      </c>
      <c r="X56" s="15">
        <f t="shared" si="5"/>
        <v>-1.5295036969732251E-2</v>
      </c>
      <c r="Y56" s="15">
        <f t="shared" si="5"/>
        <v>-2.4587859898187722E-2</v>
      </c>
      <c r="Z56" s="15">
        <f t="shared" si="5"/>
        <v>-0.18875160662362017</v>
      </c>
      <c r="AA56" s="15">
        <f t="shared" si="5"/>
        <v>-1.6318902702053172E-2</v>
      </c>
      <c r="AB56" s="15">
        <f t="shared" si="5"/>
        <v>-1.8029680663563995E-2</v>
      </c>
      <c r="AC56" s="15">
        <f t="shared" si="5"/>
        <v>-1.407018142852616E-2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9.2753537407954403E-2</v>
      </c>
      <c r="S57" s="15">
        <f t="shared" si="5"/>
        <v>9.2716886325157705E-2</v>
      </c>
      <c r="T57" s="15">
        <f t="shared" si="5"/>
        <v>0.10529057231041519</v>
      </c>
      <c r="U57" s="15">
        <f t="shared" si="5"/>
        <v>-9.5526399005836215E-3</v>
      </c>
      <c r="V57" s="15">
        <f t="shared" si="5"/>
        <v>-1.4307822320208037E-2</v>
      </c>
      <c r="W57" s="15">
        <f t="shared" si="5"/>
        <v>-9.9203330215441379E-3</v>
      </c>
      <c r="X57" s="15">
        <f t="shared" si="5"/>
        <v>-2.0130615312910737E-2</v>
      </c>
      <c r="Y57" s="15">
        <f t="shared" si="5"/>
        <v>-3.1536195820647366E-2</v>
      </c>
      <c r="Z57" s="15">
        <f t="shared" si="5"/>
        <v>-0.18871732012681036</v>
      </c>
      <c r="AA57" s="15">
        <f t="shared" si="5"/>
        <v>-1.775065951711164E-2</v>
      </c>
      <c r="AB57" s="15">
        <f t="shared" si="5"/>
        <v>-1.479374474051277E-2</v>
      </c>
      <c r="AC57" s="15">
        <f t="shared" si="5"/>
        <v>-1.6336637096954803E-2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-2.3926958114853548E-2</v>
      </c>
      <c r="S58" s="15">
        <f t="shared" si="5"/>
        <v>-2.2374607414463975E-2</v>
      </c>
      <c r="T58" s="15">
        <f t="shared" si="5"/>
        <v>-2.1700700408201941E-2</v>
      </c>
      <c r="U58" s="15">
        <f t="shared" si="5"/>
        <v>-1.3338342065585457E-2</v>
      </c>
      <c r="V58" s="15">
        <f t="shared" si="5"/>
        <v>-2.0608261682261372E-2</v>
      </c>
      <c r="W58" s="15">
        <f t="shared" si="5"/>
        <v>-1.6312991237085961E-2</v>
      </c>
      <c r="X58" s="15">
        <f t="shared" si="5"/>
        <v>-2.0792699389238351E-2</v>
      </c>
      <c r="Y58" s="15">
        <f t="shared" si="5"/>
        <v>-3.4447001170501992E-2</v>
      </c>
      <c r="Z58" s="15">
        <f t="shared" si="5"/>
        <v>-0.18877525248348903</v>
      </c>
      <c r="AA58" s="15">
        <f t="shared" si="5"/>
        <v>-1.9111478752563582E-2</v>
      </c>
      <c r="AB58" s="15">
        <f t="shared" si="5"/>
        <v>-1.9475624994543771E-2</v>
      </c>
      <c r="AC58" s="15">
        <f t="shared" si="5"/>
        <v>-1.5608344612994426E-2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-2.3404384611752108E-2</v>
      </c>
      <c r="S59" s="15">
        <f t="shared" si="5"/>
        <v>-2.6970180279973697E-2</v>
      </c>
      <c r="T59" s="15">
        <f t="shared" si="5"/>
        <v>-2.223391454824436E-2</v>
      </c>
      <c r="U59" s="15">
        <f t="shared" si="5"/>
        <v>-1.5026656460220878E-2</v>
      </c>
      <c r="V59" s="15">
        <f t="shared" si="5"/>
        <v>-2.1066991363716932E-2</v>
      </c>
      <c r="W59" s="15">
        <f t="shared" si="5"/>
        <v>-1.7766029326026389E-2</v>
      </c>
      <c r="X59" s="15">
        <f t="shared" si="5"/>
        <v>-1.226718461352685E-2</v>
      </c>
      <c r="Y59" s="15">
        <f t="shared" si="5"/>
        <v>-2.4140953146666581E-2</v>
      </c>
      <c r="Z59" s="15">
        <f t="shared" si="5"/>
        <v>-0.1886818513370071</v>
      </c>
      <c r="AA59" s="15">
        <f t="shared" si="5"/>
        <v>-2.614966894252483E-2</v>
      </c>
      <c r="AB59" s="15">
        <f t="shared" si="5"/>
        <v>-1.9378676969081514E-2</v>
      </c>
      <c r="AC59" s="15">
        <f t="shared" si="5"/>
        <v>-2.202819556738542E-2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4152505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7298315</v>
      </c>
      <c r="E64" s="56" cm="1">
        <f t="array" ref="E64:F64">LINEST(D69:D74, C69:C74)</f>
        <v>123286521.32414582</v>
      </c>
      <c r="F64" s="56">
        <v>13511.506839945156</v>
      </c>
      <c r="P64" t="s">
        <v>53</v>
      </c>
      <c r="Q64" s="21" t="s">
        <v>30</v>
      </c>
      <c r="R64" s="66">
        <f>$W$62*(R52/'Cell counts and setup'!K15)</f>
        <v>0.10561225654993373</v>
      </c>
      <c r="S64" s="66">
        <f>$W$62*(S52/'Cell counts and setup'!L15)</f>
        <v>0.10480140748024434</v>
      </c>
      <c r="T64" s="66">
        <f>$W$62*(T52/'Cell counts and setup'!M15)</f>
        <v>0.10469307184271111</v>
      </c>
      <c r="U64" s="66">
        <f>$W$62*(U52/'Cell counts and setup'!N15)</f>
        <v>6.7241135079462245E-3</v>
      </c>
      <c r="V64" s="66">
        <f>$W$62*(V52/'Cell counts and setup'!O15)</f>
        <v>4.5613259615400539E-3</v>
      </c>
      <c r="W64" s="66">
        <f>$W$62*(W52/'Cell counts and setup'!P15)</f>
        <v>4.1531047186612133E-3</v>
      </c>
      <c r="X64" s="66">
        <f>$W$62*(X52/'Cell counts and setup'!Q15)</f>
        <v>-0.170940259323308</v>
      </c>
      <c r="Y64" s="66">
        <f>$W$62*(Y52/'Cell counts and setup'!R15)</f>
        <v>-0.45227927454774042</v>
      </c>
      <c r="Z64" s="66">
        <f>$W$62*(Z52/'Cell counts and setup'!S15)</f>
        <v>-1.5670078449157157</v>
      </c>
      <c r="AA64" s="66">
        <f>$W$62*(AA52/'Cell counts and setup'!T15)</f>
        <v>-1.4757548097488202E-3</v>
      </c>
      <c r="AB64" s="66">
        <f>$W$62*(AB52/'Cell counts and setup'!U15)</f>
        <v>-1.520698398508077E-3</v>
      </c>
      <c r="AC64" s="66">
        <f>$W$62*(AC52/'Cell counts and setup'!V15)</f>
        <v>-1.0044359084153882E-3</v>
      </c>
    </row>
    <row r="65" spans="3:29" x14ac:dyDescent="0.25">
      <c r="C65" s="57">
        <f t="shared" ref="C65:C70" si="8">C64/3</f>
        <v>0.55555555555555558</v>
      </c>
      <c r="D65" s="15">
        <f t="shared" si="7"/>
        <v>7620101</v>
      </c>
      <c r="P65" t="s">
        <v>54</v>
      </c>
      <c r="Q65" s="21" t="s">
        <v>31</v>
      </c>
      <c r="R65" s="66">
        <f>$W$62*(R53/'Cell counts and setup'!K16)</f>
        <v>2.0282535985903741E-2</v>
      </c>
      <c r="S65" s="66">
        <f>$W$62*(S53/'Cell counts and setup'!L16)</f>
        <v>2.2349099182144758E-2</v>
      </c>
      <c r="T65" s="66">
        <f>$W$62*(T53/'Cell counts and setup'!M16)</f>
        <v>2.1135739428848291E-2</v>
      </c>
      <c r="U65" s="66">
        <f>$W$62*(U53/'Cell counts and setup'!N16)</f>
        <v>-1.5539064680535845E-2</v>
      </c>
      <c r="V65" s="66">
        <f>$W$62*(V53/'Cell counts and setup'!O16)</f>
        <v>-2.2209820977535537E-2</v>
      </c>
      <c r="W65" s="66">
        <f>$W$62*(W53/'Cell counts and setup'!P16)</f>
        <v>-2.034047663433157E-2</v>
      </c>
      <c r="X65" s="66">
        <f>$W$62*(X53/'Cell counts and setup'!Q16)</f>
        <v>-0.2961258590083839</v>
      </c>
      <c r="Y65" s="66">
        <f>$W$62*(Y53/'Cell counts and setup'!R16)</f>
        <v>-0.40989976175225412</v>
      </c>
      <c r="Z65" s="66">
        <f>$W$62*(Z53/'Cell counts and setup'!S16)</f>
        <v>-3.2195424585620178</v>
      </c>
      <c r="AA65" s="66">
        <f>$W$62*(AA53/'Cell counts and setup'!T16)</f>
        <v>-2.4012619081984665E-3</v>
      </c>
      <c r="AB65" s="66">
        <f>$W$62*(AB53/'Cell counts and setup'!U16)</f>
        <v>-3.090721272752334E-3</v>
      </c>
      <c r="AC65" s="66">
        <f>$W$62*(AC53/'Cell counts and setup'!V16)</f>
        <v>-2.4331234406932052E-3</v>
      </c>
    </row>
    <row r="66" spans="3:29" x14ac:dyDescent="0.25">
      <c r="C66" s="57">
        <f t="shared" si="8"/>
        <v>0.1851851851851852</v>
      </c>
      <c r="D66" s="15">
        <f t="shared" si="7"/>
        <v>7169217</v>
      </c>
      <c r="P66" t="s">
        <v>55</v>
      </c>
      <c r="Q66" s="21" t="s">
        <v>32</v>
      </c>
      <c r="R66" s="66">
        <f>$W$62*(R54/'Cell counts and setup'!K17)</f>
        <v>-3.4290617574564992E-3</v>
      </c>
      <c r="S66" s="66">
        <f>$W$62*(S54/'Cell counts and setup'!L17)</f>
        <v>-3.3635840619150145E-3</v>
      </c>
      <c r="T66" s="66">
        <f>$W$62*(T54/'Cell counts and setup'!M17)</f>
        <v>-3.4548964944728683E-3</v>
      </c>
      <c r="U66" s="66">
        <f>$W$62*(U54/'Cell counts and setup'!N17)</f>
        <v>-2.3956722768017653E-2</v>
      </c>
      <c r="V66" s="66">
        <f>$W$62*(V54/'Cell counts and setup'!O17)</f>
        <v>-2.8125914810659167E-2</v>
      </c>
      <c r="W66" s="66">
        <f>$W$62*(W54/'Cell counts and setup'!P17)</f>
        <v>-2.9016767811223591E-2</v>
      </c>
      <c r="X66" s="66">
        <f>$W$62*(X54/'Cell counts and setup'!Q17)</f>
        <v>-0.36446481835930911</v>
      </c>
      <c r="Y66" s="66">
        <f>$W$62*(Y54/'Cell counts and setup'!R17)</f>
        <v>-0.409118825012601</v>
      </c>
      <c r="Z66" s="66">
        <f>$W$62*(Z54/'Cell counts and setup'!S17)</f>
        <v>-3.5510905440282912</v>
      </c>
      <c r="AA66" s="66">
        <f>$W$62*(AA54/'Cell counts and setup'!T17)</f>
        <v>-4.0818342936200826E-3</v>
      </c>
      <c r="AB66" s="66">
        <f>$W$62*(AB54/'Cell counts and setup'!U17)</f>
        <v>-4.2141259642038999E-3</v>
      </c>
      <c r="AC66" s="66">
        <f>$W$62*(AC54/'Cell counts and setup'!V17)</f>
        <v>-3.4241620659533952E-3</v>
      </c>
    </row>
    <row r="67" spans="3:29" x14ac:dyDescent="0.25">
      <c r="C67" s="57">
        <f t="shared" si="8"/>
        <v>6.1728395061728399E-2</v>
      </c>
      <c r="D67" s="15">
        <f t="shared" si="7"/>
        <v>4808547</v>
      </c>
      <c r="P67" t="s">
        <v>56</v>
      </c>
      <c r="Q67" s="21" t="s">
        <v>33</v>
      </c>
      <c r="R67" s="66">
        <f>$W$62*(R55/'Cell counts and setup'!K18)</f>
        <v>-2.4238307101078754E-3</v>
      </c>
      <c r="S67" s="66">
        <f>$W$62*(S55/'Cell counts and setup'!L18)</f>
        <v>-2.9303520729940763E-3</v>
      </c>
      <c r="T67" s="66">
        <f>$W$62*(T55/'Cell counts and setup'!M18)</f>
        <v>-2.1884617698629482E-3</v>
      </c>
      <c r="U67" s="66">
        <f>$W$62*(U55/'Cell counts and setup'!N18)</f>
        <v>-1.984094898418302E-2</v>
      </c>
      <c r="V67" s="66">
        <f>$W$62*(V55/'Cell counts and setup'!O18)</f>
        <v>-2.1701073112199949E-2</v>
      </c>
      <c r="W67" s="66">
        <f>$W$62*(W55/'Cell counts and setup'!P18)</f>
        <v>-2.0593636027692361E-2</v>
      </c>
      <c r="X67" s="66">
        <f>$W$62*(X55/'Cell counts and setup'!Q18)</f>
        <v>-0.21108794782881127</v>
      </c>
      <c r="Y67" s="66">
        <f>$W$62*(Y55/'Cell counts and setup'!R18)</f>
        <v>-0.78942305814491898</v>
      </c>
      <c r="Z67" s="66">
        <f>$W$62*(Z55/'Cell counts and setup'!S18)</f>
        <v>-2.462023229707202</v>
      </c>
      <c r="AA67" s="66">
        <f>$W$62*(AA55/'Cell counts and setup'!T18)</f>
        <v>-2.3570451589112482E-3</v>
      </c>
      <c r="AB67" s="66">
        <f>$W$62*(AB55/'Cell counts and setup'!U18)</f>
        <v>-2.6468605184919937E-3</v>
      </c>
      <c r="AC67" s="66">
        <f>$W$62*(AC55/'Cell counts and setup'!V18)</f>
        <v>-2.1449663300535972E-3</v>
      </c>
    </row>
    <row r="68" spans="3:29" x14ac:dyDescent="0.25">
      <c r="C68" s="57">
        <f t="shared" si="8"/>
        <v>2.0576131687242798E-2</v>
      </c>
      <c r="D68" s="15">
        <f t="shared" si="7"/>
        <v>2218474</v>
      </c>
      <c r="P68" t="s">
        <v>57</v>
      </c>
      <c r="Q68" s="21" t="s">
        <v>34</v>
      </c>
      <c r="R68" s="66">
        <f>$W$62*(R56/'Cell counts and setup'!K19)</f>
        <v>-3.3864504289721274E-4</v>
      </c>
      <c r="S68" s="66">
        <f>$W$62*(S56/'Cell counts and setup'!L19)</f>
        <v>-4.0283066404385865E-4</v>
      </c>
      <c r="T68" s="66">
        <f>$W$62*(T56/'Cell counts and setup'!M19)</f>
        <v>-2.7090742058032174E-4</v>
      </c>
      <c r="U68" s="66">
        <f>$W$62*(U56/'Cell counts and setup'!N19)</f>
        <v>-1.679185866495384E-3</v>
      </c>
      <c r="V68" s="66">
        <f>$W$62*(V56/'Cell counts and setup'!O19)</f>
        <v>-3.4870584621185309E-3</v>
      </c>
      <c r="W68" s="66">
        <f>$W$62*(W56/'Cell counts and setup'!P19)</f>
        <v>-2.216018043360541E-3</v>
      </c>
      <c r="X68" s="66">
        <f>$W$62*(X56/'Cell counts and setup'!Q19)</f>
        <v>-2.4838581316033496E-2</v>
      </c>
      <c r="Y68" s="66">
        <f>$W$62*(Y56/'Cell counts and setup'!R19)</f>
        <v>-3.9929786287993915E-2</v>
      </c>
      <c r="Z68" s="66">
        <f>$W$62*(Z56/'Cell counts and setup'!S19)</f>
        <v>-0.30652571412090079</v>
      </c>
      <c r="AA68" s="66">
        <f>$W$62*(AA56/'Cell counts and setup'!T19)</f>
        <v>-2.6501301863834735E-4</v>
      </c>
      <c r="AB68" s="66">
        <f>$W$62*(AB56/'Cell counts and setup'!U19)</f>
        <v>-2.9279542779156199E-4</v>
      </c>
      <c r="AC68" s="66">
        <f>$W$62*(AC56/'Cell counts and setup'!V19)</f>
        <v>-2.2849460660696218E-4</v>
      </c>
    </row>
    <row r="69" spans="3:29" x14ac:dyDescent="0.25">
      <c r="C69" s="57">
        <f t="shared" si="8"/>
        <v>6.8587105624142658E-3</v>
      </c>
      <c r="D69" s="15">
        <f t="shared" si="7"/>
        <v>854885</v>
      </c>
      <c r="P69" t="s">
        <v>58</v>
      </c>
      <c r="Q69" s="21" t="s">
        <v>35</v>
      </c>
      <c r="R69" s="66">
        <f>$W$62*(R57/'Cell counts and setup'!K20)</f>
        <v>1.3169502016843004E-2</v>
      </c>
      <c r="S69" s="66">
        <f>$W$62*(S57/'Cell counts and setup'!L20)</f>
        <v>1.3164298155919751E-2</v>
      </c>
      <c r="T69" s="66">
        <f>$W$62*(T57/'Cell counts and setup'!M20)</f>
        <v>1.4949558185558237E-2</v>
      </c>
      <c r="U69" s="66">
        <f>$W$62*(U57/'Cell counts and setup'!N20)</f>
        <v>-1.3563203512508001E-2</v>
      </c>
      <c r="V69" s="66">
        <f>$W$62*(V57/'Cell counts and setup'!O20)</f>
        <v>-2.031479339422497E-2</v>
      </c>
      <c r="W69" s="66">
        <f>$W$62*(W57/'Cell counts and setup'!P20)</f>
        <v>-1.4085268269647231E-2</v>
      </c>
      <c r="X69" s="66">
        <f>$W$62*(X57/'Cell counts and setup'!Q20)</f>
        <v>-0.28582217602941051</v>
      </c>
      <c r="Y69" s="66">
        <f>$W$62*(Y57/'Cell counts and setup'!R20)</f>
        <v>-0.44776297063140846</v>
      </c>
      <c r="Z69" s="66">
        <f>$W$62*(Z57/'Cell counts and setup'!S20)</f>
        <v>-2.6794806941887037</v>
      </c>
      <c r="AA69" s="66">
        <f>$W$62*(AA57/'Cell counts and setup'!T20)</f>
        <v>-2.5203065332454659E-3</v>
      </c>
      <c r="AB69" s="66">
        <f>$W$62*(AB57/'Cell counts and setup'!U20)</f>
        <v>-2.1004724632759449E-3</v>
      </c>
      <c r="AC69" s="66">
        <f>$W$62*(AC57/'Cell counts and setup'!V20)</f>
        <v>-2.3195382214967466E-3</v>
      </c>
    </row>
    <row r="70" spans="3:29" x14ac:dyDescent="0.25">
      <c r="C70" s="57">
        <f t="shared" si="8"/>
        <v>2.2862368541380885E-3</v>
      </c>
      <c r="D70" s="15">
        <f t="shared" si="7"/>
        <v>307282</v>
      </c>
      <c r="P70" t="s">
        <v>59</v>
      </c>
      <c r="Q70" s="21" t="s">
        <v>36</v>
      </c>
      <c r="R70" s="66">
        <f>$W$62*(R58/'Cell counts and setup'!K21)</f>
        <v>-5.6753275746247278E-4</v>
      </c>
      <c r="S70" s="66">
        <f>$W$62*(S58/'Cell counts and setup'!L21)</f>
        <v>-5.3071195185434264E-4</v>
      </c>
      <c r="T70" s="66">
        <f>$W$62*(T58/'Cell counts and setup'!M21)</f>
        <v>-5.1472729138470508E-4</v>
      </c>
      <c r="U70" s="66">
        <f>$W$62*(U58/'Cell counts and setup'!N21)</f>
        <v>-3.1637728524128955E-3</v>
      </c>
      <c r="V70" s="66">
        <f>$W$62*(V58/'Cell counts and setup'!O21)</f>
        <v>-4.8881531546550294E-3</v>
      </c>
      <c r="W70" s="66">
        <f>$W$62*(W58/'Cell counts and setup'!P21)</f>
        <v>-3.8693413741954954E-3</v>
      </c>
      <c r="X70" s="66">
        <f>$W$62*(X58/'Cell counts and setup'!Q21)</f>
        <v>-4.93190064646667E-2</v>
      </c>
      <c r="Y70" s="66">
        <f>$W$62*(Y58/'Cell counts and setup'!R21)</f>
        <v>-8.1706172037271027E-2</v>
      </c>
      <c r="Z70" s="66">
        <f>$W$62*(Z58/'Cell counts and setup'!S21)</f>
        <v>-0.44776330977116685</v>
      </c>
      <c r="AA70" s="66">
        <f>$W$62*(AA58/'Cell counts and setup'!T21)</f>
        <v>-4.5331254326451843E-4</v>
      </c>
      <c r="AB70" s="66">
        <f>$W$62*(AB58/'Cell counts and setup'!U21)</f>
        <v>-4.6194986857091909E-4</v>
      </c>
      <c r="AC70" s="66">
        <f>$W$62*(AC58/'Cell counts and setup'!V21)</f>
        <v>-3.7022035208638461E-4</v>
      </c>
    </row>
    <row r="71" spans="3:29" x14ac:dyDescent="0.25">
      <c r="C71" s="57">
        <f>D53</f>
        <v>7.6207895137936279E-4</v>
      </c>
      <c r="D71" s="15">
        <f>D40</f>
        <v>108505</v>
      </c>
      <c r="P71" t="s">
        <v>60</v>
      </c>
      <c r="Q71" s="21" t="s">
        <v>37</v>
      </c>
      <c r="R71" s="66">
        <f>$W$62*(R59/'Cell counts and setup'!K22)</f>
        <v>-8.785074041326883E-5</v>
      </c>
      <c r="S71" s="66">
        <f>$W$62*(S59/'Cell counts and setup'!L22)</f>
        <v>-1.0123531748343013E-4</v>
      </c>
      <c r="T71" s="66">
        <f>$W$62*(T59/'Cell counts and setup'!M22)</f>
        <v>-8.3457261865702622E-5</v>
      </c>
      <c r="U71" s="66">
        <f>$W$62*(U59/'Cell counts and setup'!N22)</f>
        <v>-5.6404084869779772E-4</v>
      </c>
      <c r="V71" s="66">
        <f>$W$62*(V59/'Cell counts and setup'!O22)</f>
        <v>-7.9077096889492663E-4</v>
      </c>
      <c r="W71" s="66">
        <f>$W$62*(W59/'Cell counts and setup'!P22)</f>
        <v>-6.6686599813932206E-4</v>
      </c>
      <c r="X71" s="66">
        <f>$W$62*(X59/'Cell counts and setup'!Q22)</f>
        <v>-4.6046126354608516E-3</v>
      </c>
      <c r="Y71" s="66">
        <f>$W$62*(Y59/'Cell counts and setup'!R22)</f>
        <v>-9.0615525398252423E-3</v>
      </c>
      <c r="Z71" s="66">
        <f>$W$62*(Z59/'Cell counts and setup'!S22)</f>
        <v>-7.0823653847233062E-2</v>
      </c>
      <c r="AA71" s="66">
        <f>$W$62*(AA59/'Cell counts and setup'!T22)</f>
        <v>-9.8155444643015032E-5</v>
      </c>
      <c r="AB71" s="66">
        <f>$W$62*(AB59/'Cell counts and setup'!U22)</f>
        <v>-7.2739836923912317E-5</v>
      </c>
      <c r="AC71" s="66">
        <f>$W$62*(AC59/'Cell counts and setup'!V22)</f>
        <v>-8.2685074727039469E-5</v>
      </c>
    </row>
    <row r="72" spans="3:29" x14ac:dyDescent="0.25">
      <c r="C72" s="57">
        <f>C71/3</f>
        <v>2.5402631712645424E-4</v>
      </c>
      <c r="D72" s="15">
        <f t="shared" ref="D72:D78" si="9">D41</f>
        <v>51512</v>
      </c>
    </row>
    <row r="73" spans="3:29" x14ac:dyDescent="0.25">
      <c r="C73" s="57">
        <f t="shared" ref="C73:C78" si="10">C72/3</f>
        <v>8.4675439042151415E-5</v>
      </c>
      <c r="D73" s="15">
        <f t="shared" si="9"/>
        <v>17158</v>
      </c>
    </row>
    <row r="74" spans="3:29" x14ac:dyDescent="0.25">
      <c r="C74" s="57">
        <f t="shared" si="10"/>
        <v>2.8225146347383805E-5</v>
      </c>
      <c r="D74" s="15">
        <f t="shared" si="9"/>
        <v>8367</v>
      </c>
    </row>
    <row r="75" spans="3:29" x14ac:dyDescent="0.25">
      <c r="C75" s="57">
        <f t="shared" si="10"/>
        <v>9.4083821157946016E-6</v>
      </c>
      <c r="D75" s="15">
        <f t="shared" si="9"/>
        <v>5575</v>
      </c>
    </row>
    <row r="76" spans="3:29" x14ac:dyDescent="0.25">
      <c r="C76" s="57">
        <f t="shared" si="10"/>
        <v>3.136127371931534E-6</v>
      </c>
      <c r="D76" s="15">
        <f t="shared" si="9"/>
        <v>4399</v>
      </c>
    </row>
    <row r="77" spans="3:29" x14ac:dyDescent="0.25">
      <c r="C77" s="57">
        <f t="shared" si="10"/>
        <v>1.0453757906438446E-6</v>
      </c>
      <c r="D77" s="15">
        <f t="shared" si="9"/>
        <v>4063</v>
      </c>
    </row>
    <row r="78" spans="3:29" x14ac:dyDescent="0.25">
      <c r="C78" s="57">
        <f t="shared" si="10"/>
        <v>3.4845859688128153E-7</v>
      </c>
      <c r="D78" s="15">
        <f t="shared" si="9"/>
        <v>3761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C78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51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0.75422453703703696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29" x14ac:dyDescent="0.25">
      <c r="B17" s="15" t="s">
        <v>21</v>
      </c>
    </row>
    <row r="18" spans="1:29" x14ac:dyDescent="0.25">
      <c r="B18" s="15" t="s">
        <v>22</v>
      </c>
    </row>
    <row r="19" spans="1:29" x14ac:dyDescent="0.25">
      <c r="B19" s="15" t="s">
        <v>23</v>
      </c>
    </row>
    <row r="20" spans="1:29" x14ac:dyDescent="0.25">
      <c r="B20" s="15" t="s">
        <v>24</v>
      </c>
    </row>
    <row r="21" spans="1:29" x14ac:dyDescent="0.25">
      <c r="B21" s="15" t="s">
        <v>25</v>
      </c>
    </row>
    <row r="22" spans="1:29" x14ac:dyDescent="0.25">
      <c r="B22" s="15" t="s">
        <v>26</v>
      </c>
    </row>
    <row r="23" spans="1:29" x14ac:dyDescent="0.25">
      <c r="B23" s="15" t="s">
        <v>27</v>
      </c>
    </row>
    <row r="25" spans="1:29" x14ac:dyDescent="0.25">
      <c r="A25" s="18" t="s">
        <v>28</v>
      </c>
      <c r="B25" s="19"/>
    </row>
    <row r="26" spans="1:29" x14ac:dyDescent="0.25">
      <c r="A26" s="15" t="s">
        <v>29</v>
      </c>
      <c r="B26" s="15">
        <v>25.3</v>
      </c>
    </row>
    <row r="27" spans="1:29" x14ac:dyDescent="0.25">
      <c r="Q27" s="56" t="s">
        <v>101</v>
      </c>
    </row>
    <row r="28" spans="1:29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  <c r="Q28" s="20"/>
      <c r="R28" s="21">
        <v>1</v>
      </c>
      <c r="S28" s="21">
        <v>2</v>
      </c>
      <c r="T28" s="21">
        <v>3</v>
      </c>
      <c r="U28" s="21">
        <v>4</v>
      </c>
      <c r="V28" s="21">
        <v>5</v>
      </c>
      <c r="W28" s="21">
        <v>6</v>
      </c>
      <c r="X28" s="21">
        <v>7</v>
      </c>
      <c r="Y28" s="21">
        <v>8</v>
      </c>
      <c r="Z28" s="21">
        <v>9</v>
      </c>
      <c r="AA28" s="21">
        <v>10</v>
      </c>
      <c r="AB28" s="21">
        <v>11</v>
      </c>
      <c r="AC28" s="21">
        <v>12</v>
      </c>
    </row>
    <row r="29" spans="1:29" x14ac:dyDescent="0.25">
      <c r="A29" t="s">
        <v>53</v>
      </c>
      <c r="B29" s="21" t="s">
        <v>30</v>
      </c>
      <c r="C29" s="23">
        <v>200209</v>
      </c>
      <c r="D29" s="23">
        <v>201255</v>
      </c>
      <c r="E29" s="24">
        <v>214672</v>
      </c>
      <c r="F29" s="27">
        <v>41270</v>
      </c>
      <c r="G29" s="27">
        <v>41127</v>
      </c>
      <c r="H29" s="27">
        <v>43102</v>
      </c>
      <c r="I29" s="27">
        <v>35360</v>
      </c>
      <c r="J29" s="27">
        <v>35618</v>
      </c>
      <c r="K29" s="27">
        <v>34251</v>
      </c>
      <c r="L29" s="27">
        <v>34858</v>
      </c>
      <c r="M29" s="27">
        <v>36677</v>
      </c>
      <c r="N29" s="27">
        <v>34540</v>
      </c>
      <c r="O29" s="28">
        <v>360440</v>
      </c>
      <c r="Q29" s="21" t="s">
        <v>30</v>
      </c>
      <c r="R29" s="15">
        <f>C29-$F$51</f>
        <v>163766.5</v>
      </c>
      <c r="S29" s="15">
        <f t="shared" ref="S29:AC36" si="0">D29-$F$51</f>
        <v>164812.5</v>
      </c>
      <c r="T29" s="15">
        <f t="shared" si="0"/>
        <v>178229.5</v>
      </c>
      <c r="U29" s="15">
        <f t="shared" si="0"/>
        <v>4827.5</v>
      </c>
      <c r="V29" s="15">
        <f t="shared" si="0"/>
        <v>4684.5</v>
      </c>
      <c r="W29" s="15">
        <f t="shared" si="0"/>
        <v>6659.5</v>
      </c>
      <c r="X29" s="15">
        <f t="shared" si="0"/>
        <v>-1082.5</v>
      </c>
      <c r="Y29" s="15">
        <f t="shared" si="0"/>
        <v>-824.5</v>
      </c>
      <c r="Z29" s="15">
        <f t="shared" si="0"/>
        <v>-2191.5</v>
      </c>
      <c r="AA29" s="15">
        <f t="shared" si="0"/>
        <v>-1584.5</v>
      </c>
      <c r="AB29" s="15">
        <f t="shared" si="0"/>
        <v>234.5</v>
      </c>
      <c r="AC29" s="15">
        <f t="shared" si="0"/>
        <v>-1902.5</v>
      </c>
    </row>
    <row r="30" spans="1:29" x14ac:dyDescent="0.25">
      <c r="A30" t="s">
        <v>54</v>
      </c>
      <c r="B30" s="21" t="s">
        <v>31</v>
      </c>
      <c r="C30" s="32">
        <v>109048</v>
      </c>
      <c r="D30" s="29">
        <v>104670</v>
      </c>
      <c r="E30" s="32">
        <v>106699</v>
      </c>
      <c r="F30" s="27">
        <v>41916</v>
      </c>
      <c r="G30" s="27">
        <v>39798</v>
      </c>
      <c r="H30" s="27">
        <v>39977</v>
      </c>
      <c r="I30" s="27">
        <v>36365</v>
      </c>
      <c r="J30" s="27">
        <v>35561</v>
      </c>
      <c r="K30" s="27">
        <v>35006</v>
      </c>
      <c r="L30" s="27">
        <v>35400</v>
      </c>
      <c r="M30" s="27">
        <v>37013</v>
      </c>
      <c r="N30" s="27">
        <v>35612</v>
      </c>
      <c r="O30" s="28">
        <v>360440</v>
      </c>
      <c r="Q30" s="21" t="s">
        <v>31</v>
      </c>
      <c r="R30" s="15">
        <f t="shared" ref="R30:R36" si="1">C30-$F$51</f>
        <v>72605.5</v>
      </c>
      <c r="S30" s="15">
        <f t="shared" si="0"/>
        <v>68227.5</v>
      </c>
      <c r="T30" s="15">
        <f t="shared" si="0"/>
        <v>70256.5</v>
      </c>
      <c r="U30" s="15">
        <f t="shared" si="0"/>
        <v>5473.5</v>
      </c>
      <c r="V30" s="15">
        <f t="shared" si="0"/>
        <v>3355.5</v>
      </c>
      <c r="W30" s="15">
        <f t="shared" si="0"/>
        <v>3534.5</v>
      </c>
      <c r="X30" s="15">
        <f t="shared" si="0"/>
        <v>-77.5</v>
      </c>
      <c r="Y30" s="15">
        <f t="shared" si="0"/>
        <v>-881.5</v>
      </c>
      <c r="Z30" s="15">
        <f t="shared" si="0"/>
        <v>-1436.5</v>
      </c>
      <c r="AA30" s="15">
        <f t="shared" si="0"/>
        <v>-1042.5</v>
      </c>
      <c r="AB30" s="15">
        <f t="shared" si="0"/>
        <v>570.5</v>
      </c>
      <c r="AC30" s="15">
        <f t="shared" si="0"/>
        <v>-830.5</v>
      </c>
    </row>
    <row r="31" spans="1:29" x14ac:dyDescent="0.25">
      <c r="A31" t="s">
        <v>55</v>
      </c>
      <c r="B31" s="21" t="s">
        <v>32</v>
      </c>
      <c r="C31" s="27">
        <v>42424</v>
      </c>
      <c r="D31" s="27">
        <v>34165</v>
      </c>
      <c r="E31" s="27">
        <v>33697</v>
      </c>
      <c r="F31" s="27">
        <v>33977</v>
      </c>
      <c r="G31" s="27">
        <v>35145</v>
      </c>
      <c r="H31" s="27">
        <v>34201</v>
      </c>
      <c r="I31" s="27">
        <v>34636</v>
      </c>
      <c r="J31" s="27">
        <v>34398</v>
      </c>
      <c r="K31" s="27">
        <v>34564</v>
      </c>
      <c r="L31" s="27">
        <v>35737</v>
      </c>
      <c r="M31" s="27">
        <v>37693</v>
      </c>
      <c r="N31" s="27">
        <v>35059</v>
      </c>
      <c r="O31" s="28">
        <v>360440</v>
      </c>
      <c r="Q31" s="21" t="s">
        <v>32</v>
      </c>
      <c r="R31" s="15">
        <f t="shared" si="1"/>
        <v>5981.5</v>
      </c>
      <c r="S31" s="15">
        <f t="shared" si="0"/>
        <v>-2277.5</v>
      </c>
      <c r="T31" s="15">
        <f t="shared" si="0"/>
        <v>-2745.5</v>
      </c>
      <c r="U31" s="15">
        <f t="shared" si="0"/>
        <v>-2465.5</v>
      </c>
      <c r="V31" s="15">
        <f t="shared" si="0"/>
        <v>-1297.5</v>
      </c>
      <c r="W31" s="15">
        <f t="shared" si="0"/>
        <v>-2241.5</v>
      </c>
      <c r="X31" s="15">
        <f t="shared" si="0"/>
        <v>-1806.5</v>
      </c>
      <c r="Y31" s="15">
        <f t="shared" si="0"/>
        <v>-2044.5</v>
      </c>
      <c r="Z31" s="15">
        <f t="shared" si="0"/>
        <v>-1878.5</v>
      </c>
      <c r="AA31" s="15">
        <f t="shared" si="0"/>
        <v>-705.5</v>
      </c>
      <c r="AB31" s="15">
        <f t="shared" si="0"/>
        <v>1250.5</v>
      </c>
      <c r="AC31" s="15">
        <f t="shared" si="0"/>
        <v>-1383.5</v>
      </c>
    </row>
    <row r="32" spans="1:29" x14ac:dyDescent="0.25">
      <c r="A32" t="s">
        <v>56</v>
      </c>
      <c r="B32" s="21" t="s">
        <v>33</v>
      </c>
      <c r="C32" s="25">
        <v>237622</v>
      </c>
      <c r="D32" s="25">
        <v>227847</v>
      </c>
      <c r="E32" s="25">
        <v>237382</v>
      </c>
      <c r="F32" s="35">
        <v>51776</v>
      </c>
      <c r="G32" s="35">
        <v>54350</v>
      </c>
      <c r="H32" s="35">
        <v>54791</v>
      </c>
      <c r="I32" s="27">
        <v>36995</v>
      </c>
      <c r="J32" s="27">
        <v>36672</v>
      </c>
      <c r="K32" s="27">
        <v>36518</v>
      </c>
      <c r="L32" s="27">
        <v>36654</v>
      </c>
      <c r="M32" s="27">
        <v>38516</v>
      </c>
      <c r="N32" s="27">
        <v>35730</v>
      </c>
      <c r="O32" s="28">
        <v>360440</v>
      </c>
      <c r="Q32" s="21" t="s">
        <v>33</v>
      </c>
      <c r="R32" s="15">
        <f t="shared" si="1"/>
        <v>201179.5</v>
      </c>
      <c r="S32" s="15">
        <f t="shared" si="0"/>
        <v>191404.5</v>
      </c>
      <c r="T32" s="15">
        <f t="shared" si="0"/>
        <v>200939.5</v>
      </c>
      <c r="U32" s="15">
        <f t="shared" si="0"/>
        <v>15333.5</v>
      </c>
      <c r="V32" s="15">
        <f t="shared" si="0"/>
        <v>17907.5</v>
      </c>
      <c r="W32" s="15">
        <f t="shared" si="0"/>
        <v>18348.5</v>
      </c>
      <c r="X32" s="15">
        <f t="shared" si="0"/>
        <v>552.5</v>
      </c>
      <c r="Y32" s="15">
        <f t="shared" si="0"/>
        <v>229.5</v>
      </c>
      <c r="Z32" s="15">
        <f t="shared" si="0"/>
        <v>75.5</v>
      </c>
      <c r="AA32" s="15">
        <f t="shared" si="0"/>
        <v>211.5</v>
      </c>
      <c r="AB32" s="15">
        <f t="shared" si="0"/>
        <v>2073.5</v>
      </c>
      <c r="AC32" s="15">
        <f t="shared" si="0"/>
        <v>-712.5</v>
      </c>
    </row>
    <row r="33" spans="1:29" x14ac:dyDescent="0.25">
      <c r="A33" t="s">
        <v>57</v>
      </c>
      <c r="B33" s="21" t="s">
        <v>34</v>
      </c>
      <c r="C33" s="27">
        <v>36623</v>
      </c>
      <c r="D33" s="27">
        <v>34402</v>
      </c>
      <c r="E33" s="27">
        <v>33950</v>
      </c>
      <c r="F33" s="27">
        <v>34152</v>
      </c>
      <c r="G33" s="27">
        <v>35242</v>
      </c>
      <c r="H33" s="27">
        <v>34901</v>
      </c>
      <c r="I33" s="27">
        <v>34244</v>
      </c>
      <c r="J33" s="27">
        <v>34837</v>
      </c>
      <c r="K33" s="27">
        <v>34437</v>
      </c>
      <c r="L33" s="27">
        <v>34930</v>
      </c>
      <c r="M33" s="27">
        <v>38050</v>
      </c>
      <c r="N33" s="27">
        <v>34642</v>
      </c>
      <c r="O33" s="28">
        <v>360440</v>
      </c>
      <c r="Q33" s="21" t="s">
        <v>34</v>
      </c>
      <c r="R33" s="15">
        <f t="shared" si="1"/>
        <v>180.5</v>
      </c>
      <c r="S33" s="15">
        <f t="shared" si="0"/>
        <v>-2040.5</v>
      </c>
      <c r="T33" s="15">
        <f t="shared" si="0"/>
        <v>-2492.5</v>
      </c>
      <c r="U33" s="15">
        <f t="shared" si="0"/>
        <v>-2290.5</v>
      </c>
      <c r="V33" s="15">
        <f t="shared" si="0"/>
        <v>-1200.5</v>
      </c>
      <c r="W33" s="15">
        <f t="shared" si="0"/>
        <v>-1541.5</v>
      </c>
      <c r="X33" s="15">
        <f t="shared" si="0"/>
        <v>-2198.5</v>
      </c>
      <c r="Y33" s="15">
        <f t="shared" si="0"/>
        <v>-1605.5</v>
      </c>
      <c r="Z33" s="15">
        <f t="shared" si="0"/>
        <v>-2005.5</v>
      </c>
      <c r="AA33" s="15">
        <f t="shared" si="0"/>
        <v>-1512.5</v>
      </c>
      <c r="AB33" s="15">
        <f t="shared" si="0"/>
        <v>1607.5</v>
      </c>
      <c r="AC33" s="15">
        <f t="shared" si="0"/>
        <v>-1800.5</v>
      </c>
    </row>
    <row r="34" spans="1:29" x14ac:dyDescent="0.25">
      <c r="A34" t="s">
        <v>58</v>
      </c>
      <c r="B34" s="21" t="s">
        <v>35</v>
      </c>
      <c r="C34" s="27">
        <v>40097</v>
      </c>
      <c r="D34" s="27">
        <v>35811</v>
      </c>
      <c r="E34" s="27">
        <v>36688</v>
      </c>
      <c r="F34" s="27">
        <v>35267</v>
      </c>
      <c r="G34" s="27">
        <v>35716</v>
      </c>
      <c r="H34" s="27">
        <v>35332</v>
      </c>
      <c r="I34" s="27">
        <v>34911</v>
      </c>
      <c r="J34" s="27">
        <v>34834</v>
      </c>
      <c r="K34" s="27">
        <v>34215</v>
      </c>
      <c r="L34" s="27">
        <v>34716</v>
      </c>
      <c r="M34" s="27">
        <v>38160</v>
      </c>
      <c r="N34" s="27">
        <v>34950</v>
      </c>
      <c r="O34" s="28">
        <v>360440</v>
      </c>
      <c r="Q34" s="21" t="s">
        <v>35</v>
      </c>
      <c r="R34" s="15">
        <f t="shared" si="1"/>
        <v>3654.5</v>
      </c>
      <c r="S34" s="15">
        <f t="shared" si="0"/>
        <v>-631.5</v>
      </c>
      <c r="T34" s="15">
        <f t="shared" si="0"/>
        <v>245.5</v>
      </c>
      <c r="U34" s="15">
        <f t="shared" si="0"/>
        <v>-1175.5</v>
      </c>
      <c r="V34" s="15">
        <f t="shared" si="0"/>
        <v>-726.5</v>
      </c>
      <c r="W34" s="15">
        <f t="shared" si="0"/>
        <v>-1110.5</v>
      </c>
      <c r="X34" s="15">
        <f t="shared" si="0"/>
        <v>-1531.5</v>
      </c>
      <c r="Y34" s="15">
        <f t="shared" si="0"/>
        <v>-1608.5</v>
      </c>
      <c r="Z34" s="15">
        <f t="shared" si="0"/>
        <v>-2227.5</v>
      </c>
      <c r="AA34" s="15">
        <f t="shared" si="0"/>
        <v>-1726.5</v>
      </c>
      <c r="AB34" s="15">
        <f t="shared" si="0"/>
        <v>1717.5</v>
      </c>
      <c r="AC34" s="15">
        <f t="shared" si="0"/>
        <v>-1492.5</v>
      </c>
    </row>
    <row r="35" spans="1:29" x14ac:dyDescent="0.25">
      <c r="A35" t="s">
        <v>59</v>
      </c>
      <c r="B35" s="21" t="s">
        <v>36</v>
      </c>
      <c r="C35" s="27">
        <v>33538</v>
      </c>
      <c r="D35" s="27">
        <v>34941</v>
      </c>
      <c r="E35" s="27">
        <v>34754</v>
      </c>
      <c r="F35" s="27">
        <v>36277</v>
      </c>
      <c r="G35" s="27">
        <v>35134</v>
      </c>
      <c r="H35" s="27">
        <v>35693</v>
      </c>
      <c r="I35" s="27">
        <v>35180</v>
      </c>
      <c r="J35" s="27">
        <v>35336</v>
      </c>
      <c r="K35" s="27">
        <v>34947</v>
      </c>
      <c r="L35" s="27">
        <v>33940</v>
      </c>
      <c r="M35" s="27">
        <v>43546</v>
      </c>
      <c r="N35" s="27">
        <v>35953</v>
      </c>
      <c r="O35" s="28">
        <v>360440</v>
      </c>
      <c r="Q35" s="21" t="s">
        <v>36</v>
      </c>
      <c r="R35" s="15">
        <f t="shared" si="1"/>
        <v>-2904.5</v>
      </c>
      <c r="S35" s="15">
        <f t="shared" si="0"/>
        <v>-1501.5</v>
      </c>
      <c r="T35" s="15">
        <f t="shared" si="0"/>
        <v>-1688.5</v>
      </c>
      <c r="U35" s="15">
        <f t="shared" si="0"/>
        <v>-165.5</v>
      </c>
      <c r="V35" s="15">
        <f t="shared" si="0"/>
        <v>-1308.5</v>
      </c>
      <c r="W35" s="15">
        <f t="shared" si="0"/>
        <v>-749.5</v>
      </c>
      <c r="X35" s="15">
        <f t="shared" si="0"/>
        <v>-1262.5</v>
      </c>
      <c r="Y35" s="15">
        <f t="shared" si="0"/>
        <v>-1106.5</v>
      </c>
      <c r="Z35" s="15">
        <f t="shared" si="0"/>
        <v>-1495.5</v>
      </c>
      <c r="AA35" s="15">
        <f t="shared" si="0"/>
        <v>-2502.5</v>
      </c>
      <c r="AB35" s="15">
        <f t="shared" si="0"/>
        <v>7103.5</v>
      </c>
      <c r="AC35" s="15">
        <f t="shared" si="0"/>
        <v>-489.5</v>
      </c>
    </row>
    <row r="36" spans="1:29" x14ac:dyDescent="0.25">
      <c r="A36" t="s">
        <v>60</v>
      </c>
      <c r="B36" s="21" t="s">
        <v>37</v>
      </c>
      <c r="C36" s="27">
        <v>39048</v>
      </c>
      <c r="D36" s="27">
        <v>38464</v>
      </c>
      <c r="E36" s="27">
        <v>41142</v>
      </c>
      <c r="F36" s="27">
        <v>34276</v>
      </c>
      <c r="G36" s="27">
        <v>35740</v>
      </c>
      <c r="H36" s="27">
        <v>35152</v>
      </c>
      <c r="I36" s="27">
        <v>35485</v>
      </c>
      <c r="J36" s="27">
        <v>34833</v>
      </c>
      <c r="K36" s="27">
        <v>35031</v>
      </c>
      <c r="L36" s="27">
        <v>33700</v>
      </c>
      <c r="M36" s="27">
        <v>36011</v>
      </c>
      <c r="N36" s="27">
        <v>35923</v>
      </c>
      <c r="O36" s="28">
        <v>360440</v>
      </c>
      <c r="Q36" s="21" t="s">
        <v>37</v>
      </c>
      <c r="R36" s="15">
        <f t="shared" si="1"/>
        <v>2605.5</v>
      </c>
      <c r="S36" s="15">
        <f t="shared" si="0"/>
        <v>2021.5</v>
      </c>
      <c r="T36" s="15">
        <f t="shared" si="0"/>
        <v>4699.5</v>
      </c>
      <c r="U36" s="15">
        <f t="shared" si="0"/>
        <v>-2166.5</v>
      </c>
      <c r="V36" s="15">
        <f t="shared" si="0"/>
        <v>-702.5</v>
      </c>
      <c r="W36" s="15">
        <f t="shared" si="0"/>
        <v>-1290.5</v>
      </c>
      <c r="X36" s="15">
        <f t="shared" si="0"/>
        <v>-957.5</v>
      </c>
      <c r="Y36" s="15">
        <f t="shared" si="0"/>
        <v>-1609.5</v>
      </c>
      <c r="Z36" s="15">
        <f t="shared" si="0"/>
        <v>-1411.5</v>
      </c>
      <c r="AA36" s="15">
        <f t="shared" si="0"/>
        <v>-2742.5</v>
      </c>
      <c r="AB36" s="15">
        <f t="shared" si="0"/>
        <v>-431.5</v>
      </c>
      <c r="AC36" s="15">
        <f t="shared" si="0"/>
        <v>-519.5</v>
      </c>
    </row>
    <row r="38" spans="1:29" x14ac:dyDescent="0.25">
      <c r="Q38" s="15" t="s">
        <v>102</v>
      </c>
    </row>
    <row r="39" spans="1:29" x14ac:dyDescent="0.25">
      <c r="B39" s="20"/>
      <c r="C39" s="21">
        <v>1</v>
      </c>
      <c r="D39" s="21">
        <v>2</v>
      </c>
      <c r="E39" s="21">
        <v>3</v>
      </c>
      <c r="F39" s="21">
        <v>4</v>
      </c>
      <c r="G39" s="21">
        <v>5</v>
      </c>
      <c r="H39" s="21">
        <v>6</v>
      </c>
      <c r="I39" s="21">
        <v>7</v>
      </c>
      <c r="J39" s="21">
        <v>8</v>
      </c>
      <c r="K39" s="21">
        <v>9</v>
      </c>
      <c r="L39" s="21">
        <v>10</v>
      </c>
      <c r="M39" s="21">
        <v>11</v>
      </c>
      <c r="N39" s="21">
        <v>12</v>
      </c>
      <c r="Q39" s="20"/>
      <c r="R39" s="21">
        <v>1</v>
      </c>
      <c r="S39" s="21">
        <v>2</v>
      </c>
      <c r="T39" s="21">
        <v>3</v>
      </c>
      <c r="U39" s="21">
        <v>4</v>
      </c>
      <c r="V39" s="21">
        <v>5</v>
      </c>
      <c r="W39" s="21">
        <v>6</v>
      </c>
      <c r="X39" s="21">
        <v>7</v>
      </c>
      <c r="Y39" s="21">
        <v>8</v>
      </c>
      <c r="Z39" s="21">
        <v>9</v>
      </c>
      <c r="AA39" s="21">
        <v>10</v>
      </c>
      <c r="AB39" s="21">
        <v>11</v>
      </c>
      <c r="AC39" s="21">
        <v>12</v>
      </c>
    </row>
    <row r="40" spans="1:29" x14ac:dyDescent="0.25">
      <c r="B40" s="21" t="s">
        <v>30</v>
      </c>
      <c r="C40" s="30">
        <v>4152505</v>
      </c>
      <c r="D40" s="27">
        <v>108505</v>
      </c>
      <c r="E40" s="27">
        <v>73414</v>
      </c>
      <c r="F40" s="27">
        <v>149720</v>
      </c>
      <c r="G40" s="27">
        <v>35831</v>
      </c>
      <c r="H40" s="27">
        <v>3199</v>
      </c>
      <c r="I40" s="27">
        <v>3148</v>
      </c>
      <c r="J40" s="27">
        <v>3110</v>
      </c>
      <c r="K40" s="27">
        <v>3050</v>
      </c>
      <c r="L40" s="27">
        <v>3809</v>
      </c>
      <c r="M40" s="27">
        <v>2935</v>
      </c>
      <c r="N40" s="27">
        <v>2957</v>
      </c>
      <c r="Q40" s="21" t="s">
        <v>30</v>
      </c>
      <c r="R40" s="15">
        <f>1000*(R29-$F$64)/$E$64</f>
        <v>1.2187463118129784</v>
      </c>
      <c r="S40" s="15">
        <f t="shared" ref="S40:AC40" si="2">1000*(S29-$F$64)/$E$64</f>
        <v>1.2272306131685973</v>
      </c>
      <c r="T40" s="15">
        <f t="shared" si="2"/>
        <v>1.336058405987278</v>
      </c>
      <c r="U40" s="15">
        <f t="shared" si="2"/>
        <v>-7.0437601342592041E-2</v>
      </c>
      <c r="V40" s="15">
        <f t="shared" si="2"/>
        <v>-7.1597501049908974E-2</v>
      </c>
      <c r="W40" s="15">
        <f t="shared" si="2"/>
        <v>-5.5577907190112123E-2</v>
      </c>
      <c r="X40" s="15">
        <f t="shared" si="2"/>
        <v>-0.11837471512051578</v>
      </c>
      <c r="Y40" s="15">
        <f t="shared" si="2"/>
        <v>-0.11628202893528662</v>
      </c>
      <c r="Z40" s="15">
        <f t="shared" si="2"/>
        <v>-0.12737002124229538</v>
      </c>
      <c r="AA40" s="15">
        <f t="shared" si="2"/>
        <v>-0.12244653087627175</v>
      </c>
      <c r="AB40" s="15">
        <f t="shared" si="2"/>
        <v>-0.10769228215172973</v>
      </c>
      <c r="AC40" s="15">
        <f t="shared" si="2"/>
        <v>-0.12502588826736816</v>
      </c>
    </row>
    <row r="41" spans="1:29" x14ac:dyDescent="0.25">
      <c r="B41" s="21" t="s">
        <v>31</v>
      </c>
      <c r="C41" s="25">
        <v>7298315</v>
      </c>
      <c r="D41" s="27">
        <v>51512</v>
      </c>
      <c r="E41" s="27">
        <v>74932</v>
      </c>
      <c r="F41" s="27">
        <v>147077</v>
      </c>
      <c r="G41" s="27">
        <v>35788</v>
      </c>
      <c r="H41" s="27">
        <v>3165</v>
      </c>
      <c r="I41" s="27">
        <v>3164</v>
      </c>
      <c r="J41" s="27">
        <v>3247</v>
      </c>
      <c r="K41" s="27">
        <v>3117</v>
      </c>
      <c r="L41" s="27">
        <v>3426</v>
      </c>
      <c r="M41" s="27">
        <v>3230</v>
      </c>
      <c r="N41" s="27">
        <v>3080</v>
      </c>
      <c r="Q41" s="21" t="s">
        <v>31</v>
      </c>
      <c r="R41" s="15">
        <f t="shared" ref="R41:AC47" si="3">1000*(R30-$F$64)/$E$64</f>
        <v>0.4793224151785781</v>
      </c>
      <c r="S41" s="15">
        <f t="shared" si="3"/>
        <v>0.44381163952379804</v>
      </c>
      <c r="T41" s="15">
        <f t="shared" si="3"/>
        <v>0.46026923746887544</v>
      </c>
      <c r="U41" s="15">
        <f t="shared" si="3"/>
        <v>-6.5197774692754687E-2</v>
      </c>
      <c r="V41" s="15">
        <f t="shared" si="3"/>
        <v>-8.2377268259868477E-2</v>
      </c>
      <c r="W41" s="15">
        <f t="shared" si="3"/>
        <v>-8.092536582903119E-2</v>
      </c>
      <c r="X41" s="15">
        <f t="shared" si="3"/>
        <v>-0.11022297242223941</v>
      </c>
      <c r="Y41" s="15">
        <f t="shared" si="3"/>
        <v>-0.11674436658086051</v>
      </c>
      <c r="Z41" s="15">
        <f t="shared" si="3"/>
        <v>-0.12124607523513253</v>
      </c>
      <c r="AA41" s="15">
        <f t="shared" si="3"/>
        <v>-0.11805026764993762</v>
      </c>
      <c r="AB41" s="15">
        <f t="shared" si="3"/>
        <v>-0.10496692339887315</v>
      </c>
      <c r="AC41" s="15">
        <f t="shared" si="3"/>
        <v>-0.11633069605587334</v>
      </c>
    </row>
    <row r="42" spans="1:29" x14ac:dyDescent="0.25">
      <c r="B42" s="21" t="s">
        <v>32</v>
      </c>
      <c r="C42" s="25">
        <v>7620101</v>
      </c>
      <c r="D42" s="27">
        <v>17158</v>
      </c>
      <c r="E42" s="27">
        <v>76340</v>
      </c>
      <c r="F42" s="27">
        <v>147775</v>
      </c>
      <c r="G42" s="27">
        <v>35982</v>
      </c>
      <c r="H42" s="27">
        <v>3118</v>
      </c>
      <c r="I42" s="27">
        <v>3275</v>
      </c>
      <c r="J42" s="27">
        <v>3083</v>
      </c>
      <c r="K42" s="27">
        <v>3499</v>
      </c>
      <c r="L42" s="27">
        <v>3627</v>
      </c>
      <c r="M42" s="27">
        <v>3078</v>
      </c>
      <c r="N42" s="27">
        <v>3148</v>
      </c>
      <c r="Q42" s="21" t="s">
        <v>32</v>
      </c>
      <c r="R42" s="15">
        <f t="shared" si="3"/>
        <v>-6.1077291816412006E-2</v>
      </c>
      <c r="S42" s="15">
        <f t="shared" si="3"/>
        <v>-0.12806758330403845</v>
      </c>
      <c r="T42" s="15">
        <f t="shared" si="3"/>
        <v>-0.13186361870980295</v>
      </c>
      <c r="U42" s="15">
        <f t="shared" si="3"/>
        <v>-0.1295924864157558</v>
      </c>
      <c r="V42" s="15">
        <f t="shared" si="3"/>
        <v>-0.12011862027487341</v>
      </c>
      <c r="W42" s="15">
        <f t="shared" si="3"/>
        <v>-0.12777558058051808</v>
      </c>
      <c r="X42" s="15">
        <f t="shared" si="3"/>
        <v>-0.12424721433798055</v>
      </c>
      <c r="Y42" s="15">
        <f t="shared" si="3"/>
        <v>-0.12617767678792063</v>
      </c>
      <c r="Z42" s="15">
        <f t="shared" si="3"/>
        <v>-0.12483121978502125</v>
      </c>
      <c r="AA42" s="15">
        <f t="shared" si="3"/>
        <v>-0.11531679771031658</v>
      </c>
      <c r="AB42" s="15">
        <f t="shared" si="3"/>
        <v>-9.9451316399044365E-2</v>
      </c>
      <c r="AC42" s="15">
        <f t="shared" si="3"/>
        <v>-0.12081618233661646</v>
      </c>
    </row>
    <row r="43" spans="1:29" x14ac:dyDescent="0.25">
      <c r="B43" s="21" t="s">
        <v>33</v>
      </c>
      <c r="C43" s="25">
        <v>7169217</v>
      </c>
      <c r="D43" s="27">
        <v>8367</v>
      </c>
      <c r="E43" s="27">
        <v>76855</v>
      </c>
      <c r="F43" s="27">
        <v>147106</v>
      </c>
      <c r="G43" s="27">
        <v>35726</v>
      </c>
      <c r="H43" s="27">
        <v>3451</v>
      </c>
      <c r="I43" s="27">
        <v>3135</v>
      </c>
      <c r="J43" s="27">
        <v>3086</v>
      </c>
      <c r="K43" s="27">
        <v>3080</v>
      </c>
      <c r="L43" s="27">
        <v>3055</v>
      </c>
      <c r="M43" s="27">
        <v>3073</v>
      </c>
      <c r="N43" s="27">
        <v>3084</v>
      </c>
      <c r="Q43" s="21" t="s">
        <v>33</v>
      </c>
      <c r="R43" s="15">
        <f t="shared" si="3"/>
        <v>1.5222101422314998</v>
      </c>
      <c r="S43" s="15">
        <f t="shared" si="3"/>
        <v>1.4429232916089609</v>
      </c>
      <c r="T43" s="15">
        <f t="shared" si="3"/>
        <v>1.5202634574080307</v>
      </c>
      <c r="U43" s="15">
        <f t="shared" si="3"/>
        <v>1.4778526804762757E-2</v>
      </c>
      <c r="V43" s="15">
        <f t="shared" si="3"/>
        <v>3.5656721536467609E-2</v>
      </c>
      <c r="W43" s="15">
        <f t="shared" si="3"/>
        <v>3.9233754899591869E-2</v>
      </c>
      <c r="X43" s="15">
        <f t="shared" si="3"/>
        <v>-0.10511292476063333</v>
      </c>
      <c r="Y43" s="15">
        <f t="shared" si="3"/>
        <v>-0.10773283808555201</v>
      </c>
      <c r="Z43" s="15">
        <f t="shared" si="3"/>
        <v>-0.10898196084727793</v>
      </c>
      <c r="AA43" s="15">
        <f t="shared" si="3"/>
        <v>-0.10787883944731218</v>
      </c>
      <c r="AB43" s="15">
        <f t="shared" si="3"/>
        <v>-9.2775809691898636E-2</v>
      </c>
      <c r="AC43" s="15">
        <f t="shared" si="3"/>
        <v>-0.11537357601766776</v>
      </c>
    </row>
    <row r="44" spans="1:29" x14ac:dyDescent="0.25">
      <c r="B44" s="21" t="s">
        <v>34</v>
      </c>
      <c r="C44" s="36">
        <v>4808547</v>
      </c>
      <c r="D44" s="27">
        <v>5575</v>
      </c>
      <c r="E44" s="27">
        <v>77589</v>
      </c>
      <c r="F44" s="27">
        <v>154022</v>
      </c>
      <c r="G44" s="27">
        <v>36303</v>
      </c>
      <c r="H44" s="27">
        <v>3171</v>
      </c>
      <c r="I44" s="27">
        <v>3173</v>
      </c>
      <c r="J44" s="27">
        <v>3123</v>
      </c>
      <c r="K44" s="27">
        <v>3045</v>
      </c>
      <c r="L44" s="27">
        <v>3327</v>
      </c>
      <c r="M44" s="27">
        <v>3075</v>
      </c>
      <c r="N44" s="27">
        <v>6723</v>
      </c>
      <c r="Q44" s="21" t="s">
        <v>34</v>
      </c>
      <c r="R44" s="15">
        <f t="shared" si="3"/>
        <v>-0.10813028623701025</v>
      </c>
      <c r="S44" s="15">
        <f t="shared" si="3"/>
        <v>-0.12614523204086281</v>
      </c>
      <c r="T44" s="15">
        <f t="shared" si="3"/>
        <v>-0.12981148845839607</v>
      </c>
      <c r="U44" s="15">
        <f t="shared" si="3"/>
        <v>-0.12817302873197634</v>
      </c>
      <c r="V44" s="15">
        <f t="shared" si="3"/>
        <v>-0.11933183515872137</v>
      </c>
      <c r="W44" s="15">
        <f t="shared" si="3"/>
        <v>-0.12209774984540021</v>
      </c>
      <c r="X44" s="15">
        <f t="shared" si="3"/>
        <v>-0.12742679954964656</v>
      </c>
      <c r="Y44" s="15">
        <f t="shared" si="3"/>
        <v>-0.12261686579832527</v>
      </c>
      <c r="Z44" s="15">
        <f t="shared" si="3"/>
        <v>-0.12586134050410691</v>
      </c>
      <c r="AA44" s="15">
        <f t="shared" si="3"/>
        <v>-0.12186252542923105</v>
      </c>
      <c r="AB44" s="15">
        <f t="shared" si="3"/>
        <v>-9.6555622724134246E-2</v>
      </c>
      <c r="AC44" s="15">
        <f t="shared" si="3"/>
        <v>-0.12419854721739383</v>
      </c>
    </row>
    <row r="45" spans="1:29" x14ac:dyDescent="0.25">
      <c r="B45" s="21" t="s">
        <v>35</v>
      </c>
      <c r="C45" s="29">
        <v>2218474</v>
      </c>
      <c r="D45" s="27">
        <v>4399</v>
      </c>
      <c r="E45" s="27">
        <v>75515</v>
      </c>
      <c r="F45" s="27">
        <v>149122</v>
      </c>
      <c r="G45" s="27">
        <v>35463</v>
      </c>
      <c r="H45" s="27">
        <v>3095</v>
      </c>
      <c r="I45" s="27">
        <v>3183</v>
      </c>
      <c r="J45" s="27">
        <v>3052</v>
      </c>
      <c r="K45" s="27">
        <v>3171</v>
      </c>
      <c r="L45" s="27">
        <v>3087</v>
      </c>
      <c r="M45" s="27">
        <v>3109</v>
      </c>
      <c r="N45" s="27">
        <v>3078</v>
      </c>
      <c r="Q45" s="21" t="s">
        <v>35</v>
      </c>
      <c r="R45" s="15">
        <f t="shared" si="3"/>
        <v>-7.9952023417296708E-2</v>
      </c>
      <c r="S45" s="15">
        <f t="shared" si="3"/>
        <v>-0.11471656988974699</v>
      </c>
      <c r="T45" s="15">
        <f t="shared" si="3"/>
        <v>-0.10760305909732074</v>
      </c>
      <c r="U45" s="15">
        <f t="shared" si="3"/>
        <v>-0.11912905548961002</v>
      </c>
      <c r="V45" s="15">
        <f t="shared" si="3"/>
        <v>-0.11548713263237012</v>
      </c>
      <c r="W45" s="15">
        <f t="shared" si="3"/>
        <v>-0.1186018283499205</v>
      </c>
      <c r="X45" s="15">
        <f t="shared" si="3"/>
        <v>-0.12201663797775568</v>
      </c>
      <c r="Y45" s="15">
        <f t="shared" si="3"/>
        <v>-0.12264119935861864</v>
      </c>
      <c r="Z45" s="15">
        <f t="shared" si="3"/>
        <v>-0.12766202396581572</v>
      </c>
      <c r="AA45" s="15">
        <f t="shared" si="3"/>
        <v>-0.12359831939682422</v>
      </c>
      <c r="AB45" s="15">
        <f t="shared" si="3"/>
        <v>-9.5663392180044299E-2</v>
      </c>
      <c r="AC45" s="15">
        <f t="shared" si="3"/>
        <v>-0.12170030169394197</v>
      </c>
    </row>
    <row r="46" spans="1:29" x14ac:dyDescent="0.25">
      <c r="B46" s="21" t="s">
        <v>36</v>
      </c>
      <c r="C46" s="35">
        <v>854885</v>
      </c>
      <c r="D46" s="27">
        <v>4063</v>
      </c>
      <c r="E46" s="27">
        <v>74560</v>
      </c>
      <c r="F46" s="27">
        <v>151172</v>
      </c>
      <c r="G46" s="27">
        <v>36047</v>
      </c>
      <c r="H46" s="27">
        <v>3407</v>
      </c>
      <c r="I46" s="27">
        <v>6041</v>
      </c>
      <c r="J46" s="27">
        <v>3057</v>
      </c>
      <c r="K46" s="27">
        <v>3063</v>
      </c>
      <c r="L46" s="27">
        <v>3186</v>
      </c>
      <c r="M46" s="27">
        <v>3135</v>
      </c>
      <c r="N46" s="27">
        <v>6736</v>
      </c>
      <c r="Q46" s="21" t="s">
        <v>36</v>
      </c>
      <c r="R46" s="15">
        <f t="shared" si="3"/>
        <v>-0.13315329740535115</v>
      </c>
      <c r="S46" s="15">
        <f t="shared" si="3"/>
        <v>-0.12177330237482205</v>
      </c>
      <c r="T46" s="15">
        <f t="shared" si="3"/>
        <v>-0.12329009429977497</v>
      </c>
      <c r="U46" s="15">
        <f t="shared" si="3"/>
        <v>-0.11093675685751136</v>
      </c>
      <c r="V46" s="15">
        <f t="shared" si="3"/>
        <v>-0.12020784332928242</v>
      </c>
      <c r="W46" s="15">
        <f t="shared" si="3"/>
        <v>-0.11567368992795257</v>
      </c>
      <c r="X46" s="15">
        <f t="shared" si="3"/>
        <v>-0.11983472873811753</v>
      </c>
      <c r="Y46" s="15">
        <f t="shared" si="3"/>
        <v>-0.11856938360286268</v>
      </c>
      <c r="Z46" s="15">
        <f t="shared" si="3"/>
        <v>-0.12172463525423532</v>
      </c>
      <c r="AA46" s="15">
        <f t="shared" si="3"/>
        <v>-0.12989260032604061</v>
      </c>
      <c r="AB46" s="15">
        <f t="shared" si="3"/>
        <v>-5.1976540266694501E-2</v>
      </c>
      <c r="AC46" s="15">
        <f t="shared" si="3"/>
        <v>-0.1135647813691945</v>
      </c>
    </row>
    <row r="47" spans="1:29" x14ac:dyDescent="0.25">
      <c r="B47" s="21" t="s">
        <v>37</v>
      </c>
      <c r="C47" s="27">
        <v>307282</v>
      </c>
      <c r="D47" s="27">
        <v>3761</v>
      </c>
      <c r="E47" s="27">
        <v>76186</v>
      </c>
      <c r="F47" s="27">
        <v>152512</v>
      </c>
      <c r="G47" s="27">
        <v>40400</v>
      </c>
      <c r="H47" s="27">
        <v>2997</v>
      </c>
      <c r="I47" s="27">
        <v>2956</v>
      </c>
      <c r="J47" s="27">
        <v>2625</v>
      </c>
      <c r="K47" s="27">
        <v>2880</v>
      </c>
      <c r="L47" s="27">
        <v>2898</v>
      </c>
      <c r="M47" s="27">
        <v>2786</v>
      </c>
      <c r="N47" s="27">
        <v>2947</v>
      </c>
      <c r="Q47" s="21" t="s">
        <v>37</v>
      </c>
      <c r="R47" s="15">
        <f t="shared" si="3"/>
        <v>-8.8460658333209055E-2</v>
      </c>
      <c r="S47" s="15">
        <f t="shared" si="3"/>
        <v>-9.3197591403650248E-2</v>
      </c>
      <c r="T47" s="15">
        <f t="shared" si="3"/>
        <v>-7.1475833248442172E-2</v>
      </c>
      <c r="U47" s="15">
        <f t="shared" si="3"/>
        <v>-0.12716724157318404</v>
      </c>
      <c r="V47" s="15">
        <f t="shared" si="3"/>
        <v>-0.11529246415002323</v>
      </c>
      <c r="W47" s="15">
        <f t="shared" si="3"/>
        <v>-0.12006184196752223</v>
      </c>
      <c r="X47" s="15">
        <f t="shared" si="3"/>
        <v>-0.11736081677495902</v>
      </c>
      <c r="Y47" s="15">
        <f t="shared" si="3"/>
        <v>-0.1226493105453831</v>
      </c>
      <c r="Z47" s="15">
        <f t="shared" si="3"/>
        <v>-0.12104329556602118</v>
      </c>
      <c r="AA47" s="15">
        <f t="shared" si="3"/>
        <v>-0.1318392851495096</v>
      </c>
      <c r="AB47" s="15">
        <f t="shared" si="3"/>
        <v>-0.11309433253685616</v>
      </c>
      <c r="AC47" s="15">
        <f t="shared" si="3"/>
        <v>-0.11380811697212813</v>
      </c>
    </row>
    <row r="50" spans="2:29" x14ac:dyDescent="0.25">
      <c r="B50" s="15" t="s">
        <v>91</v>
      </c>
      <c r="E50" s="56" t="s">
        <v>92</v>
      </c>
      <c r="Q50" s="15" t="s">
        <v>103</v>
      </c>
      <c r="R50" s="15" t="s">
        <v>104</v>
      </c>
      <c r="S50" s="17">
        <f>B8-'Plate 1 - T0'!B8</f>
        <v>0.28721064814814806</v>
      </c>
      <c r="T50" s="15" t="s">
        <v>105</v>
      </c>
      <c r="U50" s="61">
        <f>S50*24</f>
        <v>6.8930555555555539</v>
      </c>
    </row>
    <row r="51" spans="2:29" x14ac:dyDescent="0.25">
      <c r="E51" s="15" t="s">
        <v>93</v>
      </c>
      <c r="F51" s="15">
        <f>AVERAGE(G40:G47)</f>
        <v>36442.5</v>
      </c>
      <c r="Q51" s="20"/>
      <c r="R51" s="21">
        <v>1</v>
      </c>
      <c r="S51" s="21">
        <v>2</v>
      </c>
      <c r="T51" s="21">
        <v>3</v>
      </c>
      <c r="U51" s="21">
        <v>4</v>
      </c>
      <c r="V51" s="21">
        <v>5</v>
      </c>
      <c r="W51" s="21">
        <v>6</v>
      </c>
      <c r="X51" s="21">
        <v>7</v>
      </c>
      <c r="Y51" s="21">
        <v>8</v>
      </c>
      <c r="Z51" s="21">
        <v>9</v>
      </c>
      <c r="AA51" s="21">
        <v>10</v>
      </c>
      <c r="AB51" s="21">
        <v>11</v>
      </c>
      <c r="AC51" s="21">
        <v>12</v>
      </c>
    </row>
    <row r="52" spans="2:29" x14ac:dyDescent="0.25">
      <c r="B52" s="20"/>
      <c r="C52" s="21">
        <v>1</v>
      </c>
      <c r="D52" s="21">
        <v>2</v>
      </c>
      <c r="E52" s="15" t="s">
        <v>94</v>
      </c>
      <c r="F52" s="15">
        <f>STDEV(G40:G47)</f>
        <v>1617.9723642351162</v>
      </c>
      <c r="P52" t="s">
        <v>53</v>
      </c>
      <c r="Q52" s="21" t="s">
        <v>30</v>
      </c>
      <c r="R52" s="15">
        <f>R40/$U$50</f>
        <v>0.17680784696863686</v>
      </c>
      <c r="S52" s="15">
        <f t="shared" ref="S52:AC52" si="4">S40/$U$50</f>
        <v>0.17803869463658881</v>
      </c>
      <c r="T52" s="15">
        <f t="shared" si="4"/>
        <v>0.19382672825122715</v>
      </c>
      <c r="U52" s="15">
        <f t="shared" si="4"/>
        <v>-1.0218632473638179E-2</v>
      </c>
      <c r="V52" s="15">
        <f t="shared" si="4"/>
        <v>-1.0386903235126832E-2</v>
      </c>
      <c r="W52" s="15">
        <f t="shared" si="4"/>
        <v>-8.0628839768045017E-3</v>
      </c>
      <c r="X52" s="15">
        <f t="shared" si="4"/>
        <v>-1.7173039469428043E-2</v>
      </c>
      <c r="Y52" s="15">
        <f t="shared" si="4"/>
        <v>-1.6869446067581381E-2</v>
      </c>
      <c r="Z52" s="15">
        <f t="shared" si="4"/>
        <v>-1.8478020409923974E-2</v>
      </c>
      <c r="AA52" s="15">
        <f t="shared" si="4"/>
        <v>-1.776375221255605E-2</v>
      </c>
      <c r="AB52" s="15">
        <f t="shared" si="4"/>
        <v>-1.5623301057675886E-2</v>
      </c>
      <c r="AC52" s="15">
        <f t="shared" si="4"/>
        <v>-1.8137948731111242E-2</v>
      </c>
    </row>
    <row r="53" spans="2:29" x14ac:dyDescent="0.25">
      <c r="B53" s="21" t="s">
        <v>30</v>
      </c>
      <c r="C53" s="57">
        <v>5</v>
      </c>
      <c r="D53" s="57">
        <f>C60/3</f>
        <v>7.6207895137936279E-4</v>
      </c>
      <c r="P53" t="s">
        <v>54</v>
      </c>
      <c r="Q53" s="21" t="s">
        <v>31</v>
      </c>
      <c r="R53" s="15">
        <f t="shared" ref="R53:AC59" si="5">R41/$U$50</f>
        <v>6.9537001597537035E-2</v>
      </c>
      <c r="S53" s="15">
        <f t="shared" si="5"/>
        <v>6.4385327515038213E-2</v>
      </c>
      <c r="T53" s="15">
        <f t="shared" si="5"/>
        <v>6.677288957839822E-2</v>
      </c>
      <c r="U53" s="15">
        <f t="shared" si="5"/>
        <v>-9.4584722504097093E-3</v>
      </c>
      <c r="V53" s="15">
        <f t="shared" si="5"/>
        <v>-1.1950762270220697E-2</v>
      </c>
      <c r="W53" s="15">
        <f t="shared" si="5"/>
        <v>-1.1740129638706926E-2</v>
      </c>
      <c r="X53" s="15">
        <f t="shared" si="5"/>
        <v>-1.5990437264560224E-2</v>
      </c>
      <c r="Y53" s="15">
        <f t="shared" si="5"/>
        <v>-1.6936519028454482E-2</v>
      </c>
      <c r="Z53" s="15">
        <f t="shared" si="5"/>
        <v>-1.758959785800835E-2</v>
      </c>
      <c r="AA53" s="15">
        <f t="shared" si="5"/>
        <v>-1.7125970724955693E-2</v>
      </c>
      <c r="AB53" s="15">
        <f t="shared" si="5"/>
        <v>-1.5227923604108138E-2</v>
      </c>
      <c r="AC53" s="15">
        <f t="shared" si="5"/>
        <v>-1.6876506379252233E-2</v>
      </c>
    </row>
    <row r="54" spans="2:29" x14ac:dyDescent="0.25">
      <c r="B54" s="21" t="s">
        <v>31</v>
      </c>
      <c r="C54" s="57">
        <f>C53/3</f>
        <v>1.6666666666666667</v>
      </c>
      <c r="D54" s="57">
        <f>D53/3</f>
        <v>2.5402631712645424E-4</v>
      </c>
      <c r="E54" s="56" t="s">
        <v>95</v>
      </c>
      <c r="P54" t="s">
        <v>55</v>
      </c>
      <c r="Q54" s="21" t="s">
        <v>32</v>
      </c>
      <c r="R54" s="15">
        <f t="shared" si="5"/>
        <v>-8.8606991956108518E-3</v>
      </c>
      <c r="S54" s="15">
        <f t="shared" si="5"/>
        <v>-1.8579218210539532E-2</v>
      </c>
      <c r="T54" s="15">
        <f t="shared" si="5"/>
        <v>-1.9129922520866038E-2</v>
      </c>
      <c r="U54" s="15">
        <f t="shared" si="5"/>
        <v>-1.880044130955958E-2</v>
      </c>
      <c r="V54" s="15">
        <f t="shared" si="5"/>
        <v>-1.7426033970966929E-2</v>
      </c>
      <c r="W54" s="15">
        <f t="shared" si="5"/>
        <v>-1.8536856340514413E-2</v>
      </c>
      <c r="X54" s="15">
        <f t="shared" si="5"/>
        <v>-1.8024983744377599E-2</v>
      </c>
      <c r="Y54" s="15">
        <f t="shared" si="5"/>
        <v>-1.8305042773988086E-2</v>
      </c>
      <c r="Z54" s="15">
        <f t="shared" si="5"/>
        <v>-1.810970748442783E-2</v>
      </c>
      <c r="AA54" s="15">
        <f t="shared" si="5"/>
        <v>-1.6729416552776134E-2</v>
      </c>
      <c r="AB54" s="15">
        <f t="shared" si="5"/>
        <v>-1.4427754948078171E-2</v>
      </c>
      <c r="AC54" s="15">
        <f t="shared" si="5"/>
        <v>-1.7527231771582486E-2</v>
      </c>
    </row>
    <row r="55" spans="2:29" x14ac:dyDescent="0.25">
      <c r="B55" s="21" t="s">
        <v>32</v>
      </c>
      <c r="C55" s="57">
        <f t="shared" ref="C55:D60" si="6">C54/3</f>
        <v>0.55555555555555558</v>
      </c>
      <c r="D55" s="57">
        <f t="shared" si="6"/>
        <v>8.4675439042151415E-5</v>
      </c>
      <c r="E55" s="15">
        <f>(F51-F64)/E64</f>
        <v>1.859975682156244E-4</v>
      </c>
      <c r="F55" s="15" t="s">
        <v>96</v>
      </c>
      <c r="P55" t="s">
        <v>56</v>
      </c>
      <c r="Q55" s="21" t="s">
        <v>33</v>
      </c>
      <c r="R55" s="15">
        <f t="shared" si="5"/>
        <v>0.22083242039223858</v>
      </c>
      <c r="S55" s="15">
        <f t="shared" si="5"/>
        <v>0.20932999596180779</v>
      </c>
      <c r="T55" s="15">
        <f t="shared" si="5"/>
        <v>0.22055000792540447</v>
      </c>
      <c r="U55" s="15">
        <f t="shared" si="5"/>
        <v>2.1439732620248211E-3</v>
      </c>
      <c r="V55" s="15">
        <f t="shared" si="5"/>
        <v>5.1728469688206097E-3</v>
      </c>
      <c r="W55" s="15">
        <f t="shared" si="5"/>
        <v>5.6917798766282796E-3</v>
      </c>
      <c r="X55" s="15">
        <f t="shared" si="5"/>
        <v>-1.5249104539120697E-2</v>
      </c>
      <c r="Y55" s="15">
        <f t="shared" si="5"/>
        <v>-1.5629184650734932E-2</v>
      </c>
      <c r="Z55" s="15">
        <f t="shared" si="5"/>
        <v>-1.581039931695348E-2</v>
      </c>
      <c r="AA55" s="15">
        <f t="shared" si="5"/>
        <v>-1.5650365585747488E-2</v>
      </c>
      <c r="AB55" s="15">
        <f t="shared" si="5"/>
        <v>-1.3459315530559547E-2</v>
      </c>
      <c r="AC55" s="15">
        <f t="shared" si="5"/>
        <v>-1.6737653583058797E-2</v>
      </c>
    </row>
    <row r="56" spans="2:29" x14ac:dyDescent="0.25">
      <c r="B56" s="21" t="s">
        <v>33</v>
      </c>
      <c r="C56" s="57">
        <f t="shared" si="6"/>
        <v>0.1851851851851852</v>
      </c>
      <c r="D56" s="57">
        <f t="shared" si="6"/>
        <v>2.8225146347383805E-5</v>
      </c>
      <c r="E56" s="15">
        <f>E55*1000</f>
        <v>0.18599756821562441</v>
      </c>
      <c r="F56" s="15" t="s">
        <v>97</v>
      </c>
      <c r="P56" t="s">
        <v>57</v>
      </c>
      <c r="Q56" s="21" t="s">
        <v>34</v>
      </c>
      <c r="R56" s="15">
        <f t="shared" si="5"/>
        <v>-1.5686843862713559E-2</v>
      </c>
      <c r="S56" s="15">
        <f t="shared" si="5"/>
        <v>-1.8300335899540852E-2</v>
      </c>
      <c r="T56" s="15">
        <f t="shared" si="5"/>
        <v>-1.8832212712078418E-2</v>
      </c>
      <c r="U56" s="15">
        <f t="shared" si="5"/>
        <v>-1.8594515552493047E-2</v>
      </c>
      <c r="V56" s="15">
        <f t="shared" si="5"/>
        <v>-1.7311892265621479E-2</v>
      </c>
      <c r="W56" s="15">
        <f t="shared" si="5"/>
        <v>-1.7713153312248271E-2</v>
      </c>
      <c r="X56" s="15">
        <f t="shared" si="5"/>
        <v>-1.8486257440206637E-2</v>
      </c>
      <c r="Y56" s="15">
        <f t="shared" si="5"/>
        <v>-1.7788463303404032E-2</v>
      </c>
      <c r="Z56" s="15">
        <f t="shared" si="5"/>
        <v>-1.8259150748127544E-2</v>
      </c>
      <c r="AA56" s="15">
        <f t="shared" si="5"/>
        <v>-1.7679028472505819E-2</v>
      </c>
      <c r="AB56" s="15">
        <f t="shared" si="5"/>
        <v>-1.4007666403662437E-2</v>
      </c>
      <c r="AC56" s="15">
        <f t="shared" si="5"/>
        <v>-1.8017923432706747E-2</v>
      </c>
    </row>
    <row r="57" spans="2:29" x14ac:dyDescent="0.25">
      <c r="B57" s="21" t="s">
        <v>34</v>
      </c>
      <c r="C57" s="57">
        <f t="shared" si="6"/>
        <v>6.1728395061728399E-2</v>
      </c>
      <c r="D57" s="57">
        <f t="shared" si="6"/>
        <v>9.4083821157946016E-6</v>
      </c>
      <c r="P57" t="s">
        <v>58</v>
      </c>
      <c r="Q57" s="21" t="s">
        <v>35</v>
      </c>
      <c r="R57" s="15">
        <f t="shared" si="5"/>
        <v>-1.1598923405289873E-2</v>
      </c>
      <c r="S57" s="15">
        <f t="shared" si="5"/>
        <v>-1.6642339375502288E-2</v>
      </c>
      <c r="T57" s="15">
        <f t="shared" si="5"/>
        <v>-1.5610357152945989E-2</v>
      </c>
      <c r="U57" s="15">
        <f t="shared" si="5"/>
        <v>-1.7282474300326259E-2</v>
      </c>
      <c r="V57" s="15">
        <f t="shared" si="5"/>
        <v>-1.675412764362412E-2</v>
      </c>
      <c r="W57" s="15">
        <f t="shared" si="5"/>
        <v>-1.7205987590558691E-2</v>
      </c>
      <c r="X57" s="15">
        <f t="shared" si="5"/>
        <v>-1.7701386126130186E-2</v>
      </c>
      <c r="Y57" s="15">
        <f t="shared" si="5"/>
        <v>-1.7791993459239461E-2</v>
      </c>
      <c r="Z57" s="15">
        <f t="shared" si="5"/>
        <v>-1.852038227994909E-2</v>
      </c>
      <c r="AA57" s="15">
        <f t="shared" si="5"/>
        <v>-1.7930846255432897E-2</v>
      </c>
      <c r="AB57" s="15">
        <f t="shared" si="5"/>
        <v>-1.3878227356363472E-2</v>
      </c>
      <c r="AC57" s="15">
        <f t="shared" si="5"/>
        <v>-1.7655494100269644E-2</v>
      </c>
    </row>
    <row r="58" spans="2:29" x14ac:dyDescent="0.25">
      <c r="B58" s="21" t="s">
        <v>35</v>
      </c>
      <c r="C58" s="57">
        <f t="shared" si="6"/>
        <v>2.0576131687242798E-2</v>
      </c>
      <c r="D58" s="57">
        <f t="shared" si="6"/>
        <v>3.136127371931534E-6</v>
      </c>
      <c r="P58" t="s">
        <v>59</v>
      </c>
      <c r="Q58" s="21" t="s">
        <v>36</v>
      </c>
      <c r="R58" s="15">
        <f t="shared" si="5"/>
        <v>-1.9317020780143631E-2</v>
      </c>
      <c r="S58" s="15">
        <f t="shared" si="5"/>
        <v>-1.7666084567775922E-2</v>
      </c>
      <c r="T58" s="15">
        <f t="shared" si="5"/>
        <v>-1.7886130948184163E-2</v>
      </c>
      <c r="U58" s="15">
        <f t="shared" si="5"/>
        <v>-1.6093988502399396E-2</v>
      </c>
      <c r="V58" s="15">
        <f t="shared" si="5"/>
        <v>-1.7438977875696829E-2</v>
      </c>
      <c r="W58" s="15">
        <f t="shared" si="5"/>
        <v>-1.6781192171695724E-2</v>
      </c>
      <c r="X58" s="15">
        <f t="shared" si="5"/>
        <v>-1.7384848819553624E-2</v>
      </c>
      <c r="Y58" s="15">
        <f t="shared" si="5"/>
        <v>-1.7201280716111454E-2</v>
      </c>
      <c r="Z58" s="15">
        <f t="shared" si="5"/>
        <v>-1.765902425610507E-2</v>
      </c>
      <c r="AA58" s="15">
        <f t="shared" si="5"/>
        <v>-1.8843979898196507E-2</v>
      </c>
      <c r="AB58" s="15">
        <f t="shared" si="5"/>
        <v>-7.5404209131614041E-3</v>
      </c>
      <c r="AC58" s="15">
        <f t="shared" si="5"/>
        <v>-1.6475245332625441E-2</v>
      </c>
    </row>
    <row r="59" spans="2:29" x14ac:dyDescent="0.25">
      <c r="B59" s="21" t="s">
        <v>36</v>
      </c>
      <c r="C59" s="57">
        <f t="shared" si="6"/>
        <v>6.8587105624142658E-3</v>
      </c>
      <c r="D59" s="57">
        <f t="shared" si="6"/>
        <v>1.0453757906438446E-6</v>
      </c>
      <c r="P59" t="s">
        <v>60</v>
      </c>
      <c r="Q59" s="21" t="s">
        <v>37</v>
      </c>
      <c r="R59" s="15">
        <f t="shared" si="5"/>
        <v>-1.2833301229077278E-2</v>
      </c>
      <c r="S59" s="15">
        <f t="shared" si="5"/>
        <v>-1.3520504898373604E-2</v>
      </c>
      <c r="T59" s="15">
        <f t="shared" si="5"/>
        <v>-1.0369252455949702E-2</v>
      </c>
      <c r="U59" s="15">
        <f t="shared" si="5"/>
        <v>-1.8448602444628759E-2</v>
      </c>
      <c r="V59" s="15">
        <f t="shared" si="5"/>
        <v>-1.6725886396940708E-2</v>
      </c>
      <c r="W59" s="15">
        <f t="shared" si="5"/>
        <v>-1.7417796940684269E-2</v>
      </c>
      <c r="X59" s="15">
        <f t="shared" si="5"/>
        <v>-1.7025949642951947E-2</v>
      </c>
      <c r="Y59" s="15">
        <f t="shared" si="5"/>
        <v>-1.7793170177851269E-2</v>
      </c>
      <c r="Z59" s="15">
        <f t="shared" si="5"/>
        <v>-1.7560179892713131E-2</v>
      </c>
      <c r="AA59" s="15">
        <f t="shared" si="5"/>
        <v>-1.9126392365030612E-2</v>
      </c>
      <c r="AB59" s="15">
        <f t="shared" si="5"/>
        <v>-1.6406995653140532E-2</v>
      </c>
      <c r="AC59" s="15">
        <f t="shared" si="5"/>
        <v>-1.6510546890979704E-2</v>
      </c>
    </row>
    <row r="60" spans="2:29" x14ac:dyDescent="0.25">
      <c r="B60" s="21" t="s">
        <v>37</v>
      </c>
      <c r="C60" s="57">
        <f t="shared" si="6"/>
        <v>2.2862368541380885E-3</v>
      </c>
      <c r="D60" s="57">
        <f t="shared" si="6"/>
        <v>3.4845859688128153E-7</v>
      </c>
    </row>
    <row r="61" spans="2:29" x14ac:dyDescent="0.25">
      <c r="B61" s="58"/>
      <c r="C61" s="59"/>
      <c r="D61" s="59"/>
    </row>
    <row r="62" spans="2:29" x14ac:dyDescent="0.25">
      <c r="C62" s="15" t="s">
        <v>96</v>
      </c>
      <c r="E62" s="56" t="s">
        <v>98</v>
      </c>
      <c r="F62" s="56"/>
      <c r="Q62" s="15" t="s">
        <v>108</v>
      </c>
      <c r="R62" s="15" t="s">
        <v>104</v>
      </c>
      <c r="S62" s="15" t="s">
        <v>109</v>
      </c>
      <c r="U62" s="61"/>
      <c r="W62" s="62">
        <v>1000000</v>
      </c>
      <c r="X62" s="15" t="s">
        <v>110</v>
      </c>
    </row>
    <row r="63" spans="2:29" x14ac:dyDescent="0.25">
      <c r="C63" s="57">
        <v>5</v>
      </c>
      <c r="D63" s="15">
        <f>C40</f>
        <v>4152505</v>
      </c>
      <c r="E63" s="56" t="s">
        <v>99</v>
      </c>
      <c r="F63" s="56" t="s">
        <v>100</v>
      </c>
      <c r="Q63" s="20"/>
      <c r="R63" s="21">
        <v>1</v>
      </c>
      <c r="S63" s="21">
        <v>2</v>
      </c>
      <c r="T63" s="21">
        <v>3</v>
      </c>
      <c r="U63" s="21">
        <v>4</v>
      </c>
      <c r="V63" s="21">
        <v>5</v>
      </c>
      <c r="W63" s="21">
        <v>6</v>
      </c>
      <c r="X63" s="21">
        <v>7</v>
      </c>
      <c r="Y63" s="21">
        <v>8</v>
      </c>
      <c r="Z63" s="21">
        <v>9</v>
      </c>
      <c r="AA63" s="21">
        <v>10</v>
      </c>
      <c r="AB63" s="21">
        <v>11</v>
      </c>
      <c r="AC63" s="21">
        <v>12</v>
      </c>
    </row>
    <row r="64" spans="2:29" x14ac:dyDescent="0.25">
      <c r="C64" s="57">
        <f>C63/3</f>
        <v>1.6666666666666667</v>
      </c>
      <c r="D64" s="15">
        <f t="shared" ref="D64:D70" si="7">C41</f>
        <v>7298315</v>
      </c>
      <c r="E64" s="56" cm="1">
        <f t="array" ref="E64:F64">LINEST(D69:D74, C69:C74)</f>
        <v>123286521.32414582</v>
      </c>
      <c r="F64" s="56">
        <v>13511.506839945156</v>
      </c>
      <c r="P64" t="s">
        <v>53</v>
      </c>
      <c r="Q64" s="21" t="s">
        <v>30</v>
      </c>
      <c r="R64" s="66">
        <f>$W$62*(R52/'Cell counts and setup'!K15)</f>
        <v>1.4675019595358134E-2</v>
      </c>
      <c r="S64" s="66">
        <f>$W$62*(S52/'Cell counts and setup'!L15)</f>
        <v>1.477717973109747E-2</v>
      </c>
      <c r="T64" s="66">
        <f>$W$62*(T52/'Cell counts and setup'!M15)</f>
        <v>1.6087583690193752E-2</v>
      </c>
      <c r="U64" s="66">
        <f>$W$62*(U52/'Cell counts and setup'!N15)</f>
        <v>-8.4814466303072926E-3</v>
      </c>
      <c r="V64" s="66">
        <f>$W$62*(V52/'Cell counts and setup'!O15)</f>
        <v>-8.6211110606201537E-3</v>
      </c>
      <c r="W64" s="66">
        <f>$W$62*(W52/'Cell counts and setup'!P15)</f>
        <v>-6.6921792433620869E-3</v>
      </c>
      <c r="X64" s="66">
        <f>$W$62*(X52/'Cell counts and setup'!Q15)</f>
        <v>-0.14253591967013712</v>
      </c>
      <c r="Y64" s="66">
        <f>$W$62*(Y52/'Cell counts and setup'!R15)</f>
        <v>-0.14001609987847852</v>
      </c>
      <c r="Z64" s="66">
        <f>$W$62*(Z52/'Cell counts and setup'!S15)</f>
        <v>-0.15336723807691785</v>
      </c>
      <c r="AA64" s="66">
        <f>$W$62*(AA52/'Cell counts and setup'!T15)</f>
        <v>-1.4743882484615509E-3</v>
      </c>
      <c r="AB64" s="66">
        <f>$W$62*(AB52/'Cell counts and setup'!U15)</f>
        <v>-1.2967311864062383E-3</v>
      </c>
      <c r="AC64" s="66">
        <f>$W$62*(AC52/'Cell counts and setup'!V15)</f>
        <v>-1.5054464924052506E-3</v>
      </c>
    </row>
    <row r="65" spans="3:29" x14ac:dyDescent="0.25">
      <c r="C65" s="57">
        <f t="shared" ref="C65:C70" si="8">C64/3</f>
        <v>0.55555555555555558</v>
      </c>
      <c r="D65" s="15">
        <f t="shared" si="7"/>
        <v>7620101</v>
      </c>
      <c r="P65" t="s">
        <v>54</v>
      </c>
      <c r="Q65" s="21" t="s">
        <v>31</v>
      </c>
      <c r="R65" s="66">
        <f>$W$62*(R53/'Cell counts and setup'!K16)</f>
        <v>1.186042955273151E-2</v>
      </c>
      <c r="S65" s="66">
        <f>$W$62*(S53/'Cell counts and setup'!L16)</f>
        <v>1.0981745310811678E-2</v>
      </c>
      <c r="T65" s="66">
        <f>$W$62*(T53/'Cell counts and setup'!M16)</f>
        <v>1.138897471393076E-2</v>
      </c>
      <c r="U65" s="66">
        <f>$W$62*(U53/'Cell counts and setup'!N16)</f>
        <v>-1.6132640353366003E-2</v>
      </c>
      <c r="V65" s="66">
        <f>$W$62*(V53/'Cell counts and setup'!O16)</f>
        <v>-2.0383561377546464E-2</v>
      </c>
      <c r="W65" s="66">
        <f>$W$62*(W53/'Cell counts and setup'!P16)</f>
        <v>-2.0024300346702131E-2</v>
      </c>
      <c r="X65" s="66">
        <f>$W$62*(X53/'Cell counts and setup'!Q16)</f>
        <v>-0.27273746399270504</v>
      </c>
      <c r="Y65" s="66">
        <f>$W$62*(Y53/'Cell counts and setup'!R16)</f>
        <v>-0.2888741047077244</v>
      </c>
      <c r="Z65" s="66">
        <f>$W$62*(Z53/'Cell counts and setup'!S16)</f>
        <v>-0.30001320370876378</v>
      </c>
      <c r="AA65" s="66">
        <f>$W$62*(AA53/'Cell counts and setup'!T16)</f>
        <v>-2.9210544694045827E-3</v>
      </c>
      <c r="AB65" s="66">
        <f>$W$62*(AB53/'Cell counts and setup'!U16)</f>
        <v>-2.5973181326716705E-3</v>
      </c>
      <c r="AC65" s="66">
        <f>$W$62*(AC53/'Cell counts and setup'!V16)</f>
        <v>-2.8785051182654777E-3</v>
      </c>
    </row>
    <row r="66" spans="3:29" x14ac:dyDescent="0.25">
      <c r="C66" s="57">
        <f t="shared" si="8"/>
        <v>0.1851851851851852</v>
      </c>
      <c r="D66" s="15">
        <f t="shared" si="7"/>
        <v>7169217</v>
      </c>
      <c r="P66" t="s">
        <v>55</v>
      </c>
      <c r="Q66" s="21" t="s">
        <v>32</v>
      </c>
      <c r="R66" s="66">
        <f>$W$62*(R54/'Cell counts and setup'!K17)</f>
        <v>-1.6691252737883234E-3</v>
      </c>
      <c r="S66" s="66">
        <f>$W$62*(S54/'Cell counts and setup'!L17)</f>
        <v>-3.4998414908161113E-3</v>
      </c>
      <c r="T66" s="66">
        <f>$W$62*(T54/'Cell counts and setup'!M17)</f>
        <v>-3.6035798598158695E-3</v>
      </c>
      <c r="U66" s="66">
        <f>$W$62*(U54/'Cell counts and setup'!N17)</f>
        <v>-3.5415141689613128E-2</v>
      </c>
      <c r="V66" s="66">
        <f>$W$62*(V54/'Cell counts and setup'!O17)</f>
        <v>-3.2826115728251636E-2</v>
      </c>
      <c r="W66" s="66">
        <f>$W$62*(W54/'Cell counts and setup'!P17)</f>
        <v>-3.4918616162776681E-2</v>
      </c>
      <c r="X66" s="66">
        <f>$W$62*(X54/'Cell counts and setup'!Q17)</f>
        <v>-0.33954381322714827</v>
      </c>
      <c r="Y66" s="66">
        <f>$W$62*(Y54/'Cell counts and setup'!R17)</f>
        <v>-0.34481939694978553</v>
      </c>
      <c r="Z66" s="66">
        <f>$W$62*(Z54/'Cell counts and setup'!S17)</f>
        <v>-0.34113978813483686</v>
      </c>
      <c r="AA66" s="66">
        <f>$W$62*(AA54/'Cell counts and setup'!T17)</f>
        <v>-3.1513869693041018E-3</v>
      </c>
      <c r="AB66" s="66">
        <f>$W$62*(AB54/'Cell counts and setup'!U17)</f>
        <v>-2.7178137860487017E-3</v>
      </c>
      <c r="AC66" s="66">
        <f>$W$62*(AC54/'Cell counts and setup'!V17)</f>
        <v>-3.3016746064447777E-3</v>
      </c>
    </row>
    <row r="67" spans="3:29" x14ac:dyDescent="0.25">
      <c r="C67" s="57">
        <f t="shared" si="8"/>
        <v>6.1728395061728399E-2</v>
      </c>
      <c r="D67" s="15">
        <f t="shared" si="7"/>
        <v>4808547</v>
      </c>
      <c r="P67" t="s">
        <v>56</v>
      </c>
      <c r="Q67" s="21" t="s">
        <v>33</v>
      </c>
      <c r="R67" s="66">
        <f>$W$62*(R55/'Cell counts and setup'!K18)</f>
        <v>2.8809275381351033E-2</v>
      </c>
      <c r="S67" s="66">
        <f>$W$62*(S55/'Cell counts and setup'!L18)</f>
        <v>2.7308696288929388E-2</v>
      </c>
      <c r="T67" s="66">
        <f>$W$62*(T55/'Cell counts and setup'!M18)</f>
        <v>2.8772432518723801E-2</v>
      </c>
      <c r="U67" s="66">
        <f>$W$62*(U55/'Cell counts and setup'!N18)</f>
        <v>2.7969768209857196E-3</v>
      </c>
      <c r="V67" s="66">
        <f>$W$62*(V55/'Cell counts and setup'!O18)</f>
        <v>6.7483738377563697E-3</v>
      </c>
      <c r="W67" s="66">
        <f>$W$62*(W55/'Cell counts and setup'!P18)</f>
        <v>7.4253614385317605E-3</v>
      </c>
      <c r="X67" s="66">
        <f>$W$62*(X55/'Cell counts and setup'!Q18)</f>
        <v>-0.19893621199560899</v>
      </c>
      <c r="Y67" s="66">
        <f>$W$62*(Y55/'Cell counts and setup'!R18)</f>
        <v>-0.20389464725752399</v>
      </c>
      <c r="Z67" s="66">
        <f>$W$62*(Z55/'Cell counts and setup'!S18)</f>
        <v>-0.20625873094277136</v>
      </c>
      <c r="AA67" s="66">
        <f>$W$62*(AA55/'Cell counts and setup'!T18)</f>
        <v>-2.0417096872722821E-3</v>
      </c>
      <c r="AB67" s="66">
        <f>$W$62*(AB55/'Cell counts and setup'!U18)</f>
        <v>-1.7558704780560057E-3</v>
      </c>
      <c r="AC67" s="66">
        <f>$W$62*(AC55/'Cell counts and setup'!V18)</f>
        <v>-2.1835547083871262E-3</v>
      </c>
    </row>
    <row r="68" spans="3:29" x14ac:dyDescent="0.25">
      <c r="C68" s="57">
        <f t="shared" si="8"/>
        <v>2.0576131687242798E-2</v>
      </c>
      <c r="D68" s="15">
        <f t="shared" si="7"/>
        <v>2218474</v>
      </c>
      <c r="P68" t="s">
        <v>57</v>
      </c>
      <c r="Q68" s="21" t="s">
        <v>34</v>
      </c>
      <c r="R68" s="66">
        <f>$W$62*(R56/'Cell counts and setup'!K19)</f>
        <v>-2.5474861397654577E-4</v>
      </c>
      <c r="S68" s="66">
        <f>$W$62*(S56/'Cell counts and setup'!L19)</f>
        <v>-2.971907699543336E-4</v>
      </c>
      <c r="T68" s="66">
        <f>$W$62*(T56/'Cell counts and setup'!M19)</f>
        <v>-3.0582825509704409E-4</v>
      </c>
      <c r="U68" s="66">
        <f>$W$62*(U56/'Cell counts and setup'!N19)</f>
        <v>-3.0196814005539032E-3</v>
      </c>
      <c r="V68" s="66">
        <f>$W$62*(V56/'Cell counts and setup'!O19)</f>
        <v>-2.8113880641478304E-3</v>
      </c>
      <c r="W68" s="66">
        <f>$W$62*(W56/'Cell counts and setup'!P19)</f>
        <v>-2.8765513923262437E-3</v>
      </c>
      <c r="X68" s="66">
        <f>$W$62*(X56/'Cell counts and setup'!Q19)</f>
        <v>-3.0021006785820138E-2</v>
      </c>
      <c r="Y68" s="66">
        <f>$W$62*(Y56/'Cell counts and setup'!R19)</f>
        <v>-2.8887814597849486E-2</v>
      </c>
      <c r="Z68" s="66">
        <f>$W$62*(Z56/'Cell counts and setup'!S19)</f>
        <v>-2.9652193814018561E-2</v>
      </c>
      <c r="AA68" s="66">
        <f>$W$62*(AA56/'Cell counts and setup'!T19)</f>
        <v>-2.8710096430090181E-4</v>
      </c>
      <c r="AB68" s="66">
        <f>$W$62*(AB56/'Cell counts and setup'!U19)</f>
        <v>-2.274793854397141E-4</v>
      </c>
      <c r="AC68" s="66">
        <f>$W$62*(AC56/'Cell counts and setup'!V19)</f>
        <v>-2.9260449465731914E-4</v>
      </c>
    </row>
    <row r="69" spans="3:29" x14ac:dyDescent="0.25">
      <c r="C69" s="57">
        <f t="shared" si="8"/>
        <v>6.8587105624142658E-3</v>
      </c>
      <c r="D69" s="15">
        <f t="shared" si="7"/>
        <v>854885</v>
      </c>
      <c r="P69" t="s">
        <v>58</v>
      </c>
      <c r="Q69" s="21" t="s">
        <v>35</v>
      </c>
      <c r="R69" s="66">
        <f>$W$62*(R57/'Cell counts and setup'!K20)</f>
        <v>-1.6468595101373751E-3</v>
      </c>
      <c r="S69" s="66">
        <f>$W$62*(S57/'Cell counts and setup'!L20)</f>
        <v>-2.3629430002943186E-3</v>
      </c>
      <c r="T69" s="66">
        <f>$W$62*(T57/'Cell counts and setup'!M20)</f>
        <v>-2.2164182170774172E-3</v>
      </c>
      <c r="U69" s="66">
        <f>$W$62*(U57/'Cell counts and setup'!N20)</f>
        <v>-2.4538318053912333E-2</v>
      </c>
      <c r="V69" s="66">
        <f>$W$62*(V57/'Cell counts and setup'!O20)</f>
        <v>-2.3788151261844047E-2</v>
      </c>
      <c r="W69" s="66">
        <f>$W$62*(W57/'Cell counts and setup'!P20)</f>
        <v>-2.4429719297822269E-2</v>
      </c>
      <c r="X69" s="66">
        <f>$W$62*(X57/'Cell counts and setup'!Q20)</f>
        <v>-0.25133105087267149</v>
      </c>
      <c r="Y69" s="66">
        <f>$W$62*(Y57/'Cell counts and setup'!R20)</f>
        <v>-0.25261752844481528</v>
      </c>
      <c r="Z69" s="66">
        <f>$W$62*(Z57/'Cell counts and setup'!S20)</f>
        <v>-0.26295947152477667</v>
      </c>
      <c r="AA69" s="66">
        <f>$W$62*(AA57/'Cell counts and setup'!T20)</f>
        <v>-2.5458901355537339E-3</v>
      </c>
      <c r="AB69" s="66">
        <f>$W$62*(AB57/'Cell counts and setup'!U20)</f>
        <v>-1.970483803285765E-3</v>
      </c>
      <c r="AC69" s="66">
        <f>$W$62*(AC57/'Cell counts and setup'!V20)</f>
        <v>-2.5067945833613108E-3</v>
      </c>
    </row>
    <row r="70" spans="3:29" x14ac:dyDescent="0.25">
      <c r="C70" s="57">
        <f t="shared" si="8"/>
        <v>2.2862368541380885E-3</v>
      </c>
      <c r="D70" s="15">
        <f t="shared" si="7"/>
        <v>307282</v>
      </c>
      <c r="P70" t="s">
        <v>59</v>
      </c>
      <c r="Q70" s="21" t="s">
        <v>36</v>
      </c>
      <c r="R70" s="66">
        <f>$W$62*(R58/'Cell counts and setup'!K21)</f>
        <v>-4.5818787397421346E-4</v>
      </c>
      <c r="S70" s="66">
        <f>$W$62*(S58/'Cell counts and setup'!L21)</f>
        <v>-4.1902868054468831E-4</v>
      </c>
      <c r="T70" s="66">
        <f>$W$62*(T58/'Cell counts and setup'!M21)</f>
        <v>-4.2424804559908691E-4</v>
      </c>
      <c r="U70" s="66">
        <f>$W$62*(U58/'Cell counts and setup'!N21)</f>
        <v>-3.8173952700096361E-3</v>
      </c>
      <c r="V70" s="66">
        <f>$W$62*(V58/'Cell counts and setup'!O21)</f>
        <v>-4.1364184923185984E-3</v>
      </c>
      <c r="W70" s="66">
        <f>$W$62*(W58/'Cell counts and setup'!P21)</f>
        <v>-3.980395761548074E-3</v>
      </c>
      <c r="X70" s="66">
        <f>$W$62*(X58/'Cell counts and setup'!Q21)</f>
        <v>-4.1235794125056388E-2</v>
      </c>
      <c r="Y70" s="66">
        <f>$W$62*(Y58/'Cell counts and setup'!R21)</f>
        <v>-4.0800381853138647E-2</v>
      </c>
      <c r="Z70" s="66">
        <f>$W$62*(Z58/'Cell counts and setup'!S21)</f>
        <v>-4.1886121428625842E-2</v>
      </c>
      <c r="AA70" s="66">
        <f>$W$62*(AA58/'Cell counts and setup'!T21)</f>
        <v>-4.4696763465941014E-4</v>
      </c>
      <c r="AB70" s="66">
        <f>$W$62*(AB58/'Cell counts and setup'!U21)</f>
        <v>-1.7885415491313833E-4</v>
      </c>
      <c r="AC70" s="66">
        <f>$W$62*(AC58/'Cell counts and setup'!V21)</f>
        <v>-3.9078270495617834E-4</v>
      </c>
    </row>
    <row r="71" spans="3:29" x14ac:dyDescent="0.25">
      <c r="C71" s="57">
        <f>D53</f>
        <v>7.6207895137936279E-4</v>
      </c>
      <c r="D71" s="15">
        <f>D40</f>
        <v>108505</v>
      </c>
      <c r="P71" t="s">
        <v>60</v>
      </c>
      <c r="Q71" s="21" t="s">
        <v>37</v>
      </c>
      <c r="R71" s="66">
        <f>$W$62*(R59/'Cell counts and setup'!K22)</f>
        <v>-4.8171102706748363E-5</v>
      </c>
      <c r="S71" s="66">
        <f>$W$62*(S59/'Cell counts and setup'!L22)</f>
        <v>-5.0750591642854934E-5</v>
      </c>
      <c r="T71" s="66">
        <f>$W$62*(T59/'Cell counts and setup'!M22)</f>
        <v>-3.8922044774886819E-5</v>
      </c>
      <c r="U71" s="66">
        <f>$W$62*(U59/'Cell counts and setup'!N22)</f>
        <v>-6.9248707506578051E-4</v>
      </c>
      <c r="V71" s="66">
        <f>$W$62*(V59/'Cell counts and setup'!O22)</f>
        <v>-6.2782317433872532E-4</v>
      </c>
      <c r="W71" s="66">
        <f>$W$62*(W59/'Cell counts and setup'!P22)</f>
        <v>-6.5379474102418198E-4</v>
      </c>
      <c r="X71" s="66">
        <f>$W$62*(X59/'Cell counts and setup'!Q22)</f>
        <v>-6.3908635376864285E-3</v>
      </c>
      <c r="Y71" s="66">
        <f>$W$62*(Y59/'Cell counts and setup'!R22)</f>
        <v>-6.6788475764435308E-3</v>
      </c>
      <c r="Z71" s="66">
        <f>$W$62*(Z59/'Cell counts and setup'!S22)</f>
        <v>-6.5913923008700543E-3</v>
      </c>
      <c r="AA71" s="66">
        <f>$W$62*(AA59/'Cell counts and setup'!T22)</f>
        <v>-7.1792860977806431E-5</v>
      </c>
      <c r="AB71" s="66">
        <f>$W$62*(AB59/'Cell counts and setup'!U22)</f>
        <v>-6.1585328561124462E-5</v>
      </c>
      <c r="AC71" s="66">
        <f>$W$62*(AC59/'Cell counts and setup'!V22)</f>
        <v>-6.1974018674784361E-5</v>
      </c>
    </row>
    <row r="72" spans="3:29" x14ac:dyDescent="0.25">
      <c r="C72" s="57">
        <f>C71/3</f>
        <v>2.5402631712645424E-4</v>
      </c>
      <c r="D72" s="15">
        <f t="shared" ref="D72:D78" si="9">D41</f>
        <v>51512</v>
      </c>
    </row>
    <row r="73" spans="3:29" x14ac:dyDescent="0.25">
      <c r="C73" s="57">
        <f t="shared" ref="C73:C78" si="10">C72/3</f>
        <v>8.4675439042151415E-5</v>
      </c>
      <c r="D73" s="15">
        <f t="shared" si="9"/>
        <v>17158</v>
      </c>
    </row>
    <row r="74" spans="3:29" x14ac:dyDescent="0.25">
      <c r="C74" s="57">
        <f t="shared" si="10"/>
        <v>2.8225146347383805E-5</v>
      </c>
      <c r="D74" s="15">
        <f t="shared" si="9"/>
        <v>8367</v>
      </c>
    </row>
    <row r="75" spans="3:29" x14ac:dyDescent="0.25">
      <c r="C75" s="57">
        <f t="shared" si="10"/>
        <v>9.4083821157946016E-6</v>
      </c>
      <c r="D75" s="15">
        <f t="shared" si="9"/>
        <v>5575</v>
      </c>
    </row>
    <row r="76" spans="3:29" x14ac:dyDescent="0.25">
      <c r="C76" s="57">
        <f t="shared" si="10"/>
        <v>3.136127371931534E-6</v>
      </c>
      <c r="D76" s="15">
        <f t="shared" si="9"/>
        <v>4399</v>
      </c>
    </row>
    <row r="77" spans="3:29" x14ac:dyDescent="0.25">
      <c r="C77" s="57">
        <f t="shared" si="10"/>
        <v>1.0453757906438446E-6</v>
      </c>
      <c r="D77" s="15">
        <f t="shared" si="9"/>
        <v>4063</v>
      </c>
    </row>
    <row r="78" spans="3:29" x14ac:dyDescent="0.25">
      <c r="C78" s="57">
        <f t="shared" si="10"/>
        <v>3.4845859688128153E-7</v>
      </c>
      <c r="D78" s="15">
        <f t="shared" si="9"/>
        <v>3761</v>
      </c>
    </row>
  </sheetData>
  <conditionalFormatting sqref="R52:AC59">
    <cfRule type="colorScale" priority="4">
      <colorScale>
        <cfvo type="min"/>
        <cfvo type="num" val="0"/>
        <cfvo type="max"/>
        <color theme="0"/>
        <color theme="0"/>
        <color rgb="FFFF0000"/>
      </colorScale>
    </cfRule>
  </conditionalFormatting>
  <conditionalFormatting sqref="R64:AC71">
    <cfRule type="colorScale" priority="1">
      <colorScale>
        <cfvo type="min"/>
        <cfvo type="num" val="0"/>
        <cfvo type="max"/>
        <color theme="0"/>
        <color theme="0"/>
        <color rgb="FFFF0000"/>
      </colorScale>
    </cfRule>
  </conditionalFormatting>
  <pageMargins left="0.75" right="0.75" top="1" bottom="1" header="0.5" footer="0.5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O67"/>
  <sheetViews>
    <sheetView workbookViewId="0"/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</row>
    <row r="6" spans="1:2" x14ac:dyDescent="0.25">
      <c r="A6" s="15" t="s">
        <v>5</v>
      </c>
      <c r="B6" s="15" t="s">
        <v>52</v>
      </c>
    </row>
    <row r="7" spans="1:2" x14ac:dyDescent="0.25">
      <c r="A7" s="15" t="s">
        <v>7</v>
      </c>
      <c r="B7" s="16">
        <v>45742</v>
      </c>
    </row>
    <row r="8" spans="1:2" x14ac:dyDescent="0.25">
      <c r="A8" s="15" t="s">
        <v>8</v>
      </c>
      <c r="B8" s="17">
        <v>0.75539351851851855</v>
      </c>
    </row>
    <row r="9" spans="1:2" x14ac:dyDescent="0.25">
      <c r="A9" s="15" t="s">
        <v>9</v>
      </c>
      <c r="B9" s="15" t="s">
        <v>10</v>
      </c>
    </row>
    <row r="10" spans="1:2" x14ac:dyDescent="0.25">
      <c r="A10" s="15" t="s">
        <v>11</v>
      </c>
      <c r="B10" s="15" t="s">
        <v>12</v>
      </c>
    </row>
    <row r="11" spans="1:2" x14ac:dyDescent="0.25">
      <c r="A11" s="15" t="s">
        <v>13</v>
      </c>
      <c r="B11" s="15" t="s">
        <v>14</v>
      </c>
    </row>
    <row r="13" spans="1:2" x14ac:dyDescent="0.25">
      <c r="A13" s="18" t="s">
        <v>15</v>
      </c>
      <c r="B13" s="19"/>
    </row>
    <row r="14" spans="1:2" x14ac:dyDescent="0.25">
      <c r="A14" s="15" t="s">
        <v>16</v>
      </c>
      <c r="B14" s="15" t="s">
        <v>17</v>
      </c>
    </row>
    <row r="15" spans="1:2" x14ac:dyDescent="0.25">
      <c r="A15" s="15" t="s">
        <v>18</v>
      </c>
    </row>
    <row r="16" spans="1:2" x14ac:dyDescent="0.25">
      <c r="A16" s="15" t="s">
        <v>19</v>
      </c>
      <c r="B16" s="15" t="s">
        <v>20</v>
      </c>
    </row>
    <row r="17" spans="1:15" x14ac:dyDescent="0.25">
      <c r="B17" s="15" t="s">
        <v>21</v>
      </c>
    </row>
    <row r="18" spans="1:15" x14ac:dyDescent="0.25">
      <c r="B18" s="15" t="s">
        <v>22</v>
      </c>
    </row>
    <row r="19" spans="1:15" x14ac:dyDescent="0.25">
      <c r="B19" s="15" t="s">
        <v>23</v>
      </c>
    </row>
    <row r="20" spans="1:15" x14ac:dyDescent="0.25">
      <c r="B20" s="15" t="s">
        <v>24</v>
      </c>
    </row>
    <row r="21" spans="1:15" x14ac:dyDescent="0.25">
      <c r="B21" s="15" t="s">
        <v>25</v>
      </c>
    </row>
    <row r="22" spans="1:15" x14ac:dyDescent="0.25">
      <c r="B22" s="15" t="s">
        <v>26</v>
      </c>
    </row>
    <row r="23" spans="1:15" x14ac:dyDescent="0.25">
      <c r="B23" s="15" t="s">
        <v>27</v>
      </c>
    </row>
    <row r="25" spans="1:15" x14ac:dyDescent="0.25">
      <c r="A25" s="18" t="s">
        <v>28</v>
      </c>
      <c r="B25" s="19"/>
    </row>
    <row r="26" spans="1:15" x14ac:dyDescent="0.25">
      <c r="A26" s="15" t="s">
        <v>29</v>
      </c>
      <c r="B26" s="15">
        <v>25.3</v>
      </c>
    </row>
    <row r="28" spans="1:15" x14ac:dyDescent="0.25">
      <c r="B28" s="20"/>
      <c r="C28" s="21">
        <v>1</v>
      </c>
      <c r="D28" s="21">
        <v>2</v>
      </c>
      <c r="E28" s="21">
        <v>3</v>
      </c>
      <c r="F28" s="21">
        <v>4</v>
      </c>
      <c r="G28" s="21">
        <v>5</v>
      </c>
      <c r="H28" s="21">
        <v>6</v>
      </c>
      <c r="I28" s="21">
        <v>7</v>
      </c>
      <c r="J28" s="21">
        <v>8</v>
      </c>
      <c r="K28" s="21">
        <v>9</v>
      </c>
      <c r="L28" s="21">
        <v>10</v>
      </c>
      <c r="M28" s="21">
        <v>11</v>
      </c>
      <c r="N28" s="21">
        <v>12</v>
      </c>
    </row>
    <row r="29" spans="1:15" x14ac:dyDescent="0.25">
      <c r="B29" s="21" t="s">
        <v>30</v>
      </c>
      <c r="C29" s="30">
        <v>4152505</v>
      </c>
      <c r="D29" s="27">
        <v>108505</v>
      </c>
      <c r="E29" s="27">
        <v>73414</v>
      </c>
      <c r="F29" s="27">
        <v>149720</v>
      </c>
      <c r="G29" s="27">
        <v>35831</v>
      </c>
      <c r="H29" s="27">
        <v>3199</v>
      </c>
      <c r="I29" s="27">
        <v>3148</v>
      </c>
      <c r="J29" s="27">
        <v>3110</v>
      </c>
      <c r="K29" s="27">
        <v>3050</v>
      </c>
      <c r="L29" s="27">
        <v>3809</v>
      </c>
      <c r="M29" s="27">
        <v>2935</v>
      </c>
      <c r="N29" s="27">
        <v>2957</v>
      </c>
      <c r="O29" s="28">
        <v>360440</v>
      </c>
    </row>
    <row r="30" spans="1:15" x14ac:dyDescent="0.25">
      <c r="B30" s="21" t="s">
        <v>31</v>
      </c>
      <c r="C30" s="25">
        <v>7298315</v>
      </c>
      <c r="D30" s="27">
        <v>51512</v>
      </c>
      <c r="E30" s="27">
        <v>74932</v>
      </c>
      <c r="F30" s="27">
        <v>147077</v>
      </c>
      <c r="G30" s="27">
        <v>35788</v>
      </c>
      <c r="H30" s="27">
        <v>3165</v>
      </c>
      <c r="I30" s="27">
        <v>3164</v>
      </c>
      <c r="J30" s="27">
        <v>3247</v>
      </c>
      <c r="K30" s="27">
        <v>3117</v>
      </c>
      <c r="L30" s="27">
        <v>3426</v>
      </c>
      <c r="M30" s="27">
        <v>3230</v>
      </c>
      <c r="N30" s="27">
        <v>3080</v>
      </c>
      <c r="O30" s="28">
        <v>360440</v>
      </c>
    </row>
    <row r="31" spans="1:15" x14ac:dyDescent="0.25">
      <c r="B31" s="21" t="s">
        <v>32</v>
      </c>
      <c r="C31" s="25">
        <v>7620101</v>
      </c>
      <c r="D31" s="27">
        <v>17158</v>
      </c>
      <c r="E31" s="27">
        <v>76340</v>
      </c>
      <c r="F31" s="27">
        <v>147775</v>
      </c>
      <c r="G31" s="27">
        <v>35982</v>
      </c>
      <c r="H31" s="27">
        <v>3118</v>
      </c>
      <c r="I31" s="27">
        <v>3275</v>
      </c>
      <c r="J31" s="27">
        <v>3083</v>
      </c>
      <c r="K31" s="27">
        <v>3499</v>
      </c>
      <c r="L31" s="27">
        <v>3627</v>
      </c>
      <c r="M31" s="27">
        <v>3078</v>
      </c>
      <c r="N31" s="27">
        <v>3148</v>
      </c>
      <c r="O31" s="28">
        <v>360440</v>
      </c>
    </row>
    <row r="32" spans="1:15" x14ac:dyDescent="0.25">
      <c r="B32" s="21" t="s">
        <v>33</v>
      </c>
      <c r="C32" s="25">
        <v>7169217</v>
      </c>
      <c r="D32" s="27">
        <v>8367</v>
      </c>
      <c r="E32" s="27">
        <v>76855</v>
      </c>
      <c r="F32" s="27">
        <v>147106</v>
      </c>
      <c r="G32" s="27">
        <v>35726</v>
      </c>
      <c r="H32" s="27">
        <v>3451</v>
      </c>
      <c r="I32" s="27">
        <v>3135</v>
      </c>
      <c r="J32" s="27">
        <v>3086</v>
      </c>
      <c r="K32" s="27">
        <v>3080</v>
      </c>
      <c r="L32" s="27">
        <v>3055</v>
      </c>
      <c r="M32" s="27">
        <v>3073</v>
      </c>
      <c r="N32" s="27">
        <v>3084</v>
      </c>
      <c r="O32" s="28">
        <v>360440</v>
      </c>
    </row>
    <row r="33" spans="2:15" x14ac:dyDescent="0.25">
      <c r="B33" s="21" t="s">
        <v>34</v>
      </c>
      <c r="C33" s="36">
        <v>4808547</v>
      </c>
      <c r="D33" s="27">
        <v>5575</v>
      </c>
      <c r="E33" s="27">
        <v>77589</v>
      </c>
      <c r="F33" s="27">
        <v>154022</v>
      </c>
      <c r="G33" s="27">
        <v>36303</v>
      </c>
      <c r="H33" s="27">
        <v>3171</v>
      </c>
      <c r="I33" s="27">
        <v>3173</v>
      </c>
      <c r="J33" s="27">
        <v>3123</v>
      </c>
      <c r="K33" s="27">
        <v>3045</v>
      </c>
      <c r="L33" s="27">
        <v>3327</v>
      </c>
      <c r="M33" s="27">
        <v>3075</v>
      </c>
      <c r="N33" s="27">
        <v>6723</v>
      </c>
      <c r="O33" s="28">
        <v>360440</v>
      </c>
    </row>
    <row r="34" spans="2:15" x14ac:dyDescent="0.25">
      <c r="B34" s="21" t="s">
        <v>35</v>
      </c>
      <c r="C34" s="29">
        <v>2218474</v>
      </c>
      <c r="D34" s="27">
        <v>4399</v>
      </c>
      <c r="E34" s="27">
        <v>75515</v>
      </c>
      <c r="F34" s="27">
        <v>149122</v>
      </c>
      <c r="G34" s="27">
        <v>35463</v>
      </c>
      <c r="H34" s="27">
        <v>3095</v>
      </c>
      <c r="I34" s="27">
        <v>3183</v>
      </c>
      <c r="J34" s="27">
        <v>3052</v>
      </c>
      <c r="K34" s="27">
        <v>3171</v>
      </c>
      <c r="L34" s="27">
        <v>3087</v>
      </c>
      <c r="M34" s="27">
        <v>3109</v>
      </c>
      <c r="N34" s="27">
        <v>3078</v>
      </c>
      <c r="O34" s="28">
        <v>360440</v>
      </c>
    </row>
    <row r="35" spans="2:15" x14ac:dyDescent="0.25">
      <c r="B35" s="21" t="s">
        <v>36</v>
      </c>
      <c r="C35" s="35">
        <v>854885</v>
      </c>
      <c r="D35" s="27">
        <v>4063</v>
      </c>
      <c r="E35" s="27">
        <v>74560</v>
      </c>
      <c r="F35" s="27">
        <v>151172</v>
      </c>
      <c r="G35" s="27">
        <v>36047</v>
      </c>
      <c r="H35" s="27">
        <v>3407</v>
      </c>
      <c r="I35" s="27">
        <v>6041</v>
      </c>
      <c r="J35" s="27">
        <v>3057</v>
      </c>
      <c r="K35" s="27">
        <v>3063</v>
      </c>
      <c r="L35" s="27">
        <v>3186</v>
      </c>
      <c r="M35" s="27">
        <v>3135</v>
      </c>
      <c r="N35" s="27">
        <v>6736</v>
      </c>
      <c r="O35" s="28">
        <v>360440</v>
      </c>
    </row>
    <row r="36" spans="2:15" x14ac:dyDescent="0.25">
      <c r="B36" s="21" t="s">
        <v>37</v>
      </c>
      <c r="C36" s="27">
        <v>307282</v>
      </c>
      <c r="D36" s="27">
        <v>3761</v>
      </c>
      <c r="E36" s="27">
        <v>76186</v>
      </c>
      <c r="F36" s="27">
        <v>152512</v>
      </c>
      <c r="G36" s="27">
        <v>40400</v>
      </c>
      <c r="H36" s="27">
        <v>2997</v>
      </c>
      <c r="I36" s="27">
        <v>2956</v>
      </c>
      <c r="J36" s="27">
        <v>2625</v>
      </c>
      <c r="K36" s="27">
        <v>2880</v>
      </c>
      <c r="L36" s="27">
        <v>2898</v>
      </c>
      <c r="M36" s="27">
        <v>2786</v>
      </c>
      <c r="N36" s="27">
        <v>2947</v>
      </c>
      <c r="O36" s="28">
        <v>360440</v>
      </c>
    </row>
    <row r="39" spans="2:15" x14ac:dyDescent="0.25">
      <c r="B39" s="15" t="s">
        <v>91</v>
      </c>
      <c r="E39" s="56" t="s">
        <v>92</v>
      </c>
    </row>
    <row r="40" spans="2:15" x14ac:dyDescent="0.25">
      <c r="E40" s="15" t="s">
        <v>93</v>
      </c>
      <c r="F40" s="15">
        <f>AVERAGE(E29:E36)</f>
        <v>75673.875</v>
      </c>
    </row>
    <row r="41" spans="2:15" x14ac:dyDescent="0.25">
      <c r="B41" s="20"/>
      <c r="C41" s="21">
        <v>1</v>
      </c>
      <c r="D41" s="21">
        <v>2</v>
      </c>
      <c r="E41" s="15" t="s">
        <v>94</v>
      </c>
      <c r="F41" s="15">
        <f>STDEV(E29:E36)</f>
        <v>1346.5366620121627</v>
      </c>
    </row>
    <row r="42" spans="2:15" x14ac:dyDescent="0.25">
      <c r="B42" s="21" t="s">
        <v>30</v>
      </c>
      <c r="C42" s="57">
        <v>5</v>
      </c>
      <c r="D42" s="57">
        <f>C49/3</f>
        <v>7.6207895137936279E-4</v>
      </c>
    </row>
    <row r="43" spans="2:15" x14ac:dyDescent="0.25">
      <c r="B43" s="21" t="s">
        <v>31</v>
      </c>
      <c r="C43" s="57">
        <f>C42/3</f>
        <v>1.6666666666666667</v>
      </c>
      <c r="D43" s="57">
        <f>D42/3</f>
        <v>2.5402631712645424E-4</v>
      </c>
      <c r="E43" s="56" t="s">
        <v>95</v>
      </c>
    </row>
    <row r="44" spans="2:15" x14ac:dyDescent="0.25">
      <c r="B44" s="21" t="s">
        <v>32</v>
      </c>
      <c r="C44" s="57">
        <f t="shared" ref="C44:D49" si="0">C43/3</f>
        <v>0.55555555555555558</v>
      </c>
      <c r="D44" s="57">
        <f t="shared" si="0"/>
        <v>8.4675439042151415E-5</v>
      </c>
      <c r="E44" s="15">
        <f>(F40-F53)/E53</f>
        <v>3.7285926242634722E-4</v>
      </c>
      <c r="F44" s="15" t="s">
        <v>96</v>
      </c>
    </row>
    <row r="45" spans="2:15" x14ac:dyDescent="0.25">
      <c r="B45" s="21" t="s">
        <v>33</v>
      </c>
      <c r="C45" s="57">
        <f t="shared" si="0"/>
        <v>0.1851851851851852</v>
      </c>
      <c r="D45" s="57">
        <f t="shared" si="0"/>
        <v>2.8225146347383805E-5</v>
      </c>
      <c r="E45" s="15">
        <f>E44*1000</f>
        <v>0.3728592624263472</v>
      </c>
      <c r="F45" s="15" t="s">
        <v>97</v>
      </c>
    </row>
    <row r="46" spans="2:15" x14ac:dyDescent="0.25">
      <c r="B46" s="21" t="s">
        <v>34</v>
      </c>
      <c r="C46" s="57">
        <f t="shared" si="0"/>
        <v>6.1728395061728399E-2</v>
      </c>
      <c r="D46" s="57">
        <f t="shared" si="0"/>
        <v>9.4083821157946016E-6</v>
      </c>
    </row>
    <row r="47" spans="2:15" x14ac:dyDescent="0.25">
      <c r="B47" s="21" t="s">
        <v>35</v>
      </c>
      <c r="C47" s="57">
        <f t="shared" si="0"/>
        <v>2.0576131687242798E-2</v>
      </c>
      <c r="D47" s="57">
        <f t="shared" si="0"/>
        <v>3.136127371931534E-6</v>
      </c>
    </row>
    <row r="48" spans="2:15" x14ac:dyDescent="0.25">
      <c r="B48" s="21" t="s">
        <v>36</v>
      </c>
      <c r="C48" s="57">
        <f t="shared" si="0"/>
        <v>6.8587105624142658E-3</v>
      </c>
      <c r="D48" s="57">
        <f t="shared" si="0"/>
        <v>1.0453757906438446E-6</v>
      </c>
    </row>
    <row r="49" spans="2:6" x14ac:dyDescent="0.25">
      <c r="B49" s="21" t="s">
        <v>37</v>
      </c>
      <c r="C49" s="57">
        <f t="shared" si="0"/>
        <v>2.2862368541380885E-3</v>
      </c>
      <c r="D49" s="57">
        <f t="shared" si="0"/>
        <v>3.4845859688128153E-7</v>
      </c>
    </row>
    <row r="50" spans="2:6" x14ac:dyDescent="0.25">
      <c r="B50" s="58"/>
      <c r="C50" s="59"/>
      <c r="D50" s="59"/>
    </row>
    <row r="51" spans="2:6" x14ac:dyDescent="0.25">
      <c r="C51" s="15" t="s">
        <v>96</v>
      </c>
      <c r="E51" s="56" t="s">
        <v>98</v>
      </c>
      <c r="F51" s="56"/>
    </row>
    <row r="52" spans="2:6" x14ac:dyDescent="0.25">
      <c r="C52" s="57">
        <v>5</v>
      </c>
      <c r="D52" s="15">
        <f>C29</f>
        <v>4152505</v>
      </c>
      <c r="E52" s="56" t="s">
        <v>99</v>
      </c>
      <c r="F52" s="56" t="s">
        <v>100</v>
      </c>
    </row>
    <row r="53" spans="2:6" x14ac:dyDescent="0.25">
      <c r="C53" s="57">
        <f>C52/3</f>
        <v>1.6666666666666667</v>
      </c>
      <c r="D53" s="15">
        <f t="shared" ref="D53:D59" si="1">C30</f>
        <v>7298315</v>
      </c>
      <c r="E53" s="56" cm="1">
        <f t="array" ref="E53:F53">LINEST(D57:D63, C57:C63)</f>
        <v>107523312.15968242</v>
      </c>
      <c r="F53" s="56">
        <v>35582.812134502921</v>
      </c>
    </row>
    <row r="54" spans="2:6" x14ac:dyDescent="0.25">
      <c r="C54" s="57">
        <f t="shared" ref="C54:C59" si="2">C53/3</f>
        <v>0.55555555555555558</v>
      </c>
      <c r="D54" s="15">
        <f t="shared" si="1"/>
        <v>7620101</v>
      </c>
    </row>
    <row r="55" spans="2:6" x14ac:dyDescent="0.25">
      <c r="C55" s="57">
        <f t="shared" si="2"/>
        <v>0.1851851851851852</v>
      </c>
      <c r="D55" s="15">
        <f t="shared" si="1"/>
        <v>7169217</v>
      </c>
    </row>
    <row r="56" spans="2:6" x14ac:dyDescent="0.25">
      <c r="C56" s="57">
        <f t="shared" si="2"/>
        <v>6.1728395061728399E-2</v>
      </c>
      <c r="D56" s="15">
        <f t="shared" si="1"/>
        <v>4808547</v>
      </c>
    </row>
    <row r="57" spans="2:6" x14ac:dyDescent="0.25">
      <c r="C57" s="57">
        <f t="shared" si="2"/>
        <v>2.0576131687242798E-2</v>
      </c>
      <c r="D57" s="15">
        <f t="shared" si="1"/>
        <v>2218474</v>
      </c>
    </row>
    <row r="58" spans="2:6" x14ac:dyDescent="0.25">
      <c r="C58" s="57">
        <f t="shared" si="2"/>
        <v>6.8587105624142658E-3</v>
      </c>
      <c r="D58" s="15">
        <f t="shared" si="1"/>
        <v>854885</v>
      </c>
    </row>
    <row r="59" spans="2:6" x14ac:dyDescent="0.25">
      <c r="C59" s="57">
        <f t="shared" si="2"/>
        <v>2.2862368541380885E-3</v>
      </c>
      <c r="D59" s="15">
        <f t="shared" si="1"/>
        <v>307282</v>
      </c>
    </row>
    <row r="60" spans="2:6" x14ac:dyDescent="0.25">
      <c r="C60" s="57">
        <f>D42</f>
        <v>7.6207895137936279E-4</v>
      </c>
      <c r="D60" s="15">
        <f>D29</f>
        <v>108505</v>
      </c>
    </row>
    <row r="61" spans="2:6" x14ac:dyDescent="0.25">
      <c r="C61" s="57">
        <f>C60/3</f>
        <v>2.5402631712645424E-4</v>
      </c>
      <c r="D61" s="15">
        <f t="shared" ref="D61:D67" si="3">D30</f>
        <v>51512</v>
      </c>
    </row>
    <row r="62" spans="2:6" x14ac:dyDescent="0.25">
      <c r="C62" s="57">
        <f t="shared" ref="C62:C67" si="4">C61/3</f>
        <v>8.4675439042151415E-5</v>
      </c>
      <c r="D62" s="15">
        <f t="shared" si="3"/>
        <v>17158</v>
      </c>
    </row>
    <row r="63" spans="2:6" x14ac:dyDescent="0.25">
      <c r="C63" s="57">
        <f t="shared" si="4"/>
        <v>2.8225146347383805E-5</v>
      </c>
      <c r="D63" s="15">
        <f t="shared" si="3"/>
        <v>8367</v>
      </c>
    </row>
    <row r="64" spans="2:6" x14ac:dyDescent="0.25">
      <c r="C64" s="57">
        <f t="shared" si="4"/>
        <v>9.4083821157946016E-6</v>
      </c>
      <c r="D64" s="15">
        <f t="shared" si="3"/>
        <v>5575</v>
      </c>
    </row>
    <row r="65" spans="3:4" x14ac:dyDescent="0.25">
      <c r="C65" s="57">
        <f t="shared" si="4"/>
        <v>3.136127371931534E-6</v>
      </c>
      <c r="D65" s="15">
        <f t="shared" si="3"/>
        <v>4399</v>
      </c>
    </row>
    <row r="66" spans="3:4" x14ac:dyDescent="0.25">
      <c r="C66" s="57">
        <f t="shared" si="4"/>
        <v>1.0453757906438446E-6</v>
      </c>
      <c r="D66" s="15">
        <f t="shared" si="3"/>
        <v>4063</v>
      </c>
    </row>
    <row r="67" spans="3:4" x14ac:dyDescent="0.25">
      <c r="C67" s="57">
        <f t="shared" si="4"/>
        <v>3.4845859688128153E-7</v>
      </c>
      <c r="D67" s="15">
        <f t="shared" si="3"/>
        <v>3761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Cell counts and setup</vt:lpstr>
      <vt:lpstr>Results summary</vt:lpstr>
      <vt:lpstr>Plate 1 - T0</vt:lpstr>
      <vt:lpstr>Plate 2 - T0</vt:lpstr>
      <vt:lpstr>Plate 3 - T0</vt:lpstr>
      <vt:lpstr>Plate 4 - T0</vt:lpstr>
      <vt:lpstr>Plate 1 - T1</vt:lpstr>
      <vt:lpstr>Plate 2 - T1</vt:lpstr>
      <vt:lpstr>Plate 3 - T1</vt:lpstr>
      <vt:lpstr>Plate 4 - T1</vt:lpstr>
      <vt:lpstr>Plate 1 - T2</vt:lpstr>
      <vt:lpstr>Plate 2 - T2</vt:lpstr>
      <vt:lpstr>Plate 3 - T2</vt:lpstr>
      <vt:lpstr>Plate 4 - T2</vt:lpstr>
      <vt:lpstr>Plate 1 - Tn</vt:lpstr>
      <vt:lpstr>Plate 2 - Tn</vt:lpstr>
      <vt:lpstr>Plate 3 - Tn</vt:lpstr>
      <vt:lpstr>Plate 4 - 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דניאל שר</cp:lastModifiedBy>
  <dcterms:created xsi:type="dcterms:W3CDTF">2011-01-18T20:51:17Z</dcterms:created>
  <dcterms:modified xsi:type="dcterms:W3CDTF">2025-06-23T13:29:50Z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