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4th Year\Rocket\Trajectory Models\MATLAB Code\July_12\"/>
    </mc:Choice>
  </mc:AlternateContent>
  <bookViews>
    <workbookView xWindow="0" yWindow="0" windowWidth="21570" windowHeight="8070" tabRatio="704" activeTab="2"/>
  </bookViews>
  <sheets>
    <sheet name="Inputs" sheetId="5" r:id="rId1"/>
    <sheet name="Components" sheetId="1" r:id="rId2"/>
    <sheet name="FinGeometry" sheetId="2" r:id="rId3"/>
    <sheet name="MotorSpecs" sheetId="3" r:id="rId4"/>
    <sheet name="ParasiticParameters" sheetId="7" r:id="rId5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B7" i="2"/>
  <c r="B10" i="2"/>
  <c r="B13" i="2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D6" i="7"/>
  <c r="D16" i="3"/>
  <c r="D2" i="3"/>
  <c r="D3" i="3"/>
  <c r="D4" i="3"/>
  <c r="D5" i="3"/>
  <c r="D6" i="3"/>
  <c r="D7" i="3"/>
  <c r="D8" i="3"/>
  <c r="D9" i="3"/>
  <c r="D10" i="3"/>
  <c r="D11" i="3"/>
  <c r="D12" i="3"/>
  <c r="D13" i="3"/>
  <c r="D15" i="3"/>
  <c r="E14" i="3"/>
  <c r="D14" i="3"/>
  <c r="C6" i="1"/>
  <c r="B14" i="2"/>
  <c r="B15" i="2"/>
</calcChain>
</file>

<file path=xl/sharedStrings.xml><?xml version="1.0" encoding="utf-8"?>
<sst xmlns="http://schemas.openxmlformats.org/spreadsheetml/2006/main" count="82" uniqueCount="81">
  <si>
    <t>COMPONENT</t>
  </si>
  <si>
    <t>NOSE</t>
  </si>
  <si>
    <t>FINS</t>
  </si>
  <si>
    <t>FIN GEOMETRY</t>
  </si>
  <si>
    <t>MOTOR</t>
  </si>
  <si>
    <t>WEIGHT
[kg]</t>
  </si>
  <si>
    <t>LENGTH
[m]</t>
  </si>
  <si>
    <t>DIAMETER
[m]</t>
  </si>
  <si>
    <t>LOCATION
[m]</t>
  </si>
  <si>
    <t>J-ENGINE</t>
  </si>
  <si>
    <t>INITIAL VALUES</t>
  </si>
  <si>
    <t>FUEL WEIGHT
[kg]</t>
  </si>
  <si>
    <t>BURN TIME
[s]</t>
  </si>
  <si>
    <t>NOSE SHOULDER</t>
  </si>
  <si>
    <t>I-ENGINE</t>
  </si>
  <si>
    <t>Root Chord [m]</t>
  </si>
  <si>
    <t>Tip Chord [m]</t>
  </si>
  <si>
    <t>Fin Height  [m]</t>
  </si>
  <si>
    <t>Body Diameter @ Fins  [m]</t>
  </si>
  <si>
    <t>Weight of One Fin  [kg]</t>
  </si>
  <si>
    <t>Fin Thickness [m]</t>
  </si>
  <si>
    <t>Fin Reference Length [m]</t>
  </si>
  <si>
    <t>Sweep Length  [m]</t>
  </si>
  <si>
    <t>Median Length  [m]</t>
  </si>
  <si>
    <t>Max Fin Diameter  [m]</t>
  </si>
  <si>
    <t>Centre of Mass [m]</t>
  </si>
  <si>
    <t>M1400</t>
  </si>
  <si>
    <t>M1401</t>
  </si>
  <si>
    <t>M3100-WT</t>
  </si>
  <si>
    <t>M1600R</t>
  </si>
  <si>
    <t>M1810-RL</t>
  </si>
  <si>
    <t>M1675-PK</t>
  </si>
  <si>
    <t>M1670-BS</t>
  </si>
  <si>
    <t>M1315W</t>
  </si>
  <si>
    <t>M1300-IM</t>
  </si>
  <si>
    <t>M650W</t>
  </si>
  <si>
    <t>M1540-IM</t>
  </si>
  <si>
    <t>LAPSE RATE
[K/m]</t>
  </si>
  <si>
    <t>CASE WEIGHT
[kg]</t>
  </si>
  <si>
    <t>M1845</t>
  </si>
  <si>
    <t>M2100G</t>
  </si>
  <si>
    <t>TOTAL WEIGHT
[kg]</t>
  </si>
  <si>
    <t>Contributions to Parasitic Drag</t>
  </si>
  <si>
    <t>Number of vent holes</t>
  </si>
  <si>
    <t>Number of rail buttons</t>
  </si>
  <si>
    <r>
      <t>Exposed area of rail button (m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</si>
  <si>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t>Number of shear pins</t>
  </si>
  <si>
    <r>
      <t>Exposed area of shear pin (m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</si>
  <si>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t>Number of screws</t>
  </si>
  <si>
    <t>TOP BODY</t>
  </si>
  <si>
    <t>BOTTOM BODY</t>
  </si>
  <si>
    <t>INPUTS</t>
  </si>
  <si>
    <t>AV BAY &amp; ELECTRONICS</t>
  </si>
  <si>
    <t>SURFACE FINISH</t>
  </si>
  <si>
    <t>MOTOR and HARDWARE</t>
  </si>
  <si>
    <t>RETAINER ASSEMBLY and THRUST PLATE</t>
  </si>
  <si>
    <t>PAYLOAD and BAY</t>
  </si>
  <si>
    <t>DROGUE HARNESS</t>
  </si>
  <si>
    <t>MAIN CHUTE HARNESS</t>
  </si>
  <si>
    <t>DROGUE</t>
  </si>
  <si>
    <t>MAIN CHUTE</t>
  </si>
  <si>
    <t>AVIONICS WELL NUTS</t>
  </si>
  <si>
    <t>NOSECONE WELL NUTS</t>
  </si>
  <si>
    <t>AFT RAIL BUTTON</t>
  </si>
  <si>
    <t>MIDDLE RAIL BUTTON</t>
  </si>
  <si>
    <t>TOP RAIL BUTTON</t>
  </si>
  <si>
    <t>AFT CENTERING RING</t>
  </si>
  <si>
    <t>MIDDLE CENTERING RING</t>
  </si>
  <si>
    <t>FORWARD CENTERING RING</t>
  </si>
  <si>
    <t>MOTOR MOUNT</t>
  </si>
  <si>
    <t>WIDTH/DIAMETER
[m]</t>
  </si>
  <si>
    <r>
      <t>SURFACE ROUGHNESS HEIGHT
[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m]</t>
    </r>
  </si>
  <si>
    <t>GROUND TEMPERATURE
[K]</t>
  </si>
  <si>
    <t>GROUND PRESSURE
[Pa]</t>
  </si>
  <si>
    <t>LAUNCH ROD LENGTH
[m]</t>
  </si>
  <si>
    <r>
      <t>LAUNCH ROD ANGLE
[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]</t>
    </r>
  </si>
  <si>
    <t>GROUND LEVEL ALTITUDE
[m]</t>
  </si>
  <si>
    <t>TOTAL IMPULSE
[N-s]</t>
  </si>
  <si>
    <t>Number of Fins</t>
  </si>
  <si>
    <r>
      <t>Planform Area [m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]</t>
    </r>
  </si>
  <si>
    <r>
      <t>Exposed Area [m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</si>
</sst>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2" fillId="4" borderId="0" xfId="0" applyFont="1" applyFill="1" applyAlignment="1">
      <alignment horizontal="center"/>
    </xf>
    <xf numFmtId="0" fontId="0" fillId="0" borderId="0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3" fillId="4" borderId="0" xfId="0" applyFont="1" applyFill="1" applyBorder="1"/>
    <xf numFmtId="0" fontId="1" fillId="3" borderId="0" xfId="0" applyFont="1" applyFill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599577</xdr:colOff>
      <xdr:row>10</xdr:row>
      <xdr:rowOff>104595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76425"/>
          <a:ext cx="3980952" cy="1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0</xdr:row>
      <xdr:rowOff>95251</xdr:rowOff>
    </xdr:from>
    <xdr:to>
      <xdr:col>8</xdr:col>
      <xdr:colOff>467835</xdr:colOff>
      <xdr:row>24</xdr:row>
      <xdr:rowOff>19051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1775" y="95251"/>
          <a:ext cx="3715860" cy="455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"/>
  <sheetViews>
    <sheetView workbookViewId="0">
      <selection activeCell="E6" sqref="E6"/>
    </sheetView>
  </sheetViews>
  <sheetFormatPr defaultColWidth="8.85546875" defaultRowHeight="15" x14ac:dyDescent="0.25"/>
  <cols>
    <col min="1" max="1" width="20.28515625" customWidth="1"/>
    <col min="2" max="2" width="30.42578125" customWidth="1"/>
    <col min="3" max="4" width="24.85546875" customWidth="1"/>
    <col min="5" max="6" width="24.28515625" customWidth="1"/>
    <col min="7" max="7" width="22.140625" customWidth="1"/>
    <col min="8" max="8" width="22.7109375" customWidth="1"/>
    <col min="9" max="9" width="23.85546875" bestFit="1" customWidth="1"/>
  </cols>
  <sheetData>
    <row r="1" spans="1:8" ht="43.5" customHeight="1" x14ac:dyDescent="0.25">
      <c r="A1" s="9" t="s">
        <v>51</v>
      </c>
      <c r="B1" s="9" t="s">
        <v>72</v>
      </c>
      <c r="C1" s="9" t="s">
        <v>73</v>
      </c>
      <c r="D1" s="6" t="s">
        <v>76</v>
      </c>
      <c r="E1" s="6" t="s">
        <v>37</v>
      </c>
      <c r="F1" s="6" t="s">
        <v>71</v>
      </c>
      <c r="G1" s="6" t="s">
        <v>74</v>
      </c>
      <c r="H1" s="6" t="s">
        <v>75</v>
      </c>
    </row>
    <row r="2" spans="1:8" x14ac:dyDescent="0.25">
      <c r="A2" s="2" t="s">
        <v>10</v>
      </c>
      <c r="B2" s="14">
        <v>322</v>
      </c>
      <c r="C2" s="14">
        <v>85847</v>
      </c>
      <c r="D2" s="14">
        <v>1376</v>
      </c>
      <c r="E2" s="23">
        <v>-9.7999999999999997E-3</v>
      </c>
      <c r="F2" s="24">
        <v>10</v>
      </c>
      <c r="G2" s="24">
        <v>5</v>
      </c>
      <c r="H2" s="24">
        <v>2.5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4"/>
  <sheetViews>
    <sheetView workbookViewId="0">
      <selection activeCell="G3" sqref="G3"/>
    </sheetView>
  </sheetViews>
  <sheetFormatPr defaultColWidth="8.85546875" defaultRowHeight="15" x14ac:dyDescent="0.25"/>
  <cols>
    <col min="1" max="1" width="36.85546875" bestFit="1" customWidth="1"/>
    <col min="2" max="3" width="13.140625" customWidth="1"/>
    <col min="4" max="4" width="17.42578125" bestFit="1" customWidth="1"/>
    <col min="5" max="5" width="13.140625" customWidth="1"/>
    <col min="6" max="6" width="12.85546875" customWidth="1"/>
  </cols>
  <sheetData>
    <row r="1" spans="1:9" ht="38.25" customHeight="1" x14ac:dyDescent="0.25">
      <c r="A1" s="17" t="s">
        <v>0</v>
      </c>
      <c r="B1" s="16" t="s">
        <v>5</v>
      </c>
      <c r="C1" s="16" t="s">
        <v>6</v>
      </c>
      <c r="D1" s="16" t="s">
        <v>70</v>
      </c>
      <c r="E1" s="16" t="s">
        <v>8</v>
      </c>
    </row>
    <row r="2" spans="1:9" x14ac:dyDescent="0.25">
      <c r="A2" s="13" t="s">
        <v>1</v>
      </c>
      <c r="B2" s="18">
        <v>1.48</v>
      </c>
      <c r="C2" s="18">
        <v>0.9</v>
      </c>
      <c r="D2" s="18">
        <v>0.157</v>
      </c>
      <c r="E2" s="19">
        <v>0.52700000000000002</v>
      </c>
      <c r="F2">
        <f>B2*E2</f>
        <v>0.77995999999999999</v>
      </c>
      <c r="G2">
        <f>SUM(F2:F24)</f>
        <v>37.438714116000007</v>
      </c>
    </row>
    <row r="3" spans="1:9" x14ac:dyDescent="0.25">
      <c r="A3" s="13" t="s">
        <v>13</v>
      </c>
      <c r="B3" s="18">
        <v>0.79200000000000004</v>
      </c>
      <c r="C3" s="18">
        <v>0.28399999999999997</v>
      </c>
      <c r="D3" s="18">
        <v>0.14499999999999999</v>
      </c>
      <c r="E3" s="19">
        <v>1.06</v>
      </c>
      <c r="F3">
        <f t="shared" ref="F3:F24" si="0">B3*E3</f>
        <v>0.83952000000000004</v>
      </c>
    </row>
    <row r="4" spans="1:9" x14ac:dyDescent="0.25">
      <c r="A4" s="13" t="s">
        <v>49</v>
      </c>
      <c r="B4" s="18">
        <v>1.3460000000000001</v>
      </c>
      <c r="C4" s="18">
        <v>0.60960000000000003</v>
      </c>
      <c r="D4" s="18">
        <v>0.157</v>
      </c>
      <c r="E4" s="19">
        <v>1.2048000000000001</v>
      </c>
      <c r="F4">
        <f t="shared" si="0"/>
        <v>1.6216608000000001</v>
      </c>
    </row>
    <row r="5" spans="1:9" x14ac:dyDescent="0.25">
      <c r="A5" s="13" t="s">
        <v>50</v>
      </c>
      <c r="B5" s="18">
        <v>2.0190000000000001</v>
      </c>
      <c r="C5" s="18">
        <v>0.91439999999999999</v>
      </c>
      <c r="D5" s="19">
        <v>0.157</v>
      </c>
      <c r="E5" s="19">
        <v>1.9668000000000001</v>
      </c>
      <c r="F5">
        <f t="shared" si="0"/>
        <v>3.9709692000000003</v>
      </c>
    </row>
    <row r="6" spans="1:9" x14ac:dyDescent="0.25">
      <c r="A6" s="13" t="s">
        <v>2</v>
      </c>
      <c r="B6" s="18">
        <v>0.91837999999999997</v>
      </c>
      <c r="C6" s="18">
        <f>FinGeometry!B4</f>
        <v>0.30499999999999999</v>
      </c>
      <c r="D6" s="19">
        <v>0.157</v>
      </c>
      <c r="E6" s="19">
        <v>2.2290000000000001</v>
      </c>
      <c r="F6">
        <f t="shared" si="0"/>
        <v>2.0470690199999999</v>
      </c>
    </row>
    <row r="7" spans="1:9" x14ac:dyDescent="0.25">
      <c r="A7" s="13" t="s">
        <v>68</v>
      </c>
      <c r="B7" s="18">
        <v>0.13600000000000001</v>
      </c>
      <c r="C7" s="18"/>
      <c r="D7" s="18"/>
      <c r="E7" s="19">
        <v>1.93</v>
      </c>
      <c r="F7">
        <f t="shared" si="0"/>
        <v>0.26247999999999999</v>
      </c>
    </row>
    <row r="8" spans="1:9" x14ac:dyDescent="0.25">
      <c r="A8" s="13" t="s">
        <v>67</v>
      </c>
      <c r="B8" s="18">
        <v>6.6000000000000003E-2</v>
      </c>
      <c r="C8" s="18"/>
      <c r="D8" s="18"/>
      <c r="E8" s="19">
        <v>2.12</v>
      </c>
      <c r="F8">
        <f t="shared" si="0"/>
        <v>0.13992000000000002</v>
      </c>
    </row>
    <row r="9" spans="1:9" x14ac:dyDescent="0.25">
      <c r="A9" s="13" t="s">
        <v>66</v>
      </c>
      <c r="B9" s="18">
        <v>6.6000000000000003E-2</v>
      </c>
      <c r="C9" s="18"/>
      <c r="D9" s="18"/>
      <c r="E9" s="19">
        <v>2.4169</v>
      </c>
      <c r="F9">
        <f t="shared" si="0"/>
        <v>0.1595154</v>
      </c>
      <c r="G9" s="3"/>
      <c r="H9" s="3"/>
      <c r="I9" s="3"/>
    </row>
    <row r="10" spans="1:9" x14ac:dyDescent="0.25">
      <c r="A10" s="13" t="s">
        <v>65</v>
      </c>
      <c r="B10" s="18">
        <v>1.3299999999999999E-2</v>
      </c>
      <c r="C10" s="18"/>
      <c r="D10" s="18"/>
      <c r="E10" s="19">
        <v>1.2182999999999999</v>
      </c>
      <c r="F10">
        <f t="shared" si="0"/>
        <v>1.6203389999999998E-2</v>
      </c>
    </row>
    <row r="11" spans="1:9" x14ac:dyDescent="0.25">
      <c r="A11" s="13" t="s">
        <v>64</v>
      </c>
      <c r="B11" s="18">
        <v>1.7940000000000001E-2</v>
      </c>
      <c r="C11" s="18"/>
      <c r="D11" s="18"/>
      <c r="E11" s="19">
        <v>1.91</v>
      </c>
      <c r="F11">
        <f t="shared" si="0"/>
        <v>3.4265400000000001E-2</v>
      </c>
    </row>
    <row r="12" spans="1:9" x14ac:dyDescent="0.25">
      <c r="A12" s="13" t="s">
        <v>63</v>
      </c>
      <c r="B12" s="18">
        <v>1.7940000000000001E-2</v>
      </c>
      <c r="C12" s="18"/>
      <c r="D12" s="18"/>
      <c r="E12" s="19">
        <v>2.42</v>
      </c>
      <c r="F12">
        <f t="shared" si="0"/>
        <v>4.3414800000000003E-2</v>
      </c>
    </row>
    <row r="13" spans="1:9" x14ac:dyDescent="0.25">
      <c r="A13" s="13" t="s">
        <v>62</v>
      </c>
      <c r="B13" s="18">
        <v>0.06</v>
      </c>
      <c r="C13" s="18"/>
      <c r="D13" s="18"/>
      <c r="E13" s="19">
        <v>0.83650000000000002</v>
      </c>
      <c r="F13">
        <f t="shared" si="0"/>
        <v>5.0189999999999999E-2</v>
      </c>
    </row>
    <row r="14" spans="1:9" ht="15.75" customHeight="1" x14ac:dyDescent="0.25">
      <c r="A14" s="13" t="s">
        <v>61</v>
      </c>
      <c r="B14" s="18">
        <v>0.06</v>
      </c>
      <c r="C14" s="18"/>
      <c r="D14" s="18"/>
      <c r="E14" s="19">
        <v>1.4334</v>
      </c>
      <c r="F14">
        <f t="shared" si="0"/>
        <v>8.6003999999999997E-2</v>
      </c>
    </row>
    <row r="15" spans="1:9" x14ac:dyDescent="0.25">
      <c r="A15" s="13" t="s">
        <v>60</v>
      </c>
      <c r="B15" s="18">
        <v>1.3680000000000001</v>
      </c>
      <c r="C15" s="18"/>
      <c r="D15" s="18"/>
      <c r="E15" s="19">
        <v>0.99</v>
      </c>
      <c r="F15">
        <f t="shared" si="0"/>
        <v>1.3543200000000002</v>
      </c>
    </row>
    <row r="16" spans="1:9" x14ac:dyDescent="0.25">
      <c r="A16" s="13" t="s">
        <v>59</v>
      </c>
      <c r="B16" s="18">
        <v>0.21689</v>
      </c>
      <c r="C16" s="18"/>
      <c r="D16" s="18"/>
      <c r="E16" s="19">
        <v>1.7154</v>
      </c>
      <c r="F16">
        <f t="shared" si="0"/>
        <v>0.37205310600000002</v>
      </c>
    </row>
    <row r="17" spans="1:6" x14ac:dyDescent="0.25">
      <c r="A17" s="13" t="s">
        <v>58</v>
      </c>
      <c r="B17" s="18">
        <v>0.42609999999999998</v>
      </c>
      <c r="C17" s="18"/>
      <c r="D17" s="18"/>
      <c r="E17" s="19">
        <v>1.25</v>
      </c>
      <c r="F17">
        <f t="shared" si="0"/>
        <v>0.53262500000000002</v>
      </c>
    </row>
    <row r="18" spans="1:6" x14ac:dyDescent="0.25">
      <c r="A18" s="13" t="s">
        <v>57</v>
      </c>
      <c r="B18" s="18">
        <v>0.47610000000000002</v>
      </c>
      <c r="C18" s="18"/>
      <c r="D18" s="18"/>
      <c r="E18" s="19">
        <v>1.82</v>
      </c>
      <c r="F18">
        <f t="shared" si="0"/>
        <v>0.86650200000000011</v>
      </c>
    </row>
    <row r="19" spans="1:6" x14ac:dyDescent="0.25">
      <c r="A19" s="13" t="s">
        <v>52</v>
      </c>
      <c r="B19" s="18">
        <v>2.274</v>
      </c>
      <c r="C19" s="18"/>
      <c r="D19" s="18"/>
      <c r="E19" s="19">
        <v>1.51</v>
      </c>
      <c r="F19">
        <f t="shared" si="0"/>
        <v>3.4337400000000002</v>
      </c>
    </row>
    <row r="20" spans="1:6" x14ac:dyDescent="0.25">
      <c r="A20" s="13" t="s">
        <v>56</v>
      </c>
      <c r="B20" s="18">
        <v>4.4080000000000004</v>
      </c>
      <c r="C20" s="18"/>
      <c r="D20" s="18"/>
      <c r="E20" s="19">
        <v>0.72599999999999998</v>
      </c>
      <c r="F20">
        <f t="shared" si="0"/>
        <v>3.2002080000000004</v>
      </c>
    </row>
    <row r="21" spans="1:6" x14ac:dyDescent="0.25">
      <c r="A21" s="13" t="s">
        <v>54</v>
      </c>
      <c r="B21" s="18">
        <v>6.6820000000000004</v>
      </c>
      <c r="C21" s="18"/>
      <c r="D21" s="18"/>
      <c r="E21" s="19">
        <v>2.1255000000000002</v>
      </c>
      <c r="F21">
        <f t="shared" si="0"/>
        <v>14.202591000000002</v>
      </c>
    </row>
    <row r="22" spans="1:6" x14ac:dyDescent="0.25">
      <c r="A22" s="13" t="s">
        <v>55</v>
      </c>
      <c r="B22" s="18">
        <v>0.53300000000000003</v>
      </c>
      <c r="C22" s="18"/>
      <c r="D22" s="18"/>
      <c r="E22" s="19">
        <v>2.4350000000000001</v>
      </c>
      <c r="F22">
        <f t="shared" si="0"/>
        <v>1.2978550000000002</v>
      </c>
    </row>
    <row r="23" spans="1:6" x14ac:dyDescent="0.25">
      <c r="A23" s="13" t="s">
        <v>69</v>
      </c>
      <c r="B23" s="18">
        <v>0.77200000000000002</v>
      </c>
      <c r="C23" s="18"/>
      <c r="D23" s="18"/>
      <c r="E23" s="19">
        <v>2.1840000000000002</v>
      </c>
      <c r="F23">
        <f t="shared" si="0"/>
        <v>1.6860480000000002</v>
      </c>
    </row>
    <row r="24" spans="1:6" x14ac:dyDescent="0.25">
      <c r="A24" s="13" t="s">
        <v>53</v>
      </c>
      <c r="B24" s="18">
        <v>0.3</v>
      </c>
      <c r="C24" s="18"/>
      <c r="D24" s="18"/>
      <c r="E24" s="19">
        <v>1.472</v>
      </c>
      <c r="F24">
        <f t="shared" si="0"/>
        <v>0.44159999999999999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5"/>
  <sheetViews>
    <sheetView tabSelected="1" workbookViewId="0">
      <selection activeCell="B5" sqref="B5"/>
    </sheetView>
  </sheetViews>
  <sheetFormatPr defaultColWidth="8.85546875" defaultRowHeight="15" x14ac:dyDescent="0.25"/>
  <cols>
    <col min="1" max="1" width="25.85546875" customWidth="1"/>
    <col min="2" max="2" width="11.28515625" customWidth="1"/>
  </cols>
  <sheetData>
    <row r="1" spans="1:2" x14ac:dyDescent="0.25">
      <c r="A1" s="25" t="s">
        <v>3</v>
      </c>
      <c r="B1" s="25"/>
    </row>
    <row r="2" spans="1:2" x14ac:dyDescent="0.25">
      <c r="A2" s="4" t="s">
        <v>16</v>
      </c>
      <c r="B2">
        <v>1.26E-2</v>
      </c>
    </row>
    <row r="3" spans="1:2" x14ac:dyDescent="0.25">
      <c r="A3" s="4" t="s">
        <v>17</v>
      </c>
      <c r="B3">
        <v>0.17</v>
      </c>
    </row>
    <row r="4" spans="1:2" x14ac:dyDescent="0.25">
      <c r="A4" s="4" t="s">
        <v>15</v>
      </c>
      <c r="B4">
        <v>0.30499999999999999</v>
      </c>
    </row>
    <row r="5" spans="1:2" x14ac:dyDescent="0.25">
      <c r="A5" s="4" t="s">
        <v>22</v>
      </c>
      <c r="B5" s="10">
        <v>0.28000000000000003</v>
      </c>
    </row>
    <row r="6" spans="1:2" x14ac:dyDescent="0.25">
      <c r="A6" s="4" t="s">
        <v>23</v>
      </c>
      <c r="B6" s="1">
        <f>SQRT(B3^2+(B5-B4/2+B2/2)^2)</f>
        <v>0.21633871590633058</v>
      </c>
    </row>
    <row r="7" spans="1:2" x14ac:dyDescent="0.25">
      <c r="A7" s="4" t="s">
        <v>24</v>
      </c>
      <c r="B7" s="1">
        <f>Components!D3+2*FinGeometry!B3</f>
        <v>0.48499999999999999</v>
      </c>
    </row>
    <row r="8" spans="1:2" x14ac:dyDescent="0.25">
      <c r="A8" s="4" t="s">
        <v>18</v>
      </c>
      <c r="B8">
        <v>0.157</v>
      </c>
    </row>
    <row r="9" spans="1:2" x14ac:dyDescent="0.25">
      <c r="A9" s="4" t="s">
        <v>19</v>
      </c>
      <c r="B9">
        <v>0.30613000000000001</v>
      </c>
    </row>
    <row r="10" spans="1:2" x14ac:dyDescent="0.25">
      <c r="A10" s="4" t="s">
        <v>21</v>
      </c>
      <c r="B10" s="1">
        <f>Components!C2+Components!C4+Components!C5 - B4</f>
        <v>2.1189999999999998</v>
      </c>
    </row>
    <row r="11" spans="1:2" x14ac:dyDescent="0.25">
      <c r="A11" s="4" t="s">
        <v>20</v>
      </c>
      <c r="B11">
        <v>4.7600000000000003E-3</v>
      </c>
    </row>
    <row r="12" spans="1:2" x14ac:dyDescent="0.25">
      <c r="A12" s="4" t="s">
        <v>78</v>
      </c>
      <c r="B12">
        <v>3</v>
      </c>
    </row>
    <row r="13" spans="1:2" ht="17.25" x14ac:dyDescent="0.25">
      <c r="A13" s="4" t="s">
        <v>80</v>
      </c>
      <c r="B13" s="1">
        <f>(1/2)*(B4+B2)*B3</f>
        <v>2.6996000000000003E-2</v>
      </c>
    </row>
    <row r="14" spans="1:2" ht="17.25" x14ac:dyDescent="0.25">
      <c r="A14" s="4" t="s">
        <v>79</v>
      </c>
      <c r="B14" s="1">
        <f>B13+(1/2)*B8*B4</f>
        <v>5.0938499999999998E-2</v>
      </c>
    </row>
    <row r="15" spans="1:2" x14ac:dyDescent="0.25">
      <c r="A15" s="4" t="s">
        <v>25</v>
      </c>
      <c r="B15" s="1">
        <f>(B3/3)*((2*B4+B2)/(B4+B2))</f>
        <v>0.1110852225020991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6"/>
  <sheetViews>
    <sheetView workbookViewId="0">
      <selection activeCell="D8" sqref="D8"/>
    </sheetView>
  </sheetViews>
  <sheetFormatPr defaultColWidth="8.85546875" defaultRowHeight="15" x14ac:dyDescent="0.25"/>
  <cols>
    <col min="1" max="1" width="13" customWidth="1"/>
    <col min="2" max="2" width="15" bestFit="1" customWidth="1"/>
    <col min="3" max="3" width="12.28515625" customWidth="1"/>
    <col min="4" max="4" width="15.28515625" customWidth="1"/>
    <col min="5" max="5" width="13.7109375" customWidth="1"/>
    <col min="6" max="6" width="16.7109375" customWidth="1"/>
    <col min="7" max="7" width="13" customWidth="1"/>
    <col min="8" max="8" width="11.140625" customWidth="1"/>
  </cols>
  <sheetData>
    <row r="1" spans="1:10" ht="43.5" customHeight="1" x14ac:dyDescent="0.25">
      <c r="A1" s="20" t="s">
        <v>4</v>
      </c>
      <c r="B1" s="6" t="s">
        <v>77</v>
      </c>
      <c r="C1" s="6" t="s">
        <v>12</v>
      </c>
      <c r="D1" s="6" t="s">
        <v>38</v>
      </c>
      <c r="E1" s="6" t="s">
        <v>11</v>
      </c>
      <c r="F1" s="6" t="s">
        <v>41</v>
      </c>
      <c r="G1" s="6" t="s">
        <v>6</v>
      </c>
      <c r="H1" s="6" t="s">
        <v>7</v>
      </c>
      <c r="I1" s="11"/>
      <c r="J1" s="11"/>
    </row>
    <row r="2" spans="1:10" x14ac:dyDescent="0.25">
      <c r="A2" s="7" t="s">
        <v>14</v>
      </c>
      <c r="B2" s="21">
        <v>600</v>
      </c>
      <c r="C2" s="21">
        <v>3.71</v>
      </c>
      <c r="D2" s="21">
        <f t="shared" ref="D2:D14" si="0">F2-E2</f>
        <v>0.15800000000000003</v>
      </c>
      <c r="E2" s="21">
        <v>0.4</v>
      </c>
      <c r="F2" s="12">
        <v>0.55800000000000005</v>
      </c>
      <c r="G2" s="21">
        <v>3.65</v>
      </c>
      <c r="H2" s="21">
        <v>7.4999999999999997E-2</v>
      </c>
      <c r="I2" s="5"/>
      <c r="J2" s="5"/>
    </row>
    <row r="3" spans="1:10" x14ac:dyDescent="0.25">
      <c r="A3" s="7" t="s">
        <v>9</v>
      </c>
      <c r="B3" s="21">
        <v>648</v>
      </c>
      <c r="C3" s="21">
        <v>2.25</v>
      </c>
      <c r="D3" s="21">
        <f t="shared" si="0"/>
        <v>0.10000000000000003</v>
      </c>
      <c r="E3" s="21">
        <v>0.3</v>
      </c>
      <c r="F3" s="12">
        <v>0.4</v>
      </c>
      <c r="G3" s="21">
        <v>3.67</v>
      </c>
      <c r="H3" s="21">
        <v>7.4999999999999997E-2</v>
      </c>
      <c r="I3" s="5"/>
      <c r="J3" s="5"/>
    </row>
    <row r="4" spans="1:10" x14ac:dyDescent="0.25">
      <c r="A4" s="8" t="s">
        <v>26</v>
      </c>
      <c r="B4" s="21">
        <v>6259</v>
      </c>
      <c r="C4" s="12">
        <v>4.45</v>
      </c>
      <c r="D4" s="21">
        <f t="shared" si="0"/>
        <v>2.31</v>
      </c>
      <c r="E4" s="21">
        <v>2.9919999999999995</v>
      </c>
      <c r="F4" s="12">
        <v>5.3019999999999996</v>
      </c>
      <c r="G4" s="21">
        <v>7.57</v>
      </c>
      <c r="H4" s="21">
        <v>7.4999999999999997E-2</v>
      </c>
      <c r="I4" s="5"/>
      <c r="J4" s="5"/>
    </row>
    <row r="5" spans="1:10" x14ac:dyDescent="0.25">
      <c r="A5" s="8" t="s">
        <v>27</v>
      </c>
      <c r="B5" s="21">
        <v>6283</v>
      </c>
      <c r="C5" s="12">
        <v>4.54</v>
      </c>
      <c r="D5" s="21">
        <f t="shared" si="0"/>
        <v>2.266</v>
      </c>
      <c r="E5" s="21">
        <v>3.508</v>
      </c>
      <c r="F5" s="12">
        <v>5.774</v>
      </c>
      <c r="G5" s="21">
        <v>7.57</v>
      </c>
      <c r="H5" s="21">
        <v>7.4999999999999997E-2</v>
      </c>
      <c r="I5" s="5"/>
      <c r="J5" s="5"/>
    </row>
    <row r="6" spans="1:10" x14ac:dyDescent="0.25">
      <c r="A6" s="8" t="s">
        <v>28</v>
      </c>
      <c r="B6" s="21">
        <v>6131</v>
      </c>
      <c r="C6" s="12">
        <v>1.97</v>
      </c>
      <c r="D6" s="21">
        <f t="shared" si="0"/>
        <v>2.0680000000000001</v>
      </c>
      <c r="E6" s="21">
        <v>2.9499999999999997</v>
      </c>
      <c r="F6" s="12">
        <v>5.0179999999999998</v>
      </c>
      <c r="G6" s="21">
        <v>7.57</v>
      </c>
      <c r="H6" s="21">
        <v>7.4999999999999997E-2</v>
      </c>
      <c r="I6" s="5"/>
      <c r="J6" s="5"/>
    </row>
    <row r="7" spans="1:10" x14ac:dyDescent="0.25">
      <c r="A7" s="8" t="s">
        <v>29</v>
      </c>
      <c r="B7" s="21">
        <v>7002</v>
      </c>
      <c r="C7" s="12">
        <v>4.3899999999999997</v>
      </c>
      <c r="D7" s="21">
        <f t="shared" si="0"/>
        <v>2.8849999999999998</v>
      </c>
      <c r="E7" s="21">
        <v>4.032</v>
      </c>
      <c r="F7" s="12">
        <v>6.9169999999999998</v>
      </c>
      <c r="G7" s="21">
        <v>5.79</v>
      </c>
      <c r="H7" s="21">
        <v>9.8000000000000004E-2</v>
      </c>
      <c r="I7" s="5"/>
      <c r="J7" s="5"/>
    </row>
    <row r="8" spans="1:10" x14ac:dyDescent="0.25">
      <c r="A8" s="8" t="s">
        <v>30</v>
      </c>
      <c r="B8" s="21">
        <v>6128</v>
      </c>
      <c r="C8" s="12">
        <v>3.37</v>
      </c>
      <c r="D8" s="21">
        <f t="shared" si="0"/>
        <v>2.1190000000000002</v>
      </c>
      <c r="E8" s="21">
        <v>3.2970000000000002</v>
      </c>
      <c r="F8" s="12">
        <v>5.4160000000000004</v>
      </c>
      <c r="G8" s="21">
        <v>7.57</v>
      </c>
      <c r="H8" s="21">
        <v>7.4999999999999997E-2</v>
      </c>
      <c r="I8" s="5"/>
      <c r="J8" s="5"/>
    </row>
    <row r="9" spans="1:10" x14ac:dyDescent="0.25">
      <c r="A9" s="8" t="s">
        <v>31</v>
      </c>
      <c r="B9" s="21">
        <v>6206</v>
      </c>
      <c r="C9" s="12">
        <v>3.7</v>
      </c>
      <c r="D9" s="21">
        <f t="shared" si="0"/>
        <v>2.06</v>
      </c>
      <c r="E9" s="21">
        <v>3.1629999999999998</v>
      </c>
      <c r="F9" s="12">
        <v>5.2229999999999999</v>
      </c>
      <c r="G9" s="21">
        <v>7.57</v>
      </c>
      <c r="H9" s="21">
        <v>7.4999999999999997E-2</v>
      </c>
      <c r="I9" s="5"/>
      <c r="J9" s="5"/>
    </row>
    <row r="10" spans="1:10" x14ac:dyDescent="0.25">
      <c r="A10" s="8" t="s">
        <v>32</v>
      </c>
      <c r="B10" s="21">
        <v>6026</v>
      </c>
      <c r="C10" s="12">
        <v>3.69</v>
      </c>
      <c r="D10" s="21">
        <f t="shared" si="0"/>
        <v>2.13</v>
      </c>
      <c r="E10" s="21">
        <v>3.1000000000000005</v>
      </c>
      <c r="F10" s="12">
        <v>5.23</v>
      </c>
      <c r="G10" s="21">
        <v>7.57</v>
      </c>
      <c r="H10" s="21">
        <v>7.4999999999999997E-2</v>
      </c>
      <c r="I10" s="5"/>
      <c r="J10" s="5"/>
    </row>
    <row r="11" spans="1:10" x14ac:dyDescent="0.25">
      <c r="A11" s="8" t="s">
        <v>33</v>
      </c>
      <c r="B11" s="21">
        <v>6645</v>
      </c>
      <c r="C11" s="12">
        <v>5.76</v>
      </c>
      <c r="D11" s="21">
        <f t="shared" si="0"/>
        <v>2.2000000000000002</v>
      </c>
      <c r="E11" s="21">
        <v>3.45</v>
      </c>
      <c r="F11" s="12">
        <v>5.65</v>
      </c>
      <c r="G11" s="21">
        <v>8.01</v>
      </c>
      <c r="H11" s="21">
        <v>7.4999999999999997E-2</v>
      </c>
      <c r="I11" s="5"/>
      <c r="J11" s="5"/>
    </row>
    <row r="12" spans="1:10" x14ac:dyDescent="0.25">
      <c r="A12" s="8" t="s">
        <v>34</v>
      </c>
      <c r="B12" s="21">
        <v>6421</v>
      </c>
      <c r="C12" s="12">
        <v>4.88</v>
      </c>
      <c r="D12" s="21">
        <f t="shared" si="0"/>
        <v>2.1</v>
      </c>
      <c r="E12" s="21">
        <v>3.56</v>
      </c>
      <c r="F12" s="12">
        <v>5.66</v>
      </c>
      <c r="G12" s="21">
        <v>7.57</v>
      </c>
      <c r="H12" s="21">
        <v>7.4999999999999997E-2</v>
      </c>
      <c r="I12" s="5"/>
      <c r="J12" s="5"/>
    </row>
    <row r="13" spans="1:10" x14ac:dyDescent="0.25">
      <c r="A13" s="8" t="s">
        <v>35</v>
      </c>
      <c r="B13" s="21">
        <v>6006</v>
      </c>
      <c r="C13" s="12">
        <v>9.3800000000000008</v>
      </c>
      <c r="D13" s="21">
        <f t="shared" si="0"/>
        <v>1.77</v>
      </c>
      <c r="E13" s="21">
        <v>3.36</v>
      </c>
      <c r="F13" s="12">
        <v>5.13</v>
      </c>
      <c r="G13" s="21">
        <v>8.01</v>
      </c>
      <c r="H13" s="21">
        <v>7.4999999999999997E-2</v>
      </c>
      <c r="I13" s="5"/>
      <c r="J13" s="5"/>
    </row>
    <row r="14" spans="1:10" x14ac:dyDescent="0.25">
      <c r="A14" s="8" t="s">
        <v>36</v>
      </c>
      <c r="B14" s="12">
        <v>6819</v>
      </c>
      <c r="C14" s="12">
        <v>4.38</v>
      </c>
      <c r="D14" s="21">
        <f t="shared" si="0"/>
        <v>2.13</v>
      </c>
      <c r="E14" s="22">
        <f>5.91-2.13</f>
        <v>3.7800000000000002</v>
      </c>
      <c r="F14" s="12">
        <v>5.91</v>
      </c>
      <c r="G14" s="21">
        <v>7.57</v>
      </c>
      <c r="H14" s="21">
        <v>7.4999999999999997E-2</v>
      </c>
      <c r="I14" s="5"/>
      <c r="J14" s="5"/>
    </row>
    <row r="15" spans="1:10" x14ac:dyDescent="0.25">
      <c r="A15" s="8" t="s">
        <v>39</v>
      </c>
      <c r="B15" s="12">
        <v>8307</v>
      </c>
      <c r="C15" s="12">
        <v>4.4000000000000004</v>
      </c>
      <c r="D15" s="12">
        <f>F15-E15</f>
        <v>2.9100000000000006</v>
      </c>
      <c r="E15" s="12">
        <v>3.7719999999999998</v>
      </c>
      <c r="F15" s="12">
        <v>6.6820000000000004</v>
      </c>
      <c r="G15" s="12">
        <v>0.59699999999999998</v>
      </c>
      <c r="H15" s="12">
        <v>9.8000000000000004E-2</v>
      </c>
    </row>
    <row r="16" spans="1:10" x14ac:dyDescent="0.25">
      <c r="A16" s="8" t="s">
        <v>40</v>
      </c>
      <c r="B16" s="12">
        <v>7802</v>
      </c>
      <c r="C16" s="12">
        <v>3.7</v>
      </c>
      <c r="D16" s="21">
        <f>F16-E16</f>
        <v>2.97</v>
      </c>
      <c r="E16" s="22">
        <v>3.948</v>
      </c>
      <c r="F16" s="22">
        <v>6.9180000000000001</v>
      </c>
      <c r="G16" s="12">
        <v>0.59799999999999998</v>
      </c>
      <c r="H16" s="12">
        <v>9.8000000000000004E-2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"/>
  <sheetViews>
    <sheetView workbookViewId="0">
      <selection activeCell="A15" sqref="A15"/>
    </sheetView>
  </sheetViews>
  <sheetFormatPr defaultColWidth="8.85546875" defaultRowHeight="15" x14ac:dyDescent="0.25"/>
  <cols>
    <col min="1" max="1" width="30" customWidth="1"/>
    <col min="2" max="2" width="13" customWidth="1"/>
  </cols>
  <sheetData>
    <row r="1" spans="1:4" x14ac:dyDescent="0.25">
      <c r="A1" s="26" t="s">
        <v>42</v>
      </c>
      <c r="B1" s="26"/>
    </row>
    <row r="2" spans="1:4" x14ac:dyDescent="0.25">
      <c r="A2" s="4" t="s">
        <v>43</v>
      </c>
      <c r="B2" s="14">
        <v>5</v>
      </c>
    </row>
    <row r="3" spans="1:4" x14ac:dyDescent="0.25">
      <c r="A3" s="4" t="s">
        <v>44</v>
      </c>
      <c r="B3" s="14">
        <v>2</v>
      </c>
    </row>
    <row r="4" spans="1:4" ht="17.25" x14ac:dyDescent="0.25">
      <c r="A4" s="4" t="s">
        <v>45</v>
      </c>
      <c r="B4" s="14">
        <v>1.2449999999999999E-4</v>
      </c>
    </row>
    <row r="5" spans="1:4" x14ac:dyDescent="0.25">
      <c r="A5" s="4" t="s">
        <v>46</v>
      </c>
      <c r="B5" s="14">
        <v>12</v>
      </c>
    </row>
    <row r="6" spans="1:4" ht="17.25" x14ac:dyDescent="0.25">
      <c r="A6" s="4" t="s">
        <v>47</v>
      </c>
      <c r="B6" s="14">
        <v>7.9173043608984014E-6</v>
      </c>
      <c r="D6">
        <f>PI()*0.003175^2/4</f>
        <v>7.9173043608984014E-6</v>
      </c>
    </row>
    <row r="7" spans="1:4" x14ac:dyDescent="0.25">
      <c r="A7" s="4" t="s">
        <v>48</v>
      </c>
      <c r="B7" s="14">
        <v>8</v>
      </c>
    </row>
    <row r="8" spans="1:4" x14ac:dyDescent="0.25">
      <c r="A8" s="15"/>
      <c r="B8" s="14"/>
    </row>
    <row r="9" spans="1:4" x14ac:dyDescent="0.25">
      <c r="A9" s="15"/>
      <c r="B9" s="1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Components</vt:lpstr>
      <vt:lpstr>FinGeometry</vt:lpstr>
      <vt:lpstr>MotorSpecs</vt:lpstr>
      <vt:lpstr>ParasiticParameters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Nighthawk</dc:creator>
  <cp:lastModifiedBy>ecs</cp:lastModifiedBy>
  <dcterms:created xsi:type="dcterms:W3CDTF">2017-03-20T16:33:14Z</dcterms:created>
  <dcterms:modified xsi:type="dcterms:W3CDTF">2017-07-12T07:54:59Z</dcterms:modified>
</cp:coreProperties>
</file>