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firstSheet="8" activeTab="18"/>
  </bookViews>
  <sheets>
    <sheet name="道具产出分布" sheetId="6" r:id="rId1"/>
    <sheet name="升级节奏" sheetId="1" r:id="rId2"/>
    <sheet name="道具定价" sheetId="15" r:id="rId3"/>
    <sheet name="世界boss产出" sheetId="20" r:id="rId4"/>
    <sheet name="VIP特权" sheetId="25" r:id="rId5"/>
    <sheet name="经验配置" sheetId="2" r:id="rId6"/>
    <sheet name="日常任务" sheetId="3" r:id="rId7"/>
    <sheet name="周常任务" sheetId="4" r:id="rId8"/>
    <sheet name="成就任务" sheetId="5" r:id="rId9"/>
    <sheet name="怪物经验值配置" sheetId="7" r:id="rId10"/>
    <sheet name="PVP经验结算" sheetId="8" r:id="rId11"/>
    <sheet name="爬塔经验配置" sheetId="9" r:id="rId12"/>
    <sheet name="主线任务" sheetId="26" r:id="rId13"/>
    <sheet name="任务金币产出" sheetId="10" r:id="rId14"/>
    <sheet name="怪物掉落金币产出" sheetId="11" r:id="rId15"/>
    <sheet name="PVP金币结算" sheetId="12" r:id="rId16"/>
    <sheet name="爬塔金币结算" sheetId="13" state="hidden" r:id="rId17"/>
    <sheet name="商城物品配置" sheetId="14" r:id="rId18"/>
    <sheet name="充值活动配置" sheetId="16" r:id="rId19"/>
    <sheet name="福利活动配置" sheetId="17" state="hidden" r:id="rId20"/>
    <sheet name="榜单奖励配置" sheetId="18" state="hidden" r:id="rId21"/>
    <sheet name="装备强化消耗（正常）" sheetId="19" r:id="rId22"/>
    <sheet name="开服狂欢" sheetId="27" r:id="rId23"/>
    <sheet name="进阶礼包" sheetId="28" r:id="rId24"/>
    <sheet name="日常周常箱子" sheetId="29" r:id="rId25"/>
    <sheet name="命格消耗与投放" sheetId="21" state="hidden" r:id="rId26"/>
    <sheet name="材料本产出" sheetId="22" state="hidden" r:id="rId27"/>
    <sheet name="百宝箱抽奖配置" sheetId="24" state="hidden" r:id="rId28"/>
  </sheets>
  <externalReferences>
    <externalReference r:id="rId29"/>
  </externalReferences>
  <definedNames>
    <definedName name="_xlcn.WorksheetConnection_玩家层次对比B3E1291" hidden="1">[1]玩家层次对比!$B$3:$E$129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46646</author>
    <author>Mc</author>
  </authors>
  <commentList>
    <comment ref="AD1" authorId="0">
      <text>
        <r>
          <rPr>
            <b/>
            <sz val="9"/>
            <rFont val="宋体"/>
            <charset val="134"/>
          </rPr>
          <t>46646:</t>
        </r>
        <r>
          <rPr>
            <sz val="9"/>
            <rFont val="宋体"/>
            <charset val="134"/>
          </rPr>
          <t xml:space="preserve">
杀怪所得</t>
        </r>
      </text>
    </comment>
    <comment ref="J72" authorId="1">
      <text>
        <r>
          <rPr>
            <b/>
            <sz val="9"/>
            <rFont val="宋体"/>
            <charset val="134"/>
          </rPr>
          <t>Mc:</t>
        </r>
        <r>
          <rPr>
            <sz val="9"/>
            <rFont val="宋体"/>
            <charset val="134"/>
          </rPr>
          <t xml:space="preserve">
此处有经验修正，详见《盗宝任务》页签的经验修正值</t>
        </r>
      </text>
    </comment>
  </commentList>
</comments>
</file>

<file path=xl/comments2.xml><?xml version="1.0" encoding="utf-8"?>
<comments xmlns="http://schemas.openxmlformats.org/spreadsheetml/2006/main">
  <authors>
    <author>46646</author>
  </authors>
  <commentList>
    <comment ref="F1" authorId="0">
      <text>
        <r>
          <rPr>
            <b/>
            <sz val="9"/>
            <rFont val="宋体"/>
            <charset val="134"/>
          </rPr>
          <t>46646:</t>
        </r>
        <r>
          <rPr>
            <sz val="9"/>
            <rFont val="宋体"/>
            <charset val="134"/>
          </rPr>
          <t xml:space="preserve">
按照每天最大击杀数量6000个来计算
</t>
        </r>
      </text>
    </comment>
    <comment ref="G1" authorId="0">
      <text>
        <r>
          <rPr>
            <b/>
            <sz val="9"/>
            <rFont val="宋体"/>
            <charset val="134"/>
          </rPr>
          <t xml:space="preserve">46646:
</t>
        </r>
        <r>
          <rPr>
            <sz val="9"/>
            <rFont val="宋体"/>
            <charset val="134"/>
          </rPr>
          <t>按照每天最大击杀数量2000来计算</t>
        </r>
      </text>
    </comment>
    <comment ref="H1" authorId="0">
      <text>
        <r>
          <rPr>
            <b/>
            <sz val="9"/>
            <rFont val="宋体"/>
            <charset val="134"/>
          </rPr>
          <t>46646:</t>
        </r>
        <r>
          <rPr>
            <sz val="9"/>
            <rFont val="宋体"/>
            <charset val="134"/>
          </rPr>
          <t xml:space="preserve">
按照每天击杀最大数量50来计算</t>
        </r>
      </text>
    </comment>
  </commentList>
</comments>
</file>

<file path=xl/comments3.xml><?xml version="1.0" encoding="utf-8"?>
<comments xmlns="http://schemas.openxmlformats.org/spreadsheetml/2006/main">
  <authors>
    <author>46646</author>
  </authors>
  <commentList>
    <comment ref="H4" authorId="0">
      <text>
        <r>
          <rPr>
            <b/>
            <sz val="9"/>
            <rFont val="宋体"/>
            <charset val="134"/>
          </rPr>
          <t>46646:</t>
        </r>
        <r>
          <rPr>
            <sz val="9"/>
            <rFont val="宋体"/>
            <charset val="134"/>
          </rPr>
          <t xml:space="preserve">
3元双倍</t>
        </r>
      </text>
    </comment>
    <comment ref="H5" authorId="0">
      <text>
        <r>
          <rPr>
            <b/>
            <sz val="9"/>
            <rFont val="宋体"/>
            <charset val="134"/>
          </rPr>
          <t>46646:</t>
        </r>
        <r>
          <rPr>
            <sz val="9"/>
            <rFont val="宋体"/>
            <charset val="134"/>
          </rPr>
          <t xml:space="preserve">
1元双倍</t>
        </r>
      </text>
    </comment>
  </commentList>
</comments>
</file>

<file path=xl/comments4.xml><?xml version="1.0" encoding="utf-8"?>
<comments xmlns="http://schemas.openxmlformats.org/spreadsheetml/2006/main">
  <authors>
    <author>46646</author>
  </authors>
  <commentList>
    <comment ref="C1" authorId="0">
      <text>
        <r>
          <rPr>
            <b/>
            <sz val="9"/>
            <rFont val="宋体"/>
            <charset val="134"/>
          </rPr>
          <t>46646:</t>
        </r>
        <r>
          <rPr>
            <sz val="9"/>
            <rFont val="宋体"/>
            <charset val="134"/>
          </rPr>
          <t xml:space="preserve">
增加10点经验</t>
        </r>
      </text>
    </comment>
    <comment ref="D1" authorId="0">
      <text>
        <r>
          <rPr>
            <b/>
            <sz val="9"/>
            <rFont val="宋体"/>
            <charset val="134"/>
          </rPr>
          <t>46646:</t>
        </r>
        <r>
          <rPr>
            <sz val="9"/>
            <rFont val="宋体"/>
            <charset val="134"/>
          </rPr>
          <t xml:space="preserve">
增加40点经验</t>
        </r>
      </text>
    </comment>
    <comment ref="E1" authorId="0">
      <text>
        <r>
          <rPr>
            <b/>
            <sz val="9"/>
            <rFont val="宋体"/>
            <charset val="134"/>
          </rPr>
          <t>46646:</t>
        </r>
        <r>
          <rPr>
            <sz val="9"/>
            <rFont val="宋体"/>
            <charset val="134"/>
          </rPr>
          <t xml:space="preserve">
增加150经验</t>
        </r>
      </text>
    </comment>
    <comment ref="F1" authorId="0">
      <text>
        <r>
          <rPr>
            <b/>
            <sz val="9"/>
            <rFont val="宋体"/>
            <charset val="134"/>
          </rPr>
          <t>46646:</t>
        </r>
        <r>
          <rPr>
            <sz val="9"/>
            <rFont val="宋体"/>
            <charset val="134"/>
          </rPr>
          <t xml:space="preserve">
增加500点经验</t>
        </r>
      </text>
    </comment>
  </commentList>
</comments>
</file>

<file path=xl/sharedStrings.xml><?xml version="1.0" encoding="utf-8"?>
<sst xmlns="http://schemas.openxmlformats.org/spreadsheetml/2006/main" count="3896" uniqueCount="1895">
  <si>
    <t>任务系统</t>
  </si>
  <si>
    <t>怪物掉落</t>
  </si>
  <si>
    <t>PVP玩法</t>
  </si>
  <si>
    <t>爬塔玩法</t>
  </si>
  <si>
    <t>商城购买</t>
  </si>
  <si>
    <t>充值</t>
  </si>
  <si>
    <t>福利活动</t>
  </si>
  <si>
    <t>榜单结算</t>
  </si>
  <si>
    <t>日常任务</t>
  </si>
  <si>
    <t>周常任务</t>
  </si>
  <si>
    <t>成就任务</t>
  </si>
  <si>
    <t>福利任务</t>
  </si>
  <si>
    <t>普通怪物</t>
  </si>
  <si>
    <t>精英怪物</t>
  </si>
  <si>
    <t>BOSS怪物</t>
  </si>
  <si>
    <t>1VS1</t>
  </si>
  <si>
    <t>多VS多</t>
  </si>
  <si>
    <t>闯关结算</t>
  </si>
  <si>
    <t>离线奖励</t>
  </si>
  <si>
    <t>怪物产出</t>
  </si>
  <si>
    <t>点券商城</t>
  </si>
  <si>
    <t>金币商城</t>
  </si>
  <si>
    <t>战魂商城</t>
  </si>
  <si>
    <t>试炼商城</t>
  </si>
  <si>
    <t>礼包出售</t>
  </si>
  <si>
    <t>直充</t>
  </si>
  <si>
    <t>首充</t>
  </si>
  <si>
    <t>特权</t>
  </si>
  <si>
    <t>VIP</t>
  </si>
  <si>
    <t>等级奖励</t>
  </si>
  <si>
    <t>7日登录</t>
  </si>
  <si>
    <t>30日登录</t>
  </si>
  <si>
    <t>活跃度</t>
  </si>
  <si>
    <t>等级榜</t>
  </si>
  <si>
    <t>战力榜</t>
  </si>
  <si>
    <t>胜场榜</t>
  </si>
  <si>
    <t>试炼榜</t>
  </si>
  <si>
    <t>金币</t>
  </si>
  <si>
    <t>☆</t>
  </si>
  <si>
    <t>★</t>
  </si>
  <si>
    <t>○</t>
  </si>
  <si>
    <t>●</t>
  </si>
  <si>
    <t>经验</t>
  </si>
  <si>
    <t>体力值</t>
  </si>
  <si>
    <t>战魂</t>
  </si>
  <si>
    <t>点券</t>
  </si>
  <si>
    <t>试炼凭证</t>
  </si>
  <si>
    <t>小型体力药水</t>
  </si>
  <si>
    <t>中型体力药水</t>
  </si>
  <si>
    <t>大型体力药水</t>
  </si>
  <si>
    <t>强化石</t>
  </si>
  <si>
    <t>升星石</t>
  </si>
  <si>
    <t>书页</t>
  </si>
  <si>
    <t>技能书卷轴</t>
  </si>
  <si>
    <t>初级升星符</t>
  </si>
  <si>
    <t>中级升星符</t>
  </si>
  <si>
    <t>高级升星符</t>
  </si>
  <si>
    <t>特级升星符</t>
  </si>
  <si>
    <t>服务器喇叭</t>
  </si>
  <si>
    <t>小型经验珠</t>
  </si>
  <si>
    <t>中型经验珠</t>
  </si>
  <si>
    <t>大型经验珠</t>
  </si>
  <si>
    <t>无双经验珠</t>
  </si>
  <si>
    <t>传奇经验珠</t>
  </si>
  <si>
    <t>金块</t>
  </si>
  <si>
    <t>金条</t>
  </si>
  <si>
    <t>金砖</t>
  </si>
  <si>
    <t>行会创建令牌</t>
  </si>
  <si>
    <t>角色改名卡</t>
  </si>
  <si>
    <t>3星直升宝石</t>
  </si>
  <si>
    <t>5星直升宝石</t>
  </si>
  <si>
    <t>7星直升宝石</t>
  </si>
  <si>
    <t>9星直升宝石</t>
  </si>
  <si>
    <t>11星直升宝石</t>
  </si>
  <si>
    <t>13星直升宝石</t>
  </si>
  <si>
    <t>15星直升宝石</t>
  </si>
  <si>
    <t>天数</t>
  </si>
  <si>
    <t>等级</t>
  </si>
  <si>
    <t>大R</t>
  </si>
  <si>
    <t>中R</t>
  </si>
  <si>
    <t>小R</t>
  </si>
  <si>
    <t>非R</t>
  </si>
  <si>
    <t>道具ID</t>
  </si>
  <si>
    <t>道具名称</t>
  </si>
  <si>
    <t>道具描述</t>
  </si>
  <si>
    <t>定价</t>
  </si>
  <si>
    <t>1点券=1万金币</t>
  </si>
  <si>
    <t>元宝</t>
  </si>
  <si>
    <t>绑定金币</t>
  </si>
  <si>
    <t>绑定元宝</t>
  </si>
  <si>
    <t>金刚石</t>
  </si>
  <si>
    <t>1点券=100经验</t>
  </si>
  <si>
    <t>灵符</t>
  </si>
  <si>
    <t>泡点</t>
  </si>
  <si>
    <t>荣誉值</t>
  </si>
  <si>
    <t>游戏点</t>
  </si>
  <si>
    <t>充值点</t>
  </si>
  <si>
    <t>RMB点</t>
  </si>
  <si>
    <t>100点券=1元</t>
  </si>
  <si>
    <t>功勋</t>
  </si>
  <si>
    <t>1点券=1点功勋</t>
  </si>
  <si>
    <t>积分</t>
  </si>
  <si>
    <t>声望</t>
  </si>
  <si>
    <t>消费点</t>
  </si>
  <si>
    <t>赤金点</t>
  </si>
  <si>
    <t>新游戏点</t>
  </si>
  <si>
    <t>小飞鞋</t>
  </si>
  <si>
    <t>10点券=1个</t>
  </si>
  <si>
    <t>魔方阵积分</t>
  </si>
  <si>
    <t>装备槽位的强化所需要的原始矿石</t>
  </si>
  <si>
    <t>5点券=1个</t>
  </si>
  <si>
    <t>装备槽位的升星所需要的精致玉石</t>
  </si>
  <si>
    <t>技能进行升级所需要的具有未知法力的残页</t>
  </si>
  <si>
    <t>技能秘籍</t>
  </si>
  <si>
    <t>技能进行进阶时所需要的来自远古遗失之境的秘籍</t>
  </si>
  <si>
    <t>100点券=1个</t>
  </si>
  <si>
    <t>使用后可在5分钟时间内，提升5%升星成功几率</t>
  </si>
  <si>
    <t>使用后可在5分钟时间内，提升10%升星成功几率</t>
  </si>
  <si>
    <t>200点券=1个</t>
  </si>
  <si>
    <t>使用后可在5分钟时间内，提升15%升星成功几率</t>
  </si>
  <si>
    <t>300点券=1个</t>
  </si>
  <si>
    <t>使用后可在5分钟时间内，提升20%升星成功几率</t>
  </si>
  <si>
    <t>400点券=1个</t>
  </si>
  <si>
    <t>幸运符</t>
  </si>
  <si>
    <t>使用后可以提升10%的祝福成功几率</t>
  </si>
  <si>
    <t>保底符</t>
  </si>
  <si>
    <t>使用后可以在祝福失败时确保不掉幸运等级</t>
  </si>
  <si>
    <t>500点券=1个</t>
  </si>
  <si>
    <t>祝福油</t>
  </si>
  <si>
    <t>进行武器祝福时所需要的物品</t>
  </si>
  <si>
    <t>万灵石</t>
  </si>
  <si>
    <t>紫宸殿护卫进阶时所需要的封印着圣灵之力的石头</t>
  </si>
  <si>
    <t>2000点券=1个</t>
  </si>
  <si>
    <t>魔方阵凭证</t>
  </si>
  <si>
    <t>使用后可以增加一次魔方阵的进入次数</t>
  </si>
  <si>
    <t>武卫精魄</t>
  </si>
  <si>
    <t>紫宸殿武卫升级所需要的元神精魄</t>
  </si>
  <si>
    <t>御卫精魄</t>
  </si>
  <si>
    <t>紫宸殿御卫升级所需要的元神精魄</t>
  </si>
  <si>
    <t>虎卫精魄</t>
  </si>
  <si>
    <t>紫宸殿虎卫升级所需要的元神精魄</t>
  </si>
  <si>
    <t>禁卫精魄</t>
  </si>
  <si>
    <t>紫宸殿禁卫升级所需要的元神精魄</t>
  </si>
  <si>
    <t>宿卫精魄</t>
  </si>
  <si>
    <t>紫宸殿宿卫升级所需要的元神精魄</t>
  </si>
  <si>
    <t>使用后可以增加10000角色经验</t>
  </si>
  <si>
    <t>使用后可以增加50000角色经验</t>
  </si>
  <si>
    <t>使用后可以增加200000角色经验</t>
  </si>
  <si>
    <t>使用后可以增加500000角色经验</t>
  </si>
  <si>
    <t>5000点券=1个</t>
  </si>
  <si>
    <t>使用后可以增加1000000角色经验</t>
  </si>
  <si>
    <t>10000点券=1个</t>
  </si>
  <si>
    <t>使用后可以获得100000金币</t>
  </si>
  <si>
    <t>使用后可以获得500000金币</t>
  </si>
  <si>
    <t>50点券=1个</t>
  </si>
  <si>
    <t>使用后可以获得3000000金币</t>
  </si>
  <si>
    <t>创建行会所需要的专属道具</t>
  </si>
  <si>
    <t>使用后可以进行一次角色改名</t>
  </si>
  <si>
    <t>3000点券=1个</t>
  </si>
  <si>
    <t>日常随机活跃宝箱Ⅰ</t>
  </si>
  <si>
    <t>依据每日的在线时间而随机获得的宝箱</t>
  </si>
  <si>
    <t>日常随机活跃宝箱Ⅱ</t>
  </si>
  <si>
    <t>日常随机活跃宝箱Ⅲ</t>
  </si>
  <si>
    <t>日常随机活跃宝箱Ⅳ</t>
  </si>
  <si>
    <t>使用后将随机使得当前低于3星的1个装备槽位直升3星</t>
  </si>
  <si>
    <t>4星直升宝石</t>
  </si>
  <si>
    <t>使用后将随机使得当前低于4星的1个装备槽位直升4星</t>
  </si>
  <si>
    <t>700点券=1个</t>
  </si>
  <si>
    <t>使用后将随机使得当前低于5星的1个装备槽位直升5星</t>
  </si>
  <si>
    <t>1200点券=1个</t>
  </si>
  <si>
    <t>6星直升宝石</t>
  </si>
  <si>
    <t>使用后将随机使得当前低于6星的1个装备槽位直升6星</t>
  </si>
  <si>
    <t>1800点券=1个</t>
  </si>
  <si>
    <t>使用后将随机使得当前低于7星的1个装备槽位直升7星</t>
  </si>
  <si>
    <t>2800点券=1个</t>
  </si>
  <si>
    <t>8星直升宝石</t>
  </si>
  <si>
    <t>使用后将随机使得当前低于8星的1个装备槽位直升8星</t>
  </si>
  <si>
    <t>4500点券=1个</t>
  </si>
  <si>
    <t>使用后将随机使得当前低于9星的1个装备槽位直升9星</t>
  </si>
  <si>
    <t>8000点券=1个</t>
  </si>
  <si>
    <t>10星直升宝石</t>
  </si>
  <si>
    <t>使用后将随机使得当前低于10星的1个装备槽位直升10星</t>
  </si>
  <si>
    <t>16600点券=1个</t>
  </si>
  <si>
    <t>使用后将随机使得当前低于11星的1个装备槽位直升11星</t>
  </si>
  <si>
    <t>42600点券=1个</t>
  </si>
  <si>
    <t>12星直升宝石</t>
  </si>
  <si>
    <t>使用后将随机使得当前低于12星的1个装备槽位直升12星</t>
  </si>
  <si>
    <t>121200点券=1个</t>
  </si>
  <si>
    <t>使用后将随机使得当前低于13星的1个装备槽位直升13星</t>
  </si>
  <si>
    <t>357200点券=1个</t>
  </si>
  <si>
    <t>14星直升宝石</t>
  </si>
  <si>
    <t>使用后将随机使得当前低于14星的1个装备槽位直升14星</t>
  </si>
  <si>
    <t>1065800点券=1个</t>
  </si>
  <si>
    <t>使用后将随机使得当前低于15星的1个装备槽位直升15星</t>
  </si>
  <si>
    <t>3191800点券=1个</t>
  </si>
  <si>
    <t>灵玉精华</t>
  </si>
  <si>
    <t>灵玉回收之后所获得的精华，可以进行灵玉槽位的强化</t>
  </si>
  <si>
    <t>20点券=1个</t>
  </si>
  <si>
    <t>周常幸运宝箱Ⅰ</t>
  </si>
  <si>
    <t>依据每周的在线时间而随机获得的宝箱</t>
  </si>
  <si>
    <t>周常幸运宝箱Ⅱ</t>
  </si>
  <si>
    <t>周常幸运宝箱Ⅲ</t>
  </si>
  <si>
    <t>周常120活跃宝箱Ⅳ</t>
  </si>
  <si>
    <t>30级装备随机箱</t>
  </si>
  <si>
    <t>打开后可以获得随机一件30级的角色装备</t>
  </si>
  <si>
    <t>40级装备随机箱</t>
  </si>
  <si>
    <t>打开后可以获得随机一件40级的角色装备</t>
  </si>
  <si>
    <t>50级装备随机箱</t>
  </si>
  <si>
    <t>打开后可以获得随机一件50级的角色装备</t>
  </si>
  <si>
    <t>60级装备随机箱</t>
  </si>
  <si>
    <t>打开后可以获得随机一件60级的角色装备</t>
  </si>
  <si>
    <t>600点券=1个</t>
  </si>
  <si>
    <t>70级装备随机箱</t>
  </si>
  <si>
    <t>打开后可以获得随机一件70级的角色装备</t>
  </si>
  <si>
    <t>1000点券=1个</t>
  </si>
  <si>
    <t>75级装备随机箱</t>
  </si>
  <si>
    <t>打开后可以获得随机一件75级的角色装备</t>
  </si>
  <si>
    <t>1500点券=1个</t>
  </si>
  <si>
    <t>80级装备随机箱</t>
  </si>
  <si>
    <t>打开后可以获得随机一件80级的角色装备</t>
  </si>
  <si>
    <t>85级装备随机箱</t>
  </si>
  <si>
    <t>打开后可以获得随机一件85级的角色装备</t>
  </si>
  <si>
    <t>2500点券=1个</t>
  </si>
  <si>
    <t>90级装备随机箱</t>
  </si>
  <si>
    <t>打开后可以获得随机一件90级的角色装备</t>
  </si>
  <si>
    <t>95级装备随机箱</t>
  </si>
  <si>
    <t>打开后可以获得随机一件95级的角色装备</t>
  </si>
  <si>
    <t>6000点券=1个</t>
  </si>
  <si>
    <t>100级装备随机箱</t>
  </si>
  <si>
    <t>打开后可以获得随机一件100级的角色装备</t>
  </si>
  <si>
    <t>7000点券=1个</t>
  </si>
  <si>
    <t>105级装备随机箱</t>
  </si>
  <si>
    <t>打开后可以获得随机一件105级的角色装备</t>
  </si>
  <si>
    <t>110级装备随机箱</t>
  </si>
  <si>
    <t>打开后可以获得随机一件110级的角色装备</t>
  </si>
  <si>
    <t>9000点券=1个</t>
  </si>
  <si>
    <t>1级红魂石</t>
  </si>
  <si>
    <t>1点券=1个</t>
  </si>
  <si>
    <t>2级红魂石</t>
  </si>
  <si>
    <t>3点券=1个</t>
  </si>
  <si>
    <t>3级红魂石</t>
  </si>
  <si>
    <t>9点券=1个</t>
  </si>
  <si>
    <t>4级红魂石</t>
  </si>
  <si>
    <t>27点券=1个</t>
  </si>
  <si>
    <t>5级红魂石</t>
  </si>
  <si>
    <t>81点券=1个</t>
  </si>
  <si>
    <t>6级红魂石</t>
  </si>
  <si>
    <t>243点券=1个</t>
  </si>
  <si>
    <t>7级红魂石</t>
  </si>
  <si>
    <t>729点券=1个</t>
  </si>
  <si>
    <t>8级红魂石</t>
  </si>
  <si>
    <t>2187点券=1个</t>
  </si>
  <si>
    <t>9级红魂石</t>
  </si>
  <si>
    <t>6561点券=1个</t>
  </si>
  <si>
    <t>10级红魂石</t>
  </si>
  <si>
    <t>19683点券=1个</t>
  </si>
  <si>
    <t>11级红魂石</t>
  </si>
  <si>
    <t>59049点券=1个</t>
  </si>
  <si>
    <t>12级红魂石</t>
  </si>
  <si>
    <t>177147点券=1个</t>
  </si>
  <si>
    <t>13级红魂石</t>
  </si>
  <si>
    <t>531441点券=1个</t>
  </si>
  <si>
    <t>14级红魂石</t>
  </si>
  <si>
    <t>1594323点券=1个</t>
  </si>
  <si>
    <t>15级红魂石</t>
  </si>
  <si>
    <t>4782969点券=1个</t>
  </si>
  <si>
    <t>1级红魂石(金)</t>
  </si>
  <si>
    <t>2级红魂石(金)</t>
  </si>
  <si>
    <t>3级红魂石(金)</t>
  </si>
  <si>
    <t>4级红魂石(金)</t>
  </si>
  <si>
    <t>5级红魂石(金)</t>
  </si>
  <si>
    <t>6级红魂石(金)</t>
  </si>
  <si>
    <t>7级红魂石(金)</t>
  </si>
  <si>
    <t>8级红魂石(金)</t>
  </si>
  <si>
    <t>9级红魂石(金)</t>
  </si>
  <si>
    <t>10级红魂石(金)</t>
  </si>
  <si>
    <t>11级红魂石(金)</t>
  </si>
  <si>
    <t>12级红魂石(金)</t>
  </si>
  <si>
    <t>13级红魂石(金)</t>
  </si>
  <si>
    <t>14级红魂石(金)</t>
  </si>
  <si>
    <t>15级红魂石(金)</t>
  </si>
  <si>
    <t>1级红魂石(木)</t>
  </si>
  <si>
    <t>2级红魂石(木)</t>
  </si>
  <si>
    <t>3级红魂石(木)</t>
  </si>
  <si>
    <t>4级红魂石(木)</t>
  </si>
  <si>
    <t>5级红魂石(木)</t>
  </si>
  <si>
    <t>6级红魂石(木)</t>
  </si>
  <si>
    <t>7级红魂石(木)</t>
  </si>
  <si>
    <t>8级红魂石(木)</t>
  </si>
  <si>
    <t>9级红魂石(木)</t>
  </si>
  <si>
    <t>10级红魂石(木)</t>
  </si>
  <si>
    <t>11级红魂石(木)</t>
  </si>
  <si>
    <t>12级红魂石(木)</t>
  </si>
  <si>
    <t>13级红魂石(木)</t>
  </si>
  <si>
    <t>14级红魂石(木)</t>
  </si>
  <si>
    <t>15级红魂石(木)</t>
  </si>
  <si>
    <t>1级红魂石(水)</t>
  </si>
  <si>
    <t>2级红魂石(水)</t>
  </si>
  <si>
    <t>3级红魂石(水)</t>
  </si>
  <si>
    <t>4级红魂石(水)</t>
  </si>
  <si>
    <t>5级红魂石(水)</t>
  </si>
  <si>
    <t>6级红魂石(水)</t>
  </si>
  <si>
    <t>7级红魂石(水)</t>
  </si>
  <si>
    <t>8级红魂石(水)</t>
  </si>
  <si>
    <t>9级红魂石(水)</t>
  </si>
  <si>
    <t>10级红魂石(水)</t>
  </si>
  <si>
    <t>11级红魂石(水)</t>
  </si>
  <si>
    <t>12级红魂石(水)</t>
  </si>
  <si>
    <t>13级红魂石(水)</t>
  </si>
  <si>
    <t>14级红魂石(水)</t>
  </si>
  <si>
    <t>15级红魂石(水)</t>
  </si>
  <si>
    <t>1级红魂石(火)</t>
  </si>
  <si>
    <t>2级红魂石(火)</t>
  </si>
  <si>
    <t>3级红魂石(火)</t>
  </si>
  <si>
    <t>4级红魂石(火)</t>
  </si>
  <si>
    <t>5级红魂石(火)</t>
  </si>
  <si>
    <t>6级红魂石(火)</t>
  </si>
  <si>
    <t>7级红魂石(火)</t>
  </si>
  <si>
    <t>8级红魂石(火)</t>
  </si>
  <si>
    <t>9级红魂石(火)</t>
  </si>
  <si>
    <t>10级红魂石(火)</t>
  </si>
  <si>
    <t>11级红魂石(火)</t>
  </si>
  <si>
    <t>12级红魂石(火)</t>
  </si>
  <si>
    <t>13级红魂石(火)</t>
  </si>
  <si>
    <t>14级红魂石(火)</t>
  </si>
  <si>
    <t>15级红魂石(火)</t>
  </si>
  <si>
    <t>1级红魂石(土)</t>
  </si>
  <si>
    <t>2级红魂石(土)</t>
  </si>
  <si>
    <t>3级红魂石(土)</t>
  </si>
  <si>
    <t>4级红魂石(土)</t>
  </si>
  <si>
    <t>5级红魂石(土)</t>
  </si>
  <si>
    <t>6级红魂石(土)</t>
  </si>
  <si>
    <t>7级红魂石(土)</t>
  </si>
  <si>
    <t>8级红魂石(土)</t>
  </si>
  <si>
    <t>9级红魂石(土)</t>
  </si>
  <si>
    <t>10级红魂石(土)</t>
  </si>
  <si>
    <t>11级红魂石(土)</t>
  </si>
  <si>
    <t>12级红魂石(土)</t>
  </si>
  <si>
    <t>13级红魂石(土)</t>
  </si>
  <si>
    <t>14级红魂石(土)</t>
  </si>
  <si>
    <t>15级红魂石(土)</t>
  </si>
  <si>
    <t>1级蓝魂石</t>
  </si>
  <si>
    <t>2级蓝魂石</t>
  </si>
  <si>
    <t>3级蓝魂石</t>
  </si>
  <si>
    <t>4级蓝魂石</t>
  </si>
  <si>
    <t>5级蓝魂石</t>
  </si>
  <si>
    <t>6级蓝魂石</t>
  </si>
  <si>
    <t>7级蓝魂石</t>
  </si>
  <si>
    <t>8级蓝魂石</t>
  </si>
  <si>
    <t>9级蓝魂石</t>
  </si>
  <si>
    <t>10级蓝魂石</t>
  </si>
  <si>
    <t>11级蓝魂石</t>
  </si>
  <si>
    <t>12级蓝魂石</t>
  </si>
  <si>
    <t>13级蓝魂石</t>
  </si>
  <si>
    <t>14级蓝魂石</t>
  </si>
  <si>
    <t>15级蓝魂石</t>
  </si>
  <si>
    <t>1级蓝魂石(金)</t>
  </si>
  <si>
    <t>2级蓝魂石(金)</t>
  </si>
  <si>
    <t>3级蓝魂石(金)</t>
  </si>
  <si>
    <t>4级蓝魂石(金)</t>
  </si>
  <si>
    <t>5级蓝魂石(金)</t>
  </si>
  <si>
    <t>6级蓝魂石(金)</t>
  </si>
  <si>
    <t>7级蓝魂石(金)</t>
  </si>
  <si>
    <t>8级蓝魂石(金)</t>
  </si>
  <si>
    <t>9级蓝魂石(金)</t>
  </si>
  <si>
    <t>10级蓝魂石(金)</t>
  </si>
  <si>
    <t>11级蓝魂石(金)</t>
  </si>
  <si>
    <t>12级蓝魂石(金)</t>
  </si>
  <si>
    <t>13级蓝魂石(金)</t>
  </si>
  <si>
    <t>14级蓝魂石(金)</t>
  </si>
  <si>
    <t>15级蓝魂石(金)</t>
  </si>
  <si>
    <t>1级蓝魂石(木)</t>
  </si>
  <si>
    <t>2级蓝魂石(木)</t>
  </si>
  <si>
    <t>3级蓝魂石(木)</t>
  </si>
  <si>
    <t>4级蓝魂石(木)</t>
  </si>
  <si>
    <t>5级蓝魂石(木)</t>
  </si>
  <si>
    <t>6级蓝魂石(木)</t>
  </si>
  <si>
    <t>7级蓝魂石(木)</t>
  </si>
  <si>
    <t>8级蓝魂石(木)</t>
  </si>
  <si>
    <t>9级蓝魂石(木)</t>
  </si>
  <si>
    <t>10级蓝魂石(木)</t>
  </si>
  <si>
    <t>11级蓝魂石(木)</t>
  </si>
  <si>
    <t>12级蓝魂石(木)</t>
  </si>
  <si>
    <t>13级蓝魂石(木)</t>
  </si>
  <si>
    <t>14级蓝魂石(木)</t>
  </si>
  <si>
    <t>15级蓝魂石(木)</t>
  </si>
  <si>
    <t>1级蓝魂石(水)</t>
  </si>
  <si>
    <t>2级蓝魂石(水)</t>
  </si>
  <si>
    <t>3级蓝魂石(水)</t>
  </si>
  <si>
    <t>4级蓝魂石(水)</t>
  </si>
  <si>
    <t>5级蓝魂石(水)</t>
  </si>
  <si>
    <t>6级蓝魂石(水)</t>
  </si>
  <si>
    <t>7级蓝魂石(水)</t>
  </si>
  <si>
    <t>8级蓝魂石(水)</t>
  </si>
  <si>
    <t>9级蓝魂石(水)</t>
  </si>
  <si>
    <t>10级蓝魂石(水)</t>
  </si>
  <si>
    <t>11级蓝魂石(水)</t>
  </si>
  <si>
    <t>12级蓝魂石(水)</t>
  </si>
  <si>
    <t>13级蓝魂石(水)</t>
  </si>
  <si>
    <t>14级蓝魂石(水)</t>
  </si>
  <si>
    <t>15级蓝魂石(水)</t>
  </si>
  <si>
    <t>1级蓝魂石(火)</t>
  </si>
  <si>
    <t>2级蓝魂石(火)</t>
  </si>
  <si>
    <t>3级蓝魂石(火)</t>
  </si>
  <si>
    <t>4级蓝魂石(火)</t>
  </si>
  <si>
    <t>5级蓝魂石(火)</t>
  </si>
  <si>
    <t>6级蓝魂石(火)</t>
  </si>
  <si>
    <t>7级蓝魂石(火)</t>
  </si>
  <si>
    <t>8级蓝魂石(火)</t>
  </si>
  <si>
    <t>9级蓝魂石(火)</t>
  </si>
  <si>
    <t>10级蓝魂石(火)</t>
  </si>
  <si>
    <t>11级蓝魂石(火)</t>
  </si>
  <si>
    <t>12级蓝魂石(火)</t>
  </si>
  <si>
    <t>13级蓝魂石(火)</t>
  </si>
  <si>
    <t>14级蓝魂石(火)</t>
  </si>
  <si>
    <t>15级蓝魂石(火)</t>
  </si>
  <si>
    <t>1级蓝魂石(土)</t>
  </si>
  <si>
    <t>2级蓝魂石(土)</t>
  </si>
  <si>
    <t>3级蓝魂石(土)</t>
  </si>
  <si>
    <t>4级蓝魂石(土)</t>
  </si>
  <si>
    <t>5级蓝魂石(土)</t>
  </si>
  <si>
    <t>6级蓝魂石(土)</t>
  </si>
  <si>
    <t>7级蓝魂石(土)</t>
  </si>
  <si>
    <t>8级蓝魂石(土)</t>
  </si>
  <si>
    <t>9级蓝魂石(土)</t>
  </si>
  <si>
    <t>10级蓝魂石(土)</t>
  </si>
  <si>
    <t>11级蓝魂石(土)</t>
  </si>
  <si>
    <t>12级蓝魂石(土)</t>
  </si>
  <si>
    <t>13级蓝魂石(土)</t>
  </si>
  <si>
    <t>14级蓝魂石(土)</t>
  </si>
  <si>
    <t>15级蓝魂石(土)</t>
  </si>
  <si>
    <t>1级绿魂石</t>
  </si>
  <si>
    <t>2级绿魂石</t>
  </si>
  <si>
    <t>3级绿魂石</t>
  </si>
  <si>
    <t>4级绿魂石</t>
  </si>
  <si>
    <t>5级绿魂石</t>
  </si>
  <si>
    <t>6级绿魂石</t>
  </si>
  <si>
    <t>7级绿魂石</t>
  </si>
  <si>
    <t>8级绿魂石</t>
  </si>
  <si>
    <t>9级绿魂石</t>
  </si>
  <si>
    <t>10级绿魂石</t>
  </si>
  <si>
    <t>11级绿魂石</t>
  </si>
  <si>
    <t>12级绿魂石</t>
  </si>
  <si>
    <t>13级绿魂石</t>
  </si>
  <si>
    <t>14级绿魂石</t>
  </si>
  <si>
    <t>15级绿魂石</t>
  </si>
  <si>
    <t>1级绿魂石(金)</t>
  </si>
  <si>
    <t>2级绿魂石(金)</t>
  </si>
  <si>
    <t>3级绿魂石(金)</t>
  </si>
  <si>
    <t>4级绿魂石(金)</t>
  </si>
  <si>
    <t>5级绿魂石(金)</t>
  </si>
  <si>
    <t>6级绿魂石(金)</t>
  </si>
  <si>
    <t>7级绿魂石(金)</t>
  </si>
  <si>
    <t>8级绿魂石(金)</t>
  </si>
  <si>
    <t>9级绿魂石(金)</t>
  </si>
  <si>
    <t>10级绿魂石(金)</t>
  </si>
  <si>
    <t>11级绿魂石(金)</t>
  </si>
  <si>
    <t>12级绿魂石(金)</t>
  </si>
  <si>
    <t>13级绿魂石(金)</t>
  </si>
  <si>
    <t>14级绿魂石(金)</t>
  </si>
  <si>
    <t>15级绿魂石(金)</t>
  </si>
  <si>
    <t>1级绿魂石(木)</t>
  </si>
  <si>
    <t>2级绿魂石(木)</t>
  </si>
  <si>
    <t>3级绿魂石(木)</t>
  </si>
  <si>
    <t>4级绿魂石(木)</t>
  </si>
  <si>
    <t>5级绿魂石(木)</t>
  </si>
  <si>
    <t>6级绿魂石(木)</t>
  </si>
  <si>
    <t>7级绿魂石(木)</t>
  </si>
  <si>
    <t>8级绿魂石(木)</t>
  </si>
  <si>
    <t>9级绿魂石(木)</t>
  </si>
  <si>
    <t>10级绿魂石(木)</t>
  </si>
  <si>
    <t>11级绿魂石(木)</t>
  </si>
  <si>
    <t>12级绿魂石(木)</t>
  </si>
  <si>
    <t>13级绿魂石(木)</t>
  </si>
  <si>
    <t>14级绿魂石(木)</t>
  </si>
  <si>
    <t>15级绿魂石(木)</t>
  </si>
  <si>
    <t>1级绿魂石(水)</t>
  </si>
  <si>
    <t>2级绿魂石(水)</t>
  </si>
  <si>
    <t>3级绿魂石(水)</t>
  </si>
  <si>
    <t>4级绿魂石(水)</t>
  </si>
  <si>
    <t>5级绿魂石(水)</t>
  </si>
  <si>
    <t>6级绿魂石(水)</t>
  </si>
  <si>
    <t>7级绿魂石(水)</t>
  </si>
  <si>
    <t>8级绿魂石(水)</t>
  </si>
  <si>
    <t>9级绿魂石(水)</t>
  </si>
  <si>
    <t>10级绿魂石(水)</t>
  </si>
  <si>
    <t>11级绿魂石(水)</t>
  </si>
  <si>
    <t>12级绿魂石(水)</t>
  </si>
  <si>
    <t>13级绿魂石(水)</t>
  </si>
  <si>
    <t>14级绿魂石(水)</t>
  </si>
  <si>
    <t>15级绿魂石(水)</t>
  </si>
  <si>
    <t>1级绿魂石(火)</t>
  </si>
  <si>
    <t>2级绿魂石(火)</t>
  </si>
  <si>
    <t>3级绿魂石(火)</t>
  </si>
  <si>
    <t>4级绿魂石(火)</t>
  </si>
  <si>
    <t>5级绿魂石(火)</t>
  </si>
  <si>
    <t>6级绿魂石(火)</t>
  </si>
  <si>
    <t>7级绿魂石(火)</t>
  </si>
  <si>
    <t>8级绿魂石(火)</t>
  </si>
  <si>
    <t>9级绿魂石(火)</t>
  </si>
  <si>
    <t>10级绿魂石(火)</t>
  </si>
  <si>
    <t>11级绿魂石(火)</t>
  </si>
  <si>
    <t>12级绿魂石(火)</t>
  </si>
  <si>
    <t>13级绿魂石(火)</t>
  </si>
  <si>
    <t>14级绿魂石(火)</t>
  </si>
  <si>
    <t>15级绿魂石(火)</t>
  </si>
  <si>
    <t>1级绿魂石(土)</t>
  </si>
  <si>
    <t>2级绿魂石(土)</t>
  </si>
  <si>
    <t>3级绿魂石(土)</t>
  </si>
  <si>
    <t>4级绿魂石(土)</t>
  </si>
  <si>
    <t>5级绿魂石(土)</t>
  </si>
  <si>
    <t>6级绿魂石(土)</t>
  </si>
  <si>
    <t>7级绿魂石(土)</t>
  </si>
  <si>
    <t>8级绿魂石(土)</t>
  </si>
  <si>
    <t>9级绿魂石(土)</t>
  </si>
  <si>
    <t>10级绿魂石(土)</t>
  </si>
  <si>
    <t>11级绿魂石(土)</t>
  </si>
  <si>
    <t>12级绿魂石(土)</t>
  </si>
  <si>
    <t>13级绿魂石(土)</t>
  </si>
  <si>
    <t>14级绿魂石(土)</t>
  </si>
  <si>
    <t>15级绿魂石(土)</t>
  </si>
  <si>
    <t>1级黄魂石</t>
  </si>
  <si>
    <t>2级黄魂石</t>
  </si>
  <si>
    <t>3级黄魂石</t>
  </si>
  <si>
    <t>4级黄魂石</t>
  </si>
  <si>
    <t>5级黄魂石</t>
  </si>
  <si>
    <t>6级黄魂石</t>
  </si>
  <si>
    <t>7级黄魂石</t>
  </si>
  <si>
    <t>8级黄魂石</t>
  </si>
  <si>
    <t>9级黄魂石</t>
  </si>
  <si>
    <t>10级黄魂石</t>
  </si>
  <si>
    <t>11级黄魂石</t>
  </si>
  <si>
    <t>12级黄魂石</t>
  </si>
  <si>
    <t>13级黄魂石</t>
  </si>
  <si>
    <t>14级黄魂石</t>
  </si>
  <si>
    <t>15级黄魂石</t>
  </si>
  <si>
    <t>1级黄魂石(金)</t>
  </si>
  <si>
    <t>2级黄魂石(金)</t>
  </si>
  <si>
    <t>3级黄魂石(金)</t>
  </si>
  <si>
    <t>4级黄魂石(金)</t>
  </si>
  <si>
    <t>5级黄魂石(金)</t>
  </si>
  <si>
    <t>6级黄魂石(金)</t>
  </si>
  <si>
    <t>7级黄魂石(金)</t>
  </si>
  <si>
    <t>8级黄魂石(金)</t>
  </si>
  <si>
    <t>9级黄魂石(金)</t>
  </si>
  <si>
    <t>10级黄魂石(金)</t>
  </si>
  <si>
    <t>11级黄魂石(金)</t>
  </si>
  <si>
    <t>12级黄魂石(金)</t>
  </si>
  <si>
    <t>13级黄魂石(金)</t>
  </si>
  <si>
    <t>14级黄魂石(金)</t>
  </si>
  <si>
    <t>15级黄魂石(金)</t>
  </si>
  <si>
    <t>1级黄魂石(木)</t>
  </si>
  <si>
    <t>2级黄魂石(木)</t>
  </si>
  <si>
    <t>3级黄魂石(木)</t>
  </si>
  <si>
    <t>4级黄魂石(木)</t>
  </si>
  <si>
    <t>5级黄魂石(木)</t>
  </si>
  <si>
    <t>6级黄魂石(木)</t>
  </si>
  <si>
    <t>7级黄魂石(木)</t>
  </si>
  <si>
    <t>8级黄魂石(木)</t>
  </si>
  <si>
    <t>9级黄魂石(木)</t>
  </si>
  <si>
    <t>10级黄魂石(木)</t>
  </si>
  <si>
    <t>11级黄魂石(木)</t>
  </si>
  <si>
    <t>12级黄魂石(木)</t>
  </si>
  <si>
    <t>13级黄魂石(木)</t>
  </si>
  <si>
    <t>14级黄魂石(木)</t>
  </si>
  <si>
    <t>15级黄魂石(木)</t>
  </si>
  <si>
    <t>1级黄魂石(水)</t>
  </si>
  <si>
    <t>2级黄魂石(水)</t>
  </si>
  <si>
    <t>3级黄魂石(水)</t>
  </si>
  <si>
    <t>4级黄魂石(水)</t>
  </si>
  <si>
    <t>5级黄魂石(水)</t>
  </si>
  <si>
    <t>6级黄魂石(水)</t>
  </si>
  <si>
    <t>7级黄魂石(水)</t>
  </si>
  <si>
    <t>8级黄魂石(水)</t>
  </si>
  <si>
    <t>9级黄魂石(水)</t>
  </si>
  <si>
    <t>10级黄魂石(水)</t>
  </si>
  <si>
    <t>11级黄魂石(水)</t>
  </si>
  <si>
    <t>12级黄魂石(水)</t>
  </si>
  <si>
    <t>13级黄魂石(水)</t>
  </si>
  <si>
    <t>14级黄魂石(水)</t>
  </si>
  <si>
    <t>15级黄魂石(水)</t>
  </si>
  <si>
    <t>1级黄魂石(火)</t>
  </si>
  <si>
    <t>2级黄魂石(火)</t>
  </si>
  <si>
    <t>3级黄魂石(火)</t>
  </si>
  <si>
    <t>4级黄魂石(火)</t>
  </si>
  <si>
    <t>5级黄魂石(火)</t>
  </si>
  <si>
    <t>6级黄魂石(火)</t>
  </si>
  <si>
    <t>7级黄魂石(火)</t>
  </si>
  <si>
    <t>8级黄魂石(火)</t>
  </si>
  <si>
    <t>9级黄魂石(火)</t>
  </si>
  <si>
    <t>10级黄魂石(火)</t>
  </si>
  <si>
    <t>11级黄魂石(火)</t>
  </si>
  <si>
    <t>12级黄魂石(火)</t>
  </si>
  <si>
    <t>13级黄魂石(火)</t>
  </si>
  <si>
    <t>14级黄魂石(火)</t>
  </si>
  <si>
    <t>15级黄魂石(火)</t>
  </si>
  <si>
    <t>1级黄魂石(土)</t>
  </si>
  <si>
    <t>2级黄魂石(土)</t>
  </si>
  <si>
    <t>3级黄魂石(土)</t>
  </si>
  <si>
    <t>4级黄魂石(土)</t>
  </si>
  <si>
    <t>5级黄魂石(土)</t>
  </si>
  <si>
    <t>6级黄魂石(土)</t>
  </si>
  <si>
    <t>7级黄魂石(土)</t>
  </si>
  <si>
    <t>8级黄魂石(土)</t>
  </si>
  <si>
    <t>9级黄魂石(土)</t>
  </si>
  <si>
    <t>10级黄魂石(土)</t>
  </si>
  <si>
    <t>11级黄魂石(土)</t>
  </si>
  <si>
    <t>12级黄魂石(土)</t>
  </si>
  <si>
    <t>13级黄魂石(土)</t>
  </si>
  <si>
    <t>14级黄魂石(土)</t>
  </si>
  <si>
    <t>15级黄魂石(土)</t>
  </si>
  <si>
    <t>新兵</t>
  </si>
  <si>
    <t>勇士</t>
  </si>
  <si>
    <t>伍长</t>
  </si>
  <si>
    <t>什长</t>
  </si>
  <si>
    <t>百夫长</t>
  </si>
  <si>
    <t>千夫长</t>
  </si>
  <si>
    <t>校尉</t>
  </si>
  <si>
    <t>都尉</t>
  </si>
  <si>
    <t>司马</t>
  </si>
  <si>
    <t>郡守</t>
  </si>
  <si>
    <t>侍郎</t>
  </si>
  <si>
    <t>大夫</t>
  </si>
  <si>
    <t>上大夫</t>
  </si>
  <si>
    <t>亚卿</t>
  </si>
  <si>
    <t>上卿</t>
  </si>
  <si>
    <t>将军</t>
  </si>
  <si>
    <t>上将军</t>
  </si>
  <si>
    <t>大将军</t>
  </si>
  <si>
    <t>相国</t>
  </si>
  <si>
    <t>至尊</t>
  </si>
  <si>
    <t>鼠灵玉·白1星</t>
  </si>
  <si>
    <t>牛灵玉·白1星</t>
  </si>
  <si>
    <t>虎灵玉·白1星</t>
  </si>
  <si>
    <t>兔灵玉·白1星</t>
  </si>
  <si>
    <t>龙灵主·白1星</t>
  </si>
  <si>
    <t>蛇灵玉·白1星</t>
  </si>
  <si>
    <t>马灵玉·白1星</t>
  </si>
  <si>
    <t>羊灵玉·白1星</t>
  </si>
  <si>
    <t>猴灵玉·白1星</t>
  </si>
  <si>
    <t>鸡灵玉·白1星</t>
  </si>
  <si>
    <t>狗灵玉·白1星</t>
  </si>
  <si>
    <t>猪灵玉·白1星</t>
  </si>
  <si>
    <t>鼠灵玉·白2星</t>
  </si>
  <si>
    <t>牛灵玉·白2星</t>
  </si>
  <si>
    <t>虎灵玉·白2星</t>
  </si>
  <si>
    <t>兔灵玉·白2星</t>
  </si>
  <si>
    <t>龙灵主·白2星</t>
  </si>
  <si>
    <t>蛇灵玉·白2星</t>
  </si>
  <si>
    <t>马灵玉·白2星</t>
  </si>
  <si>
    <t>羊灵玉·白2星</t>
  </si>
  <si>
    <t>猴灵玉·白2星</t>
  </si>
  <si>
    <t>鸡灵玉·白2星</t>
  </si>
  <si>
    <t>狗灵玉·白2星</t>
  </si>
  <si>
    <t>猪灵玉·白2星</t>
  </si>
  <si>
    <t>鼠灵玉·白3星</t>
  </si>
  <si>
    <t>牛灵玉·白3星</t>
  </si>
  <si>
    <t>虎灵玉·白3星</t>
  </si>
  <si>
    <t>兔灵玉·白3星</t>
  </si>
  <si>
    <t>龙灵主·白3星</t>
  </si>
  <si>
    <t>蛇灵玉·白3星</t>
  </si>
  <si>
    <t>马灵玉·白3星</t>
  </si>
  <si>
    <t>羊灵玉·白3星</t>
  </si>
  <si>
    <t>猴灵玉·白3星</t>
  </si>
  <si>
    <t>鸡灵玉·白3星</t>
  </si>
  <si>
    <t>狗灵玉·白3星</t>
  </si>
  <si>
    <t>猪灵玉·白3星</t>
  </si>
  <si>
    <t>鼠灵玉·绿1星</t>
  </si>
  <si>
    <t>30点券=1个</t>
  </si>
  <si>
    <t>牛灵玉·绿1星</t>
  </si>
  <si>
    <t>虎灵玉·绿1星</t>
  </si>
  <si>
    <t>兔灵玉·绿1星</t>
  </si>
  <si>
    <t>龙灵主·绿1星</t>
  </si>
  <si>
    <t>蛇灵玉·绿1星</t>
  </si>
  <si>
    <t>马灵玉·绿1星</t>
  </si>
  <si>
    <t>羊灵玉·绿1星</t>
  </si>
  <si>
    <t>猴灵玉·绿1星</t>
  </si>
  <si>
    <t>鸡灵玉·绿1星</t>
  </si>
  <si>
    <t>狗灵玉·绿1星</t>
  </si>
  <si>
    <t>猪灵玉·绿1星</t>
  </si>
  <si>
    <t>鼠灵玉·绿2星</t>
  </si>
  <si>
    <t>60点券=1个</t>
  </si>
  <si>
    <t>牛灵玉·绿2星</t>
  </si>
  <si>
    <t>虎灵玉·绿2星</t>
  </si>
  <si>
    <t>兔灵玉·绿2星</t>
  </si>
  <si>
    <t>龙灵主·绿2星</t>
  </si>
  <si>
    <t>蛇灵玉·绿2星</t>
  </si>
  <si>
    <t>马灵玉·绿2星</t>
  </si>
  <si>
    <t>羊灵玉·绿2星</t>
  </si>
  <si>
    <t>猴灵玉·绿2星</t>
  </si>
  <si>
    <t>鸡灵玉·绿2星</t>
  </si>
  <si>
    <t>狗灵玉·绿2星</t>
  </si>
  <si>
    <t>猪灵玉·绿2星</t>
  </si>
  <si>
    <t>鼠灵玉·绿3星</t>
  </si>
  <si>
    <t>120点券=1个</t>
  </si>
  <si>
    <t>牛灵玉·绿3星</t>
  </si>
  <si>
    <t>虎灵玉·绿3星</t>
  </si>
  <si>
    <t>兔灵玉·绿3星</t>
  </si>
  <si>
    <t>龙灵主·绿3星</t>
  </si>
  <si>
    <t>蛇灵玉·绿3星</t>
  </si>
  <si>
    <t>马灵玉·绿3星</t>
  </si>
  <si>
    <t>羊灵玉·绿3星</t>
  </si>
  <si>
    <t>猴灵玉·绿3星</t>
  </si>
  <si>
    <t>鸡灵玉·绿3星</t>
  </si>
  <si>
    <t>狗灵玉·绿3星</t>
  </si>
  <si>
    <t>猪灵玉·绿3星</t>
  </si>
  <si>
    <t>鼠灵玉·蓝1星</t>
  </si>
  <si>
    <t>牛灵玉·蓝1星</t>
  </si>
  <si>
    <t>虎灵玉·蓝1星</t>
  </si>
  <si>
    <t>兔灵玉·蓝1星</t>
  </si>
  <si>
    <t>龙灵主·蓝1星</t>
  </si>
  <si>
    <t>蛇灵玉·蓝1星</t>
  </si>
  <si>
    <t>马灵玉·蓝1星</t>
  </si>
  <si>
    <t>羊灵玉·蓝1星</t>
  </si>
  <si>
    <t>猴灵玉·蓝1星</t>
  </si>
  <si>
    <t>鸡灵玉·蓝1星</t>
  </si>
  <si>
    <t>狗灵玉·蓝1星</t>
  </si>
  <si>
    <t>猪灵玉·蓝1星</t>
  </si>
  <si>
    <t>鼠灵玉·蓝2星</t>
  </si>
  <si>
    <t>牛灵玉·蓝2星</t>
  </si>
  <si>
    <t>虎灵玉·蓝2星</t>
  </si>
  <si>
    <t>兔灵玉·蓝2星</t>
  </si>
  <si>
    <t>龙灵主·蓝2星</t>
  </si>
  <si>
    <t>蛇灵玉·蓝2星</t>
  </si>
  <si>
    <t>马灵玉·蓝2星</t>
  </si>
  <si>
    <t>羊灵玉·蓝2星</t>
  </si>
  <si>
    <t>猴灵玉·蓝2星</t>
  </si>
  <si>
    <t>鸡灵玉·蓝2星</t>
  </si>
  <si>
    <t>狗灵玉·蓝2星</t>
  </si>
  <si>
    <t>猪灵玉·蓝2星</t>
  </si>
  <si>
    <t>鼠灵玉·蓝3星</t>
  </si>
  <si>
    <t>牛灵玉·蓝3星</t>
  </si>
  <si>
    <t>虎灵玉·蓝3星</t>
  </si>
  <si>
    <t>兔灵玉·蓝3星</t>
  </si>
  <si>
    <t>龙灵主·蓝3星</t>
  </si>
  <si>
    <t>蛇灵玉·蓝3星</t>
  </si>
  <si>
    <t>马灵玉·蓝3星</t>
  </si>
  <si>
    <t>羊灵玉·蓝3星</t>
  </si>
  <si>
    <t>猴灵玉·蓝3星</t>
  </si>
  <si>
    <t>鸡灵玉·蓝3星</t>
  </si>
  <si>
    <t>狗灵玉·蓝3星</t>
  </si>
  <si>
    <t>猪灵玉·蓝3星</t>
  </si>
  <si>
    <t>鼠灵玉·紫1星</t>
  </si>
  <si>
    <t>牛灵玉·紫1星</t>
  </si>
  <si>
    <t>虎灵玉·紫1星</t>
  </si>
  <si>
    <t>兔灵玉·紫1星</t>
  </si>
  <si>
    <t>龙灵主·紫1星</t>
  </si>
  <si>
    <t>蛇灵玉·紫1星</t>
  </si>
  <si>
    <t>马灵玉·紫1星</t>
  </si>
  <si>
    <t>羊灵玉·紫1星</t>
  </si>
  <si>
    <t>猴灵玉·紫1星</t>
  </si>
  <si>
    <t>鸡灵玉·紫1星</t>
  </si>
  <si>
    <t>狗灵玉·紫1星</t>
  </si>
  <si>
    <t>猪灵玉·紫1星</t>
  </si>
  <si>
    <t>鼠灵玉·紫2星</t>
  </si>
  <si>
    <t>牛灵玉·紫2星</t>
  </si>
  <si>
    <t>虎灵玉·紫2星</t>
  </si>
  <si>
    <t>兔灵玉·紫2星</t>
  </si>
  <si>
    <t>龙灵主·紫2星</t>
  </si>
  <si>
    <t>蛇灵玉·紫2星</t>
  </si>
  <si>
    <t>马灵玉·紫2星</t>
  </si>
  <si>
    <t>羊灵玉·紫2星</t>
  </si>
  <si>
    <t>猴灵玉·紫2星</t>
  </si>
  <si>
    <t>鸡灵玉·紫2星</t>
  </si>
  <si>
    <t>狗灵玉·紫2星</t>
  </si>
  <si>
    <t>猪灵玉·紫2星</t>
  </si>
  <si>
    <t>鼠灵玉·紫3星</t>
  </si>
  <si>
    <t>牛灵玉·紫3星</t>
  </si>
  <si>
    <t>虎灵玉·紫3星</t>
  </si>
  <si>
    <t>兔灵玉·紫3星</t>
  </si>
  <si>
    <t>龙灵主·紫3星</t>
  </si>
  <si>
    <t>蛇灵玉·紫3星</t>
  </si>
  <si>
    <t>马灵玉·紫3星</t>
  </si>
  <si>
    <t>羊灵玉·紫3星</t>
  </si>
  <si>
    <t>猴灵玉·紫3星</t>
  </si>
  <si>
    <t>鸡灵玉·紫3星</t>
  </si>
  <si>
    <t>狗灵玉·紫3星</t>
  </si>
  <si>
    <t>猪灵玉·紫3星</t>
  </si>
  <si>
    <t>鼠灵玉·粉1星</t>
  </si>
  <si>
    <t>牛灵玉·粉1星</t>
  </si>
  <si>
    <t>虎灵玉·粉1星</t>
  </si>
  <si>
    <t>兔灵玉·粉1星</t>
  </si>
  <si>
    <t>龙灵主·粉1星</t>
  </si>
  <si>
    <t>蛇灵玉·粉1星</t>
  </si>
  <si>
    <t>马灵玉·粉1星</t>
  </si>
  <si>
    <t>羊灵玉·粉1星</t>
  </si>
  <si>
    <t>猴灵玉·粉1星</t>
  </si>
  <si>
    <t>鸡灵玉·粉1星</t>
  </si>
  <si>
    <t>狗灵玉·粉1星</t>
  </si>
  <si>
    <t>猪灵玉·粉1星</t>
  </si>
  <si>
    <t>鼠灵玉·粉2星</t>
  </si>
  <si>
    <t>牛灵玉·粉2星</t>
  </si>
  <si>
    <t>虎灵玉·粉2星</t>
  </si>
  <si>
    <t>兔灵玉·粉2星</t>
  </si>
  <si>
    <t>龙灵主·粉2星</t>
  </si>
  <si>
    <t>蛇灵玉·粉2星</t>
  </si>
  <si>
    <t>马灵玉·粉2星</t>
  </si>
  <si>
    <t>羊灵玉·粉2星</t>
  </si>
  <si>
    <t>猴灵玉·粉2星</t>
  </si>
  <si>
    <t>鸡灵玉·粉2星</t>
  </si>
  <si>
    <t>狗灵玉·粉2星</t>
  </si>
  <si>
    <t>猪灵玉·粉2星</t>
  </si>
  <si>
    <t>鼠灵玉·粉3星</t>
  </si>
  <si>
    <t>1400点券=1个</t>
  </si>
  <si>
    <t>牛灵玉·粉3星</t>
  </si>
  <si>
    <t>虎灵玉·粉3星</t>
  </si>
  <si>
    <t>兔灵玉·粉3星</t>
  </si>
  <si>
    <t>龙灵主·粉3星</t>
  </si>
  <si>
    <t>蛇灵玉·粉3星</t>
  </si>
  <si>
    <t>马灵玉·粉3星</t>
  </si>
  <si>
    <t>羊灵玉·粉3星</t>
  </si>
  <si>
    <t>猴灵玉·粉3星</t>
  </si>
  <si>
    <t>鸡灵玉·粉3星</t>
  </si>
  <si>
    <t>狗灵玉·粉3星</t>
  </si>
  <si>
    <t>猪灵玉·粉3星</t>
  </si>
  <si>
    <t>鼠灵玉·橙1星</t>
  </si>
  <si>
    <t>牛灵玉·橙1星</t>
  </si>
  <si>
    <t>虎灵玉·橙1星</t>
  </si>
  <si>
    <t>兔灵玉·橙1星</t>
  </si>
  <si>
    <t>龙灵主·橙1星</t>
  </si>
  <si>
    <t>蛇灵玉·橙1星</t>
  </si>
  <si>
    <t>马灵玉·橙1星</t>
  </si>
  <si>
    <t>羊灵玉·橙1星</t>
  </si>
  <si>
    <t>猴灵玉·橙1星</t>
  </si>
  <si>
    <t>鸡灵玉·橙1星</t>
  </si>
  <si>
    <t>狗灵玉·橙1星</t>
  </si>
  <si>
    <t>猪灵玉·橙1星</t>
  </si>
  <si>
    <t>鼠灵玉·橙2星</t>
  </si>
  <si>
    <t>牛灵玉·橙2星</t>
  </si>
  <si>
    <t>虎灵玉·橙2星</t>
  </si>
  <si>
    <t>兔灵玉·橙2星</t>
  </si>
  <si>
    <t>龙灵主·橙2星</t>
  </si>
  <si>
    <t>蛇灵玉·橙2星</t>
  </si>
  <si>
    <t>马灵玉·橙2星</t>
  </si>
  <si>
    <t>羊灵玉·橙2星</t>
  </si>
  <si>
    <t>猴灵玉·橙2星</t>
  </si>
  <si>
    <t>鸡灵玉·橙2星</t>
  </si>
  <si>
    <t>狗灵玉·橙2星</t>
  </si>
  <si>
    <t>猪灵玉·橙2星</t>
  </si>
  <si>
    <t>鼠灵玉·橙3星</t>
  </si>
  <si>
    <t>4000点券=1个</t>
  </si>
  <si>
    <t>牛灵玉·橙3星</t>
  </si>
  <si>
    <t>虎灵玉·橙3星</t>
  </si>
  <si>
    <t>兔灵玉·橙3星</t>
  </si>
  <si>
    <t>龙灵主·橙3星</t>
  </si>
  <si>
    <t>蛇灵玉·橙3星</t>
  </si>
  <si>
    <t>马灵玉·橙3星</t>
  </si>
  <si>
    <t>羊灵玉·橙3星</t>
  </si>
  <si>
    <t>猴灵玉·橙3星</t>
  </si>
  <si>
    <t>鸡灵玉·橙3星</t>
  </si>
  <si>
    <t>狗灵玉·橙3星</t>
  </si>
  <si>
    <t>猪灵玉·橙3星</t>
  </si>
  <si>
    <t>鼠灵玉·红1星</t>
  </si>
  <si>
    <t>牛灵玉·红1星</t>
  </si>
  <si>
    <t>虎灵玉·红1星</t>
  </si>
  <si>
    <t>兔灵玉·红1星</t>
  </si>
  <si>
    <t>龙灵主·红1星</t>
  </si>
  <si>
    <t>蛇灵玉·红1星</t>
  </si>
  <si>
    <t>马灵玉·红1星</t>
  </si>
  <si>
    <t>羊灵玉·红1星</t>
  </si>
  <si>
    <t>猴灵玉·红1星</t>
  </si>
  <si>
    <t>鸡灵玉·红1星</t>
  </si>
  <si>
    <t>狗灵玉·红1星</t>
  </si>
  <si>
    <t>猪灵玉·红1星</t>
  </si>
  <si>
    <t>鼠灵玉·红2星</t>
  </si>
  <si>
    <t>牛灵玉·红2星</t>
  </si>
  <si>
    <t>虎灵玉·红2星</t>
  </si>
  <si>
    <t>兔灵玉·红2星</t>
  </si>
  <si>
    <t>龙灵主·红2星</t>
  </si>
  <si>
    <t>蛇灵玉·红2星</t>
  </si>
  <si>
    <t>马灵玉·红2星</t>
  </si>
  <si>
    <t>羊灵玉·红2星</t>
  </si>
  <si>
    <t>猴灵玉·红2星</t>
  </si>
  <si>
    <t>鸡灵玉·红2星</t>
  </si>
  <si>
    <t>狗灵玉·红2星</t>
  </si>
  <si>
    <t>猪灵玉·红2星</t>
  </si>
  <si>
    <t>鼠灵玉·红3星</t>
  </si>
  <si>
    <t>15000点券=1个</t>
  </si>
  <si>
    <t>牛灵玉·红3星</t>
  </si>
  <si>
    <t>虎灵玉·红3星</t>
  </si>
  <si>
    <t>兔灵玉·红3星</t>
  </si>
  <si>
    <t>龙灵主·红3星</t>
  </si>
  <si>
    <t>蛇灵玉·红3星</t>
  </si>
  <si>
    <t>马灵玉·红3星</t>
  </si>
  <si>
    <t>羊灵玉·红3星</t>
  </si>
  <si>
    <t>猴灵玉·红3星</t>
  </si>
  <si>
    <t>鸡灵玉·红3星</t>
  </si>
  <si>
    <t>狗灵玉·红3星</t>
  </si>
  <si>
    <t>猪灵玉·红3星</t>
  </si>
  <si>
    <t>世界boss排名奖励</t>
  </si>
  <si>
    <t>世界boss阶段掉落</t>
  </si>
  <si>
    <t>排名</t>
  </si>
  <si>
    <t>道具1</t>
  </si>
  <si>
    <t>道具2</t>
  </si>
  <si>
    <t>道具3</t>
  </si>
  <si>
    <t>道具数量</t>
  </si>
  <si>
    <t>几率</t>
  </si>
  <si>
    <t>黄金钥匙*10</t>
  </si>
  <si>
    <t>命格突破丹*100</t>
  </si>
  <si>
    <t>点券*3000</t>
  </si>
  <si>
    <t>5级红宝石</t>
  </si>
  <si>
    <t>黄金钥匙*9</t>
  </si>
  <si>
    <t>命格突破丹*90</t>
  </si>
  <si>
    <t>点券*2900</t>
  </si>
  <si>
    <t>5级蓝宝石</t>
  </si>
  <si>
    <t>黄金钥匙*8</t>
  </si>
  <si>
    <t>命格突破丹*80</t>
  </si>
  <si>
    <t>点券*2800</t>
  </si>
  <si>
    <t>5级绿宝石</t>
  </si>
  <si>
    <t>黄金钥匙*7</t>
  </si>
  <si>
    <t>命格突破丹*70</t>
  </si>
  <si>
    <t>点券*2700</t>
  </si>
  <si>
    <t>5级黄宝石</t>
  </si>
  <si>
    <t>黄金钥匙*6</t>
  </si>
  <si>
    <t>命格突破丹*60</t>
  </si>
  <si>
    <t>点券*2600</t>
  </si>
  <si>
    <t>4级红宝石</t>
  </si>
  <si>
    <t>黄金钥匙*5</t>
  </si>
  <si>
    <t>命格突破丹*50</t>
  </si>
  <si>
    <t>点券*2500</t>
  </si>
  <si>
    <t>4级蓝宝石</t>
  </si>
  <si>
    <t>黄金钥匙*4</t>
  </si>
  <si>
    <t>命格突破丹*40</t>
  </si>
  <si>
    <t>点券*2400</t>
  </si>
  <si>
    <t>4级绿宝石</t>
  </si>
  <si>
    <t>黄金钥匙*3</t>
  </si>
  <si>
    <t>命格突破丹*30</t>
  </si>
  <si>
    <t>点券*2300</t>
  </si>
  <si>
    <t>4级黄宝石</t>
  </si>
  <si>
    <t>黄金钥匙*2</t>
  </si>
  <si>
    <t>命格突破丹*20</t>
  </si>
  <si>
    <t>点券*2200</t>
  </si>
  <si>
    <t>黄金钥匙*1</t>
  </si>
  <si>
    <t>命格突破丹*10</t>
  </si>
  <si>
    <t>点券*2100</t>
  </si>
  <si>
    <t>完美血玉*1</t>
  </si>
  <si>
    <t>点券*2000</t>
  </si>
  <si>
    <t>点券*1900</t>
  </si>
  <si>
    <t>点券*1800</t>
  </si>
  <si>
    <t>点券*1700</t>
  </si>
  <si>
    <t>点券*1600</t>
  </si>
  <si>
    <t>1~5</t>
  </si>
  <si>
    <t>点券*1500</t>
  </si>
  <si>
    <t>1~2</t>
  </si>
  <si>
    <t>点券*1400</t>
  </si>
  <si>
    <t>点券*1300</t>
  </si>
  <si>
    <t>点券*1200</t>
  </si>
  <si>
    <t>点券*1100</t>
  </si>
  <si>
    <t>稀有血玉*2</t>
  </si>
  <si>
    <t>点券*1000</t>
  </si>
  <si>
    <t>普通血玉</t>
  </si>
  <si>
    <t>点券*900</t>
  </si>
  <si>
    <t>精致血玉</t>
  </si>
  <si>
    <t>点券*800</t>
  </si>
  <si>
    <t>稀有血玉</t>
  </si>
  <si>
    <t>点券*700</t>
  </si>
  <si>
    <t>完美血玉</t>
  </si>
  <si>
    <t>点券*600</t>
  </si>
  <si>
    <t>点券*500</t>
  </si>
  <si>
    <t>点券*400</t>
  </si>
  <si>
    <t>点券*300</t>
  </si>
  <si>
    <t>点券*200</t>
  </si>
  <si>
    <t>点券*100</t>
  </si>
  <si>
    <t>金币*1000000</t>
  </si>
  <si>
    <t>金币*990000</t>
  </si>
  <si>
    <t>金币*980000</t>
  </si>
  <si>
    <t>金币*970000</t>
  </si>
  <si>
    <t>金币*960000</t>
  </si>
  <si>
    <t>金币*950000</t>
  </si>
  <si>
    <t>金币*940000</t>
  </si>
  <si>
    <t>金币*930000</t>
  </si>
  <si>
    <t>金币*920000</t>
  </si>
  <si>
    <t>金币*910000</t>
  </si>
  <si>
    <t>金币*900000</t>
  </si>
  <si>
    <t>金币*890000</t>
  </si>
  <si>
    <t>金币*880000</t>
  </si>
  <si>
    <t>金币*870000</t>
  </si>
  <si>
    <t>金币*860000</t>
  </si>
  <si>
    <t>金币*850000</t>
  </si>
  <si>
    <t>金币*840000</t>
  </si>
  <si>
    <t>金币*830000</t>
  </si>
  <si>
    <t>金币*820000</t>
  </si>
  <si>
    <t>金币*810000</t>
  </si>
  <si>
    <t>稀有血玉*1</t>
  </si>
  <si>
    <t>金币*800000</t>
  </si>
  <si>
    <t>金币*790000</t>
  </si>
  <si>
    <t>金币*780000</t>
  </si>
  <si>
    <t>金币*770000</t>
  </si>
  <si>
    <t>金币*760000</t>
  </si>
  <si>
    <t>金币*750000</t>
  </si>
  <si>
    <t>金币*740000</t>
  </si>
  <si>
    <t>金币*730000</t>
  </si>
  <si>
    <t>金币*720000</t>
  </si>
  <si>
    <t>金币*710000</t>
  </si>
  <si>
    <t>金币*700000</t>
  </si>
  <si>
    <t>金币*690000</t>
  </si>
  <si>
    <t>金币*680000</t>
  </si>
  <si>
    <t>金币*670000</t>
  </si>
  <si>
    <t>金币*660000</t>
  </si>
  <si>
    <t>金币*650000</t>
  </si>
  <si>
    <t>金币*640000</t>
  </si>
  <si>
    <t>金币*630000</t>
  </si>
  <si>
    <t>金币*620000</t>
  </si>
  <si>
    <t>金币*610000</t>
  </si>
  <si>
    <t>金币*600000</t>
  </si>
  <si>
    <t>金币*590000</t>
  </si>
  <si>
    <t>金币*580000</t>
  </si>
  <si>
    <t>金币*570000</t>
  </si>
  <si>
    <t>金币*560000</t>
  </si>
  <si>
    <t>金币*550000</t>
  </si>
  <si>
    <t>金币*540000</t>
  </si>
  <si>
    <t>金币*530000</t>
  </si>
  <si>
    <t>金币*520000</t>
  </si>
  <si>
    <t>金币*510000</t>
  </si>
  <si>
    <t>金币*500000</t>
  </si>
  <si>
    <t>金币*490000</t>
  </si>
  <si>
    <t>金币*480000</t>
  </si>
  <si>
    <t>金币*470000</t>
  </si>
  <si>
    <t>金币*460000</t>
  </si>
  <si>
    <t>金币*450000</t>
  </si>
  <si>
    <t>金币*440000</t>
  </si>
  <si>
    <t>金币*430000</t>
  </si>
  <si>
    <t>金币*420000</t>
  </si>
  <si>
    <t>金币*410000</t>
  </si>
  <si>
    <t>金币*400000</t>
  </si>
  <si>
    <t>金币*390000</t>
  </si>
  <si>
    <t>金币*380000</t>
  </si>
  <si>
    <t>金币*370000</t>
  </si>
  <si>
    <t>金币*360000</t>
  </si>
  <si>
    <t>金币*350000</t>
  </si>
  <si>
    <t>金币*340000</t>
  </si>
  <si>
    <t>金币*330000</t>
  </si>
  <si>
    <t>金币*320000</t>
  </si>
  <si>
    <t>金币*310000</t>
  </si>
  <si>
    <t>VIP等级</t>
  </si>
  <si>
    <t>任务描述</t>
  </si>
  <si>
    <t>任务奖励</t>
  </si>
  <si>
    <t>任务类型</t>
  </si>
  <si>
    <t>角色达到20级</t>
  </si>
  <si>
    <t>经验*5万</t>
  </si>
  <si>
    <t>战力达到3万</t>
  </si>
  <si>
    <t>元宝*1000</t>
  </si>
  <si>
    <t>全身穿戴蓝色以上品质装备</t>
  </si>
  <si>
    <t>金币*50万</t>
  </si>
  <si>
    <t>全身装备槽位强化至10级以上</t>
  </si>
  <si>
    <t>强化石*100</t>
  </si>
  <si>
    <t>角色达到40级</t>
  </si>
  <si>
    <t>经验*6万</t>
  </si>
  <si>
    <t>战力达到20万</t>
  </si>
  <si>
    <t>元宝*2000</t>
  </si>
  <si>
    <t>全身穿戴紫色以上品质装备</t>
  </si>
  <si>
    <t>金币*100万</t>
  </si>
  <si>
    <t>全身装备槽位强化至25级以上</t>
  </si>
  <si>
    <t>强化石*200</t>
  </si>
  <si>
    <t>角色达到50级</t>
  </si>
  <si>
    <t>经验*10万</t>
  </si>
  <si>
    <t>战力达到40万</t>
  </si>
  <si>
    <t>元宝*3000</t>
  </si>
  <si>
    <t>全身装备槽位强化至40级以上</t>
  </si>
  <si>
    <t>强化石*300</t>
  </si>
  <si>
    <t>任一装备槽位升星至8星以上</t>
  </si>
  <si>
    <t>升星石*50</t>
  </si>
  <si>
    <t>累计进入4次魔方阵</t>
  </si>
  <si>
    <t>魔方阵凭证*2</t>
  </si>
  <si>
    <t>角色达到60级</t>
  </si>
  <si>
    <t>经验*20万</t>
  </si>
  <si>
    <t>战力达到80万</t>
  </si>
  <si>
    <t>元宝*4000</t>
  </si>
  <si>
    <t>全身装备槽位强化至50级以上</t>
  </si>
  <si>
    <t>累计进行40次元宝洗炼</t>
  </si>
  <si>
    <t>累计进入8次魔方阵</t>
  </si>
  <si>
    <t>角色达到70级</t>
  </si>
  <si>
    <t>经验*30万</t>
  </si>
  <si>
    <t>战力达到110万</t>
  </si>
  <si>
    <t>元宝*5000</t>
  </si>
  <si>
    <t>全身装备槽位强化至60级以上</t>
  </si>
  <si>
    <t>强化石*500</t>
  </si>
  <si>
    <t>累计成功合成出20件以上装备</t>
  </si>
  <si>
    <t>金币*200万</t>
  </si>
  <si>
    <t>累计击杀10次战力首领</t>
  </si>
  <si>
    <t>角色达到80级</t>
  </si>
  <si>
    <t>经验*50万</t>
  </si>
  <si>
    <t>战力达到150万</t>
  </si>
  <si>
    <t>元宝*6000</t>
  </si>
  <si>
    <t>全身装备槽位强化至70级以上</t>
  </si>
  <si>
    <t>强化石*700</t>
  </si>
  <si>
    <t>累计成功合成出30件以上装备</t>
  </si>
  <si>
    <t>金币*300万</t>
  </si>
  <si>
    <t>任一装备槽位升星至10星以上</t>
  </si>
  <si>
    <t>升星石*200</t>
  </si>
  <si>
    <t>累计击杀20次灵玉首领</t>
  </si>
  <si>
    <t>灵玉精华*500</t>
  </si>
  <si>
    <t>角色达到90级</t>
  </si>
  <si>
    <t>经验*70万</t>
  </si>
  <si>
    <t>战力达到180万</t>
  </si>
  <si>
    <t>元宝*7000</t>
  </si>
  <si>
    <t>全身装备槽位强化至80级以上</t>
  </si>
  <si>
    <t>强化石*800</t>
  </si>
  <si>
    <t>累计成功合成出50件以上魂石</t>
  </si>
  <si>
    <t>金币*400万</t>
  </si>
  <si>
    <t>累计成功合成出30件以上灵玉</t>
  </si>
  <si>
    <t>累计进入12次魔方阵</t>
  </si>
  <si>
    <t>魔方阵凭证*5</t>
  </si>
  <si>
    <t>角色达到100级</t>
  </si>
  <si>
    <t>经验*100万</t>
  </si>
  <si>
    <t>战力达到220万</t>
  </si>
  <si>
    <t>元宝*8000</t>
  </si>
  <si>
    <t>全身装备槽位强化至90级以上</t>
  </si>
  <si>
    <t>强化石*900</t>
  </si>
  <si>
    <t>累计成功合成出50件以上装备</t>
  </si>
  <si>
    <t>金币*500万</t>
  </si>
  <si>
    <t>累计成功合成出60件以上魂石</t>
  </si>
  <si>
    <t>累计击杀20次战力首领</t>
  </si>
  <si>
    <t>元宝*1500</t>
  </si>
  <si>
    <t>角色达到105级</t>
  </si>
  <si>
    <t>经验*130万</t>
  </si>
  <si>
    <t>战力达到260万</t>
  </si>
  <si>
    <t>元宝*9000</t>
  </si>
  <si>
    <t>全身装备槽位强化至95级以上</t>
  </si>
  <si>
    <t>强化石*950</t>
  </si>
  <si>
    <t>累计进行50次元宝洗炼</t>
  </si>
  <si>
    <t>任一装备槽位升星至12星以上</t>
  </si>
  <si>
    <t>升星石*300</t>
  </si>
  <si>
    <t>累计击杀40次灵玉首领</t>
  </si>
  <si>
    <t>灵玉精华*1000</t>
  </si>
  <si>
    <t>角色达到110级</t>
  </si>
  <si>
    <t>经验*160万</t>
  </si>
  <si>
    <t>战力达到300万</t>
  </si>
  <si>
    <t>元宝*10000</t>
  </si>
  <si>
    <t>全身装备槽位强化至100级以上</t>
  </si>
  <si>
    <t>强化石*1000</t>
  </si>
  <si>
    <t>累计进入16次魔方阵</t>
  </si>
  <si>
    <t>魔方阵凭证*8</t>
  </si>
  <si>
    <t>累计击杀30次战力首领</t>
  </si>
  <si>
    <t>元宝*1700</t>
  </si>
  <si>
    <t>累计击杀50次灵玉首领</t>
  </si>
  <si>
    <t>灵玉精华*1500</t>
  </si>
  <si>
    <t>角色达到115级</t>
  </si>
  <si>
    <t>经验*200万</t>
  </si>
  <si>
    <t>战力达到350万</t>
  </si>
  <si>
    <t>元宝*11000</t>
  </si>
  <si>
    <t>全身装备槽位强化至105级以上</t>
  </si>
  <si>
    <t>强化石*1500</t>
  </si>
  <si>
    <t>累计进入20次魔方阵</t>
  </si>
  <si>
    <t>魔方阵凭证*10</t>
  </si>
  <si>
    <t>累计击杀40次战力首领</t>
  </si>
  <si>
    <t>元宝*1900</t>
  </si>
  <si>
    <t>累计击杀60次灵玉首领</t>
  </si>
  <si>
    <t>灵玉精华*2000</t>
  </si>
  <si>
    <t>角色达到120级</t>
  </si>
  <si>
    <t>经验*250万</t>
  </si>
  <si>
    <t>战力达到400万</t>
  </si>
  <si>
    <t>元宝*12000</t>
  </si>
  <si>
    <t>全身装备槽位强化至110级以上</t>
  </si>
  <si>
    <t>强化石*2000</t>
  </si>
  <si>
    <t>累计进入24次魔方阵</t>
  </si>
  <si>
    <t>魔方阵凭证*12</t>
  </si>
  <si>
    <t>累计击杀50次战力首领</t>
  </si>
  <si>
    <t>元宝*2100</t>
  </si>
  <si>
    <t>累计击杀70次灵玉首领</t>
  </si>
  <si>
    <t>灵玉精华*2500</t>
  </si>
  <si>
    <t>角色达到125级</t>
  </si>
  <si>
    <t>经验*300万</t>
  </si>
  <si>
    <t>战力达到450万</t>
  </si>
  <si>
    <t>元宝*13000</t>
  </si>
  <si>
    <t>全身装备槽位强化至115级以上</t>
  </si>
  <si>
    <t>强化石*2500</t>
  </si>
  <si>
    <t>累计进入28次魔方阵</t>
  </si>
  <si>
    <t>魔方阵凭证*14</t>
  </si>
  <si>
    <t>累计击杀60次战力首领</t>
  </si>
  <si>
    <t>元宝*2300</t>
  </si>
  <si>
    <t>累计击杀80次灵玉首领</t>
  </si>
  <si>
    <t>灵玉精华*3000</t>
  </si>
  <si>
    <t>角色达到130级</t>
  </si>
  <si>
    <t>经验*400万</t>
  </si>
  <si>
    <t>战力达到500万</t>
  </si>
  <si>
    <t>元宝*14000</t>
  </si>
  <si>
    <t>全身装备槽位强化至120级以上</t>
  </si>
  <si>
    <t>强化石*3000</t>
  </si>
  <si>
    <t>累计进入32次魔方阵</t>
  </si>
  <si>
    <t>魔方阵凭证*16</t>
  </si>
  <si>
    <t>累计击杀70次战力首领</t>
  </si>
  <si>
    <t>元宝*2500</t>
  </si>
  <si>
    <t>累计击杀90次灵玉首领</t>
  </si>
  <si>
    <t>灵玉精华*3500</t>
  </si>
  <si>
    <t>角色达到135级</t>
  </si>
  <si>
    <t>经验*500万</t>
  </si>
  <si>
    <t>战力达到550万</t>
  </si>
  <si>
    <t>元宝*15000</t>
  </si>
  <si>
    <t>全身装备槽位强化至125级以上</t>
  </si>
  <si>
    <t>强化石*3500</t>
  </si>
  <si>
    <t>累计进入36次魔方阵</t>
  </si>
  <si>
    <t>魔方阵凭证*18</t>
  </si>
  <si>
    <t>累计击杀80次战力首领</t>
  </si>
  <si>
    <t>元宝*2700</t>
  </si>
  <si>
    <t>累计击杀100次灵玉首领</t>
  </si>
  <si>
    <t>灵玉精华*4000</t>
  </si>
  <si>
    <t>免费玩家</t>
  </si>
  <si>
    <t>小R玩家</t>
  </si>
  <si>
    <t>中R玩家</t>
  </si>
  <si>
    <t>大R玩家</t>
  </si>
  <si>
    <t>升到下级经验</t>
  </si>
  <si>
    <t>每级提升</t>
  </si>
  <si>
    <t>每级比上级多提升</t>
  </si>
  <si>
    <t>升级所需经验（针对服务器等级封印预留）</t>
  </si>
  <si>
    <t>整体经验需求</t>
  </si>
  <si>
    <t>每日经验产出</t>
  </si>
  <si>
    <t>等级段内平均每日产出</t>
  </si>
  <si>
    <t>离线产出</t>
  </si>
  <si>
    <t>（体力控制）PVE副本</t>
  </si>
  <si>
    <t>（次数控制）PVP副本</t>
  </si>
  <si>
    <t>（层数控制）爬塔玩法</t>
  </si>
  <si>
    <t>六道轮回</t>
  </si>
  <si>
    <t>单人副本</t>
  </si>
  <si>
    <t>掉落获取</t>
  </si>
  <si>
    <t>运营&amp;福利经验</t>
  </si>
  <si>
    <t>比例汇总</t>
  </si>
  <si>
    <t>当前等级对应总天数</t>
  </si>
  <si>
    <t>每级需要天数</t>
  </si>
  <si>
    <t>主角经验</t>
  </si>
  <si>
    <t>封印1等级要求</t>
  </si>
  <si>
    <t>封印1经验</t>
  </si>
  <si>
    <t>封印2等级要求</t>
  </si>
  <si>
    <t>封印2经验</t>
  </si>
  <si>
    <t>经验值</t>
  </si>
  <si>
    <t>经验占比</t>
  </si>
  <si>
    <t>非R获取值</t>
  </si>
  <si>
    <t>R获取值</t>
  </si>
  <si>
    <t>免费产出比例</t>
  </si>
  <si>
    <t>产出经验上限</t>
  </si>
  <si>
    <t>游戏天数</t>
  </si>
  <si>
    <t>经验投放</t>
  </si>
  <si>
    <t>单日均值</t>
  </si>
  <si>
    <t>等级段</t>
  </si>
  <si>
    <t>任务ID</t>
  </si>
  <si>
    <t>活跃度点数</t>
  </si>
  <si>
    <t>金币奖励</t>
  </si>
  <si>
    <t>活跃度宝箱</t>
  </si>
  <si>
    <t>激活点数</t>
  </si>
  <si>
    <t>宝箱奖励</t>
  </si>
  <si>
    <t>每日击杀100只普通怪物</t>
  </si>
  <si>
    <t>金块*1；中型经验珠*2</t>
  </si>
  <si>
    <t>每日消耗体力值50点</t>
  </si>
  <si>
    <t>金块*2；强化石*100</t>
  </si>
  <si>
    <t>每日进行2次乱斗之王挑战</t>
  </si>
  <si>
    <t>金块*3；大型经验珠*5；黄金钥匙*1</t>
  </si>
  <si>
    <t>每日进行1次无尽试炼挑战</t>
  </si>
  <si>
    <t>金块*4；升星石*20；黄金钥匙*2</t>
  </si>
  <si>
    <t>每日进行一次点券商城道具购买</t>
  </si>
  <si>
    <t>每日进行一次金币商城道具购买</t>
  </si>
  <si>
    <t>每日累计消耗金币数量10万</t>
  </si>
  <si>
    <t>每日购买一次体力</t>
  </si>
  <si>
    <t>每日击杀10只boss</t>
  </si>
  <si>
    <t>每日击杀200只普通怪物</t>
  </si>
  <si>
    <t>金条*1；大型经验珠*2</t>
  </si>
  <si>
    <t>每日消耗体力值100点</t>
  </si>
  <si>
    <t>金条*2；强化石*300</t>
  </si>
  <si>
    <t>每日进行4次乱斗之王挑战</t>
  </si>
  <si>
    <t>金条*3；无双经验珠*5；黄金钥匙*1</t>
  </si>
  <si>
    <t>每日进行2次无尽试炼挑战</t>
  </si>
  <si>
    <t>金条*4；升星石*50；黄金钥匙*2</t>
  </si>
  <si>
    <t>每日进行2次点券商城道具购买</t>
  </si>
  <si>
    <t>每日进行2次金币商城道具购买</t>
  </si>
  <si>
    <t>每日累计消耗金币数量50万</t>
  </si>
  <si>
    <t>每日购买2次体力</t>
  </si>
  <si>
    <t>每日击杀20只boss</t>
  </si>
  <si>
    <t>每日击杀300只普通怪物</t>
  </si>
  <si>
    <t>金条*1；无双经验珠*2</t>
  </si>
  <si>
    <t>每日消耗体力值150点</t>
  </si>
  <si>
    <t>金条*2；强化石*500</t>
  </si>
  <si>
    <t>每日进行6次乱斗之王挑战</t>
  </si>
  <si>
    <t>金条*3；传奇经验珠*5；黄金钥匙*1</t>
  </si>
  <si>
    <t>每日进行3次无尽试炼挑战</t>
  </si>
  <si>
    <t>金条*4；升星石*100；黄金钥匙*2</t>
  </si>
  <si>
    <t>每日进行3次点券商城道具购买</t>
  </si>
  <si>
    <t>每日进行3次金币商城道具购买</t>
  </si>
  <si>
    <t>每日累计消耗金币数量100万</t>
  </si>
  <si>
    <t>每日购买3次体力</t>
  </si>
  <si>
    <t>每日击杀30只boss</t>
  </si>
  <si>
    <t>每周击杀600只普通怪物</t>
  </si>
  <si>
    <t>金条*1；小型体力药水*2</t>
  </si>
  <si>
    <t>每周消耗体力值300点</t>
  </si>
  <si>
    <t>金条*2；书页*100</t>
  </si>
  <si>
    <t>每周进行12次乱斗之王挑战</t>
  </si>
  <si>
    <t>金条*3；技能书卷轴*1；黄金钥匙*3</t>
  </si>
  <si>
    <t>每周进行6次无尽试炼挑战</t>
  </si>
  <si>
    <t>金条*4；初级升星符*1；黄金钥匙*5</t>
  </si>
  <si>
    <t>每周进行6次点券商城道具购买</t>
  </si>
  <si>
    <t>每周进行6次金币商城道具购买</t>
  </si>
  <si>
    <t>每周累计消耗金币数量60万</t>
  </si>
  <si>
    <t>每周购买6次体力</t>
  </si>
  <si>
    <t>每周击杀60只boss</t>
  </si>
  <si>
    <t>每周击杀1200只普通怪物</t>
  </si>
  <si>
    <t>金条*1；中型体力药水*2</t>
  </si>
  <si>
    <t>每周消耗体力值600点</t>
  </si>
  <si>
    <t>金条*2；书页*300</t>
  </si>
  <si>
    <t>每周进行24次乱斗之王挑战</t>
  </si>
  <si>
    <t>金条*3；技能书卷轴*2；黄金钥匙*3</t>
  </si>
  <si>
    <t>每周进行12次无尽试炼挑战</t>
  </si>
  <si>
    <t>金条*4；中级升星符*1；黄金钥匙*5</t>
  </si>
  <si>
    <t>每周进行12次点券商城道具购买</t>
  </si>
  <si>
    <t>每周进行12次金币商城道具购买</t>
  </si>
  <si>
    <t>每周累计消耗金币数量300万</t>
  </si>
  <si>
    <t>每周购买12次体力</t>
  </si>
  <si>
    <t>每周击杀120只boss</t>
  </si>
  <si>
    <t>每周击杀1800只普通怪物</t>
  </si>
  <si>
    <t>金条*1；大型体力药水*2</t>
  </si>
  <si>
    <t>每周消耗体力值900点</t>
  </si>
  <si>
    <t>金条*2；书页*500</t>
  </si>
  <si>
    <t>每周进行36次乱斗之王挑战</t>
  </si>
  <si>
    <t>金条*3；技能书卷轴*3；黄金钥匙*3</t>
  </si>
  <si>
    <t>每周进行18次无尽试炼挑战</t>
  </si>
  <si>
    <t>金条*4；高级升星符*1；黄金钥匙*5</t>
  </si>
  <si>
    <t>每周进行18次点券商城道具购买</t>
  </si>
  <si>
    <t>每周进行18次金币商城道具购买</t>
  </si>
  <si>
    <t>每周累计消耗金币数量600万</t>
  </si>
  <si>
    <t>每周购买18次体力</t>
  </si>
  <si>
    <t>每周击杀180只boss</t>
  </si>
  <si>
    <t>总投放经验</t>
  </si>
  <si>
    <t>任务id</t>
  </si>
  <si>
    <t>权重</t>
  </si>
  <si>
    <t>投放经验</t>
  </si>
  <si>
    <t>道具奖励</t>
  </si>
  <si>
    <t>角色战力达到5000</t>
  </si>
  <si>
    <t>角色战力达到10000</t>
  </si>
  <si>
    <t>角色战力达到20000</t>
  </si>
  <si>
    <t>角色战力达到50000</t>
  </si>
  <si>
    <t>角色战力达到100000</t>
  </si>
  <si>
    <t>角色战力达到200000</t>
  </si>
  <si>
    <t>角色战力达到500000</t>
  </si>
  <si>
    <t>角色战力达到1000000</t>
  </si>
  <si>
    <t>角色战力达到1500000</t>
  </si>
  <si>
    <t>角色战力达到2000000</t>
  </si>
  <si>
    <t>角色战力达到3000000</t>
  </si>
  <si>
    <t>角色战力达到5000000</t>
  </si>
  <si>
    <t>角色战力达到6000000</t>
  </si>
  <si>
    <t>角色战力达到7000000</t>
  </si>
  <si>
    <t>角色战力达到8000000</t>
  </si>
  <si>
    <t>角色战力达到9000000</t>
  </si>
  <si>
    <t>角色战力达到10000000</t>
  </si>
  <si>
    <t>角色战力达到15000000</t>
  </si>
  <si>
    <t>角色战力达到20000000</t>
  </si>
  <si>
    <t>角色战力达到30000000</t>
  </si>
  <si>
    <t>角色等级达到15级</t>
  </si>
  <si>
    <t>角色等级达到25级</t>
  </si>
  <si>
    <t>角色等级达到35级</t>
  </si>
  <si>
    <t>角色等级达到45级</t>
  </si>
  <si>
    <t>角色等级达到55级</t>
  </si>
  <si>
    <t>角色等级达到65级</t>
  </si>
  <si>
    <t>角色等级达到75级</t>
  </si>
  <si>
    <t>角色等级达到85级</t>
  </si>
  <si>
    <t>角色等级达到95级</t>
  </si>
  <si>
    <t>角色等级达到105级</t>
  </si>
  <si>
    <t>角色等级达到115级</t>
  </si>
  <si>
    <t>累计消耗100点体力</t>
  </si>
  <si>
    <t>累计消耗200点体力</t>
  </si>
  <si>
    <t>累计消耗500点体力</t>
  </si>
  <si>
    <t>累计消耗1000点体力</t>
  </si>
  <si>
    <t>累计消耗2000点体力</t>
  </si>
  <si>
    <t>累计消耗5000点体力</t>
  </si>
  <si>
    <t>累计消耗10000点体力</t>
  </si>
  <si>
    <t>累计消耗20000点体力</t>
  </si>
  <si>
    <t>累计消耗50000点体力</t>
  </si>
  <si>
    <t>累计消耗70000点体力</t>
  </si>
  <si>
    <t>累计消耗100000点体力</t>
  </si>
  <si>
    <t>累计击杀100只怪物</t>
  </si>
  <si>
    <t>累计击杀200只怪物</t>
  </si>
  <si>
    <t>累计击杀500只怪物</t>
  </si>
  <si>
    <t>累计击杀1000只怪物</t>
  </si>
  <si>
    <t>累计击杀2000只怪物</t>
  </si>
  <si>
    <t>累计击杀5000只怪物</t>
  </si>
  <si>
    <t>累计击杀10000只怪物</t>
  </si>
  <si>
    <t>累计击杀20000只怪物</t>
  </si>
  <si>
    <t>累计击杀50000只怪物</t>
  </si>
  <si>
    <t>累计击杀100000只怪物</t>
  </si>
  <si>
    <t>累计击杀200000只怪物</t>
  </si>
  <si>
    <t>累计击杀500000只怪物</t>
  </si>
  <si>
    <t>累计击杀1000000只怪物</t>
  </si>
  <si>
    <t>累计击杀2000000只怪物</t>
  </si>
  <si>
    <t>累计击杀5000000只怪物</t>
  </si>
  <si>
    <t>累计击杀6000000只怪物</t>
  </si>
  <si>
    <t>累计击杀7000000只怪物</t>
  </si>
  <si>
    <t>累计击杀8000000只怪物</t>
  </si>
  <si>
    <t>累计击杀9000000只怪物</t>
  </si>
  <si>
    <t>累计击杀10000000只怪物</t>
  </si>
  <si>
    <t>累计消耗50万金币</t>
  </si>
  <si>
    <t>累计消耗100万金币</t>
  </si>
  <si>
    <t>累计消耗200万金币</t>
  </si>
  <si>
    <t>累计消耗500万金币</t>
  </si>
  <si>
    <t>累计消耗1000万金币</t>
  </si>
  <si>
    <t>累计消耗2000万金币</t>
  </si>
  <si>
    <t>累计消耗5000万金币</t>
  </si>
  <si>
    <t>累计消耗1亿金币</t>
  </si>
  <si>
    <t>累计消耗2亿金币</t>
  </si>
  <si>
    <t>累计消耗5亿金币</t>
  </si>
  <si>
    <t>累计消耗10亿金币</t>
  </si>
  <si>
    <t>累计消耗20亿金币</t>
  </si>
  <si>
    <t>累计消耗50亿金币</t>
  </si>
  <si>
    <t>累计消耗100个升星石</t>
  </si>
  <si>
    <t>累计消耗200个升星石</t>
  </si>
  <si>
    <t>累计消耗500个升星石</t>
  </si>
  <si>
    <t>累计消耗1000个升星石</t>
  </si>
  <si>
    <t>累计消耗2000个升星石</t>
  </si>
  <si>
    <t>累计消耗5000个升星石</t>
  </si>
  <si>
    <t>累计消耗10000个升星石</t>
  </si>
  <si>
    <t>累计消耗20000个升星石</t>
  </si>
  <si>
    <t>累计消耗50000个升星石</t>
  </si>
  <si>
    <t>累计消耗100000个升星石</t>
  </si>
  <si>
    <t>累计消耗200000个升星石</t>
  </si>
  <si>
    <t>累计消耗500000个升星石</t>
  </si>
  <si>
    <t>累计消耗600000个升星石</t>
  </si>
  <si>
    <t>累计消耗700000个升星石</t>
  </si>
  <si>
    <t>累计消耗800000个升星石</t>
  </si>
  <si>
    <t>累计获得100战魂</t>
  </si>
  <si>
    <t>累计获得200战魂</t>
  </si>
  <si>
    <t>累计获得500战魂</t>
  </si>
  <si>
    <t>累计获得1000战魂</t>
  </si>
  <si>
    <t>累计获得2000战魂</t>
  </si>
  <si>
    <t>累计获得5000战魂</t>
  </si>
  <si>
    <t>累计获得10000战魂</t>
  </si>
  <si>
    <t>累计获得20000战魂</t>
  </si>
  <si>
    <t>累计获得50000战魂</t>
  </si>
  <si>
    <t>累计获得100000战魂</t>
  </si>
  <si>
    <t>参考等级</t>
  </si>
  <si>
    <t>boss怪物</t>
  </si>
  <si>
    <t>日杀数量</t>
  </si>
  <si>
    <t>单只经验</t>
  </si>
  <si>
    <t>等级均差</t>
  </si>
  <si>
    <t>日挑战次数</t>
  </si>
  <si>
    <t>单次经验</t>
  </si>
  <si>
    <t>闯关层数</t>
  </si>
  <si>
    <t>副本层数</t>
  </si>
  <si>
    <t>离线投放占比</t>
  </si>
  <si>
    <t>离线每层投放均值</t>
  </si>
  <si>
    <t>闯关结算占比</t>
  </si>
  <si>
    <t>闯关每层投放均值</t>
  </si>
  <si>
    <t>离线效率/分</t>
  </si>
  <si>
    <t>结算数量</t>
  </si>
  <si>
    <t>类型</t>
  </si>
  <si>
    <t>对应等级</t>
  </si>
  <si>
    <t>接取NPC</t>
  </si>
  <si>
    <t>NPCID</t>
  </si>
  <si>
    <t>NPC坐标</t>
  </si>
  <si>
    <t>杀怪目标</t>
  </si>
  <si>
    <t>刷怪坐标</t>
  </si>
  <si>
    <t>经验奖励</t>
  </si>
  <si>
    <t>杀怪</t>
  </si>
  <si>
    <t>守墓老者</t>
  </si>
  <si>
    <t>【847，674】</t>
  </si>
  <si>
    <t>鸡*1</t>
  </si>
  <si>
    <t>【839，670】</t>
  </si>
  <si>
    <t>村妇</t>
  </si>
  <si>
    <t>【837，636】</t>
  </si>
  <si>
    <t>鹿*2</t>
  </si>
  <si>
    <t>【827，618】</t>
  </si>
  <si>
    <t>猎户</t>
  </si>
  <si>
    <t>【784，602】</t>
  </si>
  <si>
    <t>稻草人*3</t>
  </si>
  <si>
    <t>【794，578】</t>
  </si>
  <si>
    <t>屠户</t>
  </si>
  <si>
    <t>【624，602】</t>
  </si>
  <si>
    <t>钉耙猫*3</t>
  </si>
  <si>
    <t>【638，582】</t>
  </si>
  <si>
    <t>小芳</t>
  </si>
  <si>
    <t>【622，544】</t>
  </si>
  <si>
    <t>蛤蟆*3</t>
  </si>
  <si>
    <t>【642，518】</t>
  </si>
  <si>
    <t>智者</t>
  </si>
  <si>
    <t>【606，475】</t>
  </si>
  <si>
    <t>半兽人*3</t>
  </si>
  <si>
    <t>【655，439】</t>
  </si>
  <si>
    <t>武夫</t>
  </si>
  <si>
    <t>【537，392】</t>
  </si>
  <si>
    <t>半兽战士*3</t>
  </si>
  <si>
    <t>【473，401】</t>
  </si>
  <si>
    <t>老兵</t>
  </si>
  <si>
    <t>【343，414】</t>
  </si>
  <si>
    <t>半兽勇士*3</t>
  </si>
  <si>
    <t>【399，380】</t>
  </si>
  <si>
    <t>vipnpc</t>
  </si>
  <si>
    <t>怪物等级</t>
  </si>
  <si>
    <t>普通怪物均产</t>
  </si>
  <si>
    <t>精英怪物均产</t>
  </si>
  <si>
    <t>boss均产</t>
  </si>
  <si>
    <t>单次金币</t>
  </si>
  <si>
    <t>特惠礼包</t>
  </si>
  <si>
    <t>折扣率</t>
  </si>
  <si>
    <t>限购类型</t>
  </si>
  <si>
    <t>限购次数</t>
  </si>
  <si>
    <t>价格/点券</t>
  </si>
  <si>
    <t>价格/金币</t>
  </si>
  <si>
    <t>价格/战魂</t>
  </si>
  <si>
    <t>价格/凭证</t>
  </si>
  <si>
    <t>每日</t>
  </si>
  <si>
    <t>60万</t>
  </si>
  <si>
    <t>每周</t>
  </si>
  <si>
    <t>500万</t>
  </si>
  <si>
    <t>250万</t>
  </si>
  <si>
    <t>10万</t>
  </si>
  <si>
    <t>50万</t>
  </si>
  <si>
    <t>命格突破丹</t>
  </si>
  <si>
    <t>3级红宝石</t>
  </si>
  <si>
    <t>3级蓝宝石</t>
  </si>
  <si>
    <t>1级红宝石</t>
  </si>
  <si>
    <t>3级绿宝石</t>
  </si>
  <si>
    <t>1级蓝宝石</t>
  </si>
  <si>
    <t>3级黄宝石</t>
  </si>
  <si>
    <t>1级绿宝石</t>
  </si>
  <si>
    <t>5级红+蓝+绿+黄</t>
  </si>
  <si>
    <t>1级黄宝石</t>
  </si>
  <si>
    <t>直充档位设定</t>
  </si>
  <si>
    <t>首充礼包配置</t>
  </si>
  <si>
    <t>特权卡</t>
  </si>
  <si>
    <t>VIP设定</t>
  </si>
  <si>
    <t>档位</t>
  </si>
  <si>
    <t>金额/元</t>
  </si>
  <si>
    <t>点券数量</t>
  </si>
  <si>
    <t>道具内容</t>
  </si>
  <si>
    <t>价值/元</t>
  </si>
  <si>
    <t>购买价格</t>
  </si>
  <si>
    <t>种类</t>
  </si>
  <si>
    <t>特权内容</t>
  </si>
  <si>
    <t>立返点券</t>
  </si>
  <si>
    <t>每日点券</t>
  </si>
  <si>
    <t>持续天数</t>
  </si>
  <si>
    <t>价格/元</t>
  </si>
  <si>
    <t>vip等级</t>
  </si>
  <si>
    <t>累计充值/元</t>
  </si>
  <si>
    <t>VIP礼包内容</t>
  </si>
  <si>
    <t>购买消耗/点券</t>
  </si>
  <si>
    <t>攻速巨剑*1；元宝*600；强化石*300；书页*200；强效太阳水*50</t>
  </si>
  <si>
    <t>周卡</t>
  </si>
  <si>
    <t>杀怪经验提升2%</t>
  </si>
  <si>
    <t>攻防血属性永久提升1%</t>
  </si>
  <si>
    <t>大型经验珠*1</t>
  </si>
  <si>
    <t>10星直升宝石*1；升星石*100；大型经验珠*1；金条*3；万年雪霜*30</t>
  </si>
  <si>
    <t>月卡</t>
  </si>
  <si>
    <t>杀怪经验提升3%；物品爆率提升2%</t>
  </si>
  <si>
    <t>可购买一次VIP1礼包</t>
  </si>
  <si>
    <t>小型体力药水*3</t>
  </si>
  <si>
    <t>5级红魂石*1；5级蓝魂石*1；5级绿魂石*1；5级黄魂石*1；金砖*1</t>
  </si>
  <si>
    <t>季卡</t>
  </si>
  <si>
    <t>杀怪经验提升5%；物品爆率提升3%；体力值恢复速度提升20%</t>
  </si>
  <si>
    <t>解锁每日签到双倍特权</t>
  </si>
  <si>
    <t>攻防血属性永久提升2%</t>
  </si>
  <si>
    <t>大型经验珠*2</t>
  </si>
  <si>
    <t>可购买一次VIP2礼包</t>
  </si>
  <si>
    <t>小型体力药水*5</t>
  </si>
  <si>
    <t>单笔充值返利</t>
  </si>
  <si>
    <t>解锁VIP2悬赏兑换</t>
  </si>
  <si>
    <t>档位/元</t>
  </si>
  <si>
    <t>奖励内容</t>
  </si>
  <si>
    <t>攻防血属性永久提升3%</t>
  </si>
  <si>
    <t>大型经验珠*3</t>
  </si>
  <si>
    <t>绑定元宝*600；强化石*100；金币*60万</t>
  </si>
  <si>
    <t>可购买一次VIP3礼包</t>
  </si>
  <si>
    <t>中型体力药水*3</t>
  </si>
  <si>
    <t>绑定元宝*3000；书页*150；金币*300万</t>
  </si>
  <si>
    <t>解锁自动战斗功能</t>
  </si>
  <si>
    <t>绑定元宝*6800；升星石*300；金币*680万</t>
  </si>
  <si>
    <t>攻防血属性永久提升4%</t>
  </si>
  <si>
    <t>无双经验珠*1</t>
  </si>
  <si>
    <t>绑定元宝*12800；8星直升宝石*1；金币*1280万</t>
  </si>
  <si>
    <t>可购买一次VIP4礼包</t>
  </si>
  <si>
    <t>大型体力药水*2</t>
  </si>
  <si>
    <t>绑定元宝*32800；6级黄魂石*2；金币*3280万</t>
  </si>
  <si>
    <t>解锁VIP4悬赏兑换</t>
  </si>
  <si>
    <t>绑定元宝*64800；6级蓝魂石*2；金币*6480万</t>
  </si>
  <si>
    <t>攻防血属性永久提升5%</t>
  </si>
  <si>
    <t>无双经验珠*2</t>
  </si>
  <si>
    <t>绑定元宝*20000；6级红魂石*2；6级绿魂石*2；金币*2亿</t>
  </si>
  <si>
    <t>可购买一次VIP5礼包</t>
  </si>
  <si>
    <t>大型体力药水*3</t>
  </si>
  <si>
    <t>杀怪经验提升1%</t>
  </si>
  <si>
    <t>书页*500</t>
  </si>
  <si>
    <t>攻防血属性永久提升6%</t>
  </si>
  <si>
    <t>无双经验珠*3</t>
  </si>
  <si>
    <t>可购买一次VIP6礼包</t>
  </si>
  <si>
    <t>大型体力药水*4</t>
  </si>
  <si>
    <t>解锁VIP6悬赏兑换</t>
  </si>
  <si>
    <t>攻防血属性永久提升7%</t>
  </si>
  <si>
    <t>传奇经验珠*1</t>
  </si>
  <si>
    <t>可购买一次VIP7礼包</t>
  </si>
  <si>
    <t>攻防血属性永久提升8%</t>
  </si>
  <si>
    <t>传奇经验珠*2</t>
  </si>
  <si>
    <t>累计充值返利</t>
  </si>
  <si>
    <t>可购买一次VIP8礼包</t>
  </si>
  <si>
    <t>解锁VIP8悬赏兑换</t>
  </si>
  <si>
    <t>大型经验珠*2；升星石*200；技能秘籍*50</t>
  </si>
  <si>
    <t>攻防血属性永久提升9%</t>
  </si>
  <si>
    <t>传奇经验珠*3</t>
  </si>
  <si>
    <t>魔方阵凭证*2；无双经验珠*2；强化石*300</t>
  </si>
  <si>
    <t>可购买一次VIP9礼包</t>
  </si>
  <si>
    <t>书页*1000</t>
  </si>
  <si>
    <t>祝福油*50；幸运符*3；保底符*3</t>
  </si>
  <si>
    <t>杀怪经验提升3%</t>
  </si>
  <si>
    <t>升星石*400</t>
  </si>
  <si>
    <t>升星石*500；特级升星符*1；金币*300万</t>
  </si>
  <si>
    <t>攻防血属性永久提升10%</t>
  </si>
  <si>
    <t>传奇经验珠*4</t>
  </si>
  <si>
    <t>传奇经验珠*2；魔方阵凭证*3；强化石*500</t>
  </si>
  <si>
    <t>可购买一次VIP10礼包</t>
  </si>
  <si>
    <t>书页*2000</t>
  </si>
  <si>
    <t>10星直升宝石*1；万年雪霜*100；书页*500</t>
  </si>
  <si>
    <t>解锁VIP10悬赏兑换</t>
  </si>
  <si>
    <t>11星直升宝石*1；祝福油*100；升星石*800</t>
  </si>
  <si>
    <t>攻防血属性永久提升11%</t>
  </si>
  <si>
    <t>传奇经验珠*5</t>
  </si>
  <si>
    <t>12星直升宝石*1；传奇经验珠*5；强化石*1000</t>
  </si>
  <si>
    <t>可购买一次VIP11礼包</t>
  </si>
  <si>
    <t>升星石*1000</t>
  </si>
  <si>
    <t>13星直升宝石*1；魔方阵凭证*5；技能秘籍*200</t>
  </si>
  <si>
    <t>杀怪经验提升4%</t>
  </si>
  <si>
    <t>技能书卷轴*100</t>
  </si>
  <si>
    <t>14星直升宝石*1；传奇经验珠*10；幸运符*10</t>
  </si>
  <si>
    <t>攻防血属性永久提升12%</t>
  </si>
  <si>
    <t>传奇经验珠*6</t>
  </si>
  <si>
    <t>15星直升宝石*1；魔方阵凭证*10；祝福油*300；保底符*10</t>
  </si>
  <si>
    <t>可购买一次VIP12礼包</t>
  </si>
  <si>
    <t>升星石*1500</t>
  </si>
  <si>
    <t>解锁VIP12悬赏兑换</t>
  </si>
  <si>
    <t>技能书卷轴*200</t>
  </si>
  <si>
    <t>攻防血属性永久提升13%</t>
  </si>
  <si>
    <t>传奇经验珠*8</t>
  </si>
  <si>
    <t>可购买一次VIP13礼包</t>
  </si>
  <si>
    <t>升星石*2000</t>
  </si>
  <si>
    <t>杀怪经验提升5%</t>
  </si>
  <si>
    <t>技能书卷轴*300</t>
  </si>
  <si>
    <t>攻防血属性永久提升14%</t>
  </si>
  <si>
    <t>传奇经验珠*9</t>
  </si>
  <si>
    <t>可购买一次VIP14礼包</t>
  </si>
  <si>
    <t>升星石*2500</t>
  </si>
  <si>
    <t>解锁VIP14悬赏兑换</t>
  </si>
  <si>
    <t>技能书卷轴*400</t>
  </si>
  <si>
    <t>攻防血属性永久提升15%</t>
  </si>
  <si>
    <t>传奇经验珠*10</t>
  </si>
  <si>
    <t>可购买一次VIP15礼包</t>
  </si>
  <si>
    <t>升星石*3000</t>
  </si>
  <si>
    <t>杀怪经验提升6%</t>
  </si>
  <si>
    <t>技能书卷轴*500</t>
  </si>
  <si>
    <t>7日登录奖励</t>
  </si>
  <si>
    <t>30日累登奖励</t>
  </si>
  <si>
    <t>活跃度宝箱奖励</t>
  </si>
  <si>
    <t>每日签到</t>
  </si>
  <si>
    <t>价值/点券</t>
  </si>
  <si>
    <t>普通奖励</t>
  </si>
  <si>
    <t>进阶奖励</t>
  </si>
  <si>
    <t>活跃值</t>
  </si>
  <si>
    <t>日宝箱奖励</t>
  </si>
  <si>
    <t>周宝箱奖励</t>
  </si>
  <si>
    <t>奖励配置</t>
  </si>
  <si>
    <t>累签天数</t>
  </si>
  <si>
    <t>累签内容</t>
  </si>
  <si>
    <t>点券*100；金条*1</t>
  </si>
  <si>
    <t>小型体力药水*1</t>
  </si>
  <si>
    <t>大型体力药水*1</t>
  </si>
  <si>
    <t>金币*100000；经验*10000</t>
  </si>
  <si>
    <t>金条*3；大型经验珠*5</t>
  </si>
  <si>
    <t>金币*10000</t>
  </si>
  <si>
    <t>小型经验珠*2；金币*2000000</t>
  </si>
  <si>
    <t>中型经验珠*3；强化石*100；金条*2</t>
  </si>
  <si>
    <t>小型体力药水*1；强化石*30</t>
  </si>
  <si>
    <t>强化石*200；书页*150</t>
  </si>
  <si>
    <t>强化石*10</t>
  </si>
  <si>
    <t>30级随机装备箱；小型经验珠*3；金币*3000000</t>
  </si>
  <si>
    <t>大型经验珠*1；书页*100；金条*3</t>
  </si>
  <si>
    <t>升星石*20；金块*2</t>
  </si>
  <si>
    <t>升星石*140；中型体力药水*2</t>
  </si>
  <si>
    <t>书页*10</t>
  </si>
  <si>
    <t>40级随机装备箱；中型经验珠*1；金币*4000000</t>
  </si>
  <si>
    <t>升星石*50；技能书卷轴*20；金条*4</t>
  </si>
  <si>
    <t>点券*100；书页*15</t>
  </si>
  <si>
    <t>点券*700；中级升星符*1</t>
  </si>
  <si>
    <t>升星石*10</t>
  </si>
  <si>
    <t>50级随机装备箱；大型经验珠*1；金币*5000000</t>
  </si>
  <si>
    <t>高级升星符*2；升星石*100；金条*5</t>
  </si>
  <si>
    <t>技能书卷轴*1</t>
  </si>
  <si>
    <t>60级随机装备箱；无双经验珠*1；金币*6000000</t>
  </si>
  <si>
    <t>传奇经验珠*2；强化石*1000；金条*6</t>
  </si>
  <si>
    <t>初级升星符*1</t>
  </si>
  <si>
    <t>强化石*200；无双经验珠*2；金币*7000000</t>
  </si>
  <si>
    <t>70级随机装备箱*1；技能书卷轴*50；金条*7</t>
  </si>
  <si>
    <t>金币*20000</t>
  </si>
  <si>
    <t>书页*200；无双经验珠*3；金币*8000000</t>
  </si>
  <si>
    <t>强化石*20</t>
  </si>
  <si>
    <t>升星石*100；无双经验珠*4；金币*9000000</t>
  </si>
  <si>
    <t>书页*20</t>
  </si>
  <si>
    <t>技能书卷轴*50；无双经验珠*5；金币*10000000</t>
  </si>
  <si>
    <t>升星石*20</t>
  </si>
  <si>
    <t>点券*1000；传奇经验珠*5；金币*11000000</t>
  </si>
  <si>
    <t>技能书卷轴*2</t>
  </si>
  <si>
    <t>点券*2000；传奇经验珠*7；金币*12000000</t>
  </si>
  <si>
    <t>初级升星符*2</t>
  </si>
  <si>
    <t>点券*3000；传奇经验珠*10；金币*13000000</t>
  </si>
  <si>
    <t>金币*30000</t>
  </si>
  <si>
    <t>点券*5000；传奇经验珠*15；金币*14000000</t>
  </si>
  <si>
    <t>强化石*30</t>
  </si>
  <si>
    <t>点券*8000；传奇经验珠*20；金币*15000000</t>
  </si>
  <si>
    <t>书页*30</t>
  </si>
  <si>
    <t>升星石*30</t>
  </si>
  <si>
    <t>技能书卷轴*3</t>
  </si>
  <si>
    <t>初级升星符*3</t>
  </si>
  <si>
    <t>金币*40000</t>
  </si>
  <si>
    <t>强化石*40</t>
  </si>
  <si>
    <t>书页*40</t>
  </si>
  <si>
    <t>升星石*40</t>
  </si>
  <si>
    <t>技能书卷轴*4</t>
  </si>
  <si>
    <t>初级升星符*4</t>
  </si>
  <si>
    <t>金币*50000</t>
  </si>
  <si>
    <t>强化石*50</t>
  </si>
  <si>
    <t>书页*50</t>
  </si>
  <si>
    <t>技能书卷轴*5</t>
  </si>
  <si>
    <t>初级升星符*5</t>
  </si>
  <si>
    <t>等级榜奖励</t>
  </si>
  <si>
    <t>战力榜奖励</t>
  </si>
  <si>
    <t>胜场榜奖励</t>
  </si>
  <si>
    <t>试炼榜奖励</t>
  </si>
  <si>
    <t>点券*8000；传奇经验珠*1；金砖*1</t>
  </si>
  <si>
    <t>点券*8000；升星石*1000；金砖*1</t>
  </si>
  <si>
    <t>点券*8000；战魂*300000；金砖*1</t>
  </si>
  <si>
    <t>点券*8000；试炼凭证*50000；金砖*1</t>
  </si>
  <si>
    <t>点券*5000；无双经验珠*1；金条*1</t>
  </si>
  <si>
    <t>点券*5000；升星石*500；金条*1</t>
  </si>
  <si>
    <t>点券*5000；战魂*150000；金条*1</t>
  </si>
  <si>
    <t>点券*5000；试炼凭证*25000；金条*1</t>
  </si>
  <si>
    <t>点券*2000；大型经验珠*3；金条*1</t>
  </si>
  <si>
    <t>点券*2000；升星石*300；金条*1</t>
  </si>
  <si>
    <t>点券*2000；战魂*90000；金条*1</t>
  </si>
  <si>
    <t>点券*2000；试炼凭证*15000；金条*1</t>
  </si>
  <si>
    <t>点券*1000；大型经验珠*2；金块*5</t>
  </si>
  <si>
    <t>点券*1000；升星石*200；金块*5</t>
  </si>
  <si>
    <t>点券*1000；战魂*60000；金块*5</t>
  </si>
  <si>
    <t>点券*1000；试炼凭证*10000；金块*5</t>
  </si>
  <si>
    <t>点券*800；大型经验珠*1；金块*3</t>
  </si>
  <si>
    <t>点券*800；升星石*150；金块*3</t>
  </si>
  <si>
    <t>点券*800；战魂*45000；金块*3</t>
  </si>
  <si>
    <t>点券*800；试炼凭证*7500；金块*3</t>
  </si>
  <si>
    <t>点券*500；中型经验珠*1；金块*2</t>
  </si>
  <si>
    <t>点券*500；升星石*100；金块*2</t>
  </si>
  <si>
    <t>点券*500；战魂*30000；金块*2</t>
  </si>
  <si>
    <t>点券*500；试炼凭证*5000；金块*2</t>
  </si>
  <si>
    <t>点券*400；中型经验珠*1；金块*1</t>
  </si>
  <si>
    <t>点券*400；升星石*100；金块*1</t>
  </si>
  <si>
    <t>点券*400；战魂*30000；金块*1</t>
  </si>
  <si>
    <t>点券*400；试炼凭证*5000；金块*1</t>
  </si>
  <si>
    <t>点券*300；小型经验珠*1；金块*1</t>
  </si>
  <si>
    <t>点券*300；升星石*50；金块*1</t>
  </si>
  <si>
    <t>点券*300；战魂*15000；金块*1</t>
  </si>
  <si>
    <t>点券*300；试炼凭证*2500；金块*1</t>
  </si>
  <si>
    <t>点券*100；小型经验珠*1；金块*1</t>
  </si>
  <si>
    <t>点券*100；升星石*20；金块*1</t>
  </si>
  <si>
    <t>点券*100；战魂*6000；金块*1</t>
  </si>
  <si>
    <t>点券*100；试炼凭证*1000；金块*1</t>
  </si>
  <si>
    <t>强化等级</t>
  </si>
  <si>
    <t>需要金币</t>
  </si>
  <si>
    <t>需要强化石</t>
  </si>
  <si>
    <t>全身累计需要金币</t>
  </si>
  <si>
    <t>全身累计需要石头</t>
  </si>
  <si>
    <t xml:space="preserve"> </t>
  </si>
  <si>
    <t>日活跃礼包</t>
  </si>
  <si>
    <t>周活跃礼包</t>
  </si>
  <si>
    <t>档次</t>
  </si>
  <si>
    <t>礼包内容</t>
  </si>
  <si>
    <t>编号</t>
  </si>
  <si>
    <t>5分钟</t>
  </si>
  <si>
    <t>日活跃宝箱Ⅰ</t>
  </si>
  <si>
    <t>1天</t>
  </si>
  <si>
    <t>周活跃宝箱Ⅰ</t>
  </si>
  <si>
    <t>强化石*100；金币*50万；魔方阵凭证*1</t>
  </si>
  <si>
    <t>15分钟</t>
  </si>
  <si>
    <t>日活跃宝箱Ⅱ</t>
  </si>
  <si>
    <t>2天</t>
  </si>
  <si>
    <t>周活跃宝箱Ⅱ</t>
  </si>
  <si>
    <t>30级装备随机箱;书页*200；魔方阵凭证*2</t>
  </si>
  <si>
    <t>30分钟</t>
  </si>
  <si>
    <t>日活跃宝箱Ⅲ</t>
  </si>
  <si>
    <t>4天</t>
  </si>
  <si>
    <t>40级装备随机箱；升星石*100；金币*100万；魔方阵凭证*3</t>
  </si>
  <si>
    <t>60分钟</t>
  </si>
  <si>
    <t>日活跃宝箱Ⅳ</t>
  </si>
  <si>
    <t>6天</t>
  </si>
  <si>
    <t>50级装备随机箱；绑元*500；金币*150万；魔方阵凭证*4</t>
  </si>
  <si>
    <t>60级装备随机箱；绑元*800；金币*200万；魔方阵凭证*5</t>
  </si>
  <si>
    <t>70级装备随机箱；绑元*1000；金币*250万；魔方阵凭证*6</t>
  </si>
  <si>
    <t>75级装备随机箱；绑元*1500；金币*300万；魔方阵凭证*7</t>
  </si>
  <si>
    <t>80级装备随机箱；绑元*2000；金币*350万；魔方阵凭证*8</t>
  </si>
  <si>
    <t>85级装备随机箱；绑元*3000；金币*400万；魔方阵凭证*9</t>
  </si>
  <si>
    <t>90级装备随机箱；绑元*4000；金币*450万；魔方阵凭证*10</t>
  </si>
  <si>
    <t>95级装备随机箱；绑元*5000；金币*500万；魔方阵凭证*11</t>
  </si>
  <si>
    <t>100级装备随机箱；绑元*6000；金币*550万；魔方阵凭证*12</t>
  </si>
  <si>
    <t>105级装备随机箱；绑元*7000；金币*600万；魔方阵凭证*13</t>
  </si>
  <si>
    <t>110级装备随机箱；绑元*8000；金币*650万；魔方阵凭证*14</t>
  </si>
  <si>
    <t>战力奖励</t>
  </si>
  <si>
    <t>战力</t>
  </si>
  <si>
    <t>大型经验珠*1；金币*50万；藏宝图*1</t>
  </si>
  <si>
    <t>大型经验珠*2；金币*100万；藏宝图*2</t>
  </si>
  <si>
    <t>大型经验珠*3；金币*150万；藏宝图*3</t>
  </si>
  <si>
    <t>无双经验珠*2；金币*200万；藏宝图*4</t>
  </si>
  <si>
    <t>无双经验珠*3；金币*300万；藏宝图*5</t>
  </si>
  <si>
    <t>无双经验珠*4；金币*400万；藏宝图*6</t>
  </si>
  <si>
    <t>传奇经验珠*3；金币*500万；藏宝图*7</t>
  </si>
  <si>
    <t>传奇经验珠*5；金币*600万；藏宝图*8</t>
  </si>
  <si>
    <t>传奇经验珠*7；金币*700万；藏宝图*9</t>
  </si>
  <si>
    <t>传奇经验珠*8；金币*800万；藏宝图*10</t>
  </si>
  <si>
    <t>传奇经验珠*9；金币*900万；藏宝图*11</t>
  </si>
  <si>
    <t>传奇经验珠*10；金币*1000万；藏宝图*12</t>
  </si>
  <si>
    <t>传奇经验珠*11；金币*1100万；藏宝图*13</t>
  </si>
  <si>
    <t>传奇经验珠*12；金币*1200万；藏宝图*14</t>
  </si>
  <si>
    <t>礼包顺序</t>
  </si>
  <si>
    <t>条件</t>
  </si>
  <si>
    <t>出售价格</t>
  </si>
  <si>
    <t>等级达到25级</t>
  </si>
  <si>
    <t>强化石*300；金币*100万</t>
  </si>
  <si>
    <t>战力达到10万</t>
  </si>
  <si>
    <t>书页*300；金币*200万</t>
  </si>
  <si>
    <t>6元</t>
  </si>
  <si>
    <t>升星石*500；特级升星符*1；金币*500万</t>
  </si>
  <si>
    <t>等级达到50级</t>
  </si>
  <si>
    <t>50级装备随机箱*3；金币*300万</t>
  </si>
  <si>
    <t>战力达到100万</t>
  </si>
  <si>
    <t>魔方阵凭证*3；绑定元宝*3000</t>
  </si>
  <si>
    <t>15元</t>
  </si>
  <si>
    <t>10星直升宝石*1；传奇经验珠*2；金币*500万</t>
  </si>
  <si>
    <t>等级达到70级</t>
  </si>
  <si>
    <t>70级装备随机箱*3；金币*500万</t>
  </si>
  <si>
    <t>技能秘籍*500；金币*500万</t>
  </si>
  <si>
    <t>30元</t>
  </si>
  <si>
    <t>6级红魂石(金)*1；6级蓝魂石(金)*1；6级绿魂石(金)*1；6级黄魂石(金)*1</t>
  </si>
  <si>
    <t>等级达到80级</t>
  </si>
  <si>
    <t>80级装备随机箱*3；金币*800万</t>
  </si>
  <si>
    <t>战力达到200万</t>
  </si>
  <si>
    <t>祝福油*200；金币*1000万</t>
  </si>
  <si>
    <t>68元</t>
  </si>
  <si>
    <t>鼠灵玉·粉1星*1；兔灵玉·粉1星*1；马灵玉·粉1星*1；鸡灵玉·粉1星*1</t>
  </si>
  <si>
    <t>日常活跃宝箱</t>
  </si>
  <si>
    <t>周常活跃宝箱</t>
  </si>
  <si>
    <t>箱子内容</t>
  </si>
  <si>
    <t>在线时间</t>
  </si>
  <si>
    <t>价值/元宝</t>
  </si>
  <si>
    <t>价值/钱</t>
  </si>
  <si>
    <t>累登天数</t>
  </si>
  <si>
    <t>藏宝图*1；金币*【10万，20万，50万】</t>
  </si>
  <si>
    <t>藏宝图*3；【绑元*500，绑元*1000，绑元*1500】</t>
  </si>
  <si>
    <t>藏宝图*2；【强效太阳水*10，疗伤药*10，万年雪霜*10】</t>
  </si>
  <si>
    <t>藏宝图*6；【绑元*1000，绑元*2000，绑元*3000】</t>
  </si>
  <si>
    <t>藏宝图*3；【强化石*100，祝福油*10，升星石*100】</t>
  </si>
  <si>
    <t>藏宝图*9；【绑元*300，绑元*500，绑元*1000】</t>
  </si>
  <si>
    <t>藏宝图*4；【绑元*300，绑元*500，绑元*1000】</t>
  </si>
  <si>
    <t>藏宝图*12；【绑元*300，绑元*500，绑元*1000】</t>
  </si>
  <si>
    <t>命格等级</t>
  </si>
  <si>
    <t>所需经验</t>
  </si>
  <si>
    <t>进阶消耗</t>
  </si>
  <si>
    <t>累计</t>
  </si>
  <si>
    <t>经验副本</t>
  </si>
  <si>
    <t>金币副本</t>
  </si>
  <si>
    <t>强化石副本</t>
  </si>
  <si>
    <t>书页副本</t>
  </si>
  <si>
    <t>升星石副本</t>
  </si>
  <si>
    <t>投放天数</t>
  </si>
  <si>
    <t>魂石副本</t>
  </si>
  <si>
    <t>等级max</t>
  </si>
  <si>
    <t>等级min</t>
  </si>
  <si>
    <t>评分max</t>
  </si>
  <si>
    <t>评分min</t>
  </si>
  <si>
    <t>基础值</t>
  </si>
  <si>
    <t>经验max</t>
  </si>
  <si>
    <t>经验min</t>
  </si>
  <si>
    <t>波次max</t>
  </si>
  <si>
    <t>波次min</t>
  </si>
  <si>
    <t>强化石max</t>
  </si>
  <si>
    <t>强化石min</t>
  </si>
  <si>
    <t>书页max</t>
  </si>
  <si>
    <t>书页min</t>
  </si>
  <si>
    <t>宝箱品质</t>
  </si>
  <si>
    <t>橙色宝箱</t>
  </si>
  <si>
    <t>累计投放数量</t>
  </si>
  <si>
    <t>累计投放3级数量</t>
  </si>
  <si>
    <t>每日投放数量</t>
  </si>
  <si>
    <t>6~12</t>
  </si>
  <si>
    <t>粉色宝箱</t>
  </si>
  <si>
    <t>3~6</t>
  </si>
  <si>
    <t>2级红宝石</t>
  </si>
  <si>
    <t>2级蓝宝石</t>
  </si>
  <si>
    <t>2级绿宝石</t>
  </si>
  <si>
    <t>2级黄宝石</t>
  </si>
  <si>
    <t>蓝色宝箱</t>
  </si>
  <si>
    <t>1~3</t>
  </si>
  <si>
    <t>最小等级</t>
  </si>
  <si>
    <t>最大等级</t>
  </si>
  <si>
    <t>普通奖池</t>
  </si>
  <si>
    <t>必中奖池</t>
  </si>
  <si>
    <t>随机几率</t>
  </si>
  <si>
    <t>数量</t>
  </si>
  <si>
    <t>单价/点券</t>
  </si>
  <si>
    <t>总价/点券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</si>
</sst>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%"/>
  </numFmts>
  <fonts count="3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name val="微软雅黑"/>
      <charset val="134"/>
    </font>
    <font>
      <sz val="9"/>
      <color rgb="FF0070C0"/>
      <name val="微软雅黑"/>
      <charset val="134"/>
    </font>
    <font>
      <sz val="9"/>
      <color rgb="FFFF0000"/>
      <name val="微软雅黑"/>
      <charset val="134"/>
    </font>
    <font>
      <sz val="10"/>
      <color indexed="8"/>
      <name val="微软雅黑"/>
      <charset val="0"/>
    </font>
    <font>
      <sz val="11"/>
      <color indexed="8"/>
      <name val="微软雅黑"/>
      <charset val="134"/>
    </font>
    <font>
      <sz val="10"/>
      <color rgb="FFFF0000"/>
      <name val="微软雅黑"/>
      <charset val="0"/>
    </font>
    <font>
      <sz val="12"/>
      <color indexed="8"/>
      <name val="微软雅黑"/>
      <charset val="0"/>
    </font>
    <font>
      <sz val="11"/>
      <color rgb="FF000000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5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4FD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3DDB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7" borderId="11" applyNumberFormat="0" applyAlignment="0" applyProtection="0">
      <alignment vertical="center"/>
    </xf>
    <xf numFmtId="0" fontId="20" fillId="28" borderId="12" applyNumberFormat="0" applyAlignment="0" applyProtection="0">
      <alignment vertical="center"/>
    </xf>
    <xf numFmtId="0" fontId="21" fillId="28" borderId="11" applyNumberFormat="0" applyAlignment="0" applyProtection="0">
      <alignment vertical="center"/>
    </xf>
    <xf numFmtId="0" fontId="22" fillId="29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10" fontId="1" fillId="0" borderId="0" xfId="0" applyNumberFormat="1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10" fontId="1" fillId="0" borderId="6" xfId="0" applyNumberFormat="1" applyFont="1" applyBorder="1">
      <alignment vertical="center"/>
    </xf>
    <xf numFmtId="0" fontId="1" fillId="2" borderId="6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5" borderId="6" xfId="0" applyFont="1" applyFill="1" applyBorder="1">
      <alignment vertical="center"/>
    </xf>
    <xf numFmtId="0" fontId="1" fillId="6" borderId="6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6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6" xfId="0" applyBorder="1">
      <alignment vertical="center"/>
    </xf>
    <xf numFmtId="10" fontId="0" fillId="0" borderId="6" xfId="0" applyNumberFormat="1" applyBorder="1">
      <alignment vertical="center"/>
    </xf>
    <xf numFmtId="0" fontId="0" fillId="0" borderId="0" xfId="0" applyAlignment="1">
      <alignment vertical="center"/>
    </xf>
    <xf numFmtId="0" fontId="1" fillId="7" borderId="6" xfId="0" applyFont="1" applyFill="1" applyBorder="1" applyAlignment="1">
      <alignment horizontal="right" vertical="center"/>
    </xf>
    <xf numFmtId="0" fontId="1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8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0" fontId="0" fillId="9" borderId="0" xfId="0" applyFill="1">
      <alignment vertical="center"/>
    </xf>
    <xf numFmtId="0" fontId="1" fillId="7" borderId="6" xfId="0" applyFont="1" applyFill="1" applyBorder="1">
      <alignment vertical="center"/>
    </xf>
    <xf numFmtId="3" fontId="1" fillId="0" borderId="6" xfId="0" applyNumberFormat="1" applyFont="1" applyBorder="1">
      <alignment vertical="center"/>
    </xf>
    <xf numFmtId="0" fontId="1" fillId="10" borderId="6" xfId="0" applyFont="1" applyFill="1" applyBorder="1">
      <alignment vertical="center"/>
    </xf>
    <xf numFmtId="0" fontId="1" fillId="11" borderId="6" xfId="0" applyFont="1" applyFill="1" applyBorder="1">
      <alignment vertical="center"/>
    </xf>
    <xf numFmtId="0" fontId="1" fillId="12" borderId="6" xfId="0" applyFont="1" applyFill="1" applyBorder="1">
      <alignment vertical="center"/>
    </xf>
    <xf numFmtId="0" fontId="2" fillId="1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 wrapText="1"/>
    </xf>
    <xf numFmtId="0" fontId="4" fillId="13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2" fillId="16" borderId="6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7" fontId="2" fillId="0" borderId="6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176" fontId="2" fillId="0" borderId="7" xfId="0" applyNumberFormat="1" applyFont="1" applyFill="1" applyBorder="1" applyAlignment="1">
      <alignment horizontal="center" vertical="center" wrapText="1"/>
    </xf>
    <xf numFmtId="176" fontId="3" fillId="0" borderId="7" xfId="0" applyNumberFormat="1" applyFont="1" applyFill="1" applyBorder="1" applyAlignment="1">
      <alignment horizontal="center" vertical="center" wrapText="1"/>
    </xf>
    <xf numFmtId="177" fontId="2" fillId="0" borderId="7" xfId="0" applyNumberFormat="1" applyFont="1" applyFill="1" applyBorder="1" applyAlignment="1">
      <alignment horizontal="center" vertical="center" wrapText="1"/>
    </xf>
    <xf numFmtId="176" fontId="2" fillId="0" borderId="5" xfId="0" applyNumberFormat="1" applyFont="1" applyFill="1" applyBorder="1" applyAlignment="1">
      <alignment horizontal="center" vertical="center" wrapText="1"/>
    </xf>
    <xf numFmtId="176" fontId="3" fillId="0" borderId="5" xfId="0" applyNumberFormat="1" applyFont="1" applyFill="1" applyBorder="1" applyAlignment="1">
      <alignment horizontal="center" vertical="center" wrapText="1"/>
    </xf>
    <xf numFmtId="177" fontId="2" fillId="0" borderId="5" xfId="0" applyNumberFormat="1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 vertical="center" wrapText="1"/>
    </xf>
    <xf numFmtId="0" fontId="2" fillId="17" borderId="3" xfId="0" applyFont="1" applyFill="1" applyBorder="1" applyAlignment="1">
      <alignment horizontal="center" vertical="center" wrapText="1"/>
    </xf>
    <xf numFmtId="0" fontId="2" fillId="17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17" borderId="6" xfId="0" applyFont="1" applyFill="1" applyBorder="1" applyAlignment="1">
      <alignment horizontal="center" vertical="center" wrapText="1"/>
    </xf>
    <xf numFmtId="0" fontId="2" fillId="18" borderId="2" xfId="0" applyFont="1" applyFill="1" applyBorder="1" applyAlignment="1">
      <alignment horizontal="center" vertical="center" wrapText="1"/>
    </xf>
    <xf numFmtId="0" fontId="2" fillId="18" borderId="3" xfId="0" applyFont="1" applyFill="1" applyBorder="1" applyAlignment="1">
      <alignment horizontal="center" vertical="center" wrapText="1"/>
    </xf>
    <xf numFmtId="0" fontId="2" fillId="18" borderId="4" xfId="0" applyFont="1" applyFill="1" applyBorder="1" applyAlignment="1">
      <alignment horizontal="center" vertical="center" wrapText="1"/>
    </xf>
    <xf numFmtId="0" fontId="2" fillId="19" borderId="2" xfId="0" applyFont="1" applyFill="1" applyBorder="1" applyAlignment="1">
      <alignment horizontal="center" vertical="center" wrapText="1"/>
    </xf>
    <xf numFmtId="0" fontId="2" fillId="18" borderId="6" xfId="0" applyFont="1" applyFill="1" applyBorder="1" applyAlignment="1">
      <alignment horizontal="center" vertical="center" wrapText="1"/>
    </xf>
    <xf numFmtId="0" fontId="2" fillId="19" borderId="6" xfId="0" applyFont="1" applyFill="1" applyBorder="1" applyAlignment="1">
      <alignment horizontal="center" vertical="center" wrapText="1"/>
    </xf>
    <xf numFmtId="176" fontId="2" fillId="0" borderId="6" xfId="0" applyNumberFormat="1" applyFont="1" applyFill="1" applyBorder="1" applyAlignment="1">
      <alignment horizontal="center" vertical="center" wrapText="1"/>
    </xf>
    <xf numFmtId="0" fontId="2" fillId="19" borderId="4" xfId="0" applyFont="1" applyFill="1" applyBorder="1" applyAlignment="1">
      <alignment horizontal="center" vertical="center" wrapText="1"/>
    </xf>
    <xf numFmtId="0" fontId="2" fillId="20" borderId="2" xfId="0" applyFont="1" applyFill="1" applyBorder="1" applyAlignment="1">
      <alignment horizontal="center" vertical="center" wrapText="1"/>
    </xf>
    <xf numFmtId="0" fontId="2" fillId="20" borderId="3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2" fillId="21" borderId="3" xfId="0" applyFont="1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center" vertical="center" wrapText="1"/>
    </xf>
    <xf numFmtId="0" fontId="2" fillId="20" borderId="6" xfId="0" applyFont="1" applyFill="1" applyBorder="1" applyAlignment="1">
      <alignment horizontal="center" vertical="center" wrapText="1"/>
    </xf>
    <xf numFmtId="0" fontId="2" fillId="21" borderId="6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2" fillId="22" borderId="4" xfId="0" applyFont="1" applyFill="1" applyBorder="1" applyAlignment="1">
      <alignment horizontal="center" vertical="center" wrapText="1"/>
    </xf>
    <xf numFmtId="0" fontId="2" fillId="23" borderId="2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2" fillId="24" borderId="2" xfId="0" applyFont="1" applyFill="1" applyBorder="1" applyAlignment="1">
      <alignment horizontal="center" vertical="center" wrapText="1"/>
    </xf>
    <xf numFmtId="0" fontId="2" fillId="24" borderId="4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2" fillId="23" borderId="6" xfId="0" applyFont="1" applyFill="1" applyBorder="1" applyAlignment="1">
      <alignment horizontal="center" vertical="center" wrapText="1"/>
    </xf>
    <xf numFmtId="0" fontId="2" fillId="24" borderId="6" xfId="0" applyFont="1" applyFill="1" applyBorder="1" applyAlignment="1">
      <alignment horizontal="center" vertical="center" wrapText="1"/>
    </xf>
    <xf numFmtId="176" fontId="3" fillId="0" borderId="6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/>
    <xf numFmtId="0" fontId="6" fillId="0" borderId="6" xfId="0" applyFont="1" applyFill="1" applyBorder="1" applyAlignment="1"/>
    <xf numFmtId="0" fontId="7" fillId="0" borderId="6" xfId="0" applyFont="1" applyFill="1" applyBorder="1" applyAlignment="1"/>
    <xf numFmtId="0" fontId="8" fillId="0" borderId="6" xfId="0" applyFont="1" applyFill="1" applyBorder="1" applyAlignment="1"/>
    <xf numFmtId="0" fontId="1" fillId="7" borderId="6" xfId="0" applyFont="1" applyFill="1" applyBorder="1" applyAlignment="1">
      <alignment vertical="center"/>
    </xf>
    <xf numFmtId="0" fontId="9" fillId="8" borderId="6" xfId="0" applyFont="1" applyFill="1" applyBorder="1" applyAlignment="1"/>
    <xf numFmtId="0" fontId="9" fillId="3" borderId="6" xfId="0" applyFont="1" applyFill="1" applyBorder="1" applyAlignment="1"/>
    <xf numFmtId="0" fontId="9" fillId="2" borderId="6" xfId="0" applyFont="1" applyFill="1" applyBorder="1" applyAlignment="1"/>
    <xf numFmtId="0" fontId="1" fillId="6" borderId="6" xfId="0" applyFont="1" applyFill="1" applyBorder="1" applyAlignment="1">
      <alignment vertical="center"/>
    </xf>
    <xf numFmtId="0" fontId="1" fillId="11" borderId="6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7" borderId="6" xfId="0" applyFont="1" applyFill="1" applyBorder="1" applyAlignment="1"/>
    <xf numFmtId="0" fontId="6" fillId="2" borderId="6" xfId="0" applyFont="1" applyFill="1" applyBorder="1" applyAlignment="1"/>
    <xf numFmtId="0" fontId="6" fillId="3" borderId="6" xfId="0" applyFont="1" applyFill="1" applyBorder="1" applyAlignment="1"/>
    <xf numFmtId="0" fontId="6" fillId="8" borderId="6" xfId="0" applyFont="1" applyFill="1" applyBorder="1" applyAlignment="1"/>
    <xf numFmtId="0" fontId="6" fillId="5" borderId="6" xfId="0" applyFont="1" applyFill="1" applyBorder="1" applyAlignment="1"/>
    <xf numFmtId="0" fontId="6" fillId="6" borderId="6" xfId="0" applyFont="1" applyFill="1" applyBorder="1" applyAlignment="1"/>
    <xf numFmtId="0" fontId="0" fillId="0" borderId="0" xfId="0" applyFill="1" applyAlignment="1"/>
    <xf numFmtId="0" fontId="1" fillId="25" borderId="6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b val="0"/>
        <i val="0"/>
        <strike val="0"/>
        <u val="none"/>
        <sz val="11"/>
        <color indexed="16"/>
      </font>
      <fill>
        <patternFill patternType="solid">
          <bgColor indexed="45"/>
        </patternFill>
      </fill>
    </dxf>
  </dxfs>
  <tableStyles count="0" defaultTableStyle="TableStyleMedium2" defaultPivotStyle="PivotStyleLight16"/>
  <colors>
    <mruColors>
      <color rgb="00FFFFFF"/>
      <color rgb="00CC4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tyles" Target="styles.xml"/><Relationship Id="rId31" Type="http://schemas.openxmlformats.org/officeDocument/2006/relationships/sharedStrings" Target="sharedString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经验曲线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'[1]升级经验-总表'!$R$3:$R$102</c:f>
              <c:numCache>
                <c:formatCode>General</c:formatCode>
                <c:ptCount val="100"/>
                <c:pt idx="0">
                  <c:v>1000</c:v>
                </c:pt>
                <c:pt idx="1">
                  <c:v>1500</c:v>
                </c:pt>
                <c:pt idx="2">
                  <c:v>2500</c:v>
                </c:pt>
                <c:pt idx="3">
                  <c:v>4000</c:v>
                </c:pt>
                <c:pt idx="4">
                  <c:v>6000</c:v>
                </c:pt>
                <c:pt idx="5">
                  <c:v>8500</c:v>
                </c:pt>
                <c:pt idx="6">
                  <c:v>11500</c:v>
                </c:pt>
                <c:pt idx="7">
                  <c:v>15000</c:v>
                </c:pt>
                <c:pt idx="8">
                  <c:v>19000</c:v>
                </c:pt>
                <c:pt idx="9">
                  <c:v>23500</c:v>
                </c:pt>
                <c:pt idx="10">
                  <c:v>29000</c:v>
                </c:pt>
                <c:pt idx="11">
                  <c:v>35500</c:v>
                </c:pt>
                <c:pt idx="12">
                  <c:v>43000</c:v>
                </c:pt>
                <c:pt idx="13">
                  <c:v>51500</c:v>
                </c:pt>
                <c:pt idx="14">
                  <c:v>61000</c:v>
                </c:pt>
                <c:pt idx="15">
                  <c:v>72500</c:v>
                </c:pt>
                <c:pt idx="16">
                  <c:v>86000</c:v>
                </c:pt>
                <c:pt idx="17">
                  <c:v>101500</c:v>
                </c:pt>
                <c:pt idx="18">
                  <c:v>119000</c:v>
                </c:pt>
                <c:pt idx="19">
                  <c:v>138500</c:v>
                </c:pt>
                <c:pt idx="20">
                  <c:v>161000</c:v>
                </c:pt>
                <c:pt idx="21">
                  <c:v>186500</c:v>
                </c:pt>
                <c:pt idx="22">
                  <c:v>215000</c:v>
                </c:pt>
                <c:pt idx="23">
                  <c:v>246500</c:v>
                </c:pt>
                <c:pt idx="24">
                  <c:v>281000</c:v>
                </c:pt>
                <c:pt idx="25">
                  <c:v>320500</c:v>
                </c:pt>
                <c:pt idx="26">
                  <c:v>365000</c:v>
                </c:pt>
                <c:pt idx="27">
                  <c:v>414500</c:v>
                </c:pt>
                <c:pt idx="28">
                  <c:v>469000</c:v>
                </c:pt>
                <c:pt idx="29">
                  <c:v>528500</c:v>
                </c:pt>
                <c:pt idx="30">
                  <c:v>596000</c:v>
                </c:pt>
                <c:pt idx="31">
                  <c:v>671500</c:v>
                </c:pt>
                <c:pt idx="32">
                  <c:v>755000</c:v>
                </c:pt>
                <c:pt idx="33">
                  <c:v>846500</c:v>
                </c:pt>
                <c:pt idx="34">
                  <c:v>946000</c:v>
                </c:pt>
                <c:pt idx="35">
                  <c:v>1057500</c:v>
                </c:pt>
                <c:pt idx="36">
                  <c:v>1181000</c:v>
                </c:pt>
                <c:pt idx="37">
                  <c:v>1316500</c:v>
                </c:pt>
                <c:pt idx="38">
                  <c:v>1464000</c:v>
                </c:pt>
                <c:pt idx="39">
                  <c:v>1623500</c:v>
                </c:pt>
                <c:pt idx="40">
                  <c:v>1813000</c:v>
                </c:pt>
                <c:pt idx="41">
                  <c:v>2032500</c:v>
                </c:pt>
                <c:pt idx="42">
                  <c:v>2282000</c:v>
                </c:pt>
                <c:pt idx="43">
                  <c:v>2561500</c:v>
                </c:pt>
                <c:pt idx="44">
                  <c:v>2871000</c:v>
                </c:pt>
                <c:pt idx="45">
                  <c:v>3230500</c:v>
                </c:pt>
                <c:pt idx="46">
                  <c:v>3640000</c:v>
                </c:pt>
                <c:pt idx="47">
                  <c:v>4099500</c:v>
                </c:pt>
                <c:pt idx="48">
                  <c:v>4609000</c:v>
                </c:pt>
                <c:pt idx="49">
                  <c:v>5168500</c:v>
                </c:pt>
                <c:pt idx="50">
                  <c:v>5808000</c:v>
                </c:pt>
                <c:pt idx="51">
                  <c:v>6527500</c:v>
                </c:pt>
                <c:pt idx="52">
                  <c:v>7327000</c:v>
                </c:pt>
                <c:pt idx="53">
                  <c:v>8206500</c:v>
                </c:pt>
                <c:pt idx="54">
                  <c:v>9166000</c:v>
                </c:pt>
                <c:pt idx="55">
                  <c:v>10225500</c:v>
                </c:pt>
                <c:pt idx="56">
                  <c:v>11385000</c:v>
                </c:pt>
                <c:pt idx="57">
                  <c:v>12644500</c:v>
                </c:pt>
                <c:pt idx="58">
                  <c:v>14004000</c:v>
                </c:pt>
                <c:pt idx="59">
                  <c:v>15463500</c:v>
                </c:pt>
                <c:pt idx="60">
                  <c:v>17063000</c:v>
                </c:pt>
                <c:pt idx="61">
                  <c:v>18802500</c:v>
                </c:pt>
                <c:pt idx="62">
                  <c:v>20682000</c:v>
                </c:pt>
                <c:pt idx="63">
                  <c:v>22701500</c:v>
                </c:pt>
                <c:pt idx="64">
                  <c:v>24861000</c:v>
                </c:pt>
                <c:pt idx="65">
                  <c:v>27200500</c:v>
                </c:pt>
                <c:pt idx="66">
                  <c:v>29720000</c:v>
                </c:pt>
                <c:pt idx="67">
                  <c:v>32419500</c:v>
                </c:pt>
                <c:pt idx="68">
                  <c:v>35299000</c:v>
                </c:pt>
                <c:pt idx="69">
                  <c:v>39359500</c:v>
                </c:pt>
                <c:pt idx="70">
                  <c:v>42676000</c:v>
                </c:pt>
                <c:pt idx="71">
                  <c:v>46254500</c:v>
                </c:pt>
                <c:pt idx="72">
                  <c:v>50101000</c:v>
                </c:pt>
                <c:pt idx="73">
                  <c:v>54221500</c:v>
                </c:pt>
                <c:pt idx="74">
                  <c:v>58622000</c:v>
                </c:pt>
                <c:pt idx="75">
                  <c:v>63558500</c:v>
                </c:pt>
                <c:pt idx="76">
                  <c:v>69037000</c:v>
                </c:pt>
                <c:pt idx="77">
                  <c:v>75063500</c:v>
                </c:pt>
                <c:pt idx="78">
                  <c:v>81644000</c:v>
                </c:pt>
                <c:pt idx="79">
                  <c:v>88784500</c:v>
                </c:pt>
                <c:pt idx="80">
                  <c:v>96991000</c:v>
                </c:pt>
                <c:pt idx="81">
                  <c:v>106269500</c:v>
                </c:pt>
                <c:pt idx="82">
                  <c:v>116626000</c:v>
                </c:pt>
                <c:pt idx="83">
                  <c:v>128066500</c:v>
                </c:pt>
                <c:pt idx="84">
                  <c:v>140597000</c:v>
                </c:pt>
                <c:pt idx="85">
                  <c:v>158223500</c:v>
                </c:pt>
                <c:pt idx="86">
                  <c:v>180952000</c:v>
                </c:pt>
                <c:pt idx="87">
                  <c:v>208788500</c:v>
                </c:pt>
                <c:pt idx="88">
                  <c:v>241739000</c:v>
                </c:pt>
                <c:pt idx="89">
                  <c:v>279809500</c:v>
                </c:pt>
                <c:pt idx="90">
                  <c:v>338006000</c:v>
                </c:pt>
                <c:pt idx="91">
                  <c:v>416334500</c:v>
                </c:pt>
                <c:pt idx="92">
                  <c:v>514801000</c:v>
                </c:pt>
                <c:pt idx="93">
                  <c:v>633411500</c:v>
                </c:pt>
                <c:pt idx="94">
                  <c:v>772172000</c:v>
                </c:pt>
                <c:pt idx="95">
                  <c:v>941088500</c:v>
                </c:pt>
                <c:pt idx="96">
                  <c:v>1140167000</c:v>
                </c:pt>
                <c:pt idx="97">
                  <c:v>1369413500</c:v>
                </c:pt>
                <c:pt idx="98">
                  <c:v>1628834000</c:v>
                </c:pt>
                <c:pt idx="99">
                  <c:v>1887643500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63224"/>
        <c:axId val="409449112"/>
      </c:scatterChart>
      <c:valAx>
        <c:axId val="40946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角色等级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449112"/>
        <c:crosses val="autoZero"/>
        <c:crossBetween val="midCat"/>
      </c:valAx>
      <c:valAx>
        <c:axId val="40944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对应经验值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46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ac29ea0-fb09-41fe-a407-a9c4c827199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209550</xdr:colOff>
      <xdr:row>41</xdr:row>
      <xdr:rowOff>142875</xdr:rowOff>
    </xdr:from>
    <xdr:to>
      <xdr:col>8</xdr:col>
      <xdr:colOff>428625</xdr:colOff>
      <xdr:row>54</xdr:row>
      <xdr:rowOff>28575</xdr:rowOff>
    </xdr:to>
    <xdr:sp>
      <xdr:nvSpPr>
        <xdr:cNvPr id="2" name="矩形 1"/>
        <xdr:cNvSpPr/>
      </xdr:nvSpPr>
      <xdr:spPr>
        <a:xfrm>
          <a:off x="2562225" y="8620125"/>
          <a:ext cx="3724275" cy="2114550"/>
        </a:xfrm>
        <a:prstGeom prst="rect">
          <a:avLst/>
        </a:prstGeom>
      </xdr:spPr>
      <xdr:style>
        <a:lnRef idx="0">
          <a:srgbClr val="FFFFFF"/>
        </a:lnRef>
        <a:fillRef idx="1">
          <a:schemeClr val="accent2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图例说明：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100"/>
            <a:t>★：代表大量出产，占比范围：</a:t>
          </a:r>
          <a:r>
            <a:rPr lang="en-US" altLang="zh-CN" sz="1100"/>
            <a:t>80%~100%</a:t>
          </a:r>
          <a:endParaRPr lang="zh-CN" altLang="en-US" sz="1100"/>
        </a:p>
        <a:p>
          <a:pPr algn="l"/>
          <a:r>
            <a:rPr lang="zh-CN" altLang="en-US" sz="1100"/>
            <a:t>☆：代表较大量出产，占比范围：</a:t>
          </a:r>
          <a:r>
            <a:rPr lang="en-US" altLang="zh-CN" sz="1100"/>
            <a:t>60%~79%</a:t>
          </a:r>
          <a:endParaRPr lang="zh-CN" altLang="en-US" sz="1100"/>
        </a:p>
        <a:p>
          <a:pPr algn="l"/>
          <a:r>
            <a:rPr lang="zh-CN" altLang="en-US" sz="1100"/>
            <a:t>●：代表中量出产，占比范围：</a:t>
          </a:r>
          <a:r>
            <a:rPr lang="en-US" altLang="zh-CN" sz="1100"/>
            <a:t>20%~56%</a:t>
          </a:r>
          <a:endParaRPr lang="zh-CN" altLang="en-US" sz="1100"/>
        </a:p>
        <a:p>
          <a:pPr algn="l"/>
          <a:r>
            <a:rPr lang="zh-CN" altLang="en-US" sz="1100"/>
            <a:t>○：代表少量出产，占比范围：</a:t>
          </a:r>
          <a:r>
            <a:rPr lang="en-US" altLang="zh-CN" sz="1100"/>
            <a:t>19%</a:t>
          </a:r>
          <a:r>
            <a:rPr lang="zh-CN" altLang="en-US" sz="1100"/>
            <a:t>以下</a:t>
          </a:r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47625</xdr:colOff>
      <xdr:row>103</xdr:row>
      <xdr:rowOff>28575</xdr:rowOff>
    </xdr:from>
    <xdr:to>
      <xdr:col>20</xdr:col>
      <xdr:colOff>771525</xdr:colOff>
      <xdr:row>118</xdr:row>
      <xdr:rowOff>57150</xdr:rowOff>
    </xdr:to>
    <xdr:graphicFrame>
      <xdr:nvGraphicFramePr>
        <xdr:cNvPr id="2" name="图表 1"/>
        <xdr:cNvGraphicFramePr/>
      </xdr:nvGraphicFramePr>
      <xdr:xfrm>
        <a:off x="9429750" y="18849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BaiduNetdiskDownload\&#25105;&#30340;&#25991;&#20214;\&#25105;&#30340;&#25991;&#20214;\&#25968;&#20540;&#34920;&#26684;\&#12298;&#20256;&#22855;&#25163;&#28216;-&#24555;&#33410;&#22863;&#12299;&#32463;&#39564;&#37197;&#32622;2017012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经验基线"/>
      <sheetName val="升级经验-总表"/>
      <sheetName val="烟火屠魔"/>
      <sheetName val="答题活动"/>
      <sheetName val="支线任务"/>
      <sheetName val="玩家层次对比"/>
      <sheetName val="任务经验配置"/>
      <sheetName val="主线任务规划&amp;配置"/>
      <sheetName val="主线任务经验规划"/>
      <sheetName val="怪物经验"/>
      <sheetName val="技能等级"/>
      <sheetName val="测验表"/>
      <sheetName val="除魔任务"/>
      <sheetName val="经验副本"/>
      <sheetName val="盗宝任务"/>
      <sheetName val="升级经验-配置"/>
    </sheetNames>
    <sheetDataSet>
      <sheetData sheetId="0"/>
      <sheetData sheetId="1">
        <row r="3">
          <cell r="R3">
            <v>1000</v>
          </cell>
        </row>
        <row r="4">
          <cell r="R4">
            <v>1500</v>
          </cell>
        </row>
        <row r="5">
          <cell r="R5">
            <v>2500</v>
          </cell>
        </row>
        <row r="6">
          <cell r="R6">
            <v>4000</v>
          </cell>
        </row>
        <row r="7">
          <cell r="R7">
            <v>6000</v>
          </cell>
        </row>
        <row r="8">
          <cell r="R8">
            <v>8500</v>
          </cell>
        </row>
        <row r="9">
          <cell r="R9">
            <v>11500</v>
          </cell>
        </row>
        <row r="10">
          <cell r="R10">
            <v>15000</v>
          </cell>
        </row>
        <row r="11">
          <cell r="R11">
            <v>19000</v>
          </cell>
        </row>
        <row r="12">
          <cell r="R12">
            <v>23500</v>
          </cell>
        </row>
        <row r="13">
          <cell r="R13">
            <v>29000</v>
          </cell>
        </row>
        <row r="14">
          <cell r="R14">
            <v>35500</v>
          </cell>
        </row>
        <row r="15">
          <cell r="R15">
            <v>43000</v>
          </cell>
        </row>
        <row r="16">
          <cell r="R16">
            <v>51500</v>
          </cell>
        </row>
        <row r="17">
          <cell r="R17">
            <v>61000</v>
          </cell>
        </row>
        <row r="18">
          <cell r="R18">
            <v>72500</v>
          </cell>
        </row>
        <row r="19">
          <cell r="R19">
            <v>86000</v>
          </cell>
        </row>
        <row r="20">
          <cell r="R20">
            <v>101500</v>
          </cell>
        </row>
        <row r="21">
          <cell r="R21">
            <v>119000</v>
          </cell>
        </row>
        <row r="22">
          <cell r="R22">
            <v>138500</v>
          </cell>
        </row>
        <row r="23">
          <cell r="R23">
            <v>161000</v>
          </cell>
        </row>
        <row r="24">
          <cell r="R24">
            <v>186500</v>
          </cell>
        </row>
        <row r="25">
          <cell r="R25">
            <v>215000</v>
          </cell>
        </row>
        <row r="26">
          <cell r="R26">
            <v>246500</v>
          </cell>
        </row>
        <row r="27">
          <cell r="R27">
            <v>281000</v>
          </cell>
        </row>
        <row r="28">
          <cell r="R28">
            <v>320500</v>
          </cell>
        </row>
        <row r="29">
          <cell r="R29">
            <v>365000</v>
          </cell>
        </row>
        <row r="30">
          <cell r="R30">
            <v>414500</v>
          </cell>
        </row>
        <row r="31">
          <cell r="R31">
            <v>469000</v>
          </cell>
        </row>
        <row r="32">
          <cell r="R32">
            <v>528500</v>
          </cell>
        </row>
        <row r="33">
          <cell r="R33">
            <v>596000</v>
          </cell>
        </row>
        <row r="34">
          <cell r="R34">
            <v>671500</v>
          </cell>
        </row>
        <row r="35">
          <cell r="R35">
            <v>755000</v>
          </cell>
        </row>
        <row r="36">
          <cell r="R36">
            <v>846500</v>
          </cell>
        </row>
        <row r="37">
          <cell r="R37">
            <v>946000</v>
          </cell>
        </row>
        <row r="38">
          <cell r="R38">
            <v>1057500</v>
          </cell>
        </row>
        <row r="39">
          <cell r="R39">
            <v>1181000</v>
          </cell>
        </row>
        <row r="40">
          <cell r="R40">
            <v>1316500</v>
          </cell>
        </row>
        <row r="41">
          <cell r="R41">
            <v>1464000</v>
          </cell>
        </row>
        <row r="42">
          <cell r="R42">
            <v>1623500</v>
          </cell>
        </row>
        <row r="43">
          <cell r="R43">
            <v>1813000</v>
          </cell>
        </row>
        <row r="44">
          <cell r="R44">
            <v>2032500</v>
          </cell>
        </row>
        <row r="45">
          <cell r="R45">
            <v>2282000</v>
          </cell>
        </row>
        <row r="46">
          <cell r="R46">
            <v>2561500</v>
          </cell>
        </row>
        <row r="47">
          <cell r="R47">
            <v>2871000</v>
          </cell>
        </row>
        <row r="48">
          <cell r="R48">
            <v>3230500</v>
          </cell>
        </row>
        <row r="49">
          <cell r="R49">
            <v>3640000</v>
          </cell>
        </row>
        <row r="50">
          <cell r="R50">
            <v>4099500</v>
          </cell>
        </row>
        <row r="51">
          <cell r="R51">
            <v>4609000</v>
          </cell>
        </row>
        <row r="52">
          <cell r="R52">
            <v>5168500</v>
          </cell>
        </row>
        <row r="53">
          <cell r="R53">
            <v>5808000</v>
          </cell>
        </row>
        <row r="54">
          <cell r="R54">
            <v>6527500</v>
          </cell>
        </row>
        <row r="55">
          <cell r="R55">
            <v>7327000</v>
          </cell>
        </row>
        <row r="56">
          <cell r="R56">
            <v>8206500</v>
          </cell>
        </row>
        <row r="57">
          <cell r="R57">
            <v>9166000</v>
          </cell>
        </row>
        <row r="58">
          <cell r="R58">
            <v>10225500</v>
          </cell>
        </row>
        <row r="59">
          <cell r="R59">
            <v>11385000</v>
          </cell>
        </row>
        <row r="60">
          <cell r="R60">
            <v>12644500</v>
          </cell>
        </row>
        <row r="61">
          <cell r="R61">
            <v>14004000</v>
          </cell>
        </row>
        <row r="62">
          <cell r="R62">
            <v>15463500</v>
          </cell>
        </row>
        <row r="63">
          <cell r="R63">
            <v>17063000</v>
          </cell>
        </row>
        <row r="64">
          <cell r="R64">
            <v>18802500</v>
          </cell>
        </row>
        <row r="65">
          <cell r="R65">
            <v>20682000</v>
          </cell>
        </row>
        <row r="66">
          <cell r="R66">
            <v>22701500</v>
          </cell>
        </row>
        <row r="67">
          <cell r="R67">
            <v>24861000</v>
          </cell>
        </row>
        <row r="68">
          <cell r="R68">
            <v>27200500</v>
          </cell>
        </row>
        <row r="69">
          <cell r="R69">
            <v>29720000</v>
          </cell>
        </row>
        <row r="70">
          <cell r="R70">
            <v>32419500</v>
          </cell>
        </row>
        <row r="71">
          <cell r="R71">
            <v>35299000</v>
          </cell>
        </row>
        <row r="72">
          <cell r="R72">
            <v>39359500</v>
          </cell>
        </row>
        <row r="73">
          <cell r="R73">
            <v>42676000</v>
          </cell>
        </row>
        <row r="74">
          <cell r="R74">
            <v>46254500</v>
          </cell>
        </row>
        <row r="75">
          <cell r="R75">
            <v>50101000</v>
          </cell>
        </row>
        <row r="76">
          <cell r="R76">
            <v>54221500</v>
          </cell>
        </row>
        <row r="77">
          <cell r="R77">
            <v>58622000</v>
          </cell>
        </row>
        <row r="78">
          <cell r="R78">
            <v>63558500</v>
          </cell>
        </row>
        <row r="79">
          <cell r="R79">
            <v>69037000</v>
          </cell>
        </row>
        <row r="80">
          <cell r="R80">
            <v>75063500</v>
          </cell>
        </row>
        <row r="81">
          <cell r="R81">
            <v>81644000</v>
          </cell>
        </row>
        <row r="82">
          <cell r="R82">
            <v>88784500</v>
          </cell>
        </row>
        <row r="83">
          <cell r="R83">
            <v>96991000</v>
          </cell>
        </row>
        <row r="84">
          <cell r="R84">
            <v>106269500</v>
          </cell>
        </row>
        <row r="85">
          <cell r="R85">
            <v>116626000</v>
          </cell>
        </row>
        <row r="86">
          <cell r="R86">
            <v>128066500</v>
          </cell>
        </row>
        <row r="87">
          <cell r="R87">
            <v>140597000</v>
          </cell>
        </row>
        <row r="88">
          <cell r="R88">
            <v>158223500</v>
          </cell>
        </row>
        <row r="89">
          <cell r="R89">
            <v>180952000</v>
          </cell>
        </row>
        <row r="90">
          <cell r="R90">
            <v>208788500</v>
          </cell>
        </row>
        <row r="91">
          <cell r="R91">
            <v>241739000</v>
          </cell>
        </row>
        <row r="92">
          <cell r="R92">
            <v>279809500</v>
          </cell>
        </row>
        <row r="93">
          <cell r="R93">
            <v>338006000</v>
          </cell>
        </row>
        <row r="94">
          <cell r="R94">
            <v>416334500</v>
          </cell>
        </row>
        <row r="95">
          <cell r="R95">
            <v>514801000</v>
          </cell>
        </row>
        <row r="96">
          <cell r="R96">
            <v>633411500</v>
          </cell>
        </row>
        <row r="97">
          <cell r="R97">
            <v>772172000</v>
          </cell>
        </row>
        <row r="98">
          <cell r="R98">
            <v>941088500</v>
          </cell>
        </row>
        <row r="99">
          <cell r="R99">
            <v>1140167000</v>
          </cell>
        </row>
        <row r="100">
          <cell r="R100">
            <v>1369413500</v>
          </cell>
        </row>
        <row r="101">
          <cell r="R101">
            <v>1628834000</v>
          </cell>
        </row>
        <row r="102">
          <cell r="R102">
            <v>1887643500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/>
  </sheetPr>
  <dimension ref="A1:AE43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B1" sqref="B1:E1"/>
    </sheetView>
  </sheetViews>
  <sheetFormatPr defaultColWidth="9" defaultRowHeight="13.5"/>
  <cols>
    <col min="1" max="1" width="12.875" customWidth="1"/>
    <col min="8" max="8" width="10" customWidth="1"/>
  </cols>
  <sheetData>
    <row r="1" ht="16.5" spans="1:31">
      <c r="A1" s="17"/>
      <c r="B1" s="5" t="s">
        <v>0</v>
      </c>
      <c r="C1" s="6"/>
      <c r="D1" s="6"/>
      <c r="E1" s="8"/>
      <c r="F1" s="5" t="s">
        <v>1</v>
      </c>
      <c r="G1" s="6"/>
      <c r="H1" s="8"/>
      <c r="I1" s="5" t="s">
        <v>2</v>
      </c>
      <c r="J1" s="6"/>
      <c r="K1" s="8"/>
      <c r="L1" s="17" t="s">
        <v>3</v>
      </c>
      <c r="M1" s="17"/>
      <c r="N1" s="17"/>
      <c r="O1" s="5" t="s">
        <v>4</v>
      </c>
      <c r="P1" s="6"/>
      <c r="Q1" s="6"/>
      <c r="R1" s="6"/>
      <c r="S1" s="8"/>
      <c r="T1" s="17" t="s">
        <v>5</v>
      </c>
      <c r="U1" s="17"/>
      <c r="V1" s="17"/>
      <c r="W1" s="17"/>
      <c r="X1" s="17" t="s">
        <v>6</v>
      </c>
      <c r="Y1" s="17"/>
      <c r="Z1" s="17"/>
      <c r="AA1" s="17"/>
      <c r="AB1" s="17" t="s">
        <v>7</v>
      </c>
      <c r="AC1" s="17"/>
      <c r="AD1" s="17"/>
      <c r="AE1" s="17"/>
    </row>
    <row r="2" ht="16.5" spans="1:31">
      <c r="A2" s="17"/>
      <c r="B2" s="10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 t="s">
        <v>13</v>
      </c>
      <c r="H2" s="10" t="s">
        <v>14</v>
      </c>
      <c r="I2" s="10" t="s">
        <v>15</v>
      </c>
      <c r="J2" s="10" t="s">
        <v>16</v>
      </c>
      <c r="K2" s="10" t="s">
        <v>7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0" t="s">
        <v>23</v>
      </c>
      <c r="S2" s="10" t="s">
        <v>24</v>
      </c>
      <c r="T2" s="10" t="s">
        <v>25</v>
      </c>
      <c r="U2" s="10" t="s">
        <v>26</v>
      </c>
      <c r="V2" s="10" t="s">
        <v>27</v>
      </c>
      <c r="W2" s="10" t="s">
        <v>28</v>
      </c>
      <c r="X2" s="10" t="s">
        <v>29</v>
      </c>
      <c r="Y2" s="10" t="s">
        <v>30</v>
      </c>
      <c r="Z2" s="10" t="s">
        <v>31</v>
      </c>
      <c r="AA2" s="10" t="s">
        <v>32</v>
      </c>
      <c r="AB2" s="10" t="s">
        <v>33</v>
      </c>
      <c r="AC2" s="10" t="s">
        <v>34</v>
      </c>
      <c r="AD2" s="10" t="s">
        <v>35</v>
      </c>
      <c r="AE2" s="10" t="s">
        <v>36</v>
      </c>
    </row>
    <row r="3" ht="16.5" spans="1:31">
      <c r="A3" s="10" t="s">
        <v>37</v>
      </c>
      <c r="B3" s="23" t="s">
        <v>38</v>
      </c>
      <c r="C3" s="23" t="s">
        <v>38</v>
      </c>
      <c r="D3" s="23" t="s">
        <v>38</v>
      </c>
      <c r="E3" s="10"/>
      <c r="F3" s="23" t="s">
        <v>39</v>
      </c>
      <c r="G3" s="23" t="s">
        <v>39</v>
      </c>
      <c r="H3" s="23" t="s">
        <v>39</v>
      </c>
      <c r="I3" s="23" t="s">
        <v>40</v>
      </c>
      <c r="J3" s="23" t="s">
        <v>41</v>
      </c>
      <c r="K3" s="23" t="s">
        <v>38</v>
      </c>
      <c r="L3" s="23" t="s">
        <v>39</v>
      </c>
      <c r="M3" s="23" t="s">
        <v>38</v>
      </c>
      <c r="N3" s="23" t="s">
        <v>40</v>
      </c>
      <c r="O3" s="23"/>
      <c r="P3" s="10"/>
      <c r="Q3" s="23"/>
      <c r="R3" s="23"/>
      <c r="S3" s="23"/>
      <c r="T3" s="10"/>
      <c r="U3" s="23" t="s">
        <v>38</v>
      </c>
      <c r="V3" s="10"/>
      <c r="W3" s="23" t="s">
        <v>38</v>
      </c>
      <c r="X3" s="23" t="s">
        <v>38</v>
      </c>
      <c r="Y3" s="23" t="s">
        <v>39</v>
      </c>
      <c r="Z3" s="10"/>
      <c r="AA3" s="23" t="s">
        <v>41</v>
      </c>
      <c r="AB3" s="23" t="s">
        <v>40</v>
      </c>
      <c r="AC3" s="23" t="s">
        <v>40</v>
      </c>
      <c r="AD3" s="23" t="s">
        <v>40</v>
      </c>
      <c r="AE3" s="23" t="s">
        <v>40</v>
      </c>
    </row>
    <row r="4" ht="16.5" spans="1:31">
      <c r="A4" s="10" t="s">
        <v>42</v>
      </c>
      <c r="B4" s="23" t="s">
        <v>39</v>
      </c>
      <c r="C4" s="23" t="s">
        <v>39</v>
      </c>
      <c r="D4" s="23" t="s">
        <v>38</v>
      </c>
      <c r="E4" s="10"/>
      <c r="F4" s="23" t="s">
        <v>39</v>
      </c>
      <c r="G4" s="23" t="s">
        <v>39</v>
      </c>
      <c r="H4" s="23" t="s">
        <v>39</v>
      </c>
      <c r="I4" s="23" t="s">
        <v>40</v>
      </c>
      <c r="J4" s="23" t="s">
        <v>41</v>
      </c>
      <c r="K4" s="10"/>
      <c r="L4" s="23" t="s">
        <v>39</v>
      </c>
      <c r="M4" s="23" t="s">
        <v>39</v>
      </c>
      <c r="N4" s="23" t="s">
        <v>40</v>
      </c>
      <c r="O4" s="23"/>
      <c r="P4" s="23"/>
      <c r="Q4" s="10"/>
      <c r="R4" s="10"/>
      <c r="S4" s="23"/>
      <c r="T4" s="10"/>
      <c r="U4" s="23" t="s">
        <v>38</v>
      </c>
      <c r="V4" s="10"/>
      <c r="W4" s="23" t="s">
        <v>38</v>
      </c>
      <c r="X4" s="23" t="s">
        <v>41</v>
      </c>
      <c r="Y4" s="23" t="s">
        <v>41</v>
      </c>
      <c r="Z4" s="10"/>
      <c r="AA4" s="23" t="s">
        <v>40</v>
      </c>
      <c r="AB4" s="23" t="s">
        <v>38</v>
      </c>
      <c r="AC4" s="10"/>
      <c r="AD4" s="10"/>
      <c r="AE4" s="10"/>
    </row>
    <row r="5" ht="16.5" spans="1:31">
      <c r="A5" s="10" t="s">
        <v>43</v>
      </c>
      <c r="B5" s="10"/>
      <c r="C5" s="10"/>
      <c r="D5" s="10"/>
      <c r="E5" s="23" t="s">
        <v>39</v>
      </c>
      <c r="F5" s="10"/>
      <c r="G5" s="10"/>
      <c r="H5" s="23" t="s">
        <v>40</v>
      </c>
      <c r="I5" s="10"/>
      <c r="J5" s="10"/>
      <c r="K5" s="10"/>
      <c r="L5" s="10"/>
      <c r="M5" s="10"/>
      <c r="N5" s="10"/>
      <c r="O5" s="23"/>
      <c r="P5" s="10"/>
      <c r="Q5" s="10"/>
      <c r="R5" s="10"/>
      <c r="S5" s="23"/>
      <c r="T5" s="10"/>
      <c r="U5" s="10"/>
      <c r="V5" s="10"/>
      <c r="W5" s="23" t="s">
        <v>40</v>
      </c>
      <c r="X5" s="10"/>
      <c r="Y5" s="10"/>
      <c r="Z5" s="10"/>
      <c r="AA5" s="10"/>
      <c r="AB5" s="10"/>
      <c r="AC5" s="10"/>
      <c r="AD5" s="10"/>
      <c r="AE5" s="10"/>
    </row>
    <row r="6" ht="16.5" spans="1:31">
      <c r="A6" s="10" t="s">
        <v>44</v>
      </c>
      <c r="B6" s="10"/>
      <c r="C6" s="10"/>
      <c r="D6" s="10"/>
      <c r="E6" s="10"/>
      <c r="F6" s="10"/>
      <c r="G6" s="10"/>
      <c r="H6" s="10"/>
      <c r="I6" s="23" t="s">
        <v>39</v>
      </c>
      <c r="J6" s="23" t="s">
        <v>39</v>
      </c>
      <c r="K6" s="23" t="s">
        <v>39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23" t="s">
        <v>39</v>
      </c>
      <c r="AE6" s="10"/>
    </row>
    <row r="7" ht="16.5" spans="1:31">
      <c r="A7" s="10" t="s">
        <v>45</v>
      </c>
      <c r="B7" s="23" t="s">
        <v>40</v>
      </c>
      <c r="C7" s="23" t="s">
        <v>40</v>
      </c>
      <c r="D7" s="10"/>
      <c r="E7" s="10"/>
      <c r="F7" s="10"/>
      <c r="G7" s="10"/>
      <c r="H7" s="10"/>
      <c r="I7" s="10"/>
      <c r="J7" s="10"/>
      <c r="K7" s="23" t="s">
        <v>41</v>
      </c>
      <c r="L7" s="10"/>
      <c r="M7" s="10"/>
      <c r="N7" s="10"/>
      <c r="O7" s="10"/>
      <c r="P7" s="10"/>
      <c r="Q7" s="10"/>
      <c r="R7" s="10"/>
      <c r="S7" s="10"/>
      <c r="T7" s="23" t="s">
        <v>39</v>
      </c>
      <c r="U7" s="23" t="s">
        <v>39</v>
      </c>
      <c r="V7" s="23" t="s">
        <v>39</v>
      </c>
      <c r="W7" s="10"/>
      <c r="X7" s="10"/>
      <c r="Y7" s="10"/>
      <c r="Z7" s="10"/>
      <c r="AA7" s="23" t="s">
        <v>40</v>
      </c>
      <c r="AB7" s="23" t="s">
        <v>41</v>
      </c>
      <c r="AC7" s="23" t="s">
        <v>41</v>
      </c>
      <c r="AD7" s="23" t="s">
        <v>41</v>
      </c>
      <c r="AE7" s="23" t="s">
        <v>41</v>
      </c>
    </row>
    <row r="8" ht="16.5" spans="1:31">
      <c r="A8" s="10" t="s">
        <v>46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23" t="s">
        <v>39</v>
      </c>
      <c r="M8" s="23" t="s">
        <v>39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3" t="s">
        <v>39</v>
      </c>
    </row>
    <row r="9" ht="16.5" spans="1:31">
      <c r="A9" s="10" t="s">
        <v>47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P9" s="23" t="s">
        <v>40</v>
      </c>
      <c r="Q9" s="10"/>
      <c r="R9" s="10"/>
      <c r="S9" s="10"/>
      <c r="T9" s="10"/>
      <c r="U9" s="10"/>
      <c r="V9" s="10"/>
      <c r="W9" s="10"/>
      <c r="X9" s="10"/>
      <c r="Y9" s="10"/>
      <c r="Z9" s="23" t="s">
        <v>39</v>
      </c>
      <c r="AA9" s="23" t="s">
        <v>40</v>
      </c>
      <c r="AB9" s="10"/>
      <c r="AC9" s="10"/>
      <c r="AD9" s="10"/>
      <c r="AE9" s="10"/>
    </row>
    <row r="10" ht="16.5" spans="1:31">
      <c r="A10" s="10" t="s">
        <v>48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23" t="s">
        <v>41</v>
      </c>
      <c r="P10" s="10"/>
      <c r="Q10" s="10"/>
      <c r="R10" s="10"/>
      <c r="S10" s="10"/>
      <c r="T10" s="10"/>
      <c r="U10" s="23" t="s">
        <v>40</v>
      </c>
      <c r="V10" s="10"/>
      <c r="W10" s="10"/>
      <c r="X10" s="10"/>
      <c r="Y10" s="10"/>
      <c r="Z10" s="23" t="s">
        <v>39</v>
      </c>
      <c r="AA10" s="10"/>
      <c r="AB10" s="10"/>
      <c r="AC10" s="10"/>
      <c r="AD10" s="10"/>
      <c r="AE10" s="10"/>
    </row>
    <row r="11" ht="16.5" spans="1:31">
      <c r="A11" s="10" t="s">
        <v>49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3" t="s">
        <v>40</v>
      </c>
      <c r="P11" s="10"/>
      <c r="Q11" s="23" t="s">
        <v>40</v>
      </c>
      <c r="R11" s="10"/>
      <c r="S11" s="23" t="s">
        <v>39</v>
      </c>
      <c r="T11" s="10"/>
      <c r="U11" s="10"/>
      <c r="V11" s="10"/>
      <c r="W11" s="23" t="s">
        <v>41</v>
      </c>
      <c r="X11" s="10"/>
      <c r="Y11" s="10"/>
      <c r="Z11" s="10"/>
      <c r="AA11" s="10"/>
      <c r="AB11" s="10"/>
      <c r="AC11" s="10"/>
      <c r="AD11" s="10"/>
      <c r="AE11" s="10"/>
    </row>
    <row r="12" ht="16.5" spans="1:31">
      <c r="A12" s="10" t="s">
        <v>50</v>
      </c>
      <c r="B12" s="23" t="s">
        <v>41</v>
      </c>
      <c r="C12" s="23" t="s">
        <v>38</v>
      </c>
      <c r="D12" s="23" t="s">
        <v>40</v>
      </c>
      <c r="E12" s="10"/>
      <c r="F12" s="23" t="s">
        <v>40</v>
      </c>
      <c r="G12" s="23" t="s">
        <v>41</v>
      </c>
      <c r="H12" s="23" t="s">
        <v>38</v>
      </c>
      <c r="I12" s="10"/>
      <c r="J12" s="10"/>
      <c r="K12" s="10"/>
      <c r="L12" s="10"/>
      <c r="M12" s="10"/>
      <c r="N12" s="10"/>
      <c r="O12" s="23" t="s">
        <v>39</v>
      </c>
      <c r="P12" s="23" t="s">
        <v>41</v>
      </c>
      <c r="Q12" s="23" t="s">
        <v>38</v>
      </c>
      <c r="R12" s="23"/>
      <c r="S12" s="23" t="s">
        <v>39</v>
      </c>
      <c r="T12" s="10"/>
      <c r="U12" s="23" t="s">
        <v>40</v>
      </c>
      <c r="V12" s="10"/>
      <c r="W12" s="23" t="s">
        <v>38</v>
      </c>
      <c r="X12" s="23" t="s">
        <v>40</v>
      </c>
      <c r="Y12" s="23" t="s">
        <v>41</v>
      </c>
      <c r="Z12" s="10"/>
      <c r="AA12" s="23" t="s">
        <v>41</v>
      </c>
      <c r="AB12" s="10"/>
      <c r="AC12" s="10"/>
      <c r="AD12" s="10"/>
      <c r="AE12" s="10"/>
    </row>
    <row r="13" ht="16.5" spans="1:31">
      <c r="A13" s="10" t="s">
        <v>51</v>
      </c>
      <c r="B13" s="23" t="s">
        <v>41</v>
      </c>
      <c r="C13" s="23" t="s">
        <v>38</v>
      </c>
      <c r="D13" s="23" t="s">
        <v>40</v>
      </c>
      <c r="E13" s="10"/>
      <c r="F13" s="23" t="s">
        <v>40</v>
      </c>
      <c r="G13" s="23" t="s">
        <v>41</v>
      </c>
      <c r="H13" s="23" t="s">
        <v>38</v>
      </c>
      <c r="I13" s="10"/>
      <c r="J13" s="10"/>
      <c r="K13" s="10"/>
      <c r="L13" s="10"/>
      <c r="M13" s="10"/>
      <c r="N13" s="10"/>
      <c r="O13" s="23" t="s">
        <v>39</v>
      </c>
      <c r="P13" s="23" t="s">
        <v>41</v>
      </c>
      <c r="Q13" s="23" t="s">
        <v>38</v>
      </c>
      <c r="R13" s="10"/>
      <c r="S13" s="23" t="s">
        <v>39</v>
      </c>
      <c r="T13" s="10"/>
      <c r="U13" s="23" t="s">
        <v>40</v>
      </c>
      <c r="V13" s="10"/>
      <c r="W13" s="23" t="s">
        <v>40</v>
      </c>
      <c r="X13" s="23" t="s">
        <v>40</v>
      </c>
      <c r="Y13" s="23" t="s">
        <v>40</v>
      </c>
      <c r="Z13" s="10"/>
      <c r="AA13" s="23" t="s">
        <v>40</v>
      </c>
      <c r="AB13" s="10"/>
      <c r="AC13" s="23" t="s">
        <v>40</v>
      </c>
      <c r="AD13" s="10"/>
      <c r="AE13" s="10"/>
    </row>
    <row r="14" ht="16.5" spans="1:31">
      <c r="A14" s="10" t="s">
        <v>52</v>
      </c>
      <c r="B14" s="23" t="s">
        <v>41</v>
      </c>
      <c r="C14" s="23" t="s">
        <v>38</v>
      </c>
      <c r="D14" s="23" t="s">
        <v>40</v>
      </c>
      <c r="E14" s="10"/>
      <c r="F14" s="23" t="s">
        <v>40</v>
      </c>
      <c r="G14" s="23" t="s">
        <v>41</v>
      </c>
      <c r="H14" s="23" t="s">
        <v>38</v>
      </c>
      <c r="I14" s="10"/>
      <c r="J14" s="10"/>
      <c r="K14" s="10"/>
      <c r="L14" s="23" t="s">
        <v>38</v>
      </c>
      <c r="M14" s="10"/>
      <c r="N14" s="10"/>
      <c r="O14" s="23" t="s">
        <v>39</v>
      </c>
      <c r="P14" s="10"/>
      <c r="Q14" s="10"/>
      <c r="R14" s="23" t="s">
        <v>38</v>
      </c>
      <c r="S14" s="23" t="s">
        <v>39</v>
      </c>
      <c r="T14" s="10"/>
      <c r="U14" s="23" t="s">
        <v>40</v>
      </c>
      <c r="V14" s="10"/>
      <c r="W14" s="23" t="s">
        <v>40</v>
      </c>
      <c r="X14" s="23" t="s">
        <v>40</v>
      </c>
      <c r="Y14" s="23" t="s">
        <v>40</v>
      </c>
      <c r="Z14" s="10"/>
      <c r="AA14" s="23" t="s">
        <v>40</v>
      </c>
      <c r="AB14" s="10"/>
      <c r="AC14" s="10"/>
      <c r="AD14" s="10"/>
      <c r="AE14" s="10"/>
    </row>
    <row r="15" ht="16.5" spans="1:31">
      <c r="A15" s="10" t="s">
        <v>53</v>
      </c>
      <c r="B15" s="10"/>
      <c r="C15" s="23"/>
      <c r="D15" s="23" t="s">
        <v>40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23" t="s">
        <v>38</v>
      </c>
      <c r="S15" s="23" t="s">
        <v>39</v>
      </c>
      <c r="T15" s="10"/>
      <c r="U15" s="23" t="s">
        <v>40</v>
      </c>
      <c r="V15" s="10"/>
      <c r="W15" s="23" t="s">
        <v>40</v>
      </c>
      <c r="X15" s="23" t="s">
        <v>40</v>
      </c>
      <c r="Y15" s="23" t="s">
        <v>40</v>
      </c>
      <c r="Z15" s="10"/>
      <c r="AA15" s="10"/>
      <c r="AB15" s="10"/>
      <c r="AC15" s="10"/>
      <c r="AD15" s="10"/>
      <c r="AE15" s="10"/>
    </row>
    <row r="16" ht="16.5" spans="1:31">
      <c r="A16" s="10" t="s">
        <v>54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23"/>
      <c r="O16" s="10"/>
      <c r="P16" s="23" t="s">
        <v>41</v>
      </c>
      <c r="Q16" s="10"/>
      <c r="R16" s="10"/>
      <c r="S16" s="10"/>
      <c r="T16" s="10"/>
      <c r="U16" s="10"/>
      <c r="V16" s="10"/>
      <c r="W16" s="23" t="s">
        <v>40</v>
      </c>
      <c r="X16" s="23" t="s">
        <v>40</v>
      </c>
      <c r="Y16" s="23" t="s">
        <v>40</v>
      </c>
      <c r="Z16" s="10"/>
      <c r="AA16" s="23" t="s">
        <v>40</v>
      </c>
      <c r="AB16" s="10"/>
      <c r="AC16" s="10"/>
      <c r="AD16" s="10"/>
      <c r="AE16" s="10"/>
    </row>
    <row r="17" ht="16.5" spans="1:31">
      <c r="A17" s="10" t="s">
        <v>55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23"/>
      <c r="O17" s="10"/>
      <c r="P17" s="10"/>
      <c r="Q17" s="23" t="s">
        <v>38</v>
      </c>
      <c r="R17" s="10"/>
      <c r="S17" s="10"/>
      <c r="T17" s="10"/>
      <c r="U17" s="10"/>
      <c r="V17" s="10"/>
      <c r="W17" s="23" t="s">
        <v>40</v>
      </c>
      <c r="X17" s="23" t="s">
        <v>40</v>
      </c>
      <c r="Y17" s="23" t="s">
        <v>40</v>
      </c>
      <c r="Z17" s="10"/>
      <c r="AA17" s="23" t="s">
        <v>40</v>
      </c>
      <c r="AB17" s="10"/>
      <c r="AC17" s="10"/>
      <c r="AD17" s="10"/>
      <c r="AE17" s="10"/>
    </row>
    <row r="18" ht="16.5" spans="1:31">
      <c r="A18" s="10" t="s">
        <v>56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23"/>
      <c r="O18" s="23" t="s">
        <v>39</v>
      </c>
      <c r="P18" s="10"/>
      <c r="Q18" s="10"/>
      <c r="R18" s="10"/>
      <c r="S18" s="10"/>
      <c r="T18" s="10"/>
      <c r="U18" s="10"/>
      <c r="V18" s="10"/>
      <c r="W18" s="23" t="s">
        <v>40</v>
      </c>
      <c r="X18" s="10"/>
      <c r="Y18" s="23" t="s">
        <v>40</v>
      </c>
      <c r="Z18" s="10"/>
      <c r="AA18" s="23" t="s">
        <v>40</v>
      </c>
      <c r="AB18" s="10"/>
      <c r="AC18" s="10"/>
      <c r="AD18" s="10"/>
      <c r="AE18" s="10"/>
    </row>
    <row r="19" ht="16.5" spans="1:31">
      <c r="A19" s="10" t="s">
        <v>57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23"/>
      <c r="O19" s="10"/>
      <c r="P19" s="10"/>
      <c r="Q19" s="10"/>
      <c r="R19" s="10"/>
      <c r="S19" s="23" t="s">
        <v>39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16.5" spans="1:31">
      <c r="A20" s="10" t="s">
        <v>58</v>
      </c>
      <c r="B20" s="10"/>
      <c r="C20" s="10"/>
      <c r="D20" s="10"/>
      <c r="E20" s="10"/>
      <c r="F20" s="10"/>
      <c r="G20" s="10"/>
      <c r="H20" s="23" t="s">
        <v>40</v>
      </c>
      <c r="I20" s="10"/>
      <c r="J20" s="10"/>
      <c r="K20" s="10"/>
      <c r="L20" s="10"/>
      <c r="M20" s="10"/>
      <c r="N20" s="23"/>
      <c r="O20" s="10"/>
      <c r="P20" s="10"/>
      <c r="Q20" s="10"/>
      <c r="R20" s="23" t="s">
        <v>39</v>
      </c>
      <c r="S20" s="10"/>
      <c r="T20" s="10"/>
      <c r="U20" s="23" t="s">
        <v>40</v>
      </c>
      <c r="V20" s="10"/>
      <c r="W20" s="23" t="s">
        <v>40</v>
      </c>
      <c r="X20" s="10"/>
      <c r="Y20" s="10"/>
      <c r="Z20" s="10"/>
      <c r="AA20" s="10"/>
      <c r="AB20" s="10"/>
      <c r="AC20" s="10"/>
      <c r="AD20" s="10"/>
      <c r="AE20" s="10"/>
    </row>
    <row r="21" ht="16.5" spans="1:31">
      <c r="A21" s="10" t="s">
        <v>59</v>
      </c>
      <c r="B21" s="10"/>
      <c r="C21" s="10"/>
      <c r="D21" s="10"/>
      <c r="E21" s="10"/>
      <c r="F21" s="23" t="s">
        <v>40</v>
      </c>
      <c r="G21" s="23" t="s">
        <v>40</v>
      </c>
      <c r="H21" s="23" t="s">
        <v>40</v>
      </c>
      <c r="I21" s="10"/>
      <c r="J21" s="10"/>
      <c r="K21" s="10"/>
      <c r="L21" s="10"/>
      <c r="M21" s="10"/>
      <c r="N21" s="23"/>
      <c r="O21" s="10"/>
      <c r="P21" s="23" t="s">
        <v>41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16.5" spans="1:31">
      <c r="A22" s="10" t="s">
        <v>60</v>
      </c>
      <c r="B22" s="10"/>
      <c r="C22" s="10"/>
      <c r="D22" s="10"/>
      <c r="E22" s="10"/>
      <c r="F22" s="10"/>
      <c r="G22" s="23" t="s">
        <v>40</v>
      </c>
      <c r="H22" s="23" t="s">
        <v>40</v>
      </c>
      <c r="I22" s="10"/>
      <c r="J22" s="10"/>
      <c r="K22" s="10"/>
      <c r="L22" s="10"/>
      <c r="M22" s="10"/>
      <c r="N22" s="23"/>
      <c r="O22" s="10"/>
      <c r="P22" s="23" t="s">
        <v>41</v>
      </c>
      <c r="Q22" s="23" t="s">
        <v>38</v>
      </c>
      <c r="R22" s="23" t="s">
        <v>38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16.5" spans="1:31">
      <c r="A23" s="10" t="s">
        <v>61</v>
      </c>
      <c r="B23" s="10"/>
      <c r="C23" s="10"/>
      <c r="D23" s="10"/>
      <c r="E23" s="10"/>
      <c r="F23" s="10"/>
      <c r="G23" s="10"/>
      <c r="H23" s="23" t="s">
        <v>40</v>
      </c>
      <c r="I23" s="10"/>
      <c r="J23" s="10"/>
      <c r="K23" s="10"/>
      <c r="L23" s="10"/>
      <c r="M23" s="10"/>
      <c r="N23" s="23"/>
      <c r="O23" s="10"/>
      <c r="P23" s="10"/>
      <c r="Q23" s="10"/>
      <c r="R23" s="23" t="s">
        <v>38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16.5" spans="1:31">
      <c r="A24" s="10" t="s">
        <v>62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23"/>
      <c r="O24" s="10"/>
      <c r="P24" s="10"/>
      <c r="Q24" s="10"/>
      <c r="R24" s="10"/>
      <c r="S24" s="23" t="s">
        <v>39</v>
      </c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ht="16.5" spans="1:31">
      <c r="A25" s="10" t="s">
        <v>63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23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ht="16.5" spans="1:31">
      <c r="A26" s="10" t="s">
        <v>64</v>
      </c>
      <c r="B26" s="10"/>
      <c r="C26" s="10"/>
      <c r="D26" s="10"/>
      <c r="E26" s="10"/>
      <c r="F26" s="23" t="s">
        <v>40</v>
      </c>
      <c r="G26" s="23" t="s">
        <v>40</v>
      </c>
      <c r="H26" s="23"/>
      <c r="I26" s="10"/>
      <c r="J26" s="10"/>
      <c r="K26" s="10"/>
      <c r="L26" s="10"/>
      <c r="M26" s="10"/>
      <c r="N26" s="23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ht="16.5" spans="1:31">
      <c r="A27" s="10" t="s">
        <v>65</v>
      </c>
      <c r="B27" s="10"/>
      <c r="C27" s="10"/>
      <c r="D27" s="10"/>
      <c r="E27" s="10"/>
      <c r="F27" s="10"/>
      <c r="G27" s="23" t="s">
        <v>40</v>
      </c>
      <c r="H27" s="23" t="s">
        <v>40</v>
      </c>
      <c r="I27" s="10"/>
      <c r="J27" s="10"/>
      <c r="K27" s="10"/>
      <c r="L27" s="10"/>
      <c r="M27" s="10"/>
      <c r="N27" s="23"/>
      <c r="O27" s="23" t="s">
        <v>39</v>
      </c>
      <c r="P27" s="10"/>
      <c r="Q27" s="23" t="s">
        <v>38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ht="16.5" spans="1:31">
      <c r="A28" s="10" t="s">
        <v>66</v>
      </c>
      <c r="B28" s="10"/>
      <c r="C28" s="10"/>
      <c r="D28" s="10"/>
      <c r="E28" s="10"/>
      <c r="F28" s="10"/>
      <c r="G28" s="10"/>
      <c r="H28" s="23" t="s">
        <v>40</v>
      </c>
      <c r="I28" s="10"/>
      <c r="J28" s="10"/>
      <c r="K28" s="10"/>
      <c r="L28" s="10"/>
      <c r="M28" s="10"/>
      <c r="N28" s="23"/>
      <c r="O28" s="10"/>
      <c r="P28" s="10"/>
      <c r="Q28" s="10"/>
      <c r="R28" s="23" t="s">
        <v>38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ht="16.5" spans="1:31">
      <c r="A29" s="10" t="s">
        <v>67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23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ht="16.5" spans="1:31">
      <c r="A30" s="10" t="s">
        <v>68</v>
      </c>
      <c r="B30" s="10"/>
      <c r="C30" s="10"/>
      <c r="D30" s="10"/>
      <c r="E30" s="10"/>
      <c r="F30" s="10"/>
      <c r="G30" s="10"/>
      <c r="H30" s="23"/>
      <c r="I30" s="10"/>
      <c r="J30" s="10"/>
      <c r="K30" s="10"/>
      <c r="L30" s="10"/>
      <c r="M30" s="10"/>
      <c r="N30" s="23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ht="16.5" spans="1:31">
      <c r="A31" s="10" t="s">
        <v>69</v>
      </c>
      <c r="B31" s="10"/>
      <c r="C31" s="10"/>
      <c r="D31" s="10"/>
      <c r="E31" s="10"/>
      <c r="F31" s="10"/>
      <c r="G31" s="10"/>
      <c r="H31" s="23" t="s">
        <v>40</v>
      </c>
      <c r="I31" s="10"/>
      <c r="J31" s="10"/>
      <c r="K31" s="10"/>
      <c r="L31" s="10"/>
      <c r="M31" s="10"/>
      <c r="N31" s="23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ht="16.5" spans="1:31">
      <c r="A32" s="10" t="s">
        <v>70</v>
      </c>
      <c r="B32" s="10"/>
      <c r="C32" s="10"/>
      <c r="D32" s="10"/>
      <c r="E32" s="10"/>
      <c r="F32" s="10"/>
      <c r="G32" s="10"/>
      <c r="H32" s="23" t="s">
        <v>40</v>
      </c>
      <c r="I32" s="10"/>
      <c r="J32" s="10"/>
      <c r="K32" s="10"/>
      <c r="L32" s="10"/>
      <c r="M32" s="10"/>
      <c r="N32" s="23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ht="16.5" spans="1:31">
      <c r="A33" s="10" t="s">
        <v>71</v>
      </c>
      <c r="B33" s="10"/>
      <c r="C33" s="10"/>
      <c r="D33" s="10"/>
      <c r="E33" s="10"/>
      <c r="F33" s="10"/>
      <c r="G33" s="10"/>
      <c r="H33" s="23" t="s">
        <v>40</v>
      </c>
      <c r="I33" s="10"/>
      <c r="J33" s="10"/>
      <c r="K33" s="10"/>
      <c r="L33" s="10"/>
      <c r="M33" s="10"/>
      <c r="N33" s="23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ht="16.5" spans="1:31">
      <c r="A34" s="10" t="s">
        <v>72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23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23" t="s">
        <v>40</v>
      </c>
      <c r="AC34" s="23" t="s">
        <v>40</v>
      </c>
      <c r="AD34" s="23" t="s">
        <v>40</v>
      </c>
      <c r="AE34" s="23" t="s">
        <v>40</v>
      </c>
    </row>
    <row r="35" ht="16.5" spans="1:31">
      <c r="A35" s="10" t="s">
        <v>73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23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23" t="s">
        <v>40</v>
      </c>
      <c r="AC35" s="23" t="s">
        <v>40</v>
      </c>
      <c r="AD35" s="23" t="s">
        <v>40</v>
      </c>
      <c r="AE35" s="23" t="s">
        <v>40</v>
      </c>
    </row>
    <row r="36" ht="16.5" spans="1:31">
      <c r="A36" s="10" t="s">
        <v>74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23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23" t="s">
        <v>40</v>
      </c>
      <c r="AD36" s="23" t="s">
        <v>40</v>
      </c>
      <c r="AE36" s="23" t="s">
        <v>40</v>
      </c>
    </row>
    <row r="37" ht="16.5" spans="1:31">
      <c r="A37" s="10" t="s">
        <v>75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23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23" t="s">
        <v>40</v>
      </c>
      <c r="AD37" s="23" t="s">
        <v>40</v>
      </c>
      <c r="AE37" s="23"/>
    </row>
    <row r="38" ht="16.5" spans="2:31">
      <c r="B38" s="118">
        <f>COUNTA(B3:B37)</f>
        <v>6</v>
      </c>
      <c r="C38" s="118">
        <f t="shared" ref="C38:S38" si="0">COUNTA(C3:C37)</f>
        <v>6</v>
      </c>
      <c r="D38" s="118">
        <f t="shared" si="0"/>
        <v>6</v>
      </c>
      <c r="E38" s="118">
        <f t="shared" si="0"/>
        <v>1</v>
      </c>
      <c r="F38" s="118">
        <f t="shared" si="0"/>
        <v>7</v>
      </c>
      <c r="G38" s="118">
        <f t="shared" si="0"/>
        <v>9</v>
      </c>
      <c r="H38" s="118">
        <f t="shared" si="0"/>
        <v>15</v>
      </c>
      <c r="I38" s="118">
        <f t="shared" si="0"/>
        <v>3</v>
      </c>
      <c r="J38" s="118">
        <f t="shared" si="0"/>
        <v>3</v>
      </c>
      <c r="K38" s="118">
        <f t="shared" si="0"/>
        <v>3</v>
      </c>
      <c r="L38" s="118">
        <f t="shared" si="0"/>
        <v>4</v>
      </c>
      <c r="M38" s="118">
        <f t="shared" si="0"/>
        <v>3</v>
      </c>
      <c r="N38" s="118">
        <f t="shared" si="0"/>
        <v>2</v>
      </c>
      <c r="O38" s="118">
        <f t="shared" si="0"/>
        <v>7</v>
      </c>
      <c r="P38" s="118">
        <f t="shared" si="0"/>
        <v>6</v>
      </c>
      <c r="Q38" s="118">
        <f t="shared" si="0"/>
        <v>6</v>
      </c>
      <c r="R38" s="118">
        <f t="shared" si="0"/>
        <v>6</v>
      </c>
      <c r="S38" s="118">
        <f t="shared" si="0"/>
        <v>7</v>
      </c>
      <c r="T38" s="118">
        <f t="shared" ref="T38:AE38" si="1">COUNTA(T3:T37)</f>
        <v>1</v>
      </c>
      <c r="U38" s="118">
        <f t="shared" si="1"/>
        <v>9</v>
      </c>
      <c r="V38" s="118">
        <f t="shared" si="1"/>
        <v>1</v>
      </c>
      <c r="W38" s="118">
        <f t="shared" si="1"/>
        <v>12</v>
      </c>
      <c r="X38" s="118">
        <f t="shared" si="1"/>
        <v>8</v>
      </c>
      <c r="Y38" s="118">
        <f t="shared" si="1"/>
        <v>9</v>
      </c>
      <c r="Z38" s="118">
        <f t="shared" si="1"/>
        <v>2</v>
      </c>
      <c r="AA38" s="118">
        <f t="shared" si="1"/>
        <v>10</v>
      </c>
      <c r="AB38" s="118">
        <f t="shared" si="1"/>
        <v>5</v>
      </c>
      <c r="AC38" s="118">
        <f t="shared" si="1"/>
        <v>7</v>
      </c>
      <c r="AD38" s="118">
        <f t="shared" si="1"/>
        <v>7</v>
      </c>
      <c r="AE38" s="118">
        <f t="shared" si="1"/>
        <v>6</v>
      </c>
    </row>
    <row r="40" spans="11:11">
      <c r="K40" s="23" t="s">
        <v>39</v>
      </c>
    </row>
    <row r="41" spans="11:11">
      <c r="K41" s="23" t="s">
        <v>38</v>
      </c>
    </row>
    <row r="42" spans="11:11">
      <c r="K42" s="23" t="s">
        <v>41</v>
      </c>
    </row>
    <row r="43" spans="11:11">
      <c r="K43" s="23" t="s">
        <v>40</v>
      </c>
    </row>
  </sheetData>
  <mergeCells count="9">
    <mergeCell ref="B1:E1"/>
    <mergeCell ref="F1:H1"/>
    <mergeCell ref="I1:K1"/>
    <mergeCell ref="L1:N1"/>
    <mergeCell ref="O1:S1"/>
    <mergeCell ref="T1:W1"/>
    <mergeCell ref="X1:AA1"/>
    <mergeCell ref="AB1:AE1"/>
    <mergeCell ref="A1:A2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K152"/>
  <sheetViews>
    <sheetView workbookViewId="0">
      <pane xSplit="1" ySplit="1" topLeftCell="B47" activePane="bottomRight" state="frozen"/>
      <selection/>
      <selection pane="topRight"/>
      <selection pane="bottomLeft"/>
      <selection pane="bottomRight" activeCell="M72" sqref="M72"/>
    </sheetView>
  </sheetViews>
  <sheetFormatPr defaultColWidth="9" defaultRowHeight="16.5"/>
  <cols>
    <col min="2" max="2" width="10.375" customWidth="1"/>
    <col min="6" max="6" width="8.875" customWidth="1"/>
    <col min="11" max="11" width="9.25" style="2"/>
  </cols>
  <sheetData>
    <row r="1" spans="1:11">
      <c r="A1" s="10" t="s">
        <v>1230</v>
      </c>
      <c r="B1" s="10" t="s">
        <v>1321</v>
      </c>
      <c r="C1" s="10" t="s">
        <v>1423</v>
      </c>
      <c r="E1" s="4" t="s">
        <v>77</v>
      </c>
      <c r="F1" s="5" t="s">
        <v>12</v>
      </c>
      <c r="G1" s="8"/>
      <c r="H1" s="5" t="s">
        <v>13</v>
      </c>
      <c r="I1" s="8"/>
      <c r="J1" s="17" t="s">
        <v>1424</v>
      </c>
      <c r="K1" s="17"/>
    </row>
    <row r="2" spans="1:11">
      <c r="A2" s="10">
        <v>1</v>
      </c>
      <c r="B2" s="10">
        <f>经验配置!AG3</f>
        <v>1502750</v>
      </c>
      <c r="C2" s="10">
        <f>VLOOKUP(A2,升级节奏!$A$1:$E$32,2,0)</f>
        <v>50</v>
      </c>
      <c r="E2" s="9"/>
      <c r="F2" s="10" t="s">
        <v>1425</v>
      </c>
      <c r="G2" s="10" t="s">
        <v>1426</v>
      </c>
      <c r="H2" s="10" t="s">
        <v>1425</v>
      </c>
      <c r="I2" s="10" t="s">
        <v>1426</v>
      </c>
      <c r="J2" s="10" t="s">
        <v>1425</v>
      </c>
      <c r="K2" s="10" t="s">
        <v>1426</v>
      </c>
    </row>
    <row r="3" spans="1:11">
      <c r="A3" s="10">
        <v>2</v>
      </c>
      <c r="B3" s="10">
        <f>经验配置!AG57</f>
        <v>1494220</v>
      </c>
      <c r="C3" s="10">
        <f>VLOOKUP(A3,升级节奏!$A$1:$E$32,2,0)</f>
        <v>55</v>
      </c>
      <c r="E3" s="10">
        <v>1</v>
      </c>
      <c r="F3" s="10">
        <v>10000</v>
      </c>
      <c r="G3" s="10">
        <v>2</v>
      </c>
      <c r="H3" s="10">
        <v>2000</v>
      </c>
      <c r="I3" s="10">
        <f>G3*5</f>
        <v>10</v>
      </c>
      <c r="J3" s="10">
        <v>50</v>
      </c>
      <c r="K3" s="10">
        <f>I3*40</f>
        <v>400</v>
      </c>
    </row>
    <row r="4" spans="1:11">
      <c r="A4" s="10">
        <v>3</v>
      </c>
      <c r="B4" s="10">
        <f>经验配置!AG62</f>
        <v>2842725</v>
      </c>
      <c r="C4" s="10">
        <f>VLOOKUP(A4,升级节奏!$A$1:$E$32,2,0)</f>
        <v>60</v>
      </c>
      <c r="E4" s="10">
        <v>2</v>
      </c>
      <c r="F4" s="10">
        <v>10000</v>
      </c>
      <c r="G4" s="10">
        <v>4</v>
      </c>
      <c r="H4" s="10">
        <v>2000</v>
      </c>
      <c r="I4" s="10">
        <f t="shared" ref="I4:I35" si="0">G4*5</f>
        <v>20</v>
      </c>
      <c r="J4" s="10">
        <v>50</v>
      </c>
      <c r="K4" s="10">
        <f t="shared" ref="K4:K35" si="1">I4*40</f>
        <v>800</v>
      </c>
    </row>
    <row r="5" spans="1:11">
      <c r="A5" s="10">
        <v>4</v>
      </c>
      <c r="B5" s="10">
        <f>经验配置!AG67</f>
        <v>3140445</v>
      </c>
      <c r="C5" s="10">
        <f>VLOOKUP(A5,升级节奏!$A$1:$E$32,2,0)</f>
        <v>65</v>
      </c>
      <c r="E5" s="10">
        <v>3</v>
      </c>
      <c r="F5" s="10">
        <v>10000</v>
      </c>
      <c r="G5" s="10">
        <v>6</v>
      </c>
      <c r="H5" s="10">
        <v>2000</v>
      </c>
      <c r="I5" s="10">
        <f t="shared" si="0"/>
        <v>30</v>
      </c>
      <c r="J5" s="10">
        <v>50</v>
      </c>
      <c r="K5" s="10">
        <f t="shared" si="1"/>
        <v>1200</v>
      </c>
    </row>
    <row r="6" spans="1:11">
      <c r="A6" s="10">
        <v>5</v>
      </c>
      <c r="B6" s="10">
        <f>经验配置!AG72</f>
        <v>3891025</v>
      </c>
      <c r="C6" s="10">
        <f>VLOOKUP(A6,升级节奏!$A$1:$E$32,2,0)</f>
        <v>68</v>
      </c>
      <c r="E6" s="10">
        <v>4</v>
      </c>
      <c r="F6" s="10">
        <v>10000</v>
      </c>
      <c r="G6" s="10">
        <v>8</v>
      </c>
      <c r="H6" s="10">
        <v>2000</v>
      </c>
      <c r="I6" s="10">
        <f t="shared" si="0"/>
        <v>40</v>
      </c>
      <c r="J6" s="10">
        <v>50</v>
      </c>
      <c r="K6" s="10">
        <f t="shared" si="1"/>
        <v>1600</v>
      </c>
    </row>
    <row r="7" spans="1:11">
      <c r="A7" s="10">
        <v>6</v>
      </c>
      <c r="B7" s="10">
        <f>经验配置!AG75</f>
        <v>4259563</v>
      </c>
      <c r="C7" s="10">
        <f>VLOOKUP(A7,升级节奏!$A$1:$E$32,2,0)</f>
        <v>71</v>
      </c>
      <c r="E7" s="10">
        <v>5</v>
      </c>
      <c r="F7" s="10">
        <v>10000</v>
      </c>
      <c r="G7" s="10">
        <v>10</v>
      </c>
      <c r="H7" s="10">
        <v>2000</v>
      </c>
      <c r="I7" s="10">
        <f t="shared" si="0"/>
        <v>50</v>
      </c>
      <c r="J7" s="10">
        <v>50</v>
      </c>
      <c r="K7" s="10">
        <f t="shared" si="1"/>
        <v>2000</v>
      </c>
    </row>
    <row r="8" spans="1:11">
      <c r="A8" s="10">
        <v>7</v>
      </c>
      <c r="B8" s="10">
        <f>经验配置!AG78</f>
        <v>4978840</v>
      </c>
      <c r="C8" s="10">
        <f>VLOOKUP(A8,升级节奏!$A$1:$E$32,2,0)</f>
        <v>74</v>
      </c>
      <c r="E8" s="10">
        <v>6</v>
      </c>
      <c r="F8" s="10">
        <v>10000</v>
      </c>
      <c r="G8" s="10">
        <v>12</v>
      </c>
      <c r="H8" s="10">
        <v>2000</v>
      </c>
      <c r="I8" s="10">
        <f t="shared" si="0"/>
        <v>60</v>
      </c>
      <c r="J8" s="10">
        <v>50</v>
      </c>
      <c r="K8" s="10">
        <f t="shared" si="1"/>
        <v>2400</v>
      </c>
    </row>
    <row r="9" spans="1:11">
      <c r="A9" s="10">
        <v>8</v>
      </c>
      <c r="B9" s="10">
        <f>经验配置!AG81</f>
        <v>5957595</v>
      </c>
      <c r="C9" s="10">
        <f>VLOOKUP(A9,升级节奏!$A$1:$E$32,2,0)</f>
        <v>76</v>
      </c>
      <c r="E9" s="10">
        <v>7</v>
      </c>
      <c r="F9" s="10">
        <v>10000</v>
      </c>
      <c r="G9" s="10">
        <v>14</v>
      </c>
      <c r="H9" s="10">
        <v>2000</v>
      </c>
      <c r="I9" s="10">
        <f t="shared" si="0"/>
        <v>70</v>
      </c>
      <c r="J9" s="10">
        <v>50</v>
      </c>
      <c r="K9" s="10">
        <f t="shared" si="1"/>
        <v>2800</v>
      </c>
    </row>
    <row r="10" spans="1:11">
      <c r="A10" s="10">
        <v>9</v>
      </c>
      <c r="B10" s="10">
        <f>经验配置!AG84</f>
        <v>5537111</v>
      </c>
      <c r="C10" s="10">
        <f>VLOOKUP(A10,升级节奏!$A$1:$E$32,2,0)</f>
        <v>77</v>
      </c>
      <c r="E10" s="10">
        <v>8</v>
      </c>
      <c r="F10" s="10">
        <v>10000</v>
      </c>
      <c r="G10" s="10">
        <v>16</v>
      </c>
      <c r="H10" s="10">
        <v>2000</v>
      </c>
      <c r="I10" s="10">
        <f t="shared" si="0"/>
        <v>80</v>
      </c>
      <c r="J10" s="10">
        <v>50</v>
      </c>
      <c r="K10" s="10">
        <f t="shared" si="1"/>
        <v>3200</v>
      </c>
    </row>
    <row r="11" spans="1:11">
      <c r="A11" s="10">
        <v>10</v>
      </c>
      <c r="B11" s="10">
        <f>经验配置!AG85</f>
        <v>6313902</v>
      </c>
      <c r="C11" s="10">
        <f>VLOOKUP(A11,升级节奏!$A$1:$E$32,2,0)</f>
        <v>78</v>
      </c>
      <c r="E11" s="10">
        <v>9</v>
      </c>
      <c r="F11" s="10">
        <v>10000</v>
      </c>
      <c r="G11" s="10">
        <v>18</v>
      </c>
      <c r="H11" s="10">
        <v>2000</v>
      </c>
      <c r="I11" s="10">
        <f t="shared" si="0"/>
        <v>90</v>
      </c>
      <c r="J11" s="10">
        <v>50</v>
      </c>
      <c r="K11" s="10">
        <f t="shared" si="1"/>
        <v>3600</v>
      </c>
    </row>
    <row r="12" spans="1:11">
      <c r="A12" s="10">
        <v>11</v>
      </c>
      <c r="B12" s="10">
        <f>经验配置!AG86</f>
        <v>6530569</v>
      </c>
      <c r="C12" s="10">
        <f>VLOOKUP(A12,升级节奏!$A$1:$E$32,2,0)</f>
        <v>79</v>
      </c>
      <c r="E12" s="10">
        <v>10</v>
      </c>
      <c r="F12" s="10">
        <v>10000</v>
      </c>
      <c r="G12" s="10">
        <v>20</v>
      </c>
      <c r="H12" s="10">
        <v>2000</v>
      </c>
      <c r="I12" s="10">
        <f t="shared" si="0"/>
        <v>100</v>
      </c>
      <c r="J12" s="10">
        <v>50</v>
      </c>
      <c r="K12" s="10">
        <f t="shared" si="1"/>
        <v>4000</v>
      </c>
    </row>
    <row r="13" spans="1:11">
      <c r="A13" s="10">
        <v>12</v>
      </c>
      <c r="B13" s="10">
        <f>经验配置!AG87</f>
        <v>6712920</v>
      </c>
      <c r="C13" s="10">
        <f>VLOOKUP(A13,升级节奏!$A$1:$E$32,2,0)</f>
        <v>80</v>
      </c>
      <c r="E13" s="10">
        <v>11</v>
      </c>
      <c r="F13" s="10">
        <v>10000</v>
      </c>
      <c r="G13" s="10">
        <v>22</v>
      </c>
      <c r="H13" s="10">
        <v>2000</v>
      </c>
      <c r="I13" s="10">
        <f t="shared" si="0"/>
        <v>110</v>
      </c>
      <c r="J13" s="10">
        <v>50</v>
      </c>
      <c r="K13" s="10">
        <f t="shared" si="1"/>
        <v>4400</v>
      </c>
    </row>
    <row r="14" spans="1:11">
      <c r="A14" s="10">
        <v>13</v>
      </c>
      <c r="B14" s="10">
        <f>经验配置!AG88</f>
        <v>6670384</v>
      </c>
      <c r="C14" s="10">
        <f>VLOOKUP(A14,升级节奏!$A$1:$E$32,2,0)</f>
        <v>81</v>
      </c>
      <c r="E14" s="10">
        <v>12</v>
      </c>
      <c r="F14" s="10">
        <v>10000</v>
      </c>
      <c r="G14" s="10">
        <v>24</v>
      </c>
      <c r="H14" s="10">
        <v>2000</v>
      </c>
      <c r="I14" s="10">
        <f t="shared" si="0"/>
        <v>120</v>
      </c>
      <c r="J14" s="10">
        <v>50</v>
      </c>
      <c r="K14" s="10">
        <f t="shared" si="1"/>
        <v>4800</v>
      </c>
    </row>
    <row r="15" spans="1:11">
      <c r="A15" s="10">
        <v>14</v>
      </c>
      <c r="B15" s="10">
        <f>经验配置!AG89</f>
        <v>6536572</v>
      </c>
      <c r="C15" s="10">
        <f>VLOOKUP(A15,升级节奏!$A$1:$E$32,2,0)</f>
        <v>82</v>
      </c>
      <c r="E15" s="10">
        <v>13</v>
      </c>
      <c r="F15" s="10">
        <v>10000</v>
      </c>
      <c r="G15" s="10">
        <v>26</v>
      </c>
      <c r="H15" s="10">
        <v>2000</v>
      </c>
      <c r="I15" s="10">
        <f t="shared" si="0"/>
        <v>130</v>
      </c>
      <c r="J15" s="10">
        <v>50</v>
      </c>
      <c r="K15" s="10">
        <f t="shared" si="1"/>
        <v>5200</v>
      </c>
    </row>
    <row r="16" spans="1:11">
      <c r="A16" s="10">
        <v>15</v>
      </c>
      <c r="B16" s="10">
        <f>经验配置!AG90</f>
        <v>4969041</v>
      </c>
      <c r="C16" s="10">
        <f>VLOOKUP(A16,升级节奏!$A$1:$E$32,2,0)</f>
        <v>83</v>
      </c>
      <c r="E16" s="10">
        <v>14</v>
      </c>
      <c r="F16" s="10">
        <v>10000</v>
      </c>
      <c r="G16" s="10">
        <v>28</v>
      </c>
      <c r="H16" s="10">
        <v>2000</v>
      </c>
      <c r="I16" s="10">
        <f t="shared" si="0"/>
        <v>140</v>
      </c>
      <c r="J16" s="10">
        <v>50</v>
      </c>
      <c r="K16" s="10">
        <f t="shared" si="1"/>
        <v>5600</v>
      </c>
    </row>
    <row r="17" spans="1:11">
      <c r="A17" s="10">
        <v>16</v>
      </c>
      <c r="B17" s="10">
        <f>经验配置!AG91</f>
        <v>4976716</v>
      </c>
      <c r="C17" s="10">
        <f>VLOOKUP(A17,升级节奏!$A$1:$E$32,2,0)</f>
        <v>84</v>
      </c>
      <c r="E17" s="10">
        <v>15</v>
      </c>
      <c r="F17" s="10">
        <v>10000</v>
      </c>
      <c r="G17" s="10">
        <v>30</v>
      </c>
      <c r="H17" s="10">
        <v>2000</v>
      </c>
      <c r="I17" s="10">
        <f t="shared" si="0"/>
        <v>150</v>
      </c>
      <c r="J17" s="10">
        <v>50</v>
      </c>
      <c r="K17" s="10">
        <f t="shared" si="1"/>
        <v>6000</v>
      </c>
    </row>
    <row r="18" spans="1:11">
      <c r="A18" s="10">
        <v>17</v>
      </c>
      <c r="B18" s="10">
        <f>经验配置!AG92</f>
        <v>4907512</v>
      </c>
      <c r="C18" s="10">
        <f>VLOOKUP(A18,升级节奏!$A$1:$E$32,2,0)</f>
        <v>85</v>
      </c>
      <c r="E18" s="10">
        <v>16</v>
      </c>
      <c r="F18" s="10">
        <v>10000</v>
      </c>
      <c r="G18" s="10">
        <v>32</v>
      </c>
      <c r="H18" s="10">
        <v>2000</v>
      </c>
      <c r="I18" s="10">
        <f t="shared" si="0"/>
        <v>160</v>
      </c>
      <c r="J18" s="10">
        <v>50</v>
      </c>
      <c r="K18" s="10">
        <f t="shared" si="1"/>
        <v>6400</v>
      </c>
    </row>
    <row r="19" spans="1:11">
      <c r="A19" s="10">
        <v>18</v>
      </c>
      <c r="B19" s="10">
        <f>经验配置!AG93</f>
        <v>4756011</v>
      </c>
      <c r="C19" s="10">
        <f>VLOOKUP(A19,升级节奏!$A$1:$E$32,2,0)</f>
        <v>86</v>
      </c>
      <c r="E19" s="10">
        <v>17</v>
      </c>
      <c r="F19" s="10">
        <v>10000</v>
      </c>
      <c r="G19" s="10">
        <v>34</v>
      </c>
      <c r="H19" s="10">
        <v>2000</v>
      </c>
      <c r="I19" s="10">
        <f t="shared" si="0"/>
        <v>170</v>
      </c>
      <c r="J19" s="10">
        <v>50</v>
      </c>
      <c r="K19" s="10">
        <f t="shared" si="1"/>
        <v>6800</v>
      </c>
    </row>
    <row r="20" spans="1:11">
      <c r="A20" s="10">
        <v>19</v>
      </c>
      <c r="B20" s="10">
        <f>经验配置!AG94</f>
        <v>4497311</v>
      </c>
      <c r="C20" s="10">
        <f>VLOOKUP(A20,升级节奏!$A$1:$E$32,2,0)</f>
        <v>87</v>
      </c>
      <c r="E20" s="10">
        <v>18</v>
      </c>
      <c r="F20" s="10">
        <v>10000</v>
      </c>
      <c r="G20" s="10">
        <v>36</v>
      </c>
      <c r="H20" s="10">
        <v>2000</v>
      </c>
      <c r="I20" s="10">
        <f t="shared" si="0"/>
        <v>180</v>
      </c>
      <c r="J20" s="10">
        <v>50</v>
      </c>
      <c r="K20" s="10">
        <f t="shared" si="1"/>
        <v>7200</v>
      </c>
    </row>
    <row r="21" spans="1:11">
      <c r="A21" s="10">
        <v>20</v>
      </c>
      <c r="B21" s="10">
        <f>经验配置!AG95</f>
        <v>4106034</v>
      </c>
      <c r="C21" s="10">
        <f>VLOOKUP(A21,升级节奏!$A$1:$E$32,2,0)</f>
        <v>88</v>
      </c>
      <c r="E21" s="10">
        <v>19</v>
      </c>
      <c r="F21" s="10">
        <v>10000</v>
      </c>
      <c r="G21" s="10">
        <v>38</v>
      </c>
      <c r="H21" s="10">
        <v>2000</v>
      </c>
      <c r="I21" s="10">
        <f t="shared" si="0"/>
        <v>190</v>
      </c>
      <c r="J21" s="10">
        <v>50</v>
      </c>
      <c r="K21" s="10">
        <f t="shared" si="1"/>
        <v>7600</v>
      </c>
    </row>
    <row r="22" spans="1:11">
      <c r="A22" s="10">
        <v>21</v>
      </c>
      <c r="B22" s="10">
        <f>经验配置!AG96</f>
        <v>4064364</v>
      </c>
      <c r="C22" s="10">
        <f>VLOOKUP(A22,升级节奏!$A$1:$E$32,2,0)</f>
        <v>89</v>
      </c>
      <c r="E22" s="10">
        <v>20</v>
      </c>
      <c r="F22" s="10">
        <v>10000</v>
      </c>
      <c r="G22" s="10">
        <v>40</v>
      </c>
      <c r="H22" s="10">
        <v>2000</v>
      </c>
      <c r="I22" s="10">
        <f t="shared" si="0"/>
        <v>200</v>
      </c>
      <c r="J22" s="10">
        <v>50</v>
      </c>
      <c r="K22" s="10">
        <f t="shared" si="1"/>
        <v>8000</v>
      </c>
    </row>
    <row r="23" spans="1:11">
      <c r="A23" s="10">
        <v>22</v>
      </c>
      <c r="B23" s="10">
        <f>经验配置!AG97</f>
        <v>3950555</v>
      </c>
      <c r="C23" s="10">
        <f>VLOOKUP(A23,升级节奏!$A$1:$E$32,2,0)</f>
        <v>90</v>
      </c>
      <c r="E23" s="10">
        <v>21</v>
      </c>
      <c r="F23" s="10">
        <v>10000</v>
      </c>
      <c r="G23" s="10">
        <v>42</v>
      </c>
      <c r="H23" s="10">
        <v>2000</v>
      </c>
      <c r="I23" s="10">
        <f t="shared" si="0"/>
        <v>210</v>
      </c>
      <c r="J23" s="10">
        <v>50</v>
      </c>
      <c r="K23" s="10">
        <f t="shared" si="1"/>
        <v>8400</v>
      </c>
    </row>
    <row r="24" spans="1:11">
      <c r="A24" s="10">
        <v>23</v>
      </c>
      <c r="B24" s="10">
        <f>经验配置!AG98</f>
        <v>3757467</v>
      </c>
      <c r="C24" s="10">
        <f>VLOOKUP(A24,升级节奏!$A$1:$E$32,2,0)</f>
        <v>91</v>
      </c>
      <c r="E24" s="10">
        <v>22</v>
      </c>
      <c r="F24" s="10">
        <v>10000</v>
      </c>
      <c r="G24" s="10">
        <v>44</v>
      </c>
      <c r="H24" s="10">
        <v>2000</v>
      </c>
      <c r="I24" s="10">
        <f t="shared" si="0"/>
        <v>220</v>
      </c>
      <c r="J24" s="10">
        <v>50</v>
      </c>
      <c r="K24" s="10">
        <f t="shared" si="1"/>
        <v>8800</v>
      </c>
    </row>
    <row r="25" spans="1:11">
      <c r="A25" s="10">
        <v>24</v>
      </c>
      <c r="B25" s="10">
        <f>经验配置!AG99</f>
        <v>3468720</v>
      </c>
      <c r="C25" s="10">
        <f>VLOOKUP(A25,升级节奏!$A$1:$E$32,2,0)</f>
        <v>92</v>
      </c>
      <c r="E25" s="10">
        <v>23</v>
      </c>
      <c r="F25" s="10">
        <v>10000</v>
      </c>
      <c r="G25" s="10">
        <v>46</v>
      </c>
      <c r="H25" s="10">
        <v>2000</v>
      </c>
      <c r="I25" s="10">
        <f t="shared" si="0"/>
        <v>230</v>
      </c>
      <c r="J25" s="10">
        <v>50</v>
      </c>
      <c r="K25" s="10">
        <f t="shared" si="1"/>
        <v>9200</v>
      </c>
    </row>
    <row r="26" spans="1:11">
      <c r="A26" s="10">
        <v>25</v>
      </c>
      <c r="B26" s="10">
        <f>经验配置!AG100</f>
        <v>3834617</v>
      </c>
      <c r="C26" s="10">
        <f>VLOOKUP(A26,升级节奏!$A$1:$E$32,2,0)</f>
        <v>92</v>
      </c>
      <c r="E26" s="10">
        <v>24</v>
      </c>
      <c r="F26" s="10">
        <v>10000</v>
      </c>
      <c r="G26" s="10">
        <v>48</v>
      </c>
      <c r="H26" s="10">
        <v>2000</v>
      </c>
      <c r="I26" s="10">
        <f t="shared" si="0"/>
        <v>240</v>
      </c>
      <c r="J26" s="10">
        <v>50</v>
      </c>
      <c r="K26" s="10">
        <f t="shared" si="1"/>
        <v>9600</v>
      </c>
    </row>
    <row r="27" spans="1:11">
      <c r="A27" s="10">
        <v>26</v>
      </c>
      <c r="B27" s="10">
        <f>经验配置!AG101</f>
        <v>4229215</v>
      </c>
      <c r="C27" s="10">
        <f>VLOOKUP(A27,升级节奏!$A$1:$E$32,2,0)</f>
        <v>93</v>
      </c>
      <c r="E27" s="10">
        <v>25</v>
      </c>
      <c r="F27" s="10">
        <v>10000</v>
      </c>
      <c r="G27" s="10">
        <v>50</v>
      </c>
      <c r="H27" s="10">
        <v>2000</v>
      </c>
      <c r="I27" s="10">
        <f t="shared" si="0"/>
        <v>250</v>
      </c>
      <c r="J27" s="10">
        <v>50</v>
      </c>
      <c r="K27" s="10">
        <f t="shared" si="1"/>
        <v>10000</v>
      </c>
    </row>
    <row r="28" spans="1:11">
      <c r="A28" s="10">
        <v>27</v>
      </c>
      <c r="B28" s="10">
        <f>经验配置!AG102</f>
        <v>3113262</v>
      </c>
      <c r="C28" s="10">
        <f>VLOOKUP(A28,升级节奏!$A$1:$E$32,2,0)</f>
        <v>93</v>
      </c>
      <c r="E28" s="10">
        <v>26</v>
      </c>
      <c r="F28" s="10">
        <v>10000</v>
      </c>
      <c r="G28" s="10">
        <v>52</v>
      </c>
      <c r="H28" s="10">
        <v>2000</v>
      </c>
      <c r="I28" s="10">
        <f t="shared" si="0"/>
        <v>260</v>
      </c>
      <c r="J28" s="10">
        <v>50</v>
      </c>
      <c r="K28" s="10">
        <f t="shared" si="1"/>
        <v>10400</v>
      </c>
    </row>
    <row r="29" spans="1:11">
      <c r="A29" s="10">
        <v>28</v>
      </c>
      <c r="B29" s="10">
        <f>经验配置!AG103</f>
        <v>0</v>
      </c>
      <c r="C29" s="10"/>
      <c r="E29" s="10">
        <v>27</v>
      </c>
      <c r="F29" s="10">
        <v>10000</v>
      </c>
      <c r="G29" s="10">
        <v>54</v>
      </c>
      <c r="H29" s="10">
        <v>2000</v>
      </c>
      <c r="I29" s="10">
        <f t="shared" si="0"/>
        <v>270</v>
      </c>
      <c r="J29" s="10">
        <v>50</v>
      </c>
      <c r="K29" s="10">
        <f t="shared" si="1"/>
        <v>10800</v>
      </c>
    </row>
    <row r="30" spans="1:11">
      <c r="A30" s="10">
        <v>29</v>
      </c>
      <c r="B30" s="10">
        <f>经验配置!AG104</f>
        <v>0</v>
      </c>
      <c r="C30" s="10"/>
      <c r="E30" s="10">
        <v>28</v>
      </c>
      <c r="F30" s="10">
        <v>10000</v>
      </c>
      <c r="G30" s="10">
        <v>56</v>
      </c>
      <c r="H30" s="10">
        <v>2000</v>
      </c>
      <c r="I30" s="10">
        <f t="shared" si="0"/>
        <v>280</v>
      </c>
      <c r="J30" s="10">
        <v>50</v>
      </c>
      <c r="K30" s="10">
        <f t="shared" si="1"/>
        <v>11200</v>
      </c>
    </row>
    <row r="31" spans="1:11">
      <c r="A31" s="10">
        <v>30</v>
      </c>
      <c r="B31" s="10">
        <f>经验配置!AG105</f>
        <v>0</v>
      </c>
      <c r="C31" s="10"/>
      <c r="E31" s="10">
        <v>29</v>
      </c>
      <c r="F31" s="10">
        <v>10000</v>
      </c>
      <c r="G31" s="10">
        <v>58</v>
      </c>
      <c r="H31" s="10">
        <v>2000</v>
      </c>
      <c r="I31" s="10">
        <f t="shared" si="0"/>
        <v>290</v>
      </c>
      <c r="J31" s="10">
        <v>50</v>
      </c>
      <c r="K31" s="10">
        <f t="shared" si="1"/>
        <v>11600</v>
      </c>
    </row>
    <row r="32" spans="1:11">
      <c r="A32" s="10">
        <v>31</v>
      </c>
      <c r="B32" s="10">
        <f>经验配置!AG106</f>
        <v>0</v>
      </c>
      <c r="C32" s="10"/>
      <c r="E32" s="10">
        <v>30</v>
      </c>
      <c r="F32" s="10">
        <v>10000</v>
      </c>
      <c r="G32" s="10">
        <v>60</v>
      </c>
      <c r="H32" s="10">
        <v>2000</v>
      </c>
      <c r="I32" s="10">
        <f t="shared" si="0"/>
        <v>300</v>
      </c>
      <c r="J32" s="10">
        <v>50</v>
      </c>
      <c r="K32" s="10">
        <f t="shared" si="1"/>
        <v>12000</v>
      </c>
    </row>
    <row r="33" spans="1:11">
      <c r="A33" s="10">
        <v>32</v>
      </c>
      <c r="B33" s="10">
        <f>经验配置!AG107</f>
        <v>0</v>
      </c>
      <c r="C33" s="10"/>
      <c r="E33" s="10">
        <v>31</v>
      </c>
      <c r="F33" s="10">
        <v>10000</v>
      </c>
      <c r="G33" s="10">
        <v>62</v>
      </c>
      <c r="H33" s="10">
        <v>2000</v>
      </c>
      <c r="I33" s="10">
        <f t="shared" si="0"/>
        <v>310</v>
      </c>
      <c r="J33" s="10">
        <v>50</v>
      </c>
      <c r="K33" s="10">
        <f t="shared" si="1"/>
        <v>12400</v>
      </c>
    </row>
    <row r="34" spans="1:11">
      <c r="A34" s="10">
        <v>33</v>
      </c>
      <c r="B34" s="10">
        <f>经验配置!AG108</f>
        <v>0</v>
      </c>
      <c r="C34" s="10"/>
      <c r="E34" s="10">
        <v>32</v>
      </c>
      <c r="F34" s="10">
        <v>10000</v>
      </c>
      <c r="G34" s="10">
        <v>64</v>
      </c>
      <c r="H34" s="10">
        <v>2000</v>
      </c>
      <c r="I34" s="10">
        <f t="shared" si="0"/>
        <v>320</v>
      </c>
      <c r="J34" s="10">
        <v>50</v>
      </c>
      <c r="K34" s="10">
        <f t="shared" si="1"/>
        <v>12800</v>
      </c>
    </row>
    <row r="35" spans="5:11">
      <c r="E35" s="10">
        <v>33</v>
      </c>
      <c r="F35" s="10">
        <v>10000</v>
      </c>
      <c r="G35" s="10">
        <v>66</v>
      </c>
      <c r="H35" s="10">
        <v>2000</v>
      </c>
      <c r="I35" s="10">
        <f t="shared" si="0"/>
        <v>330</v>
      </c>
      <c r="J35" s="10">
        <v>50</v>
      </c>
      <c r="K35" s="10">
        <f t="shared" si="1"/>
        <v>13200</v>
      </c>
    </row>
    <row r="36" spans="5:11">
      <c r="E36" s="10">
        <v>34</v>
      </c>
      <c r="F36" s="10">
        <v>10000</v>
      </c>
      <c r="G36" s="10">
        <v>68</v>
      </c>
      <c r="H36" s="10">
        <v>2000</v>
      </c>
      <c r="I36" s="10">
        <f t="shared" ref="I36:I67" si="2">G36*5</f>
        <v>340</v>
      </c>
      <c r="J36" s="10">
        <v>50</v>
      </c>
      <c r="K36" s="10">
        <f t="shared" ref="K36:K67" si="3">I36*40</f>
        <v>13600</v>
      </c>
    </row>
    <row r="37" spans="5:11">
      <c r="E37" s="10">
        <v>35</v>
      </c>
      <c r="F37" s="10">
        <v>10000</v>
      </c>
      <c r="G37" s="10">
        <v>70</v>
      </c>
      <c r="H37" s="10">
        <v>2000</v>
      </c>
      <c r="I37" s="10">
        <f t="shared" si="2"/>
        <v>350</v>
      </c>
      <c r="J37" s="10">
        <v>50</v>
      </c>
      <c r="K37" s="10">
        <f t="shared" si="3"/>
        <v>14000</v>
      </c>
    </row>
    <row r="38" spans="5:11">
      <c r="E38" s="10">
        <v>36</v>
      </c>
      <c r="F38" s="10">
        <v>10000</v>
      </c>
      <c r="G38" s="10">
        <v>72</v>
      </c>
      <c r="H38" s="10">
        <v>2000</v>
      </c>
      <c r="I38" s="10">
        <f t="shared" si="2"/>
        <v>360</v>
      </c>
      <c r="J38" s="10">
        <v>50</v>
      </c>
      <c r="K38" s="10">
        <f t="shared" si="3"/>
        <v>14400</v>
      </c>
    </row>
    <row r="39" spans="5:11">
      <c r="E39" s="10">
        <v>37</v>
      </c>
      <c r="F39" s="10">
        <v>10000</v>
      </c>
      <c r="G39" s="10">
        <v>74</v>
      </c>
      <c r="H39" s="10">
        <v>2000</v>
      </c>
      <c r="I39" s="10">
        <f t="shared" si="2"/>
        <v>370</v>
      </c>
      <c r="J39" s="10">
        <v>50</v>
      </c>
      <c r="K39" s="10">
        <f t="shared" si="3"/>
        <v>14800</v>
      </c>
    </row>
    <row r="40" spans="5:11">
      <c r="E40" s="10">
        <v>38</v>
      </c>
      <c r="F40" s="10">
        <v>10000</v>
      </c>
      <c r="G40" s="10">
        <v>76</v>
      </c>
      <c r="H40" s="10">
        <v>2000</v>
      </c>
      <c r="I40" s="10">
        <f t="shared" si="2"/>
        <v>380</v>
      </c>
      <c r="J40" s="10">
        <v>50</v>
      </c>
      <c r="K40" s="10">
        <f t="shared" si="3"/>
        <v>15200</v>
      </c>
    </row>
    <row r="41" spans="5:11">
      <c r="E41" s="10">
        <v>39</v>
      </c>
      <c r="F41" s="10">
        <v>10000</v>
      </c>
      <c r="G41" s="10">
        <v>78</v>
      </c>
      <c r="H41" s="10">
        <v>2000</v>
      </c>
      <c r="I41" s="10">
        <f t="shared" si="2"/>
        <v>390</v>
      </c>
      <c r="J41" s="10">
        <v>50</v>
      </c>
      <c r="K41" s="10">
        <f t="shared" si="3"/>
        <v>15600</v>
      </c>
    </row>
    <row r="42" spans="5:11">
      <c r="E42" s="10">
        <v>40</v>
      </c>
      <c r="F42" s="10">
        <v>10000</v>
      </c>
      <c r="G42" s="10">
        <v>80</v>
      </c>
      <c r="H42" s="10">
        <v>2000</v>
      </c>
      <c r="I42" s="10">
        <f t="shared" si="2"/>
        <v>400</v>
      </c>
      <c r="J42" s="10">
        <v>50</v>
      </c>
      <c r="K42" s="10">
        <f t="shared" si="3"/>
        <v>16000</v>
      </c>
    </row>
    <row r="43" spans="5:11">
      <c r="E43" s="10">
        <v>41</v>
      </c>
      <c r="F43" s="10">
        <v>10000</v>
      </c>
      <c r="G43" s="10">
        <v>82</v>
      </c>
      <c r="H43" s="10">
        <v>2000</v>
      </c>
      <c r="I43" s="10">
        <f t="shared" si="2"/>
        <v>410</v>
      </c>
      <c r="J43" s="10">
        <v>50</v>
      </c>
      <c r="K43" s="10">
        <f t="shared" si="3"/>
        <v>16400</v>
      </c>
    </row>
    <row r="44" spans="5:11">
      <c r="E44" s="10">
        <v>42</v>
      </c>
      <c r="F44" s="10">
        <v>10000</v>
      </c>
      <c r="G44" s="10">
        <v>84</v>
      </c>
      <c r="H44" s="10">
        <v>2000</v>
      </c>
      <c r="I44" s="10">
        <f t="shared" si="2"/>
        <v>420</v>
      </c>
      <c r="J44" s="10">
        <v>50</v>
      </c>
      <c r="K44" s="10">
        <f t="shared" si="3"/>
        <v>16800</v>
      </c>
    </row>
    <row r="45" spans="5:11">
      <c r="E45" s="10">
        <v>43</v>
      </c>
      <c r="F45" s="10">
        <v>10000</v>
      </c>
      <c r="G45" s="10">
        <v>86</v>
      </c>
      <c r="H45" s="10">
        <v>2000</v>
      </c>
      <c r="I45" s="10">
        <f t="shared" si="2"/>
        <v>430</v>
      </c>
      <c r="J45" s="10">
        <v>50</v>
      </c>
      <c r="K45" s="10">
        <f t="shared" si="3"/>
        <v>17200</v>
      </c>
    </row>
    <row r="46" spans="5:11">
      <c r="E46" s="10">
        <v>44</v>
      </c>
      <c r="F46" s="10">
        <v>10000</v>
      </c>
      <c r="G46" s="10">
        <v>88</v>
      </c>
      <c r="H46" s="10">
        <v>2000</v>
      </c>
      <c r="I46" s="10">
        <f t="shared" si="2"/>
        <v>440</v>
      </c>
      <c r="J46" s="10">
        <v>50</v>
      </c>
      <c r="K46" s="10">
        <f t="shared" si="3"/>
        <v>17600</v>
      </c>
    </row>
    <row r="47" spans="5:11">
      <c r="E47" s="10">
        <v>45</v>
      </c>
      <c r="F47" s="10">
        <v>10000</v>
      </c>
      <c r="G47" s="10">
        <v>90</v>
      </c>
      <c r="H47" s="10">
        <v>2000</v>
      </c>
      <c r="I47" s="10">
        <f t="shared" si="2"/>
        <v>450</v>
      </c>
      <c r="J47" s="10">
        <v>50</v>
      </c>
      <c r="K47" s="10">
        <f t="shared" si="3"/>
        <v>18000</v>
      </c>
    </row>
    <row r="48" spans="5:11">
      <c r="E48" s="10">
        <v>46</v>
      </c>
      <c r="F48" s="10">
        <v>10000</v>
      </c>
      <c r="G48" s="10">
        <v>92</v>
      </c>
      <c r="H48" s="10">
        <v>2000</v>
      </c>
      <c r="I48" s="10">
        <f t="shared" si="2"/>
        <v>460</v>
      </c>
      <c r="J48" s="10">
        <v>50</v>
      </c>
      <c r="K48" s="10">
        <f t="shared" si="3"/>
        <v>18400</v>
      </c>
    </row>
    <row r="49" spans="5:11">
      <c r="E49" s="10">
        <v>47</v>
      </c>
      <c r="F49" s="10">
        <v>10000</v>
      </c>
      <c r="G49" s="10">
        <v>94</v>
      </c>
      <c r="H49" s="10">
        <v>2000</v>
      </c>
      <c r="I49" s="10">
        <f t="shared" si="2"/>
        <v>470</v>
      </c>
      <c r="J49" s="10">
        <v>50</v>
      </c>
      <c r="K49" s="10">
        <f t="shared" si="3"/>
        <v>18800</v>
      </c>
    </row>
    <row r="50" spans="5:11">
      <c r="E50" s="10">
        <v>48</v>
      </c>
      <c r="F50" s="10">
        <v>10000</v>
      </c>
      <c r="G50" s="10">
        <v>96</v>
      </c>
      <c r="H50" s="10">
        <v>2000</v>
      </c>
      <c r="I50" s="10">
        <f t="shared" si="2"/>
        <v>480</v>
      </c>
      <c r="J50" s="10">
        <v>50</v>
      </c>
      <c r="K50" s="10">
        <f t="shared" si="3"/>
        <v>19200</v>
      </c>
    </row>
    <row r="51" spans="5:11">
      <c r="E51" s="10">
        <v>49</v>
      </c>
      <c r="F51" s="10">
        <v>10000</v>
      </c>
      <c r="G51" s="10">
        <v>98</v>
      </c>
      <c r="H51" s="10">
        <v>2000</v>
      </c>
      <c r="I51" s="10">
        <f t="shared" si="2"/>
        <v>490</v>
      </c>
      <c r="J51" s="10">
        <v>50</v>
      </c>
      <c r="K51" s="10">
        <f t="shared" si="3"/>
        <v>19600</v>
      </c>
    </row>
    <row r="52" spans="5:11">
      <c r="E52" s="12">
        <v>50</v>
      </c>
      <c r="F52" s="12">
        <v>10000</v>
      </c>
      <c r="G52" s="12">
        <f>INT($B$2/F52/100)*100</f>
        <v>100</v>
      </c>
      <c r="H52" s="12">
        <v>2000</v>
      </c>
      <c r="I52" s="12">
        <f t="shared" si="2"/>
        <v>500</v>
      </c>
      <c r="J52" s="12">
        <v>50</v>
      </c>
      <c r="K52" s="12">
        <f t="shared" si="3"/>
        <v>20000</v>
      </c>
    </row>
    <row r="53" spans="5:11">
      <c r="E53" s="10">
        <v>51</v>
      </c>
      <c r="F53" s="10">
        <v>10000</v>
      </c>
      <c r="G53" s="12">
        <v>110</v>
      </c>
      <c r="H53" s="10">
        <v>2000</v>
      </c>
      <c r="I53" s="12">
        <f t="shared" si="2"/>
        <v>550</v>
      </c>
      <c r="J53" s="10">
        <v>50</v>
      </c>
      <c r="K53" s="12">
        <f t="shared" si="3"/>
        <v>22000</v>
      </c>
    </row>
    <row r="54" spans="5:11">
      <c r="E54" s="10">
        <v>52</v>
      </c>
      <c r="F54" s="10">
        <v>10000</v>
      </c>
      <c r="G54" s="12">
        <v>120</v>
      </c>
      <c r="H54" s="10">
        <v>2000</v>
      </c>
      <c r="I54" s="12">
        <f t="shared" si="2"/>
        <v>600</v>
      </c>
      <c r="J54" s="10">
        <v>50</v>
      </c>
      <c r="K54" s="12">
        <f t="shared" si="3"/>
        <v>24000</v>
      </c>
    </row>
    <row r="55" spans="5:11">
      <c r="E55" s="10">
        <v>53</v>
      </c>
      <c r="F55" s="10">
        <v>10000</v>
      </c>
      <c r="G55" s="12">
        <f>INT($B$2/F55/100)*100</f>
        <v>100</v>
      </c>
      <c r="H55" s="10">
        <v>2000</v>
      </c>
      <c r="I55" s="12">
        <f t="shared" si="2"/>
        <v>500</v>
      </c>
      <c r="J55" s="10">
        <v>50</v>
      </c>
      <c r="K55" s="12">
        <f t="shared" si="3"/>
        <v>20000</v>
      </c>
    </row>
    <row r="56" spans="5:11">
      <c r="E56" s="10">
        <v>54</v>
      </c>
      <c r="F56" s="10">
        <v>10000</v>
      </c>
      <c r="G56" s="12">
        <v>130</v>
      </c>
      <c r="H56" s="10">
        <v>2000</v>
      </c>
      <c r="I56" s="12">
        <f t="shared" si="2"/>
        <v>650</v>
      </c>
      <c r="J56" s="10">
        <v>50</v>
      </c>
      <c r="K56" s="12">
        <f t="shared" si="3"/>
        <v>26000</v>
      </c>
    </row>
    <row r="57" spans="5:11">
      <c r="E57" s="12">
        <v>55</v>
      </c>
      <c r="F57" s="12">
        <v>10000</v>
      </c>
      <c r="G57" s="12">
        <v>140</v>
      </c>
      <c r="H57" s="12">
        <v>2000</v>
      </c>
      <c r="I57" s="12">
        <f t="shared" si="2"/>
        <v>700</v>
      </c>
      <c r="J57" s="12">
        <v>50</v>
      </c>
      <c r="K57" s="12">
        <f t="shared" si="3"/>
        <v>28000</v>
      </c>
    </row>
    <row r="58" spans="5:11">
      <c r="E58" s="10">
        <v>56</v>
      </c>
      <c r="F58" s="10">
        <v>10000</v>
      </c>
      <c r="G58" s="12">
        <v>150</v>
      </c>
      <c r="H58" s="10">
        <v>2000</v>
      </c>
      <c r="I58" s="12">
        <f t="shared" si="2"/>
        <v>750</v>
      </c>
      <c r="J58" s="10">
        <v>50</v>
      </c>
      <c r="K58" s="12">
        <f t="shared" si="3"/>
        <v>30000</v>
      </c>
    </row>
    <row r="59" spans="5:11">
      <c r="E59" s="10">
        <v>57</v>
      </c>
      <c r="F59" s="10">
        <v>10000</v>
      </c>
      <c r="G59" s="12">
        <v>160</v>
      </c>
      <c r="H59" s="10">
        <v>2000</v>
      </c>
      <c r="I59" s="12">
        <f t="shared" si="2"/>
        <v>800</v>
      </c>
      <c r="J59" s="10">
        <v>50</v>
      </c>
      <c r="K59" s="12">
        <f t="shared" si="3"/>
        <v>32000</v>
      </c>
    </row>
    <row r="60" spans="5:11">
      <c r="E60" s="10">
        <v>58</v>
      </c>
      <c r="F60" s="10">
        <v>10000</v>
      </c>
      <c r="G60" s="12">
        <v>170</v>
      </c>
      <c r="H60" s="10">
        <v>2000</v>
      </c>
      <c r="I60" s="12">
        <f t="shared" si="2"/>
        <v>850</v>
      </c>
      <c r="J60" s="10">
        <v>50</v>
      </c>
      <c r="K60" s="12">
        <f t="shared" si="3"/>
        <v>34000</v>
      </c>
    </row>
    <row r="61" spans="5:11">
      <c r="E61" s="10">
        <v>59</v>
      </c>
      <c r="F61" s="10">
        <v>10000</v>
      </c>
      <c r="G61" s="12">
        <v>180</v>
      </c>
      <c r="H61" s="10">
        <v>2000</v>
      </c>
      <c r="I61" s="12">
        <f t="shared" si="2"/>
        <v>900</v>
      </c>
      <c r="J61" s="10">
        <v>50</v>
      </c>
      <c r="K61" s="12">
        <f t="shared" si="3"/>
        <v>36000</v>
      </c>
    </row>
    <row r="62" spans="5:11">
      <c r="E62" s="12">
        <v>60</v>
      </c>
      <c r="F62" s="12">
        <v>10000</v>
      </c>
      <c r="G62" s="12">
        <f>INT($B$4/F62/100)*100</f>
        <v>200</v>
      </c>
      <c r="H62" s="12">
        <v>2000</v>
      </c>
      <c r="I62" s="12">
        <f t="shared" si="2"/>
        <v>1000</v>
      </c>
      <c r="J62" s="12">
        <v>50</v>
      </c>
      <c r="K62" s="12">
        <f t="shared" si="3"/>
        <v>40000</v>
      </c>
    </row>
    <row r="63" spans="5:11">
      <c r="E63" s="10">
        <v>61</v>
      </c>
      <c r="F63" s="10">
        <v>10000</v>
      </c>
      <c r="G63" s="12">
        <v>220</v>
      </c>
      <c r="H63" s="10">
        <v>2000</v>
      </c>
      <c r="I63" s="12">
        <f t="shared" si="2"/>
        <v>1100</v>
      </c>
      <c r="J63" s="10">
        <v>50</v>
      </c>
      <c r="K63" s="12">
        <f t="shared" si="3"/>
        <v>44000</v>
      </c>
    </row>
    <row r="64" spans="5:11">
      <c r="E64" s="10">
        <v>62</v>
      </c>
      <c r="F64" s="10">
        <v>10000</v>
      </c>
      <c r="G64" s="12">
        <v>240</v>
      </c>
      <c r="H64" s="10">
        <v>2000</v>
      </c>
      <c r="I64" s="12">
        <f t="shared" si="2"/>
        <v>1200</v>
      </c>
      <c r="J64" s="10">
        <v>50</v>
      </c>
      <c r="K64" s="12">
        <f t="shared" si="3"/>
        <v>48000</v>
      </c>
    </row>
    <row r="65" spans="5:11">
      <c r="E65" s="10">
        <v>63</v>
      </c>
      <c r="F65" s="10">
        <v>10000</v>
      </c>
      <c r="G65" s="12">
        <v>260</v>
      </c>
      <c r="H65" s="10">
        <v>2000</v>
      </c>
      <c r="I65" s="12">
        <f t="shared" si="2"/>
        <v>1300</v>
      </c>
      <c r="J65" s="10">
        <v>50</v>
      </c>
      <c r="K65" s="12">
        <f t="shared" si="3"/>
        <v>52000</v>
      </c>
    </row>
    <row r="66" spans="5:11">
      <c r="E66" s="10">
        <v>64</v>
      </c>
      <c r="F66" s="10">
        <v>10000</v>
      </c>
      <c r="G66" s="12">
        <v>280</v>
      </c>
      <c r="H66" s="10">
        <v>2000</v>
      </c>
      <c r="I66" s="12">
        <f t="shared" si="2"/>
        <v>1400</v>
      </c>
      <c r="J66" s="10">
        <v>50</v>
      </c>
      <c r="K66" s="12">
        <f t="shared" si="3"/>
        <v>56000</v>
      </c>
    </row>
    <row r="67" spans="5:11">
      <c r="E67" s="12">
        <v>65</v>
      </c>
      <c r="F67" s="12">
        <v>10000</v>
      </c>
      <c r="G67" s="12">
        <f>INT($B$5/F67/100)*100</f>
        <v>300</v>
      </c>
      <c r="H67" s="12">
        <v>2000</v>
      </c>
      <c r="I67" s="12">
        <f t="shared" si="2"/>
        <v>1500</v>
      </c>
      <c r="J67" s="12">
        <v>50</v>
      </c>
      <c r="K67" s="12">
        <f t="shared" si="3"/>
        <v>60000</v>
      </c>
    </row>
    <row r="68" spans="5:11">
      <c r="E68" s="10">
        <v>66</v>
      </c>
      <c r="F68" s="10">
        <v>10000</v>
      </c>
      <c r="G68" s="12">
        <v>320</v>
      </c>
      <c r="H68" s="10">
        <v>2000</v>
      </c>
      <c r="I68" s="12">
        <f t="shared" ref="I68:I99" si="4">G68*5</f>
        <v>1600</v>
      </c>
      <c r="J68" s="10">
        <v>50</v>
      </c>
      <c r="K68" s="12">
        <f t="shared" ref="K68:K99" si="5">I68*40</f>
        <v>64000</v>
      </c>
    </row>
    <row r="69" spans="5:11">
      <c r="E69" s="10">
        <v>67</v>
      </c>
      <c r="F69" s="10">
        <v>10000</v>
      </c>
      <c r="G69" s="12">
        <v>340</v>
      </c>
      <c r="H69" s="10">
        <v>2000</v>
      </c>
      <c r="I69" s="12">
        <f t="shared" si="4"/>
        <v>1700</v>
      </c>
      <c r="J69" s="10">
        <v>50</v>
      </c>
      <c r="K69" s="12">
        <f t="shared" si="5"/>
        <v>68000</v>
      </c>
    </row>
    <row r="70" spans="5:11">
      <c r="E70" s="12">
        <v>68</v>
      </c>
      <c r="F70" s="12">
        <v>10000</v>
      </c>
      <c r="G70" s="12">
        <v>360</v>
      </c>
      <c r="H70" s="12">
        <v>2000</v>
      </c>
      <c r="I70" s="12">
        <f t="shared" si="4"/>
        <v>1800</v>
      </c>
      <c r="J70" s="12">
        <v>50</v>
      </c>
      <c r="K70" s="12">
        <f t="shared" si="5"/>
        <v>72000</v>
      </c>
    </row>
    <row r="71" spans="5:11">
      <c r="E71" s="10">
        <v>69</v>
      </c>
      <c r="F71" s="10">
        <v>10000</v>
      </c>
      <c r="G71" s="12">
        <v>380</v>
      </c>
      <c r="H71" s="10">
        <v>2000</v>
      </c>
      <c r="I71" s="12">
        <f t="shared" si="4"/>
        <v>1900</v>
      </c>
      <c r="J71" s="10">
        <v>50</v>
      </c>
      <c r="K71" s="12">
        <f t="shared" si="5"/>
        <v>76000</v>
      </c>
    </row>
    <row r="72" spans="5:11">
      <c r="E72" s="10">
        <v>70</v>
      </c>
      <c r="F72" s="10">
        <v>10000</v>
      </c>
      <c r="G72" s="12">
        <v>400</v>
      </c>
      <c r="H72" s="10">
        <v>2000</v>
      </c>
      <c r="I72" s="12">
        <f t="shared" si="4"/>
        <v>2000</v>
      </c>
      <c r="J72" s="10">
        <v>50</v>
      </c>
      <c r="K72" s="12">
        <f t="shared" si="5"/>
        <v>80000</v>
      </c>
    </row>
    <row r="73" spans="5:11">
      <c r="E73" s="12">
        <v>71</v>
      </c>
      <c r="F73" s="12">
        <v>10000</v>
      </c>
      <c r="G73" s="12">
        <v>420</v>
      </c>
      <c r="H73" s="12">
        <v>2000</v>
      </c>
      <c r="I73" s="12">
        <f t="shared" si="4"/>
        <v>2100</v>
      </c>
      <c r="J73" s="12">
        <v>50</v>
      </c>
      <c r="K73" s="12">
        <f t="shared" si="5"/>
        <v>84000</v>
      </c>
    </row>
    <row r="74" spans="5:11">
      <c r="E74" s="10">
        <v>72</v>
      </c>
      <c r="F74" s="10">
        <v>10000</v>
      </c>
      <c r="G74" s="12">
        <v>440</v>
      </c>
      <c r="H74" s="10">
        <v>2000</v>
      </c>
      <c r="I74" s="12">
        <f t="shared" si="4"/>
        <v>2200</v>
      </c>
      <c r="J74" s="10">
        <v>50</v>
      </c>
      <c r="K74" s="12">
        <f t="shared" si="5"/>
        <v>88000</v>
      </c>
    </row>
    <row r="75" spans="5:11">
      <c r="E75" s="10">
        <v>73</v>
      </c>
      <c r="F75" s="10">
        <v>10000</v>
      </c>
      <c r="G75" s="12">
        <v>460</v>
      </c>
      <c r="H75" s="10">
        <v>2000</v>
      </c>
      <c r="I75" s="12">
        <f t="shared" si="4"/>
        <v>2300</v>
      </c>
      <c r="J75" s="10">
        <v>50</v>
      </c>
      <c r="K75" s="12">
        <f t="shared" si="5"/>
        <v>92000</v>
      </c>
    </row>
    <row r="76" spans="5:11">
      <c r="E76" s="12">
        <v>74</v>
      </c>
      <c r="F76" s="12">
        <v>10000</v>
      </c>
      <c r="G76" s="12">
        <v>480</v>
      </c>
      <c r="H76" s="12">
        <v>2000</v>
      </c>
      <c r="I76" s="12">
        <f t="shared" si="4"/>
        <v>2400</v>
      </c>
      <c r="J76" s="12">
        <v>50</v>
      </c>
      <c r="K76" s="12">
        <f t="shared" si="5"/>
        <v>96000</v>
      </c>
    </row>
    <row r="77" spans="5:11">
      <c r="E77" s="10">
        <v>75</v>
      </c>
      <c r="F77" s="10">
        <v>10000</v>
      </c>
      <c r="G77" s="12">
        <v>500</v>
      </c>
      <c r="H77" s="10">
        <v>2000</v>
      </c>
      <c r="I77" s="12">
        <f t="shared" si="4"/>
        <v>2500</v>
      </c>
      <c r="J77" s="10">
        <v>50</v>
      </c>
      <c r="K77" s="12">
        <f t="shared" si="5"/>
        <v>100000</v>
      </c>
    </row>
    <row r="78" spans="5:11">
      <c r="E78" s="12">
        <v>76</v>
      </c>
      <c r="F78" s="12">
        <v>10000</v>
      </c>
      <c r="G78" s="12">
        <v>520</v>
      </c>
      <c r="H78" s="12">
        <v>2000</v>
      </c>
      <c r="I78" s="12">
        <f t="shared" si="4"/>
        <v>2600</v>
      </c>
      <c r="J78" s="12">
        <v>50</v>
      </c>
      <c r="K78" s="12">
        <f t="shared" si="5"/>
        <v>104000</v>
      </c>
    </row>
    <row r="79" spans="5:11">
      <c r="E79" s="12">
        <v>77</v>
      </c>
      <c r="F79" s="12">
        <v>10000</v>
      </c>
      <c r="G79" s="12">
        <v>540</v>
      </c>
      <c r="H79" s="12">
        <v>2000</v>
      </c>
      <c r="I79" s="12">
        <f t="shared" si="4"/>
        <v>2700</v>
      </c>
      <c r="J79" s="12">
        <v>50</v>
      </c>
      <c r="K79" s="12">
        <f t="shared" si="5"/>
        <v>108000</v>
      </c>
    </row>
    <row r="80" spans="5:11">
      <c r="E80" s="12">
        <v>78</v>
      </c>
      <c r="F80" s="12">
        <v>10000</v>
      </c>
      <c r="G80" s="12">
        <v>560</v>
      </c>
      <c r="H80" s="12">
        <v>2000</v>
      </c>
      <c r="I80" s="12">
        <f t="shared" si="4"/>
        <v>2800</v>
      </c>
      <c r="J80" s="12">
        <v>50</v>
      </c>
      <c r="K80" s="12">
        <f t="shared" si="5"/>
        <v>112000</v>
      </c>
    </row>
    <row r="81" spans="5:11">
      <c r="E81" s="12">
        <v>79</v>
      </c>
      <c r="F81" s="12">
        <v>10000</v>
      </c>
      <c r="G81" s="12">
        <v>580</v>
      </c>
      <c r="H81" s="12">
        <v>2000</v>
      </c>
      <c r="I81" s="12">
        <f t="shared" si="4"/>
        <v>2900</v>
      </c>
      <c r="J81" s="12">
        <v>50</v>
      </c>
      <c r="K81" s="12">
        <f t="shared" si="5"/>
        <v>116000</v>
      </c>
    </row>
    <row r="82" spans="5:11">
      <c r="E82" s="12">
        <v>80</v>
      </c>
      <c r="F82" s="12">
        <v>10000</v>
      </c>
      <c r="G82" s="12">
        <v>600</v>
      </c>
      <c r="H82" s="12">
        <v>2000</v>
      </c>
      <c r="I82" s="12">
        <f t="shared" si="4"/>
        <v>3000</v>
      </c>
      <c r="J82" s="12">
        <v>50</v>
      </c>
      <c r="K82" s="12">
        <f t="shared" si="5"/>
        <v>120000</v>
      </c>
    </row>
    <row r="83" spans="5:11">
      <c r="E83" s="12">
        <v>81</v>
      </c>
      <c r="F83" s="12">
        <v>10000</v>
      </c>
      <c r="G83" s="12">
        <v>620</v>
      </c>
      <c r="H83" s="12">
        <v>2000</v>
      </c>
      <c r="I83" s="12">
        <f t="shared" si="4"/>
        <v>3100</v>
      </c>
      <c r="J83" s="12">
        <v>50</v>
      </c>
      <c r="K83" s="12">
        <f t="shared" si="5"/>
        <v>124000</v>
      </c>
    </row>
    <row r="84" spans="5:11">
      <c r="E84" s="12">
        <v>82</v>
      </c>
      <c r="F84" s="12">
        <v>10000</v>
      </c>
      <c r="G84" s="12">
        <v>640</v>
      </c>
      <c r="H84" s="12">
        <v>2000</v>
      </c>
      <c r="I84" s="12">
        <f t="shared" si="4"/>
        <v>3200</v>
      </c>
      <c r="J84" s="12">
        <v>50</v>
      </c>
      <c r="K84" s="12">
        <f t="shared" si="5"/>
        <v>128000</v>
      </c>
    </row>
    <row r="85" spans="5:11">
      <c r="E85" s="12">
        <v>83</v>
      </c>
      <c r="F85" s="12">
        <v>10000</v>
      </c>
      <c r="G85" s="12">
        <v>660</v>
      </c>
      <c r="H85" s="12">
        <v>2000</v>
      </c>
      <c r="I85" s="12">
        <f t="shared" si="4"/>
        <v>3300</v>
      </c>
      <c r="J85" s="12">
        <v>50</v>
      </c>
      <c r="K85" s="12">
        <f t="shared" si="5"/>
        <v>132000</v>
      </c>
    </row>
    <row r="86" spans="5:11">
      <c r="E86" s="12">
        <v>84</v>
      </c>
      <c r="F86" s="12">
        <v>10000</v>
      </c>
      <c r="G86" s="12">
        <v>680</v>
      </c>
      <c r="H86" s="12">
        <v>2000</v>
      </c>
      <c r="I86" s="12">
        <f t="shared" si="4"/>
        <v>3400</v>
      </c>
      <c r="J86" s="12">
        <v>50</v>
      </c>
      <c r="K86" s="12">
        <f t="shared" si="5"/>
        <v>136000</v>
      </c>
    </row>
    <row r="87" spans="5:11">
      <c r="E87" s="12">
        <v>85</v>
      </c>
      <c r="F87" s="12">
        <v>10000</v>
      </c>
      <c r="G87" s="12">
        <v>700</v>
      </c>
      <c r="H87" s="12">
        <v>2000</v>
      </c>
      <c r="I87" s="12">
        <f t="shared" si="4"/>
        <v>3500</v>
      </c>
      <c r="J87" s="12">
        <v>50</v>
      </c>
      <c r="K87" s="12">
        <f t="shared" si="5"/>
        <v>140000</v>
      </c>
    </row>
    <row r="88" spans="5:11">
      <c r="E88" s="12">
        <v>86</v>
      </c>
      <c r="F88" s="12">
        <v>10000</v>
      </c>
      <c r="G88" s="12">
        <v>720</v>
      </c>
      <c r="H88" s="12">
        <v>2000</v>
      </c>
      <c r="I88" s="12">
        <f t="shared" si="4"/>
        <v>3600</v>
      </c>
      <c r="J88" s="12">
        <v>50</v>
      </c>
      <c r="K88" s="12">
        <f t="shared" si="5"/>
        <v>144000</v>
      </c>
    </row>
    <row r="89" spans="5:11">
      <c r="E89" s="12">
        <v>87</v>
      </c>
      <c r="F89" s="12">
        <v>10000</v>
      </c>
      <c r="G89" s="12">
        <v>740</v>
      </c>
      <c r="H89" s="12">
        <v>2000</v>
      </c>
      <c r="I89" s="12">
        <f t="shared" si="4"/>
        <v>3700</v>
      </c>
      <c r="J89" s="12">
        <v>50</v>
      </c>
      <c r="K89" s="12">
        <f t="shared" si="5"/>
        <v>148000</v>
      </c>
    </row>
    <row r="90" spans="5:11">
      <c r="E90" s="12">
        <v>88</v>
      </c>
      <c r="F90" s="12">
        <v>10000</v>
      </c>
      <c r="G90" s="12">
        <v>760</v>
      </c>
      <c r="H90" s="12">
        <v>2000</v>
      </c>
      <c r="I90" s="12">
        <f t="shared" si="4"/>
        <v>3800</v>
      </c>
      <c r="J90" s="12">
        <v>50</v>
      </c>
      <c r="K90" s="12">
        <f t="shared" si="5"/>
        <v>152000</v>
      </c>
    </row>
    <row r="91" spans="5:11">
      <c r="E91" s="12">
        <v>89</v>
      </c>
      <c r="F91" s="12">
        <v>10000</v>
      </c>
      <c r="G91" s="12">
        <v>780</v>
      </c>
      <c r="H91" s="12">
        <v>2000</v>
      </c>
      <c r="I91" s="12">
        <f t="shared" si="4"/>
        <v>3900</v>
      </c>
      <c r="J91" s="12">
        <v>50</v>
      </c>
      <c r="K91" s="12">
        <f t="shared" si="5"/>
        <v>156000</v>
      </c>
    </row>
    <row r="92" spans="5:11">
      <c r="E92" s="12">
        <v>90</v>
      </c>
      <c r="F92" s="12">
        <v>10000</v>
      </c>
      <c r="G92" s="12">
        <v>800</v>
      </c>
      <c r="H92" s="12">
        <v>2000</v>
      </c>
      <c r="I92" s="12">
        <f t="shared" si="4"/>
        <v>4000</v>
      </c>
      <c r="J92" s="12">
        <v>50</v>
      </c>
      <c r="K92" s="12">
        <f t="shared" si="5"/>
        <v>160000</v>
      </c>
    </row>
    <row r="93" spans="5:11">
      <c r="E93" s="12">
        <v>91</v>
      </c>
      <c r="F93" s="12">
        <v>10000</v>
      </c>
      <c r="G93" s="12">
        <v>820</v>
      </c>
      <c r="H93" s="12">
        <v>2000</v>
      </c>
      <c r="I93" s="12">
        <f t="shared" si="4"/>
        <v>4100</v>
      </c>
      <c r="J93" s="12">
        <v>50</v>
      </c>
      <c r="K93" s="12">
        <f t="shared" si="5"/>
        <v>164000</v>
      </c>
    </row>
    <row r="94" spans="5:11">
      <c r="E94" s="12">
        <v>92</v>
      </c>
      <c r="F94" s="12">
        <v>10000</v>
      </c>
      <c r="G94" s="12">
        <v>840</v>
      </c>
      <c r="H94" s="12">
        <v>2000</v>
      </c>
      <c r="I94" s="12">
        <f t="shared" si="4"/>
        <v>4200</v>
      </c>
      <c r="J94" s="12">
        <v>50</v>
      </c>
      <c r="K94" s="12">
        <f t="shared" si="5"/>
        <v>168000</v>
      </c>
    </row>
    <row r="95" spans="5:11">
      <c r="E95" s="12">
        <v>93</v>
      </c>
      <c r="F95" s="12">
        <v>10000</v>
      </c>
      <c r="G95" s="12">
        <v>860</v>
      </c>
      <c r="H95" s="12">
        <v>2000</v>
      </c>
      <c r="I95" s="12">
        <f t="shared" si="4"/>
        <v>4300</v>
      </c>
      <c r="J95" s="12">
        <v>50</v>
      </c>
      <c r="K95" s="12">
        <f t="shared" si="5"/>
        <v>172000</v>
      </c>
    </row>
    <row r="96" spans="5:11">
      <c r="E96" s="10">
        <v>94</v>
      </c>
      <c r="F96" s="10">
        <v>10000</v>
      </c>
      <c r="G96" s="12">
        <v>880</v>
      </c>
      <c r="H96" s="10">
        <v>2000</v>
      </c>
      <c r="I96" s="12">
        <f t="shared" si="4"/>
        <v>4400</v>
      </c>
      <c r="J96" s="10">
        <v>50</v>
      </c>
      <c r="K96" s="12">
        <f t="shared" si="5"/>
        <v>176000</v>
      </c>
    </row>
    <row r="97" spans="5:11">
      <c r="E97" s="10">
        <v>95</v>
      </c>
      <c r="F97" s="10">
        <v>10000</v>
      </c>
      <c r="G97" s="12">
        <v>900</v>
      </c>
      <c r="H97" s="10">
        <v>2000</v>
      </c>
      <c r="I97" s="12">
        <f t="shared" si="4"/>
        <v>4500</v>
      </c>
      <c r="J97" s="10">
        <v>50</v>
      </c>
      <c r="K97" s="12">
        <f t="shared" si="5"/>
        <v>180000</v>
      </c>
    </row>
    <row r="98" spans="5:11">
      <c r="E98" s="10">
        <v>96</v>
      </c>
      <c r="F98" s="10">
        <v>10000</v>
      </c>
      <c r="G98" s="12">
        <v>920</v>
      </c>
      <c r="H98" s="10">
        <v>2000</v>
      </c>
      <c r="I98" s="12">
        <f t="shared" si="4"/>
        <v>4600</v>
      </c>
      <c r="J98" s="10">
        <v>50</v>
      </c>
      <c r="K98" s="12">
        <f t="shared" si="5"/>
        <v>184000</v>
      </c>
    </row>
    <row r="99" spans="5:11">
      <c r="E99" s="10">
        <v>97</v>
      </c>
      <c r="F99" s="10">
        <v>10000</v>
      </c>
      <c r="G99" s="12">
        <v>940</v>
      </c>
      <c r="H99" s="10">
        <v>2000</v>
      </c>
      <c r="I99" s="12">
        <f t="shared" si="4"/>
        <v>4700</v>
      </c>
      <c r="J99" s="10">
        <v>50</v>
      </c>
      <c r="K99" s="12">
        <f t="shared" si="5"/>
        <v>188000</v>
      </c>
    </row>
    <row r="100" spans="5:11">
      <c r="E100" s="10">
        <v>98</v>
      </c>
      <c r="F100" s="10">
        <v>10000</v>
      </c>
      <c r="G100" s="12">
        <v>960</v>
      </c>
      <c r="H100" s="10">
        <v>2000</v>
      </c>
      <c r="I100" s="12">
        <f t="shared" ref="I100:I131" si="6">G100*5</f>
        <v>4800</v>
      </c>
      <c r="J100" s="10">
        <v>50</v>
      </c>
      <c r="K100" s="12">
        <f t="shared" ref="K100:K131" si="7">I100*40</f>
        <v>192000</v>
      </c>
    </row>
    <row r="101" spans="5:11">
      <c r="E101" s="10">
        <v>99</v>
      </c>
      <c r="F101" s="10">
        <v>10000</v>
      </c>
      <c r="G101" s="12">
        <v>980</v>
      </c>
      <c r="H101" s="10">
        <v>2000</v>
      </c>
      <c r="I101" s="12">
        <f t="shared" si="6"/>
        <v>4900</v>
      </c>
      <c r="J101" s="10">
        <v>50</v>
      </c>
      <c r="K101" s="12">
        <f t="shared" si="7"/>
        <v>196000</v>
      </c>
    </row>
    <row r="102" spans="5:11">
      <c r="E102" s="10">
        <v>100</v>
      </c>
      <c r="F102" s="10">
        <v>10000</v>
      </c>
      <c r="G102" s="12">
        <v>1000</v>
      </c>
      <c r="H102" s="10">
        <v>2000</v>
      </c>
      <c r="I102" s="12">
        <f t="shared" si="6"/>
        <v>5000</v>
      </c>
      <c r="J102" s="10">
        <v>50</v>
      </c>
      <c r="K102" s="12">
        <f t="shared" si="7"/>
        <v>200000</v>
      </c>
    </row>
    <row r="103" spans="5:11">
      <c r="E103" s="10">
        <v>101</v>
      </c>
      <c r="F103" s="10">
        <v>10000</v>
      </c>
      <c r="G103" s="12">
        <v>1020</v>
      </c>
      <c r="H103" s="10">
        <v>2000</v>
      </c>
      <c r="I103" s="12">
        <f t="shared" si="6"/>
        <v>5100</v>
      </c>
      <c r="J103" s="10">
        <v>50</v>
      </c>
      <c r="K103" s="12">
        <f t="shared" si="7"/>
        <v>204000</v>
      </c>
    </row>
    <row r="104" spans="5:11">
      <c r="E104" s="10">
        <v>102</v>
      </c>
      <c r="F104" s="10">
        <v>10000</v>
      </c>
      <c r="G104" s="12">
        <v>1040</v>
      </c>
      <c r="H104" s="10">
        <v>2000</v>
      </c>
      <c r="I104" s="12">
        <f t="shared" si="6"/>
        <v>5200</v>
      </c>
      <c r="J104" s="10">
        <v>50</v>
      </c>
      <c r="K104" s="12">
        <f t="shared" si="7"/>
        <v>208000</v>
      </c>
    </row>
    <row r="105" spans="5:11">
      <c r="E105" s="10">
        <v>103</v>
      </c>
      <c r="F105" s="10">
        <v>10000</v>
      </c>
      <c r="G105" s="12">
        <v>1060</v>
      </c>
      <c r="H105" s="10">
        <v>2000</v>
      </c>
      <c r="I105" s="12">
        <f t="shared" si="6"/>
        <v>5300</v>
      </c>
      <c r="J105" s="10">
        <v>50</v>
      </c>
      <c r="K105" s="12">
        <f t="shared" si="7"/>
        <v>212000</v>
      </c>
    </row>
    <row r="106" spans="5:11">
      <c r="E106" s="10">
        <v>104</v>
      </c>
      <c r="F106" s="10">
        <v>10000</v>
      </c>
      <c r="G106" s="12">
        <v>1080</v>
      </c>
      <c r="H106" s="10">
        <v>2000</v>
      </c>
      <c r="I106" s="12">
        <f t="shared" si="6"/>
        <v>5400</v>
      </c>
      <c r="J106" s="10">
        <v>50</v>
      </c>
      <c r="K106" s="12">
        <f t="shared" si="7"/>
        <v>216000</v>
      </c>
    </row>
    <row r="107" spans="5:11">
      <c r="E107" s="10">
        <v>105</v>
      </c>
      <c r="F107" s="10">
        <v>10000</v>
      </c>
      <c r="G107" s="12">
        <v>1100</v>
      </c>
      <c r="H107" s="10">
        <v>2000</v>
      </c>
      <c r="I107" s="12">
        <f t="shared" si="6"/>
        <v>5500</v>
      </c>
      <c r="J107" s="10">
        <v>50</v>
      </c>
      <c r="K107" s="12">
        <f t="shared" si="7"/>
        <v>220000</v>
      </c>
    </row>
    <row r="108" spans="5:11">
      <c r="E108" s="10">
        <v>106</v>
      </c>
      <c r="F108" s="10">
        <v>10000</v>
      </c>
      <c r="G108" s="12">
        <v>1120</v>
      </c>
      <c r="H108" s="10">
        <v>2000</v>
      </c>
      <c r="I108" s="12">
        <f t="shared" si="6"/>
        <v>5600</v>
      </c>
      <c r="J108" s="10">
        <v>50</v>
      </c>
      <c r="K108" s="12">
        <f t="shared" si="7"/>
        <v>224000</v>
      </c>
    </row>
    <row r="109" spans="5:11">
      <c r="E109" s="10">
        <v>107</v>
      </c>
      <c r="F109" s="10">
        <v>10000</v>
      </c>
      <c r="G109" s="12">
        <v>1140</v>
      </c>
      <c r="H109" s="10">
        <v>2000</v>
      </c>
      <c r="I109" s="12">
        <f t="shared" si="6"/>
        <v>5700</v>
      </c>
      <c r="J109" s="10">
        <v>50</v>
      </c>
      <c r="K109" s="12">
        <f t="shared" si="7"/>
        <v>228000</v>
      </c>
    </row>
    <row r="110" spans="5:11">
      <c r="E110" s="10">
        <v>108</v>
      </c>
      <c r="F110" s="10">
        <v>10000</v>
      </c>
      <c r="G110" s="12">
        <v>1160</v>
      </c>
      <c r="H110" s="10">
        <v>2000</v>
      </c>
      <c r="I110" s="12">
        <f t="shared" si="6"/>
        <v>5800</v>
      </c>
      <c r="J110" s="10">
        <v>50</v>
      </c>
      <c r="K110" s="12">
        <f t="shared" si="7"/>
        <v>232000</v>
      </c>
    </row>
    <row r="111" spans="5:11">
      <c r="E111" s="10">
        <v>109</v>
      </c>
      <c r="F111" s="10">
        <v>10000</v>
      </c>
      <c r="G111" s="12">
        <v>1180</v>
      </c>
      <c r="H111" s="10">
        <v>2000</v>
      </c>
      <c r="I111" s="12">
        <f t="shared" si="6"/>
        <v>5900</v>
      </c>
      <c r="J111" s="10">
        <v>50</v>
      </c>
      <c r="K111" s="12">
        <f t="shared" si="7"/>
        <v>236000</v>
      </c>
    </row>
    <row r="112" spans="5:11">
      <c r="E112" s="10">
        <v>110</v>
      </c>
      <c r="F112" s="10">
        <v>10000</v>
      </c>
      <c r="G112" s="12">
        <v>1200</v>
      </c>
      <c r="H112" s="10">
        <v>2000</v>
      </c>
      <c r="I112" s="12">
        <f t="shared" si="6"/>
        <v>6000</v>
      </c>
      <c r="J112" s="10">
        <v>50</v>
      </c>
      <c r="K112" s="12">
        <f t="shared" si="7"/>
        <v>240000</v>
      </c>
    </row>
    <row r="113" spans="5:11">
      <c r="E113" s="10">
        <v>111</v>
      </c>
      <c r="F113" s="10">
        <v>10000</v>
      </c>
      <c r="G113" s="12">
        <v>1220</v>
      </c>
      <c r="H113" s="10">
        <v>2000</v>
      </c>
      <c r="I113" s="12">
        <f t="shared" si="6"/>
        <v>6100</v>
      </c>
      <c r="J113" s="10">
        <v>50</v>
      </c>
      <c r="K113" s="12">
        <f t="shared" si="7"/>
        <v>244000</v>
      </c>
    </row>
    <row r="114" spans="5:11">
      <c r="E114" s="10">
        <v>112</v>
      </c>
      <c r="F114" s="10">
        <v>10000</v>
      </c>
      <c r="G114" s="12">
        <v>1240</v>
      </c>
      <c r="H114" s="10">
        <v>2000</v>
      </c>
      <c r="I114" s="12">
        <f t="shared" si="6"/>
        <v>6200</v>
      </c>
      <c r="J114" s="10">
        <v>50</v>
      </c>
      <c r="K114" s="12">
        <f t="shared" si="7"/>
        <v>248000</v>
      </c>
    </row>
    <row r="115" spans="5:11">
      <c r="E115" s="10">
        <v>113</v>
      </c>
      <c r="F115" s="10">
        <v>10000</v>
      </c>
      <c r="G115" s="12">
        <v>1260</v>
      </c>
      <c r="H115" s="10">
        <v>2000</v>
      </c>
      <c r="I115" s="12">
        <f t="shared" si="6"/>
        <v>6300</v>
      </c>
      <c r="J115" s="10">
        <v>50</v>
      </c>
      <c r="K115" s="12">
        <f t="shared" si="7"/>
        <v>252000</v>
      </c>
    </row>
    <row r="116" spans="5:11">
      <c r="E116" s="10">
        <v>114</v>
      </c>
      <c r="F116" s="10">
        <v>10000</v>
      </c>
      <c r="G116" s="12">
        <v>1280</v>
      </c>
      <c r="H116" s="10">
        <v>2000</v>
      </c>
      <c r="I116" s="12">
        <f t="shared" si="6"/>
        <v>6400</v>
      </c>
      <c r="J116" s="10">
        <v>50</v>
      </c>
      <c r="K116" s="12">
        <f t="shared" si="7"/>
        <v>256000</v>
      </c>
    </row>
    <row r="117" spans="5:11">
      <c r="E117" s="10">
        <v>115</v>
      </c>
      <c r="F117" s="10">
        <v>10000</v>
      </c>
      <c r="G117" s="12">
        <v>1300</v>
      </c>
      <c r="H117" s="10">
        <v>2000</v>
      </c>
      <c r="I117" s="12">
        <f t="shared" si="6"/>
        <v>6500</v>
      </c>
      <c r="J117" s="10">
        <v>50</v>
      </c>
      <c r="K117" s="12">
        <f t="shared" si="7"/>
        <v>260000</v>
      </c>
    </row>
    <row r="118" spans="5:11">
      <c r="E118" s="10">
        <v>116</v>
      </c>
      <c r="F118" s="10">
        <v>10000</v>
      </c>
      <c r="G118" s="12">
        <v>1320</v>
      </c>
      <c r="H118" s="10">
        <v>2000</v>
      </c>
      <c r="I118" s="12">
        <f t="shared" si="6"/>
        <v>6600</v>
      </c>
      <c r="J118" s="10">
        <v>50</v>
      </c>
      <c r="K118" s="12">
        <f t="shared" si="7"/>
        <v>264000</v>
      </c>
    </row>
    <row r="119" spans="5:11">
      <c r="E119" s="10">
        <v>117</v>
      </c>
      <c r="F119" s="10">
        <v>10000</v>
      </c>
      <c r="G119" s="12">
        <v>1340</v>
      </c>
      <c r="H119" s="10">
        <v>2000</v>
      </c>
      <c r="I119" s="12">
        <f t="shared" si="6"/>
        <v>6700</v>
      </c>
      <c r="J119" s="10">
        <v>50</v>
      </c>
      <c r="K119" s="12">
        <f t="shared" si="7"/>
        <v>268000</v>
      </c>
    </row>
    <row r="120" spans="5:11">
      <c r="E120" s="10">
        <v>118</v>
      </c>
      <c r="F120" s="10">
        <v>10000</v>
      </c>
      <c r="G120" s="12">
        <v>1360</v>
      </c>
      <c r="H120" s="10">
        <v>2000</v>
      </c>
      <c r="I120" s="12">
        <f t="shared" si="6"/>
        <v>6800</v>
      </c>
      <c r="J120" s="10">
        <v>50</v>
      </c>
      <c r="K120" s="12">
        <f t="shared" si="7"/>
        <v>272000</v>
      </c>
    </row>
    <row r="121" spans="5:11">
      <c r="E121" s="10">
        <v>119</v>
      </c>
      <c r="F121" s="10">
        <v>10000</v>
      </c>
      <c r="G121" s="12">
        <v>1380</v>
      </c>
      <c r="H121" s="10">
        <v>2000</v>
      </c>
      <c r="I121" s="12">
        <f t="shared" si="6"/>
        <v>6900</v>
      </c>
      <c r="J121" s="10">
        <v>50</v>
      </c>
      <c r="K121" s="12">
        <f t="shared" si="7"/>
        <v>276000</v>
      </c>
    </row>
    <row r="122" spans="5:11">
      <c r="E122" s="10">
        <v>120</v>
      </c>
      <c r="F122" s="10">
        <v>10000</v>
      </c>
      <c r="G122" s="12">
        <v>1400</v>
      </c>
      <c r="H122" s="10">
        <v>2000</v>
      </c>
      <c r="I122" s="12">
        <f t="shared" si="6"/>
        <v>7000</v>
      </c>
      <c r="J122" s="10">
        <v>50</v>
      </c>
      <c r="K122" s="12">
        <f t="shared" si="7"/>
        <v>280000</v>
      </c>
    </row>
    <row r="123" spans="5:11">
      <c r="E123" s="10">
        <v>121</v>
      </c>
      <c r="F123" s="10">
        <v>10000</v>
      </c>
      <c r="G123" s="12">
        <v>1420</v>
      </c>
      <c r="H123" s="10">
        <v>2000</v>
      </c>
      <c r="I123" s="12">
        <f t="shared" si="6"/>
        <v>7100</v>
      </c>
      <c r="J123" s="10">
        <v>50</v>
      </c>
      <c r="K123" s="12">
        <f t="shared" si="7"/>
        <v>284000</v>
      </c>
    </row>
    <row r="124" spans="5:11">
      <c r="E124" s="10">
        <v>122</v>
      </c>
      <c r="F124" s="10">
        <v>10000</v>
      </c>
      <c r="G124" s="12">
        <v>1440</v>
      </c>
      <c r="H124" s="10">
        <v>2000</v>
      </c>
      <c r="I124" s="12">
        <f t="shared" si="6"/>
        <v>7200</v>
      </c>
      <c r="J124" s="10">
        <v>50</v>
      </c>
      <c r="K124" s="12">
        <f t="shared" si="7"/>
        <v>288000</v>
      </c>
    </row>
    <row r="125" spans="5:11">
      <c r="E125" s="10">
        <v>123</v>
      </c>
      <c r="F125" s="10">
        <v>10000</v>
      </c>
      <c r="G125" s="12">
        <v>1460</v>
      </c>
      <c r="H125" s="10">
        <v>2000</v>
      </c>
      <c r="I125" s="12">
        <f t="shared" si="6"/>
        <v>7300</v>
      </c>
      <c r="J125" s="10">
        <v>50</v>
      </c>
      <c r="K125" s="12">
        <f t="shared" si="7"/>
        <v>292000</v>
      </c>
    </row>
    <row r="126" spans="5:11">
      <c r="E126" s="10">
        <v>124</v>
      </c>
      <c r="F126" s="10">
        <v>10000</v>
      </c>
      <c r="G126" s="12">
        <v>1480</v>
      </c>
      <c r="H126" s="10">
        <v>2000</v>
      </c>
      <c r="I126" s="12">
        <f t="shared" si="6"/>
        <v>7400</v>
      </c>
      <c r="J126" s="10">
        <v>50</v>
      </c>
      <c r="K126" s="12">
        <f t="shared" si="7"/>
        <v>296000</v>
      </c>
    </row>
    <row r="127" spans="5:11">
      <c r="E127" s="10">
        <v>125</v>
      </c>
      <c r="F127" s="10">
        <v>10000</v>
      </c>
      <c r="G127" s="12">
        <v>1500</v>
      </c>
      <c r="H127" s="10">
        <v>2000</v>
      </c>
      <c r="I127" s="12">
        <f t="shared" si="6"/>
        <v>7500</v>
      </c>
      <c r="J127" s="10">
        <v>50</v>
      </c>
      <c r="K127" s="12">
        <f t="shared" si="7"/>
        <v>300000</v>
      </c>
    </row>
    <row r="128" spans="5:11">
      <c r="E128" s="10">
        <v>126</v>
      </c>
      <c r="F128" s="10">
        <v>10000</v>
      </c>
      <c r="G128" s="12">
        <v>1520</v>
      </c>
      <c r="H128" s="10">
        <v>2000</v>
      </c>
      <c r="I128" s="12">
        <f t="shared" si="6"/>
        <v>7600</v>
      </c>
      <c r="J128" s="10">
        <v>50</v>
      </c>
      <c r="K128" s="12">
        <f t="shared" si="7"/>
        <v>304000</v>
      </c>
    </row>
    <row r="129" spans="5:11">
      <c r="E129" s="10">
        <v>127</v>
      </c>
      <c r="F129" s="10">
        <v>10000</v>
      </c>
      <c r="G129" s="12">
        <v>1540</v>
      </c>
      <c r="H129" s="10">
        <v>2000</v>
      </c>
      <c r="I129" s="12">
        <f t="shared" si="6"/>
        <v>7700</v>
      </c>
      <c r="J129" s="10">
        <v>50</v>
      </c>
      <c r="K129" s="12">
        <f t="shared" si="7"/>
        <v>308000</v>
      </c>
    </row>
    <row r="130" spans="5:11">
      <c r="E130" s="10">
        <v>128</v>
      </c>
      <c r="F130" s="10">
        <v>10000</v>
      </c>
      <c r="G130" s="12">
        <v>1560</v>
      </c>
      <c r="H130" s="10">
        <v>2000</v>
      </c>
      <c r="I130" s="12">
        <f t="shared" si="6"/>
        <v>7800</v>
      </c>
      <c r="J130" s="10">
        <v>50</v>
      </c>
      <c r="K130" s="12">
        <f t="shared" si="7"/>
        <v>312000</v>
      </c>
    </row>
    <row r="131" spans="5:11">
      <c r="E131" s="10">
        <v>129</v>
      </c>
      <c r="F131" s="10">
        <v>10000</v>
      </c>
      <c r="G131" s="12">
        <v>1580</v>
      </c>
      <c r="H131" s="10">
        <v>2000</v>
      </c>
      <c r="I131" s="12">
        <f t="shared" si="6"/>
        <v>7900</v>
      </c>
      <c r="J131" s="10">
        <v>50</v>
      </c>
      <c r="K131" s="12">
        <f t="shared" si="7"/>
        <v>316000</v>
      </c>
    </row>
    <row r="132" spans="5:11">
      <c r="E132" s="10">
        <v>130</v>
      </c>
      <c r="F132" s="10">
        <v>10000</v>
      </c>
      <c r="G132" s="12">
        <v>1600</v>
      </c>
      <c r="H132" s="10">
        <v>2000</v>
      </c>
      <c r="I132" s="12">
        <f t="shared" ref="I132:I152" si="8">G132*5</f>
        <v>8000</v>
      </c>
      <c r="J132" s="10">
        <v>50</v>
      </c>
      <c r="K132" s="12">
        <f t="shared" ref="K132:K152" si="9">I132*40</f>
        <v>320000</v>
      </c>
    </row>
    <row r="133" spans="5:11">
      <c r="E133" s="10">
        <v>131</v>
      </c>
      <c r="F133" s="10">
        <v>10000</v>
      </c>
      <c r="G133" s="12">
        <v>1620</v>
      </c>
      <c r="H133" s="10">
        <v>2000</v>
      </c>
      <c r="I133" s="12">
        <f t="shared" si="8"/>
        <v>8100</v>
      </c>
      <c r="J133" s="10">
        <v>50</v>
      </c>
      <c r="K133" s="12">
        <f t="shared" si="9"/>
        <v>324000</v>
      </c>
    </row>
    <row r="134" spans="5:11">
      <c r="E134" s="10">
        <v>132</v>
      </c>
      <c r="F134" s="10">
        <v>10000</v>
      </c>
      <c r="G134" s="12">
        <v>1640</v>
      </c>
      <c r="H134" s="10">
        <v>2000</v>
      </c>
      <c r="I134" s="12">
        <f t="shared" si="8"/>
        <v>8200</v>
      </c>
      <c r="J134" s="10">
        <v>50</v>
      </c>
      <c r="K134" s="12">
        <f t="shared" si="9"/>
        <v>328000</v>
      </c>
    </row>
    <row r="135" spans="5:11">
      <c r="E135" s="10">
        <v>133</v>
      </c>
      <c r="F135" s="10">
        <v>10000</v>
      </c>
      <c r="G135" s="12">
        <v>1660</v>
      </c>
      <c r="H135" s="10">
        <v>2000</v>
      </c>
      <c r="I135" s="12">
        <f t="shared" si="8"/>
        <v>8300</v>
      </c>
      <c r="J135" s="10">
        <v>50</v>
      </c>
      <c r="K135" s="12">
        <f t="shared" si="9"/>
        <v>332000</v>
      </c>
    </row>
    <row r="136" spans="5:11">
      <c r="E136" s="10">
        <v>134</v>
      </c>
      <c r="F136" s="10">
        <v>10000</v>
      </c>
      <c r="G136" s="12">
        <v>1680</v>
      </c>
      <c r="H136" s="10">
        <v>2000</v>
      </c>
      <c r="I136" s="12">
        <f t="shared" si="8"/>
        <v>8400</v>
      </c>
      <c r="J136" s="10">
        <v>50</v>
      </c>
      <c r="K136" s="12">
        <f t="shared" si="9"/>
        <v>336000</v>
      </c>
    </row>
    <row r="137" spans="5:11">
      <c r="E137" s="10">
        <v>135</v>
      </c>
      <c r="F137" s="10">
        <v>10000</v>
      </c>
      <c r="G137" s="12">
        <v>1700</v>
      </c>
      <c r="H137" s="10">
        <v>2000</v>
      </c>
      <c r="I137" s="12">
        <f t="shared" si="8"/>
        <v>8500</v>
      </c>
      <c r="J137" s="10">
        <v>50</v>
      </c>
      <c r="K137" s="12">
        <f t="shared" si="9"/>
        <v>340000</v>
      </c>
    </row>
    <row r="138" spans="5:11">
      <c r="E138" s="10">
        <v>136</v>
      </c>
      <c r="F138" s="10">
        <v>10000</v>
      </c>
      <c r="G138" s="12">
        <v>1720</v>
      </c>
      <c r="H138" s="10">
        <v>2000</v>
      </c>
      <c r="I138" s="12">
        <f t="shared" si="8"/>
        <v>8600</v>
      </c>
      <c r="J138" s="10">
        <v>50</v>
      </c>
      <c r="K138" s="12">
        <f t="shared" si="9"/>
        <v>344000</v>
      </c>
    </row>
    <row r="139" spans="5:11">
      <c r="E139" s="10">
        <v>137</v>
      </c>
      <c r="F139" s="10">
        <v>10000</v>
      </c>
      <c r="G139" s="12">
        <v>1740</v>
      </c>
      <c r="H139" s="10">
        <v>2000</v>
      </c>
      <c r="I139" s="12">
        <f t="shared" si="8"/>
        <v>8700</v>
      </c>
      <c r="J139" s="10">
        <v>50</v>
      </c>
      <c r="K139" s="12">
        <f t="shared" si="9"/>
        <v>348000</v>
      </c>
    </row>
    <row r="140" spans="5:11">
      <c r="E140" s="10">
        <v>138</v>
      </c>
      <c r="F140" s="10">
        <v>10000</v>
      </c>
      <c r="G140" s="12">
        <v>1760</v>
      </c>
      <c r="H140" s="10">
        <v>2000</v>
      </c>
      <c r="I140" s="12">
        <f t="shared" si="8"/>
        <v>8800</v>
      </c>
      <c r="J140" s="10">
        <v>50</v>
      </c>
      <c r="K140" s="12">
        <f t="shared" si="9"/>
        <v>352000</v>
      </c>
    </row>
    <row r="141" spans="5:11">
      <c r="E141" s="10">
        <v>139</v>
      </c>
      <c r="F141" s="10">
        <v>10000</v>
      </c>
      <c r="G141" s="12">
        <v>1780</v>
      </c>
      <c r="H141" s="10">
        <v>2000</v>
      </c>
      <c r="I141" s="12">
        <f t="shared" si="8"/>
        <v>8900</v>
      </c>
      <c r="J141" s="10">
        <v>50</v>
      </c>
      <c r="K141" s="12">
        <f t="shared" si="9"/>
        <v>356000</v>
      </c>
    </row>
    <row r="142" spans="5:11">
      <c r="E142" s="10">
        <v>140</v>
      </c>
      <c r="F142" s="10">
        <v>10000</v>
      </c>
      <c r="G142" s="12">
        <v>1800</v>
      </c>
      <c r="H142" s="10">
        <v>2000</v>
      </c>
      <c r="I142" s="12">
        <f t="shared" si="8"/>
        <v>9000</v>
      </c>
      <c r="J142" s="10">
        <v>50</v>
      </c>
      <c r="K142" s="12">
        <f t="shared" si="9"/>
        <v>360000</v>
      </c>
    </row>
    <row r="143" spans="5:11">
      <c r="E143" s="10">
        <v>141</v>
      </c>
      <c r="F143" s="10">
        <v>10000</v>
      </c>
      <c r="G143" s="12">
        <v>1820</v>
      </c>
      <c r="H143" s="10">
        <v>2000</v>
      </c>
      <c r="I143" s="12">
        <f t="shared" si="8"/>
        <v>9100</v>
      </c>
      <c r="J143" s="10">
        <v>50</v>
      </c>
      <c r="K143" s="12">
        <f t="shared" si="9"/>
        <v>364000</v>
      </c>
    </row>
    <row r="144" spans="5:11">
      <c r="E144" s="10">
        <v>142</v>
      </c>
      <c r="F144" s="10">
        <v>10000</v>
      </c>
      <c r="G144" s="12">
        <v>1840</v>
      </c>
      <c r="H144" s="10">
        <v>2000</v>
      </c>
      <c r="I144" s="12">
        <f t="shared" si="8"/>
        <v>9200</v>
      </c>
      <c r="J144" s="10">
        <v>50</v>
      </c>
      <c r="K144" s="12">
        <f t="shared" si="9"/>
        <v>368000</v>
      </c>
    </row>
    <row r="145" spans="5:11">
      <c r="E145" s="10">
        <v>143</v>
      </c>
      <c r="F145" s="10">
        <v>10000</v>
      </c>
      <c r="G145" s="12">
        <v>1860</v>
      </c>
      <c r="H145" s="10">
        <v>2000</v>
      </c>
      <c r="I145" s="12">
        <f t="shared" si="8"/>
        <v>9300</v>
      </c>
      <c r="J145" s="10">
        <v>50</v>
      </c>
      <c r="K145" s="12">
        <f t="shared" si="9"/>
        <v>372000</v>
      </c>
    </row>
    <row r="146" spans="5:11">
      <c r="E146" s="10">
        <v>144</v>
      </c>
      <c r="F146" s="10">
        <v>10000</v>
      </c>
      <c r="G146" s="12">
        <v>1880</v>
      </c>
      <c r="H146" s="10">
        <v>2000</v>
      </c>
      <c r="I146" s="12">
        <f t="shared" si="8"/>
        <v>9400</v>
      </c>
      <c r="J146" s="10">
        <v>50</v>
      </c>
      <c r="K146" s="12">
        <f t="shared" si="9"/>
        <v>376000</v>
      </c>
    </row>
    <row r="147" spans="5:11">
      <c r="E147" s="10">
        <v>145</v>
      </c>
      <c r="F147" s="10">
        <v>10000</v>
      </c>
      <c r="G147" s="12">
        <v>1900</v>
      </c>
      <c r="H147" s="10">
        <v>2000</v>
      </c>
      <c r="I147" s="12">
        <f t="shared" si="8"/>
        <v>9500</v>
      </c>
      <c r="J147" s="10">
        <v>50</v>
      </c>
      <c r="K147" s="12">
        <f t="shared" si="9"/>
        <v>380000</v>
      </c>
    </row>
    <row r="148" spans="5:11">
      <c r="E148" s="10">
        <v>146</v>
      </c>
      <c r="F148" s="10">
        <v>10000</v>
      </c>
      <c r="G148" s="12">
        <v>1920</v>
      </c>
      <c r="H148" s="10">
        <v>2000</v>
      </c>
      <c r="I148" s="12">
        <f t="shared" si="8"/>
        <v>9600</v>
      </c>
      <c r="J148" s="10">
        <v>50</v>
      </c>
      <c r="K148" s="12">
        <f t="shared" si="9"/>
        <v>384000</v>
      </c>
    </row>
    <row r="149" spans="5:11">
      <c r="E149" s="10">
        <v>147</v>
      </c>
      <c r="F149" s="10">
        <v>10000</v>
      </c>
      <c r="G149" s="12">
        <v>1940</v>
      </c>
      <c r="H149" s="10">
        <v>2000</v>
      </c>
      <c r="I149" s="12">
        <f t="shared" si="8"/>
        <v>9700</v>
      </c>
      <c r="J149" s="10">
        <v>50</v>
      </c>
      <c r="K149" s="12">
        <f t="shared" si="9"/>
        <v>388000</v>
      </c>
    </row>
    <row r="150" spans="5:11">
      <c r="E150" s="10">
        <v>148</v>
      </c>
      <c r="F150" s="10">
        <v>10000</v>
      </c>
      <c r="G150" s="12">
        <v>1960</v>
      </c>
      <c r="H150" s="10">
        <v>2000</v>
      </c>
      <c r="I150" s="12">
        <f t="shared" si="8"/>
        <v>9800</v>
      </c>
      <c r="J150" s="10">
        <v>50</v>
      </c>
      <c r="K150" s="12">
        <f t="shared" si="9"/>
        <v>392000</v>
      </c>
    </row>
    <row r="151" spans="5:11">
      <c r="E151" s="10">
        <v>149</v>
      </c>
      <c r="F151" s="10">
        <v>10000</v>
      </c>
      <c r="G151" s="12">
        <v>1980</v>
      </c>
      <c r="H151" s="10">
        <v>2000</v>
      </c>
      <c r="I151" s="12">
        <f t="shared" si="8"/>
        <v>9900</v>
      </c>
      <c r="J151" s="10">
        <v>50</v>
      </c>
      <c r="K151" s="12">
        <f t="shared" si="9"/>
        <v>396000</v>
      </c>
    </row>
    <row r="152" spans="5:11">
      <c r="E152" s="10">
        <v>150</v>
      </c>
      <c r="F152" s="10">
        <v>10000</v>
      </c>
      <c r="G152" s="12">
        <v>2000</v>
      </c>
      <c r="H152" s="10">
        <v>2000</v>
      </c>
      <c r="I152" s="12">
        <f t="shared" si="8"/>
        <v>10000</v>
      </c>
      <c r="J152" s="10">
        <v>50</v>
      </c>
      <c r="K152" s="12">
        <f t="shared" si="9"/>
        <v>400000</v>
      </c>
    </row>
  </sheetData>
  <mergeCells count="4">
    <mergeCell ref="F1:G1"/>
    <mergeCell ref="H1:I1"/>
    <mergeCell ref="J1:K1"/>
    <mergeCell ref="E1:E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G28"/>
  <sheetViews>
    <sheetView workbookViewId="0">
      <selection activeCell="A1" sqref="A1:E32"/>
    </sheetView>
  </sheetViews>
  <sheetFormatPr defaultColWidth="9" defaultRowHeight="13.5" outlineLevelCol="6"/>
  <cols>
    <col min="2" max="2" width="10.375" customWidth="1"/>
    <col min="5" max="5" width="9.25"/>
    <col min="6" max="6" width="10.875" customWidth="1"/>
  </cols>
  <sheetData>
    <row r="1" ht="16.5" spans="1:7">
      <c r="A1" s="10" t="s">
        <v>1230</v>
      </c>
      <c r="B1" s="10" t="s">
        <v>1321</v>
      </c>
      <c r="C1" s="10" t="s">
        <v>1423</v>
      </c>
      <c r="E1" s="10" t="s">
        <v>1427</v>
      </c>
      <c r="F1" s="10" t="s">
        <v>1428</v>
      </c>
      <c r="G1" s="10" t="s">
        <v>1429</v>
      </c>
    </row>
    <row r="2" ht="16.5" spans="1:7">
      <c r="A2" s="10">
        <v>1</v>
      </c>
      <c r="B2" s="10">
        <f>经验配置!AL3</f>
        <v>1127062</v>
      </c>
      <c r="C2" s="10">
        <f>VLOOKUP(A2,升级节奏!$A$1:$E$32,2,0)</f>
        <v>50</v>
      </c>
      <c r="E2" s="10">
        <f>INT(B2/C2)</f>
        <v>22541</v>
      </c>
      <c r="F2" s="10">
        <v>20</v>
      </c>
      <c r="G2" s="10">
        <f>INT(E2/F2/10000)*10000</f>
        <v>0</v>
      </c>
    </row>
    <row r="3" ht="16.5" spans="1:7">
      <c r="A3" s="10">
        <v>2</v>
      </c>
      <c r="B3" s="10">
        <f>经验配置!AL57</f>
        <v>1206870</v>
      </c>
      <c r="C3" s="10">
        <f>VLOOKUP(A3,升级节奏!$A$1:$E$32,2,0)</f>
        <v>55</v>
      </c>
      <c r="E3" s="10">
        <f t="shared" ref="E3:E28" si="0">INT(B3/C3)</f>
        <v>21943</v>
      </c>
      <c r="F3" s="10">
        <v>20</v>
      </c>
      <c r="G3" s="10">
        <f t="shared" ref="G3:G28" si="1">INT(E3/F3/10000)*10000</f>
        <v>0</v>
      </c>
    </row>
    <row r="4" ht="16.5" spans="1:7">
      <c r="A4" s="10">
        <v>3</v>
      </c>
      <c r="B4" s="10">
        <f>经验配置!AL62</f>
        <v>1231847</v>
      </c>
      <c r="C4" s="10">
        <f>VLOOKUP(A4,升级节奏!$A$1:$E$32,2,0)</f>
        <v>60</v>
      </c>
      <c r="E4" s="10">
        <f t="shared" si="0"/>
        <v>20530</v>
      </c>
      <c r="F4" s="10">
        <v>20</v>
      </c>
      <c r="G4" s="10">
        <f t="shared" si="1"/>
        <v>0</v>
      </c>
    </row>
    <row r="5" ht="16.5" spans="1:7">
      <c r="A5" s="10">
        <v>4</v>
      </c>
      <c r="B5" s="10">
        <f>经验配置!AL67</f>
        <v>1345905</v>
      </c>
      <c r="C5" s="10">
        <f>VLOOKUP(A5,升级节奏!$A$1:$E$32,2,0)</f>
        <v>65</v>
      </c>
      <c r="E5" s="10">
        <f t="shared" si="0"/>
        <v>20706</v>
      </c>
      <c r="F5" s="10">
        <v>20</v>
      </c>
      <c r="G5" s="10">
        <f t="shared" si="1"/>
        <v>0</v>
      </c>
    </row>
    <row r="6" ht="16.5" spans="1:7">
      <c r="A6" s="10">
        <v>5</v>
      </c>
      <c r="B6" s="10">
        <f>经验配置!AL72</f>
        <v>1712051</v>
      </c>
      <c r="C6" s="10">
        <f>VLOOKUP(A6,升级节奏!$A$1:$E$32,2,0)</f>
        <v>68</v>
      </c>
      <c r="E6" s="10">
        <f t="shared" si="0"/>
        <v>25177</v>
      </c>
      <c r="F6" s="10">
        <v>20</v>
      </c>
      <c r="G6" s="10">
        <f t="shared" si="1"/>
        <v>0</v>
      </c>
    </row>
    <row r="7" ht="16.5" spans="1:7">
      <c r="A7" s="10">
        <v>6</v>
      </c>
      <c r="B7" s="10">
        <f>经验配置!AL75</f>
        <v>1742548</v>
      </c>
      <c r="C7" s="10">
        <f>VLOOKUP(A7,升级节奏!$A$1:$E$32,2,0)</f>
        <v>71</v>
      </c>
      <c r="E7" s="10">
        <f t="shared" si="0"/>
        <v>24542</v>
      </c>
      <c r="F7" s="10">
        <v>20</v>
      </c>
      <c r="G7" s="10">
        <f t="shared" si="1"/>
        <v>0</v>
      </c>
    </row>
    <row r="8" ht="16.5" spans="1:7">
      <c r="A8" s="10">
        <v>7</v>
      </c>
      <c r="B8" s="10">
        <f>经验配置!AL78</f>
        <v>1991536</v>
      </c>
      <c r="C8" s="10">
        <f>VLOOKUP(A8,升级节奏!$A$1:$E$32,2,0)</f>
        <v>74</v>
      </c>
      <c r="E8" s="10">
        <f t="shared" si="0"/>
        <v>26912</v>
      </c>
      <c r="F8" s="10">
        <v>20</v>
      </c>
      <c r="G8" s="10">
        <f t="shared" si="1"/>
        <v>0</v>
      </c>
    </row>
    <row r="9" ht="16.5" spans="1:7">
      <c r="A9" s="10">
        <v>8</v>
      </c>
      <c r="B9" s="10">
        <f>经验配置!AL81</f>
        <v>2316842</v>
      </c>
      <c r="C9" s="10">
        <f>VLOOKUP(A9,升级节奏!$A$1:$E$32,2,0)</f>
        <v>76</v>
      </c>
      <c r="E9" s="10">
        <f t="shared" si="0"/>
        <v>30484</v>
      </c>
      <c r="F9" s="10">
        <v>20</v>
      </c>
      <c r="G9" s="10">
        <f t="shared" si="1"/>
        <v>0</v>
      </c>
    </row>
    <row r="10" ht="16.5" spans="1:7">
      <c r="A10" s="10">
        <v>9</v>
      </c>
      <c r="B10" s="10">
        <f>经验配置!AL84</f>
        <v>1350515</v>
      </c>
      <c r="C10" s="10">
        <f>VLOOKUP(A10,升级节奏!$A$1:$E$32,2,0)</f>
        <v>77</v>
      </c>
      <c r="E10" s="10">
        <f t="shared" si="0"/>
        <v>17539</v>
      </c>
      <c r="F10" s="10">
        <v>20</v>
      </c>
      <c r="G10" s="10">
        <f t="shared" si="1"/>
        <v>0</v>
      </c>
    </row>
    <row r="11" ht="16.5" spans="1:7">
      <c r="A11" s="10">
        <v>10</v>
      </c>
      <c r="B11" s="10">
        <f>经验配置!AL85</f>
        <v>2555627</v>
      </c>
      <c r="C11" s="10">
        <f>VLOOKUP(A11,升级节奏!$A$1:$E$32,2,0)</f>
        <v>78</v>
      </c>
      <c r="E11" s="10">
        <f t="shared" si="0"/>
        <v>32764</v>
      </c>
      <c r="F11" s="10">
        <v>20</v>
      </c>
      <c r="G11" s="10">
        <f t="shared" si="1"/>
        <v>0</v>
      </c>
    </row>
    <row r="12" ht="16.5" spans="1:7">
      <c r="A12" s="10">
        <v>11</v>
      </c>
      <c r="B12" s="10">
        <f>经验配置!AL86</f>
        <v>2679208</v>
      </c>
      <c r="C12" s="10">
        <f>VLOOKUP(A12,升级节奏!$A$1:$E$32,2,0)</f>
        <v>79</v>
      </c>
      <c r="E12" s="10">
        <f t="shared" si="0"/>
        <v>33914</v>
      </c>
      <c r="F12" s="10">
        <v>20</v>
      </c>
      <c r="G12" s="10">
        <f t="shared" si="1"/>
        <v>0</v>
      </c>
    </row>
    <row r="13" ht="16.5" spans="1:7">
      <c r="A13" s="10">
        <v>12</v>
      </c>
      <c r="B13" s="10">
        <f>经验配置!AL87</f>
        <v>2797050</v>
      </c>
      <c r="C13" s="10">
        <f>VLOOKUP(A13,升级节奏!$A$1:$E$32,2,0)</f>
        <v>80</v>
      </c>
      <c r="E13" s="10">
        <f t="shared" si="0"/>
        <v>34963</v>
      </c>
      <c r="F13" s="10">
        <v>20</v>
      </c>
      <c r="G13" s="10">
        <f t="shared" si="1"/>
        <v>0</v>
      </c>
    </row>
    <row r="14" ht="16.5" spans="1:7">
      <c r="A14" s="10">
        <v>13</v>
      </c>
      <c r="B14" s="10">
        <f>经验配置!AL88</f>
        <v>2918293</v>
      </c>
      <c r="C14" s="10">
        <f>VLOOKUP(A14,升级节奏!$A$1:$E$32,2,0)</f>
        <v>81</v>
      </c>
      <c r="E14" s="10">
        <f t="shared" si="0"/>
        <v>36028</v>
      </c>
      <c r="F14" s="10">
        <v>20</v>
      </c>
      <c r="G14" s="10">
        <f t="shared" si="1"/>
        <v>0</v>
      </c>
    </row>
    <row r="15" ht="16.5" spans="1:7">
      <c r="A15" s="10">
        <v>14</v>
      </c>
      <c r="B15" s="10">
        <f>经验配置!AL89</f>
        <v>3034837</v>
      </c>
      <c r="C15" s="10">
        <f>VLOOKUP(A15,升级节奏!$A$1:$E$32,2,0)</f>
        <v>82</v>
      </c>
      <c r="E15" s="10">
        <f t="shared" si="0"/>
        <v>37010</v>
      </c>
      <c r="F15" s="10">
        <v>20</v>
      </c>
      <c r="G15" s="10">
        <f t="shared" si="1"/>
        <v>0</v>
      </c>
    </row>
    <row r="16" ht="16.5" spans="1:7">
      <c r="A16" s="10">
        <v>15</v>
      </c>
      <c r="B16" s="10">
        <f>经验配置!AL90</f>
        <v>3138342</v>
      </c>
      <c r="C16" s="10">
        <f>VLOOKUP(A16,升级节奏!$A$1:$E$32,2,0)</f>
        <v>83</v>
      </c>
      <c r="E16" s="10">
        <f t="shared" si="0"/>
        <v>37811</v>
      </c>
      <c r="F16" s="10">
        <v>20</v>
      </c>
      <c r="G16" s="10">
        <f t="shared" si="1"/>
        <v>0</v>
      </c>
    </row>
    <row r="17" ht="16.5" spans="1:7">
      <c r="A17" s="10">
        <v>16</v>
      </c>
      <c r="B17" s="10">
        <f>经验配置!AL91</f>
        <v>3220228</v>
      </c>
      <c r="C17" s="10">
        <f>VLOOKUP(A17,升级节奏!$A$1:$E$32,2,0)</f>
        <v>84</v>
      </c>
      <c r="E17" s="10">
        <f t="shared" si="0"/>
        <v>38336</v>
      </c>
      <c r="F17" s="10">
        <v>20</v>
      </c>
      <c r="G17" s="10">
        <f t="shared" si="1"/>
        <v>0</v>
      </c>
    </row>
    <row r="18" ht="16.5" spans="1:7">
      <c r="A18" s="10">
        <v>17</v>
      </c>
      <c r="B18" s="10">
        <f>经验配置!AL92</f>
        <v>3271675</v>
      </c>
      <c r="C18" s="10">
        <f>VLOOKUP(A18,升级节奏!$A$1:$E$32,2,0)</f>
        <v>85</v>
      </c>
      <c r="E18" s="10">
        <f t="shared" si="0"/>
        <v>38490</v>
      </c>
      <c r="F18" s="10">
        <v>20</v>
      </c>
      <c r="G18" s="10">
        <f t="shared" si="1"/>
        <v>0</v>
      </c>
    </row>
    <row r="19" ht="16.5" spans="1:7">
      <c r="A19" s="10">
        <v>18</v>
      </c>
      <c r="B19" s="10">
        <f>经验配置!AL93</f>
        <v>3292623</v>
      </c>
      <c r="C19" s="10">
        <f>VLOOKUP(A19,升级节奏!$A$1:$E$32,2,0)</f>
        <v>86</v>
      </c>
      <c r="E19" s="10">
        <f t="shared" si="0"/>
        <v>38286</v>
      </c>
      <c r="F19" s="10">
        <v>20</v>
      </c>
      <c r="G19" s="10">
        <f t="shared" si="1"/>
        <v>0</v>
      </c>
    </row>
    <row r="20" ht="16.5" spans="1:7">
      <c r="A20" s="10">
        <v>19</v>
      </c>
      <c r="B20" s="10">
        <f>经验配置!AL94</f>
        <v>3270772</v>
      </c>
      <c r="C20" s="10">
        <f>VLOOKUP(A20,升级节奏!$A$1:$E$32,2,0)</f>
        <v>87</v>
      </c>
      <c r="E20" s="10">
        <f t="shared" si="0"/>
        <v>37595</v>
      </c>
      <c r="F20" s="10">
        <v>20</v>
      </c>
      <c r="G20" s="10">
        <f t="shared" si="1"/>
        <v>0</v>
      </c>
    </row>
    <row r="21" ht="16.5" spans="1:7">
      <c r="A21" s="10">
        <v>20</v>
      </c>
      <c r="B21" s="10">
        <f>经验配置!AL95</f>
        <v>3193582</v>
      </c>
      <c r="C21" s="10">
        <f>VLOOKUP(A21,升级节奏!$A$1:$E$32,2,0)</f>
        <v>88</v>
      </c>
      <c r="E21" s="10">
        <f t="shared" si="0"/>
        <v>36290</v>
      </c>
      <c r="F21" s="10">
        <v>20</v>
      </c>
      <c r="G21" s="10">
        <f t="shared" si="1"/>
        <v>0</v>
      </c>
    </row>
    <row r="22" ht="16.5" spans="1:7">
      <c r="A22" s="10">
        <v>21</v>
      </c>
      <c r="B22" s="10">
        <f>经验配置!AL96</f>
        <v>3048273</v>
      </c>
      <c r="C22" s="10">
        <f>VLOOKUP(A22,升级节奏!$A$1:$E$32,2,0)</f>
        <v>89</v>
      </c>
      <c r="E22" s="10">
        <f t="shared" si="0"/>
        <v>34250</v>
      </c>
      <c r="F22" s="10">
        <v>20</v>
      </c>
      <c r="G22" s="10">
        <f t="shared" si="1"/>
        <v>0</v>
      </c>
    </row>
    <row r="23" ht="16.5" spans="1:7">
      <c r="A23" s="10">
        <v>22</v>
      </c>
      <c r="B23" s="10">
        <f>经验配置!AL97</f>
        <v>2821825</v>
      </c>
      <c r="C23" s="10">
        <f>VLOOKUP(A23,升级节奏!$A$1:$E$32,2,0)</f>
        <v>90</v>
      </c>
      <c r="E23" s="10">
        <f t="shared" si="0"/>
        <v>31353</v>
      </c>
      <c r="F23" s="10">
        <v>20</v>
      </c>
      <c r="G23" s="10">
        <f t="shared" si="1"/>
        <v>0</v>
      </c>
    </row>
    <row r="24" ht="16.5" spans="1:7">
      <c r="A24" s="10">
        <v>23</v>
      </c>
      <c r="B24" s="10">
        <f>经验配置!AL98</f>
        <v>3131222</v>
      </c>
      <c r="C24" s="10">
        <f>VLOOKUP(A24,升级节奏!$A$1:$E$32,2,0)</f>
        <v>91</v>
      </c>
      <c r="E24" s="10">
        <f t="shared" si="0"/>
        <v>34409</v>
      </c>
      <c r="F24" s="10">
        <v>20</v>
      </c>
      <c r="G24" s="10">
        <f t="shared" si="1"/>
        <v>0</v>
      </c>
    </row>
    <row r="25" ht="16.5" spans="1:7">
      <c r="A25" s="10">
        <v>24</v>
      </c>
      <c r="B25" s="10">
        <f>经验配置!AL99</f>
        <v>3468720</v>
      </c>
      <c r="C25" s="10">
        <f>VLOOKUP(A25,升级节奏!$A$1:$E$32,2,0)</f>
        <v>92</v>
      </c>
      <c r="E25" s="10">
        <f t="shared" si="0"/>
        <v>37703</v>
      </c>
      <c r="F25" s="10">
        <v>20</v>
      </c>
      <c r="G25" s="10">
        <f t="shared" si="1"/>
        <v>0</v>
      </c>
    </row>
    <row r="26" ht="16.5" spans="1:7">
      <c r="A26" s="10">
        <v>25</v>
      </c>
      <c r="B26" s="10">
        <f>经验配置!AL100</f>
        <v>3834617</v>
      </c>
      <c r="C26" s="10">
        <f>VLOOKUP(A26,升级节奏!$A$1:$E$32,2,0)</f>
        <v>92</v>
      </c>
      <c r="E26" s="10">
        <f t="shared" si="0"/>
        <v>41680</v>
      </c>
      <c r="F26" s="10">
        <v>20</v>
      </c>
      <c r="G26" s="10">
        <f t="shared" si="1"/>
        <v>0</v>
      </c>
    </row>
    <row r="27" ht="16.5" spans="1:7">
      <c r="A27" s="10">
        <v>26</v>
      </c>
      <c r="B27" s="10">
        <f>经验配置!AL101</f>
        <v>4229215</v>
      </c>
      <c r="C27" s="10">
        <f>VLOOKUP(A27,升级节奏!$A$1:$E$32,2,0)</f>
        <v>93</v>
      </c>
      <c r="E27" s="10">
        <f t="shared" si="0"/>
        <v>45475</v>
      </c>
      <c r="F27" s="10">
        <v>20</v>
      </c>
      <c r="G27" s="10">
        <f t="shared" si="1"/>
        <v>0</v>
      </c>
    </row>
    <row r="28" ht="16.5" spans="1:7">
      <c r="A28" s="10">
        <v>27</v>
      </c>
      <c r="B28" s="10">
        <f>经验配置!AL102</f>
        <v>3113262</v>
      </c>
      <c r="C28" s="10">
        <f>VLOOKUP(A28,升级节奏!$A$1:$E$32,2,0)</f>
        <v>93</v>
      </c>
      <c r="E28" s="10">
        <f t="shared" si="0"/>
        <v>33475</v>
      </c>
      <c r="F28" s="10">
        <v>20</v>
      </c>
      <c r="G28" s="10">
        <f t="shared" si="1"/>
        <v>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O15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7" sqref="L17"/>
    </sheetView>
  </sheetViews>
  <sheetFormatPr defaultColWidth="9" defaultRowHeight="13.5"/>
  <cols>
    <col min="2" max="2" width="11.625" customWidth="1"/>
    <col min="5" max="6" width="9.375" customWidth="1"/>
    <col min="7" max="7" width="12.875" customWidth="1"/>
    <col min="8" max="8" width="15.875" customWidth="1"/>
    <col min="9" max="9" width="12.875" customWidth="1"/>
    <col min="10" max="10" width="17.125" customWidth="1"/>
    <col min="14" max="14" width="12" customWidth="1"/>
    <col min="15" max="15" width="10.875" customWidth="1"/>
  </cols>
  <sheetData>
    <row r="1" ht="16.5" spans="1:15">
      <c r="A1" s="10" t="s">
        <v>1230</v>
      </c>
      <c r="B1" s="10" t="s">
        <v>1321</v>
      </c>
      <c r="C1" s="10" t="s">
        <v>1423</v>
      </c>
      <c r="D1" s="10" t="s">
        <v>1430</v>
      </c>
      <c r="F1" s="10" t="s">
        <v>1431</v>
      </c>
      <c r="G1" s="10" t="s">
        <v>1432</v>
      </c>
      <c r="H1" s="10" t="s">
        <v>1433</v>
      </c>
      <c r="I1" s="10" t="s">
        <v>1434</v>
      </c>
      <c r="J1" s="10" t="s">
        <v>1435</v>
      </c>
      <c r="M1" s="10" t="s">
        <v>1431</v>
      </c>
      <c r="N1" s="10" t="s">
        <v>1436</v>
      </c>
      <c r="O1" s="10" t="s">
        <v>1437</v>
      </c>
    </row>
    <row r="2" ht="16.5" spans="1:15">
      <c r="A2" s="10">
        <v>1</v>
      </c>
      <c r="B2" s="10">
        <f>经验配置!AS3</f>
        <v>1502750</v>
      </c>
      <c r="C2" s="10">
        <f>VLOOKUP(A2,升级节奏!$A$1:$E$32,2,0)</f>
        <v>50</v>
      </c>
      <c r="D2" s="10">
        <v>20</v>
      </c>
      <c r="E2">
        <f>SUM($D$2:D2)</f>
        <v>20</v>
      </c>
      <c r="F2" s="12">
        <v>20</v>
      </c>
      <c r="G2" s="12">
        <v>0.7</v>
      </c>
      <c r="H2" s="12">
        <f>INT(B2*G2/1440/1000)*1000</f>
        <v>0</v>
      </c>
      <c r="I2" s="12">
        <v>0.3</v>
      </c>
      <c r="J2" s="12">
        <f>INT(B2*I2/D2/10000)*10000</f>
        <v>20000</v>
      </c>
      <c r="M2" s="10">
        <v>1</v>
      </c>
      <c r="N2" s="10">
        <v>400</v>
      </c>
      <c r="O2" s="10">
        <f>M2*10000</f>
        <v>10000</v>
      </c>
    </row>
    <row r="3" ht="16.5" spans="1:15">
      <c r="A3" s="10">
        <v>2</v>
      </c>
      <c r="B3" s="10">
        <f>经验配置!AS57</f>
        <v>402290</v>
      </c>
      <c r="C3" s="10">
        <f>VLOOKUP(A3,升级节奏!$A$1:$E$32,2,0)</f>
        <v>55</v>
      </c>
      <c r="D3" s="10">
        <v>10</v>
      </c>
      <c r="E3">
        <f>SUM($D$2:D3)</f>
        <v>30</v>
      </c>
      <c r="F3" s="12">
        <v>30</v>
      </c>
      <c r="G3" s="12">
        <v>0.7</v>
      </c>
      <c r="H3" s="12">
        <f t="shared" ref="H3:H34" si="0">INT(B3*G3/1440/1000)*1000</f>
        <v>0</v>
      </c>
      <c r="I3" s="12">
        <v>0.3</v>
      </c>
      <c r="J3" s="12">
        <f t="shared" ref="J3:J28" si="1">INT(B3*I3/D3/10000)*10000</f>
        <v>10000</v>
      </c>
      <c r="M3" s="10">
        <v>2</v>
      </c>
      <c r="N3" s="10">
        <v>800</v>
      </c>
      <c r="O3" s="10">
        <f t="shared" ref="O3:O34" si="2">M3*10000</f>
        <v>20000</v>
      </c>
    </row>
    <row r="4" ht="16.5" spans="1:15">
      <c r="A4" s="10">
        <v>3</v>
      </c>
      <c r="B4" s="10">
        <f>经验配置!AS62</f>
        <v>1421362</v>
      </c>
      <c r="C4" s="10">
        <f>VLOOKUP(A4,升级节奏!$A$1:$E$32,2,0)</f>
        <v>60</v>
      </c>
      <c r="D4" s="10">
        <v>8</v>
      </c>
      <c r="E4">
        <f>SUM($D$2:D4)</f>
        <v>38</v>
      </c>
      <c r="F4" s="12">
        <v>38</v>
      </c>
      <c r="G4" s="12">
        <v>0.7</v>
      </c>
      <c r="H4" s="12">
        <f t="shared" si="0"/>
        <v>0</v>
      </c>
      <c r="I4" s="12">
        <v>0.3</v>
      </c>
      <c r="J4" s="12">
        <f t="shared" si="1"/>
        <v>50000</v>
      </c>
      <c r="M4" s="10">
        <v>3</v>
      </c>
      <c r="N4" s="10">
        <v>1200</v>
      </c>
      <c r="O4" s="10">
        <f t="shared" si="2"/>
        <v>30000</v>
      </c>
    </row>
    <row r="5" ht="16.5" spans="1:15">
      <c r="A5" s="10">
        <v>4</v>
      </c>
      <c r="B5" s="10">
        <f>经验配置!AS67</f>
        <v>2243175</v>
      </c>
      <c r="C5" s="10">
        <f>VLOOKUP(A5,升级节奏!$A$1:$E$32,2,0)</f>
        <v>65</v>
      </c>
      <c r="D5" s="10">
        <v>6</v>
      </c>
      <c r="E5">
        <f>SUM($D$2:D5)</f>
        <v>44</v>
      </c>
      <c r="F5" s="12">
        <v>44</v>
      </c>
      <c r="G5" s="12">
        <v>0.7</v>
      </c>
      <c r="H5" s="12">
        <f t="shared" si="0"/>
        <v>1000</v>
      </c>
      <c r="I5" s="12">
        <v>0.3</v>
      </c>
      <c r="J5" s="12">
        <f t="shared" si="1"/>
        <v>110000</v>
      </c>
      <c r="M5" s="10">
        <v>4</v>
      </c>
      <c r="N5" s="10">
        <v>1600</v>
      </c>
      <c r="O5" s="10">
        <f t="shared" si="2"/>
        <v>40000</v>
      </c>
    </row>
    <row r="6" ht="16.5" spans="1:15">
      <c r="A6" s="10">
        <v>5</v>
      </c>
      <c r="B6" s="10">
        <f>经验配置!AS72</f>
        <v>2334615</v>
      </c>
      <c r="C6" s="10">
        <f>VLOOKUP(A6,升级节奏!$A$1:$E$32,2,0)</f>
        <v>68</v>
      </c>
      <c r="D6" s="10">
        <v>5</v>
      </c>
      <c r="E6">
        <f>SUM($D$2:D6)</f>
        <v>49</v>
      </c>
      <c r="F6" s="12">
        <v>49</v>
      </c>
      <c r="G6" s="12">
        <v>0.7</v>
      </c>
      <c r="H6" s="12">
        <f t="shared" si="0"/>
        <v>1000</v>
      </c>
      <c r="I6" s="12">
        <v>0.3</v>
      </c>
      <c r="J6" s="12">
        <f t="shared" si="1"/>
        <v>140000</v>
      </c>
      <c r="M6" s="10">
        <v>5</v>
      </c>
      <c r="N6" s="10">
        <v>2000</v>
      </c>
      <c r="O6" s="10">
        <f t="shared" si="2"/>
        <v>50000</v>
      </c>
    </row>
    <row r="7" ht="16.5" spans="1:15">
      <c r="A7" s="10">
        <v>6</v>
      </c>
      <c r="B7" s="10">
        <f>经验配置!AS75</f>
        <v>2904247</v>
      </c>
      <c r="C7" s="10">
        <f>VLOOKUP(A7,升级节奏!$A$1:$E$32,2,0)</f>
        <v>71</v>
      </c>
      <c r="D7" s="10">
        <v>4</v>
      </c>
      <c r="E7">
        <f>SUM($D$2:D7)</f>
        <v>53</v>
      </c>
      <c r="F7" s="12">
        <v>53</v>
      </c>
      <c r="G7" s="12">
        <v>0.7</v>
      </c>
      <c r="H7" s="12">
        <f t="shared" si="0"/>
        <v>1000</v>
      </c>
      <c r="I7" s="12">
        <v>0.3</v>
      </c>
      <c r="J7" s="12">
        <f t="shared" si="1"/>
        <v>210000</v>
      </c>
      <c r="M7" s="10">
        <v>6</v>
      </c>
      <c r="N7" s="10">
        <v>2400</v>
      </c>
      <c r="O7" s="10">
        <f t="shared" si="2"/>
        <v>60000</v>
      </c>
    </row>
    <row r="8" ht="16.5" spans="1:15">
      <c r="A8" s="10">
        <v>7</v>
      </c>
      <c r="B8" s="10">
        <f>经验配置!AS78</f>
        <v>3734130</v>
      </c>
      <c r="C8" s="10">
        <f>VLOOKUP(A8,升级节奏!$A$1:$E$32,2,0)</f>
        <v>74</v>
      </c>
      <c r="D8" s="10">
        <v>3</v>
      </c>
      <c r="E8">
        <f>SUM($D$2:D8)</f>
        <v>56</v>
      </c>
      <c r="F8" s="12">
        <v>56</v>
      </c>
      <c r="G8" s="12">
        <v>0.7</v>
      </c>
      <c r="H8" s="12">
        <f t="shared" si="0"/>
        <v>1000</v>
      </c>
      <c r="I8" s="12">
        <v>0.3</v>
      </c>
      <c r="J8" s="12">
        <f t="shared" si="1"/>
        <v>370000</v>
      </c>
      <c r="M8" s="10">
        <v>7</v>
      </c>
      <c r="N8" s="10">
        <v>2800</v>
      </c>
      <c r="O8" s="10">
        <f t="shared" si="2"/>
        <v>70000</v>
      </c>
    </row>
    <row r="9" ht="16.5" spans="1:15">
      <c r="A9" s="10">
        <v>8</v>
      </c>
      <c r="B9" s="10">
        <f>经验配置!AS81</f>
        <v>4964662</v>
      </c>
      <c r="C9" s="10">
        <f>VLOOKUP(A9,升级节奏!$A$1:$E$32,2,0)</f>
        <v>76</v>
      </c>
      <c r="D9" s="10">
        <v>2</v>
      </c>
      <c r="E9">
        <f>SUM($D$2:D9)</f>
        <v>58</v>
      </c>
      <c r="F9" s="12">
        <v>58</v>
      </c>
      <c r="G9" s="12">
        <v>0.7</v>
      </c>
      <c r="H9" s="12">
        <f t="shared" si="0"/>
        <v>2000</v>
      </c>
      <c r="I9" s="12">
        <v>0.3</v>
      </c>
      <c r="J9" s="12">
        <f t="shared" si="1"/>
        <v>740000</v>
      </c>
      <c r="M9" s="10">
        <v>8</v>
      </c>
      <c r="N9" s="10">
        <v>3200</v>
      </c>
      <c r="O9" s="10">
        <f t="shared" si="2"/>
        <v>80000</v>
      </c>
    </row>
    <row r="10" ht="16.5" spans="1:15">
      <c r="A10" s="10">
        <v>9</v>
      </c>
      <c r="B10" s="10">
        <f>经验配置!AS84</f>
        <v>135051</v>
      </c>
      <c r="C10" s="10">
        <f>VLOOKUP(A10,升级节奏!$A$1:$E$32,2,0)</f>
        <v>77</v>
      </c>
      <c r="D10" s="10">
        <v>1</v>
      </c>
      <c r="E10">
        <f>SUM($D$2:D10)</f>
        <v>59</v>
      </c>
      <c r="F10" s="12">
        <v>59</v>
      </c>
      <c r="G10" s="12">
        <v>0.7</v>
      </c>
      <c r="H10" s="12">
        <f t="shared" si="0"/>
        <v>0</v>
      </c>
      <c r="I10" s="12">
        <v>0.3</v>
      </c>
      <c r="J10" s="12">
        <f t="shared" si="1"/>
        <v>40000</v>
      </c>
      <c r="M10" s="10">
        <v>9</v>
      </c>
      <c r="N10" s="10">
        <v>3600</v>
      </c>
      <c r="O10" s="10">
        <f t="shared" si="2"/>
        <v>90000</v>
      </c>
    </row>
    <row r="11" ht="16.5" spans="1:15">
      <c r="A11" s="10">
        <v>10</v>
      </c>
      <c r="B11" s="10">
        <f>经验配置!AS85</f>
        <v>1202648</v>
      </c>
      <c r="C11" s="10">
        <f>VLOOKUP(A11,升级节奏!$A$1:$E$32,2,0)</f>
        <v>78</v>
      </c>
      <c r="D11" s="10">
        <v>1</v>
      </c>
      <c r="E11">
        <f>SUM($D$2:D11)</f>
        <v>60</v>
      </c>
      <c r="F11" s="12">
        <v>60</v>
      </c>
      <c r="G11" s="12">
        <v>0.7</v>
      </c>
      <c r="H11" s="12">
        <f t="shared" si="0"/>
        <v>0</v>
      </c>
      <c r="I11" s="12">
        <v>0.3</v>
      </c>
      <c r="J11" s="12">
        <f t="shared" si="1"/>
        <v>360000</v>
      </c>
      <c r="M11" s="10">
        <v>10</v>
      </c>
      <c r="N11" s="10">
        <v>4000</v>
      </c>
      <c r="O11" s="10">
        <f t="shared" si="2"/>
        <v>100000</v>
      </c>
    </row>
    <row r="12" ht="16.5" spans="1:15">
      <c r="A12" s="10">
        <v>11</v>
      </c>
      <c r="B12" s="10">
        <f>经验配置!AS86</f>
        <v>2176856</v>
      </c>
      <c r="C12" s="10">
        <f>VLOOKUP(A12,升级节奏!$A$1:$E$32,2,0)</f>
        <v>79</v>
      </c>
      <c r="D12" s="10">
        <v>1</v>
      </c>
      <c r="E12">
        <f>SUM($D$2:D12)</f>
        <v>61</v>
      </c>
      <c r="F12" s="12">
        <v>61</v>
      </c>
      <c r="G12" s="12">
        <v>0.7</v>
      </c>
      <c r="H12" s="12">
        <f t="shared" si="0"/>
        <v>1000</v>
      </c>
      <c r="I12" s="12">
        <v>0.3</v>
      </c>
      <c r="J12" s="12">
        <f t="shared" si="1"/>
        <v>650000</v>
      </c>
      <c r="M12" s="10">
        <v>11</v>
      </c>
      <c r="N12" s="10">
        <v>4400</v>
      </c>
      <c r="O12" s="10">
        <f t="shared" si="2"/>
        <v>110000</v>
      </c>
    </row>
    <row r="13" ht="16.5" spans="1:15">
      <c r="A13" s="10">
        <v>12</v>
      </c>
      <c r="B13" s="10">
        <f>经验配置!AS87</f>
        <v>2797050</v>
      </c>
      <c r="C13" s="10">
        <f>VLOOKUP(A13,升级节奏!$A$1:$E$32,2,0)</f>
        <v>80</v>
      </c>
      <c r="D13" s="10">
        <v>1</v>
      </c>
      <c r="E13">
        <f>SUM($D$2:D13)</f>
        <v>62</v>
      </c>
      <c r="F13" s="12">
        <v>62</v>
      </c>
      <c r="G13" s="12">
        <v>0.7</v>
      </c>
      <c r="H13" s="12">
        <f t="shared" si="0"/>
        <v>1000</v>
      </c>
      <c r="I13" s="12">
        <v>0.3</v>
      </c>
      <c r="J13" s="12">
        <f t="shared" si="1"/>
        <v>830000</v>
      </c>
      <c r="M13" s="10">
        <v>12</v>
      </c>
      <c r="N13" s="10">
        <v>4800</v>
      </c>
      <c r="O13" s="10">
        <f t="shared" si="2"/>
        <v>120000</v>
      </c>
    </row>
    <row r="14" ht="16.5" spans="1:15">
      <c r="A14" s="10">
        <v>13</v>
      </c>
      <c r="B14" s="10">
        <f>经验配置!AS88</f>
        <v>3126742</v>
      </c>
      <c r="C14" s="10">
        <f>VLOOKUP(A14,升级节奏!$A$1:$E$32,2,0)</f>
        <v>81</v>
      </c>
      <c r="D14" s="10">
        <v>1</v>
      </c>
      <c r="E14">
        <f>SUM($D$2:D14)</f>
        <v>63</v>
      </c>
      <c r="F14" s="12">
        <v>63</v>
      </c>
      <c r="G14" s="12">
        <v>0.7</v>
      </c>
      <c r="H14" s="12">
        <f t="shared" si="0"/>
        <v>1000</v>
      </c>
      <c r="I14" s="12">
        <v>0.3</v>
      </c>
      <c r="J14" s="12">
        <f t="shared" si="1"/>
        <v>930000</v>
      </c>
      <c r="M14" s="10">
        <v>13</v>
      </c>
      <c r="N14" s="10">
        <v>5200</v>
      </c>
      <c r="O14" s="10">
        <f t="shared" si="2"/>
        <v>130000</v>
      </c>
    </row>
    <row r="15" ht="16.5" spans="1:15">
      <c r="A15" s="10">
        <v>14</v>
      </c>
      <c r="B15" s="10">
        <f>经验配置!AS89</f>
        <v>3501735</v>
      </c>
      <c r="C15" s="10">
        <f>VLOOKUP(A15,升级节奏!$A$1:$E$32,2,0)</f>
        <v>82</v>
      </c>
      <c r="D15" s="10">
        <v>1</v>
      </c>
      <c r="E15">
        <f>SUM($D$2:D15)</f>
        <v>64</v>
      </c>
      <c r="F15" s="12">
        <v>64</v>
      </c>
      <c r="G15" s="12">
        <v>0.7</v>
      </c>
      <c r="H15" s="12">
        <f t="shared" si="0"/>
        <v>1000</v>
      </c>
      <c r="I15" s="12">
        <v>0.3</v>
      </c>
      <c r="J15" s="12">
        <f t="shared" si="1"/>
        <v>1050000</v>
      </c>
      <c r="M15" s="10">
        <v>14</v>
      </c>
      <c r="N15" s="10">
        <v>5600</v>
      </c>
      <c r="O15" s="10">
        <f t="shared" si="2"/>
        <v>140000</v>
      </c>
    </row>
    <row r="16" ht="16.5" spans="1:15">
      <c r="A16" s="10">
        <v>15</v>
      </c>
      <c r="B16" s="10">
        <f>经验配置!AS90</f>
        <v>3922927</v>
      </c>
      <c r="C16" s="10">
        <f>VLOOKUP(A16,升级节奏!$A$1:$E$32,2,0)</f>
        <v>83</v>
      </c>
      <c r="D16" s="10">
        <v>1</v>
      </c>
      <c r="E16">
        <f>SUM($D$2:D16)</f>
        <v>65</v>
      </c>
      <c r="F16" s="12">
        <v>65</v>
      </c>
      <c r="G16" s="12">
        <v>0.7</v>
      </c>
      <c r="H16" s="12">
        <f t="shared" si="0"/>
        <v>1000</v>
      </c>
      <c r="I16" s="12">
        <v>0.3</v>
      </c>
      <c r="J16" s="12">
        <f t="shared" si="1"/>
        <v>1170000</v>
      </c>
      <c r="M16" s="10">
        <v>15</v>
      </c>
      <c r="N16" s="10">
        <v>6000</v>
      </c>
      <c r="O16" s="10">
        <f t="shared" si="2"/>
        <v>150000</v>
      </c>
    </row>
    <row r="17" ht="16.5" spans="1:15">
      <c r="A17" s="10">
        <v>16</v>
      </c>
      <c r="B17" s="10">
        <f>经验配置!AS91</f>
        <v>4391220</v>
      </c>
      <c r="C17" s="10">
        <f>VLOOKUP(A17,升级节奏!$A$1:$E$32,2,0)</f>
        <v>84</v>
      </c>
      <c r="D17" s="10">
        <v>1</v>
      </c>
      <c r="E17">
        <f>SUM($D$2:D17)</f>
        <v>66</v>
      </c>
      <c r="F17" s="12">
        <v>66</v>
      </c>
      <c r="G17" s="12">
        <v>0.7</v>
      </c>
      <c r="H17" s="12">
        <f t="shared" si="0"/>
        <v>2000</v>
      </c>
      <c r="I17" s="12">
        <v>0.3</v>
      </c>
      <c r="J17" s="12">
        <f t="shared" si="1"/>
        <v>1310000</v>
      </c>
      <c r="M17" s="10">
        <v>16</v>
      </c>
      <c r="N17" s="10">
        <v>6400</v>
      </c>
      <c r="O17" s="10">
        <f t="shared" si="2"/>
        <v>160000</v>
      </c>
    </row>
    <row r="18" ht="16.5" spans="1:15">
      <c r="A18" s="10">
        <v>17</v>
      </c>
      <c r="B18" s="10">
        <f>经验配置!AS92</f>
        <v>4907512</v>
      </c>
      <c r="C18" s="10">
        <f>VLOOKUP(A18,升级节奏!$A$1:$E$32,2,0)</f>
        <v>85</v>
      </c>
      <c r="D18" s="10">
        <v>1</v>
      </c>
      <c r="E18">
        <f>SUM($D$2:D18)</f>
        <v>67</v>
      </c>
      <c r="F18" s="12">
        <v>67</v>
      </c>
      <c r="G18" s="12">
        <v>0.7</v>
      </c>
      <c r="H18" s="12">
        <f t="shared" si="0"/>
        <v>2000</v>
      </c>
      <c r="I18" s="12">
        <v>0.3</v>
      </c>
      <c r="J18" s="12">
        <f t="shared" si="1"/>
        <v>1470000</v>
      </c>
      <c r="M18" s="10">
        <v>17</v>
      </c>
      <c r="N18" s="10">
        <v>6800</v>
      </c>
      <c r="O18" s="10">
        <f t="shared" si="2"/>
        <v>170000</v>
      </c>
    </row>
    <row r="19" ht="16.5" spans="1:15">
      <c r="A19" s="10">
        <v>18</v>
      </c>
      <c r="B19" s="10">
        <f>经验配置!AS93</f>
        <v>5487705</v>
      </c>
      <c r="C19" s="10">
        <f>VLOOKUP(A19,升级节奏!$A$1:$E$32,2,0)</f>
        <v>86</v>
      </c>
      <c r="D19" s="10">
        <v>1</v>
      </c>
      <c r="E19">
        <f>SUM($D$2:D19)</f>
        <v>68</v>
      </c>
      <c r="F19" s="12">
        <v>68</v>
      </c>
      <c r="G19" s="12">
        <v>0.7</v>
      </c>
      <c r="H19" s="12">
        <f t="shared" si="0"/>
        <v>2000</v>
      </c>
      <c r="I19" s="12">
        <v>0.3</v>
      </c>
      <c r="J19" s="12">
        <f t="shared" si="1"/>
        <v>1640000</v>
      </c>
      <c r="M19" s="10">
        <v>18</v>
      </c>
      <c r="N19" s="10">
        <v>7200</v>
      </c>
      <c r="O19" s="10">
        <f t="shared" si="2"/>
        <v>180000</v>
      </c>
    </row>
    <row r="20" ht="16.5" spans="1:15">
      <c r="A20" s="10">
        <v>19</v>
      </c>
      <c r="B20" s="10">
        <f>经验配置!AS94</f>
        <v>6132697</v>
      </c>
      <c r="C20" s="10">
        <f>VLOOKUP(A20,升级节奏!$A$1:$E$32,2,0)</f>
        <v>87</v>
      </c>
      <c r="D20" s="10">
        <v>1</v>
      </c>
      <c r="E20">
        <f>SUM($D$2:D20)</f>
        <v>69</v>
      </c>
      <c r="F20" s="12">
        <v>69</v>
      </c>
      <c r="G20" s="12">
        <v>0.7</v>
      </c>
      <c r="H20" s="12">
        <f t="shared" si="0"/>
        <v>2000</v>
      </c>
      <c r="I20" s="12">
        <v>0.3</v>
      </c>
      <c r="J20" s="12">
        <f t="shared" si="1"/>
        <v>1830000</v>
      </c>
      <c r="M20" s="10">
        <v>19</v>
      </c>
      <c r="N20" s="10">
        <v>7600</v>
      </c>
      <c r="O20" s="10">
        <f t="shared" si="2"/>
        <v>190000</v>
      </c>
    </row>
    <row r="21" ht="16.5" spans="1:15">
      <c r="A21" s="10">
        <v>20</v>
      </c>
      <c r="B21" s="10">
        <f>经验配置!AS95</f>
        <v>6843390</v>
      </c>
      <c r="C21" s="10">
        <f>VLOOKUP(A21,升级节奏!$A$1:$E$32,2,0)</f>
        <v>88</v>
      </c>
      <c r="D21" s="10">
        <v>1</v>
      </c>
      <c r="E21">
        <f>SUM($D$2:D21)</f>
        <v>70</v>
      </c>
      <c r="F21" s="12">
        <v>70</v>
      </c>
      <c r="G21" s="12">
        <v>0.7</v>
      </c>
      <c r="H21" s="12">
        <f t="shared" si="0"/>
        <v>3000</v>
      </c>
      <c r="I21" s="12">
        <v>0.3</v>
      </c>
      <c r="J21" s="12">
        <f t="shared" si="1"/>
        <v>2050000</v>
      </c>
      <c r="M21" s="10">
        <v>20</v>
      </c>
      <c r="N21" s="10">
        <v>8000</v>
      </c>
      <c r="O21" s="10">
        <f t="shared" si="2"/>
        <v>200000</v>
      </c>
    </row>
    <row r="22" ht="16.5" spans="1:15">
      <c r="A22" s="10">
        <v>21</v>
      </c>
      <c r="B22" s="10">
        <f>经验配置!AS96</f>
        <v>7620682</v>
      </c>
      <c r="C22" s="10">
        <f>VLOOKUP(A22,升级节奏!$A$1:$E$32,2,0)</f>
        <v>89</v>
      </c>
      <c r="D22" s="10">
        <v>1</v>
      </c>
      <c r="E22">
        <f>SUM($D$2:D22)</f>
        <v>71</v>
      </c>
      <c r="F22" s="12">
        <v>71</v>
      </c>
      <c r="G22" s="12">
        <v>0.7</v>
      </c>
      <c r="H22" s="12">
        <f t="shared" si="0"/>
        <v>3000</v>
      </c>
      <c r="I22" s="12">
        <v>0.3</v>
      </c>
      <c r="J22" s="12">
        <f t="shared" si="1"/>
        <v>2280000</v>
      </c>
      <c r="M22" s="10">
        <v>21</v>
      </c>
      <c r="N22" s="10">
        <v>8400</v>
      </c>
      <c r="O22" s="10">
        <f t="shared" si="2"/>
        <v>210000</v>
      </c>
    </row>
    <row r="23" ht="16.5" spans="1:15">
      <c r="A23" s="10">
        <v>22</v>
      </c>
      <c r="B23" s="10">
        <f>经验配置!AS97</f>
        <v>8465475</v>
      </c>
      <c r="C23" s="10">
        <f>VLOOKUP(A23,升级节奏!$A$1:$E$32,2,0)</f>
        <v>90</v>
      </c>
      <c r="D23" s="10">
        <v>1</v>
      </c>
      <c r="E23">
        <f>SUM($D$2:D23)</f>
        <v>72</v>
      </c>
      <c r="F23" s="12">
        <v>72</v>
      </c>
      <c r="G23" s="12">
        <v>0.7</v>
      </c>
      <c r="H23" s="12">
        <f t="shared" si="0"/>
        <v>4000</v>
      </c>
      <c r="I23" s="12">
        <v>0.3</v>
      </c>
      <c r="J23" s="12">
        <f t="shared" si="1"/>
        <v>2530000</v>
      </c>
      <c r="M23" s="10">
        <v>22</v>
      </c>
      <c r="N23" s="10">
        <v>8800</v>
      </c>
      <c r="O23" s="10">
        <f t="shared" si="2"/>
        <v>220000</v>
      </c>
    </row>
    <row r="24" ht="16.5" spans="1:15">
      <c r="A24" s="10">
        <v>23</v>
      </c>
      <c r="B24" s="10">
        <f>经验配置!AS98</f>
        <v>9393667</v>
      </c>
      <c r="C24" s="10">
        <f>VLOOKUP(A24,升级节奏!$A$1:$E$32,2,0)</f>
        <v>91</v>
      </c>
      <c r="D24" s="10">
        <v>1</v>
      </c>
      <c r="E24">
        <f>SUM($D$2:D24)</f>
        <v>73</v>
      </c>
      <c r="F24" s="12">
        <v>73</v>
      </c>
      <c r="G24" s="12">
        <v>0.7</v>
      </c>
      <c r="H24" s="12">
        <f t="shared" si="0"/>
        <v>4000</v>
      </c>
      <c r="I24" s="12">
        <v>0.3</v>
      </c>
      <c r="J24" s="12">
        <f t="shared" si="1"/>
        <v>2810000</v>
      </c>
      <c r="M24" s="10">
        <v>23</v>
      </c>
      <c r="N24" s="10">
        <v>9200</v>
      </c>
      <c r="O24" s="10">
        <f t="shared" si="2"/>
        <v>230000</v>
      </c>
    </row>
    <row r="25" ht="16.5" spans="1:15">
      <c r="A25" s="10">
        <v>24</v>
      </c>
      <c r="B25" s="10">
        <f>经验配置!AS99</f>
        <v>10406160</v>
      </c>
      <c r="C25" s="10">
        <f>VLOOKUP(A25,升级节奏!$A$1:$E$32,2,0)</f>
        <v>92</v>
      </c>
      <c r="D25" s="10">
        <v>1</v>
      </c>
      <c r="E25">
        <f>SUM($D$2:D25)</f>
        <v>74</v>
      </c>
      <c r="F25" s="12">
        <v>74</v>
      </c>
      <c r="G25" s="12">
        <v>0.7</v>
      </c>
      <c r="H25" s="12">
        <f t="shared" si="0"/>
        <v>5000</v>
      </c>
      <c r="I25" s="12">
        <v>0.3</v>
      </c>
      <c r="J25" s="12">
        <f t="shared" si="1"/>
        <v>3120000</v>
      </c>
      <c r="M25" s="10">
        <v>24</v>
      </c>
      <c r="N25" s="10">
        <v>9600</v>
      </c>
      <c r="O25" s="10">
        <f t="shared" si="2"/>
        <v>240000</v>
      </c>
    </row>
    <row r="26" ht="16.5" spans="1:15">
      <c r="A26" s="10">
        <v>25</v>
      </c>
      <c r="B26" s="10">
        <f>经验配置!AS100</f>
        <v>11503852</v>
      </c>
      <c r="C26" s="10">
        <f>VLOOKUP(A26,升级节奏!$A$1:$E$32,2,0)</f>
        <v>92</v>
      </c>
      <c r="D26" s="10">
        <v>1</v>
      </c>
      <c r="E26">
        <f>SUM($D$2:D26)</f>
        <v>75</v>
      </c>
      <c r="F26" s="12">
        <v>75</v>
      </c>
      <c r="G26" s="12">
        <v>0.7</v>
      </c>
      <c r="H26" s="12">
        <f t="shared" si="0"/>
        <v>5000</v>
      </c>
      <c r="I26" s="12">
        <v>0.3</v>
      </c>
      <c r="J26" s="12">
        <f t="shared" si="1"/>
        <v>3450000</v>
      </c>
      <c r="M26" s="10">
        <v>25</v>
      </c>
      <c r="N26" s="10">
        <v>10000</v>
      </c>
      <c r="O26" s="10">
        <f t="shared" si="2"/>
        <v>250000</v>
      </c>
    </row>
    <row r="27" ht="16.5" spans="1:15">
      <c r="A27" s="10">
        <v>26</v>
      </c>
      <c r="B27" s="10">
        <f>经验配置!AS101</f>
        <v>12687645</v>
      </c>
      <c r="C27" s="10">
        <f>VLOOKUP(A27,升级节奏!$A$1:$E$32,2,0)</f>
        <v>93</v>
      </c>
      <c r="D27" s="10">
        <v>1</v>
      </c>
      <c r="E27">
        <f>SUM($D$2:D27)</f>
        <v>76</v>
      </c>
      <c r="F27" s="12">
        <v>76</v>
      </c>
      <c r="G27" s="12">
        <v>0.7</v>
      </c>
      <c r="H27" s="12">
        <f t="shared" si="0"/>
        <v>6000</v>
      </c>
      <c r="I27" s="12">
        <v>0.3</v>
      </c>
      <c r="J27" s="12">
        <f t="shared" si="1"/>
        <v>3800000</v>
      </c>
      <c r="M27" s="10">
        <v>26</v>
      </c>
      <c r="N27" s="10">
        <v>10400</v>
      </c>
      <c r="O27" s="10">
        <f t="shared" si="2"/>
        <v>260000</v>
      </c>
    </row>
    <row r="28" ht="16.5" spans="1:15">
      <c r="A28" s="10">
        <v>27</v>
      </c>
      <c r="B28" s="10">
        <f>经验配置!AS102</f>
        <v>9339787</v>
      </c>
      <c r="C28" s="10">
        <f>VLOOKUP(A28,升级节奏!$A$1:$E$32,2,0)</f>
        <v>93</v>
      </c>
      <c r="D28" s="10">
        <v>1</v>
      </c>
      <c r="E28">
        <f>SUM($D$2:D28)</f>
        <v>77</v>
      </c>
      <c r="F28" s="12">
        <v>77</v>
      </c>
      <c r="G28" s="12">
        <v>0.7</v>
      </c>
      <c r="H28" s="12">
        <f t="shared" si="0"/>
        <v>4000</v>
      </c>
      <c r="I28" s="12">
        <v>0.3</v>
      </c>
      <c r="J28" s="12">
        <f t="shared" si="1"/>
        <v>2800000</v>
      </c>
      <c r="M28" s="10">
        <v>27</v>
      </c>
      <c r="N28" s="10">
        <v>10800</v>
      </c>
      <c r="O28" s="10">
        <f t="shared" si="2"/>
        <v>270000</v>
      </c>
    </row>
    <row r="29" ht="16.5" spans="13:15">
      <c r="M29" s="10">
        <v>28</v>
      </c>
      <c r="N29" s="10">
        <v>11200</v>
      </c>
      <c r="O29" s="10">
        <f t="shared" si="2"/>
        <v>280000</v>
      </c>
    </row>
    <row r="30" ht="16.5" spans="13:15">
      <c r="M30" s="10">
        <v>29</v>
      </c>
      <c r="N30" s="10">
        <v>11600</v>
      </c>
      <c r="O30" s="10">
        <f t="shared" si="2"/>
        <v>290000</v>
      </c>
    </row>
    <row r="31" ht="16.5" spans="13:15">
      <c r="M31" s="10">
        <v>30</v>
      </c>
      <c r="N31" s="10">
        <v>12000</v>
      </c>
      <c r="O31" s="10">
        <f t="shared" si="2"/>
        <v>300000</v>
      </c>
    </row>
    <row r="32" ht="16.5" spans="13:15">
      <c r="M32" s="10">
        <v>31</v>
      </c>
      <c r="N32" s="10">
        <v>12400</v>
      </c>
      <c r="O32" s="10">
        <f t="shared" si="2"/>
        <v>310000</v>
      </c>
    </row>
    <row r="33" ht="16.5" spans="13:15">
      <c r="M33" s="10">
        <v>32</v>
      </c>
      <c r="N33" s="10">
        <v>12800</v>
      </c>
      <c r="O33" s="10">
        <f t="shared" si="2"/>
        <v>320000</v>
      </c>
    </row>
    <row r="34" ht="16.5" spans="13:15">
      <c r="M34" s="10">
        <v>33</v>
      </c>
      <c r="N34" s="10">
        <v>13200</v>
      </c>
      <c r="O34" s="10">
        <f t="shared" si="2"/>
        <v>330000</v>
      </c>
    </row>
    <row r="35" ht="16.5" spans="13:15">
      <c r="M35" s="10">
        <v>34</v>
      </c>
      <c r="N35" s="10">
        <v>13600</v>
      </c>
      <c r="O35" s="10">
        <f t="shared" ref="O35:O66" si="3">M35*10000</f>
        <v>340000</v>
      </c>
    </row>
    <row r="36" ht="16.5" spans="13:15">
      <c r="M36" s="10">
        <v>35</v>
      </c>
      <c r="N36" s="10">
        <v>14000</v>
      </c>
      <c r="O36" s="10">
        <f t="shared" si="3"/>
        <v>350000</v>
      </c>
    </row>
    <row r="37" ht="16.5" spans="13:15">
      <c r="M37" s="10">
        <v>36</v>
      </c>
      <c r="N37" s="10">
        <v>14400</v>
      </c>
      <c r="O37" s="10">
        <f t="shared" si="3"/>
        <v>360000</v>
      </c>
    </row>
    <row r="38" ht="16.5" spans="13:15">
      <c r="M38" s="10">
        <v>37</v>
      </c>
      <c r="N38" s="10">
        <v>14800</v>
      </c>
      <c r="O38" s="10">
        <f t="shared" si="3"/>
        <v>370000</v>
      </c>
    </row>
    <row r="39" ht="16.5" spans="13:15">
      <c r="M39" s="10">
        <v>38</v>
      </c>
      <c r="N39" s="10">
        <v>15200</v>
      </c>
      <c r="O39" s="10">
        <f t="shared" si="3"/>
        <v>380000</v>
      </c>
    </row>
    <row r="40" ht="16.5" spans="13:15">
      <c r="M40" s="10">
        <v>39</v>
      </c>
      <c r="N40" s="10">
        <v>15600</v>
      </c>
      <c r="O40" s="10">
        <f t="shared" si="3"/>
        <v>390000</v>
      </c>
    </row>
    <row r="41" ht="16.5" spans="13:15">
      <c r="M41" s="10">
        <v>40</v>
      </c>
      <c r="N41" s="10">
        <v>16000</v>
      </c>
      <c r="O41" s="10">
        <f t="shared" si="3"/>
        <v>400000</v>
      </c>
    </row>
    <row r="42" ht="16.5" spans="13:15">
      <c r="M42" s="10">
        <v>41</v>
      </c>
      <c r="N42" s="10">
        <v>16400</v>
      </c>
      <c r="O42" s="10">
        <f t="shared" si="3"/>
        <v>410000</v>
      </c>
    </row>
    <row r="43" ht="16.5" spans="13:15">
      <c r="M43" s="10">
        <v>42</v>
      </c>
      <c r="N43" s="10">
        <v>16800</v>
      </c>
      <c r="O43" s="10">
        <f t="shared" si="3"/>
        <v>420000</v>
      </c>
    </row>
    <row r="44" ht="16.5" spans="13:15">
      <c r="M44" s="10">
        <v>43</v>
      </c>
      <c r="N44" s="10">
        <v>17200</v>
      </c>
      <c r="O44" s="10">
        <f t="shared" si="3"/>
        <v>430000</v>
      </c>
    </row>
    <row r="45" ht="16.5" spans="13:15">
      <c r="M45" s="10">
        <v>44</v>
      </c>
      <c r="N45" s="10">
        <v>17600</v>
      </c>
      <c r="O45" s="10">
        <f t="shared" si="3"/>
        <v>440000</v>
      </c>
    </row>
    <row r="46" ht="16.5" spans="13:15">
      <c r="M46" s="10">
        <v>45</v>
      </c>
      <c r="N46" s="10">
        <v>18000</v>
      </c>
      <c r="O46" s="10">
        <f t="shared" si="3"/>
        <v>450000</v>
      </c>
    </row>
    <row r="47" ht="16.5" spans="13:15">
      <c r="M47" s="10">
        <v>46</v>
      </c>
      <c r="N47" s="10">
        <v>18400</v>
      </c>
      <c r="O47" s="10">
        <f t="shared" si="3"/>
        <v>460000</v>
      </c>
    </row>
    <row r="48" ht="16.5" spans="13:15">
      <c r="M48" s="10">
        <v>47</v>
      </c>
      <c r="N48" s="10">
        <v>18800</v>
      </c>
      <c r="O48" s="10">
        <f t="shared" si="3"/>
        <v>470000</v>
      </c>
    </row>
    <row r="49" ht="16.5" spans="13:15">
      <c r="M49" s="10">
        <v>48</v>
      </c>
      <c r="N49" s="10">
        <v>19200</v>
      </c>
      <c r="O49" s="10">
        <f t="shared" si="3"/>
        <v>480000</v>
      </c>
    </row>
    <row r="50" ht="16.5" spans="13:15">
      <c r="M50" s="10">
        <v>49</v>
      </c>
      <c r="N50" s="10">
        <v>19600</v>
      </c>
      <c r="O50" s="10">
        <f t="shared" si="3"/>
        <v>490000</v>
      </c>
    </row>
    <row r="51" ht="16.5" spans="13:15">
      <c r="M51" s="10">
        <v>50</v>
      </c>
      <c r="N51" s="10">
        <v>20000</v>
      </c>
      <c r="O51" s="10">
        <f t="shared" si="3"/>
        <v>500000</v>
      </c>
    </row>
    <row r="52" ht="16.5" spans="13:15">
      <c r="M52" s="10">
        <v>51</v>
      </c>
      <c r="N52" s="10">
        <v>20400</v>
      </c>
      <c r="O52" s="10">
        <f t="shared" si="3"/>
        <v>510000</v>
      </c>
    </row>
    <row r="53" ht="16.5" spans="13:15">
      <c r="M53" s="10">
        <v>52</v>
      </c>
      <c r="N53" s="10">
        <v>20800</v>
      </c>
      <c r="O53" s="10">
        <f t="shared" si="3"/>
        <v>520000</v>
      </c>
    </row>
    <row r="54" ht="16.5" spans="13:15">
      <c r="M54" s="10">
        <v>53</v>
      </c>
      <c r="N54" s="10">
        <v>21200</v>
      </c>
      <c r="O54" s="10">
        <f t="shared" si="3"/>
        <v>530000</v>
      </c>
    </row>
    <row r="55" ht="16.5" spans="13:15">
      <c r="M55" s="10">
        <v>54</v>
      </c>
      <c r="N55" s="10">
        <v>21600</v>
      </c>
      <c r="O55" s="10">
        <f t="shared" si="3"/>
        <v>540000</v>
      </c>
    </row>
    <row r="56" ht="16.5" spans="13:15">
      <c r="M56" s="10">
        <v>55</v>
      </c>
      <c r="N56" s="10">
        <v>22000</v>
      </c>
      <c r="O56" s="10">
        <f t="shared" si="3"/>
        <v>550000</v>
      </c>
    </row>
    <row r="57" ht="16.5" spans="13:15">
      <c r="M57" s="10">
        <v>56</v>
      </c>
      <c r="N57" s="10">
        <v>22400</v>
      </c>
      <c r="O57" s="10">
        <f t="shared" si="3"/>
        <v>560000</v>
      </c>
    </row>
    <row r="58" ht="16.5" spans="13:15">
      <c r="M58" s="10">
        <v>57</v>
      </c>
      <c r="N58" s="10">
        <v>22800</v>
      </c>
      <c r="O58" s="10">
        <f t="shared" si="3"/>
        <v>570000</v>
      </c>
    </row>
    <row r="59" ht="16.5" spans="13:15">
      <c r="M59" s="10">
        <v>58</v>
      </c>
      <c r="N59" s="10">
        <v>23200</v>
      </c>
      <c r="O59" s="10">
        <f t="shared" si="3"/>
        <v>580000</v>
      </c>
    </row>
    <row r="60" ht="16.5" spans="13:15">
      <c r="M60" s="10">
        <v>59</v>
      </c>
      <c r="N60" s="10">
        <v>23600</v>
      </c>
      <c r="O60" s="10">
        <f t="shared" si="3"/>
        <v>590000</v>
      </c>
    </row>
    <row r="61" ht="16.5" spans="13:15">
      <c r="M61" s="10">
        <v>60</v>
      </c>
      <c r="N61" s="10">
        <v>24000</v>
      </c>
      <c r="O61" s="10">
        <f t="shared" si="3"/>
        <v>600000</v>
      </c>
    </row>
    <row r="62" ht="16.5" spans="13:15">
      <c r="M62" s="10">
        <v>61</v>
      </c>
      <c r="N62" s="10">
        <v>24400</v>
      </c>
      <c r="O62" s="10">
        <f t="shared" si="3"/>
        <v>610000</v>
      </c>
    </row>
    <row r="63" ht="16.5" spans="13:15">
      <c r="M63" s="10">
        <v>62</v>
      </c>
      <c r="N63" s="10">
        <v>24800</v>
      </c>
      <c r="O63" s="10">
        <f t="shared" si="3"/>
        <v>620000</v>
      </c>
    </row>
    <row r="64" ht="16.5" spans="13:15">
      <c r="M64" s="10">
        <v>63</v>
      </c>
      <c r="N64" s="10">
        <v>25200</v>
      </c>
      <c r="O64" s="10">
        <f t="shared" si="3"/>
        <v>630000</v>
      </c>
    </row>
    <row r="65" ht="16.5" spans="13:15">
      <c r="M65" s="10">
        <v>64</v>
      </c>
      <c r="N65" s="10">
        <v>25600</v>
      </c>
      <c r="O65" s="10">
        <f t="shared" si="3"/>
        <v>640000</v>
      </c>
    </row>
    <row r="66" ht="16.5" spans="13:15">
      <c r="M66" s="10">
        <v>65</v>
      </c>
      <c r="N66" s="10">
        <v>26000</v>
      </c>
      <c r="O66" s="10">
        <f t="shared" si="3"/>
        <v>650000</v>
      </c>
    </row>
    <row r="67" ht="16.5" spans="13:15">
      <c r="M67" s="10">
        <v>66</v>
      </c>
      <c r="N67" s="10">
        <v>26400</v>
      </c>
      <c r="O67" s="10">
        <f t="shared" ref="O67:O98" si="4">M67*10000</f>
        <v>660000</v>
      </c>
    </row>
    <row r="68" ht="16.5" spans="13:15">
      <c r="M68" s="10">
        <v>67</v>
      </c>
      <c r="N68" s="10">
        <v>26800</v>
      </c>
      <c r="O68" s="10">
        <f t="shared" si="4"/>
        <v>670000</v>
      </c>
    </row>
    <row r="69" ht="16.5" spans="13:15">
      <c r="M69" s="10">
        <v>68</v>
      </c>
      <c r="N69" s="10">
        <v>27200</v>
      </c>
      <c r="O69" s="10">
        <f t="shared" si="4"/>
        <v>680000</v>
      </c>
    </row>
    <row r="70" ht="16.5" spans="13:15">
      <c r="M70" s="10">
        <v>69</v>
      </c>
      <c r="N70" s="10">
        <v>27600</v>
      </c>
      <c r="O70" s="10">
        <f t="shared" si="4"/>
        <v>690000</v>
      </c>
    </row>
    <row r="71" ht="16.5" spans="13:15">
      <c r="M71" s="10">
        <v>70</v>
      </c>
      <c r="N71" s="10">
        <v>28000</v>
      </c>
      <c r="O71" s="10">
        <f t="shared" si="4"/>
        <v>700000</v>
      </c>
    </row>
    <row r="72" ht="16.5" spans="13:15">
      <c r="M72" s="10">
        <v>71</v>
      </c>
      <c r="N72" s="10">
        <v>28400</v>
      </c>
      <c r="O72" s="10">
        <f t="shared" si="4"/>
        <v>710000</v>
      </c>
    </row>
    <row r="73" ht="16.5" spans="13:15">
      <c r="M73" s="10">
        <v>72</v>
      </c>
      <c r="N73" s="10">
        <v>28800</v>
      </c>
      <c r="O73" s="10">
        <f t="shared" si="4"/>
        <v>720000</v>
      </c>
    </row>
    <row r="74" ht="16.5" spans="13:15">
      <c r="M74" s="10">
        <v>73</v>
      </c>
      <c r="N74" s="10">
        <v>29200</v>
      </c>
      <c r="O74" s="10">
        <f t="shared" si="4"/>
        <v>730000</v>
      </c>
    </row>
    <row r="75" ht="16.5" spans="13:15">
      <c r="M75" s="10">
        <v>74</v>
      </c>
      <c r="N75" s="10">
        <v>29600</v>
      </c>
      <c r="O75" s="10">
        <f t="shared" si="4"/>
        <v>740000</v>
      </c>
    </row>
    <row r="76" ht="16.5" spans="13:15">
      <c r="M76" s="10">
        <v>75</v>
      </c>
      <c r="N76" s="10">
        <v>30000</v>
      </c>
      <c r="O76" s="10">
        <f t="shared" si="4"/>
        <v>750000</v>
      </c>
    </row>
    <row r="77" ht="16.5" spans="13:15">
      <c r="M77" s="10">
        <v>76</v>
      </c>
      <c r="N77" s="10">
        <v>30400</v>
      </c>
      <c r="O77" s="10">
        <f t="shared" si="4"/>
        <v>760000</v>
      </c>
    </row>
    <row r="78" ht="16.5" spans="13:15">
      <c r="M78" s="10">
        <v>77</v>
      </c>
      <c r="N78" s="10">
        <v>30800</v>
      </c>
      <c r="O78" s="10">
        <f t="shared" si="4"/>
        <v>770000</v>
      </c>
    </row>
    <row r="79" ht="16.5" spans="13:15">
      <c r="M79" s="10">
        <v>78</v>
      </c>
      <c r="N79" s="10">
        <v>31200</v>
      </c>
      <c r="O79" s="10">
        <f t="shared" si="4"/>
        <v>780000</v>
      </c>
    </row>
    <row r="80" ht="16.5" spans="13:15">
      <c r="M80" s="10">
        <v>79</v>
      </c>
      <c r="N80" s="10">
        <v>31600</v>
      </c>
      <c r="O80" s="10">
        <f t="shared" si="4"/>
        <v>790000</v>
      </c>
    </row>
    <row r="81" ht="16.5" spans="13:15">
      <c r="M81" s="10">
        <v>80</v>
      </c>
      <c r="N81" s="10">
        <v>32000</v>
      </c>
      <c r="O81" s="10">
        <f t="shared" si="4"/>
        <v>800000</v>
      </c>
    </row>
    <row r="82" ht="16.5" spans="13:15">
      <c r="M82" s="10">
        <v>81</v>
      </c>
      <c r="N82" s="10">
        <v>32400</v>
      </c>
      <c r="O82" s="10">
        <f t="shared" si="4"/>
        <v>810000</v>
      </c>
    </row>
    <row r="83" ht="16.5" spans="13:15">
      <c r="M83" s="10">
        <v>82</v>
      </c>
      <c r="N83" s="10">
        <v>32800</v>
      </c>
      <c r="O83" s="10">
        <f t="shared" si="4"/>
        <v>820000</v>
      </c>
    </row>
    <row r="84" ht="16.5" spans="13:15">
      <c r="M84" s="10">
        <v>83</v>
      </c>
      <c r="N84" s="10">
        <v>33200</v>
      </c>
      <c r="O84" s="10">
        <f t="shared" si="4"/>
        <v>830000</v>
      </c>
    </row>
    <row r="85" ht="16.5" spans="13:15">
      <c r="M85" s="10">
        <v>84</v>
      </c>
      <c r="N85" s="10">
        <v>33600</v>
      </c>
      <c r="O85" s="10">
        <f t="shared" si="4"/>
        <v>840000</v>
      </c>
    </row>
    <row r="86" ht="16.5" spans="13:15">
      <c r="M86" s="10">
        <v>85</v>
      </c>
      <c r="N86" s="10">
        <v>34000</v>
      </c>
      <c r="O86" s="10">
        <f t="shared" si="4"/>
        <v>850000</v>
      </c>
    </row>
    <row r="87" ht="16.5" spans="13:15">
      <c r="M87" s="10">
        <v>86</v>
      </c>
      <c r="N87" s="10">
        <v>34400</v>
      </c>
      <c r="O87" s="10">
        <f t="shared" si="4"/>
        <v>860000</v>
      </c>
    </row>
    <row r="88" ht="16.5" spans="13:15">
      <c r="M88" s="10">
        <v>87</v>
      </c>
      <c r="N88" s="10">
        <v>34800</v>
      </c>
      <c r="O88" s="10">
        <f t="shared" si="4"/>
        <v>870000</v>
      </c>
    </row>
    <row r="89" ht="16.5" spans="13:15">
      <c r="M89" s="10">
        <v>88</v>
      </c>
      <c r="N89" s="10">
        <v>35200</v>
      </c>
      <c r="O89" s="10">
        <f t="shared" si="4"/>
        <v>880000</v>
      </c>
    </row>
    <row r="90" ht="16.5" spans="13:15">
      <c r="M90" s="10">
        <v>89</v>
      </c>
      <c r="N90" s="10">
        <v>35600</v>
      </c>
      <c r="O90" s="10">
        <f t="shared" si="4"/>
        <v>890000</v>
      </c>
    </row>
    <row r="91" ht="16.5" spans="13:15">
      <c r="M91" s="10">
        <v>90</v>
      </c>
      <c r="N91" s="10">
        <v>36000</v>
      </c>
      <c r="O91" s="10">
        <f t="shared" si="4"/>
        <v>900000</v>
      </c>
    </row>
    <row r="92" ht="16.5" spans="13:15">
      <c r="M92" s="10">
        <v>91</v>
      </c>
      <c r="N92" s="10">
        <v>36400</v>
      </c>
      <c r="O92" s="10">
        <f t="shared" si="4"/>
        <v>910000</v>
      </c>
    </row>
    <row r="93" ht="16.5" spans="13:15">
      <c r="M93" s="10">
        <v>92</v>
      </c>
      <c r="N93" s="10">
        <v>36800</v>
      </c>
      <c r="O93" s="10">
        <f t="shared" si="4"/>
        <v>920000</v>
      </c>
    </row>
    <row r="94" ht="16.5" spans="13:15">
      <c r="M94" s="10">
        <v>93</v>
      </c>
      <c r="N94" s="10">
        <v>37200</v>
      </c>
      <c r="O94" s="10">
        <f t="shared" si="4"/>
        <v>930000</v>
      </c>
    </row>
    <row r="95" ht="16.5" spans="13:15">
      <c r="M95" s="10">
        <v>94</v>
      </c>
      <c r="N95" s="10">
        <v>37600</v>
      </c>
      <c r="O95" s="10">
        <f t="shared" si="4"/>
        <v>940000</v>
      </c>
    </row>
    <row r="96" ht="16.5" spans="13:15">
      <c r="M96" s="10">
        <v>95</v>
      </c>
      <c r="N96" s="10">
        <v>38000</v>
      </c>
      <c r="O96" s="10">
        <f t="shared" si="4"/>
        <v>950000</v>
      </c>
    </row>
    <row r="97" ht="16.5" spans="13:15">
      <c r="M97" s="10">
        <v>96</v>
      </c>
      <c r="N97" s="10">
        <v>38400</v>
      </c>
      <c r="O97" s="10">
        <f t="shared" si="4"/>
        <v>960000</v>
      </c>
    </row>
    <row r="98" ht="16.5" spans="13:15">
      <c r="M98" s="10">
        <v>97</v>
      </c>
      <c r="N98" s="10">
        <v>38800</v>
      </c>
      <c r="O98" s="10">
        <f t="shared" si="4"/>
        <v>970000</v>
      </c>
    </row>
    <row r="99" ht="16.5" spans="13:15">
      <c r="M99" s="10">
        <v>98</v>
      </c>
      <c r="N99" s="10">
        <v>39200</v>
      </c>
      <c r="O99" s="10">
        <f t="shared" ref="O99:O130" si="5">M99*10000</f>
        <v>980000</v>
      </c>
    </row>
    <row r="100" ht="16.5" spans="13:15">
      <c r="M100" s="10">
        <v>99</v>
      </c>
      <c r="N100" s="10">
        <v>39600</v>
      </c>
      <c r="O100" s="10">
        <f t="shared" si="5"/>
        <v>990000</v>
      </c>
    </row>
    <row r="101" ht="16.5" spans="13:15">
      <c r="M101" s="10">
        <v>100</v>
      </c>
      <c r="N101" s="10">
        <v>40000</v>
      </c>
      <c r="O101" s="10">
        <f t="shared" si="5"/>
        <v>1000000</v>
      </c>
    </row>
    <row r="102" ht="16.5" spans="13:15">
      <c r="M102" s="10">
        <v>101</v>
      </c>
      <c r="N102" s="10">
        <v>40400</v>
      </c>
      <c r="O102" s="10">
        <f t="shared" si="5"/>
        <v>1010000</v>
      </c>
    </row>
    <row r="103" ht="16.5" spans="13:15">
      <c r="M103" s="10">
        <v>102</v>
      </c>
      <c r="N103" s="10">
        <v>40800</v>
      </c>
      <c r="O103" s="10">
        <f t="shared" si="5"/>
        <v>1020000</v>
      </c>
    </row>
    <row r="104" ht="16.5" spans="13:15">
      <c r="M104" s="10">
        <v>103</v>
      </c>
      <c r="N104" s="10">
        <v>41200</v>
      </c>
      <c r="O104" s="10">
        <f t="shared" si="5"/>
        <v>1030000</v>
      </c>
    </row>
    <row r="105" ht="16.5" spans="13:15">
      <c r="M105" s="10">
        <v>104</v>
      </c>
      <c r="N105" s="10">
        <v>41600</v>
      </c>
      <c r="O105" s="10">
        <f t="shared" si="5"/>
        <v>1040000</v>
      </c>
    </row>
    <row r="106" ht="16.5" spans="13:15">
      <c r="M106" s="10">
        <v>105</v>
      </c>
      <c r="N106" s="10">
        <v>42000</v>
      </c>
      <c r="O106" s="10">
        <f t="shared" si="5"/>
        <v>1050000</v>
      </c>
    </row>
    <row r="107" ht="16.5" spans="13:15">
      <c r="M107" s="10">
        <v>106</v>
      </c>
      <c r="N107" s="10">
        <v>42400</v>
      </c>
      <c r="O107" s="10">
        <f t="shared" si="5"/>
        <v>1060000</v>
      </c>
    </row>
    <row r="108" ht="16.5" spans="13:15">
      <c r="M108" s="10">
        <v>107</v>
      </c>
      <c r="N108" s="10">
        <v>42800</v>
      </c>
      <c r="O108" s="10">
        <f t="shared" si="5"/>
        <v>1070000</v>
      </c>
    </row>
    <row r="109" ht="16.5" spans="13:15">
      <c r="M109" s="10">
        <v>108</v>
      </c>
      <c r="N109" s="10">
        <v>43200</v>
      </c>
      <c r="O109" s="10">
        <f t="shared" si="5"/>
        <v>1080000</v>
      </c>
    </row>
    <row r="110" ht="16.5" spans="13:15">
      <c r="M110" s="10">
        <v>109</v>
      </c>
      <c r="N110" s="10">
        <v>43600</v>
      </c>
      <c r="O110" s="10">
        <f t="shared" si="5"/>
        <v>1090000</v>
      </c>
    </row>
    <row r="111" ht="16.5" spans="13:15">
      <c r="M111" s="10">
        <v>110</v>
      </c>
      <c r="N111" s="10">
        <v>44000</v>
      </c>
      <c r="O111" s="10">
        <f t="shared" si="5"/>
        <v>1100000</v>
      </c>
    </row>
    <row r="112" ht="16.5" spans="13:15">
      <c r="M112" s="10">
        <v>111</v>
      </c>
      <c r="N112" s="10">
        <v>44400</v>
      </c>
      <c r="O112" s="10">
        <f t="shared" si="5"/>
        <v>1110000</v>
      </c>
    </row>
    <row r="113" ht="16.5" spans="13:15">
      <c r="M113" s="10">
        <v>112</v>
      </c>
      <c r="N113" s="10">
        <v>44800</v>
      </c>
      <c r="O113" s="10">
        <f t="shared" si="5"/>
        <v>1120000</v>
      </c>
    </row>
    <row r="114" ht="16.5" spans="13:15">
      <c r="M114" s="10">
        <v>113</v>
      </c>
      <c r="N114" s="10">
        <v>45200</v>
      </c>
      <c r="O114" s="10">
        <f t="shared" si="5"/>
        <v>1130000</v>
      </c>
    </row>
    <row r="115" ht="16.5" spans="13:15">
      <c r="M115" s="10">
        <v>114</v>
      </c>
      <c r="N115" s="10">
        <v>45600</v>
      </c>
      <c r="O115" s="10">
        <f t="shared" si="5"/>
        <v>1140000</v>
      </c>
    </row>
    <row r="116" ht="16.5" spans="13:15">
      <c r="M116" s="10">
        <v>115</v>
      </c>
      <c r="N116" s="10">
        <v>46000</v>
      </c>
      <c r="O116" s="10">
        <f t="shared" si="5"/>
        <v>1150000</v>
      </c>
    </row>
    <row r="117" ht="16.5" spans="13:15">
      <c r="M117" s="10">
        <v>116</v>
      </c>
      <c r="N117" s="10">
        <v>46400</v>
      </c>
      <c r="O117" s="10">
        <f t="shared" si="5"/>
        <v>1160000</v>
      </c>
    </row>
    <row r="118" ht="16.5" spans="13:15">
      <c r="M118" s="10">
        <v>117</v>
      </c>
      <c r="N118" s="10">
        <v>46800</v>
      </c>
      <c r="O118" s="10">
        <f t="shared" si="5"/>
        <v>1170000</v>
      </c>
    </row>
    <row r="119" ht="16.5" spans="13:15">
      <c r="M119" s="10">
        <v>118</v>
      </c>
      <c r="N119" s="10">
        <v>47200</v>
      </c>
      <c r="O119" s="10">
        <f t="shared" si="5"/>
        <v>1180000</v>
      </c>
    </row>
    <row r="120" ht="16.5" spans="13:15">
      <c r="M120" s="10">
        <v>119</v>
      </c>
      <c r="N120" s="10">
        <v>47600</v>
      </c>
      <c r="O120" s="10">
        <f t="shared" si="5"/>
        <v>1190000</v>
      </c>
    </row>
    <row r="121" ht="16.5" spans="13:15">
      <c r="M121" s="10">
        <v>120</v>
      </c>
      <c r="N121" s="10">
        <v>48000</v>
      </c>
      <c r="O121" s="10">
        <f t="shared" si="5"/>
        <v>1200000</v>
      </c>
    </row>
    <row r="122" ht="16.5" spans="13:15">
      <c r="M122" s="10">
        <v>121</v>
      </c>
      <c r="N122" s="10">
        <v>48400</v>
      </c>
      <c r="O122" s="10">
        <f t="shared" si="5"/>
        <v>1210000</v>
      </c>
    </row>
    <row r="123" ht="16.5" spans="13:15">
      <c r="M123" s="10">
        <v>122</v>
      </c>
      <c r="N123" s="10">
        <v>48800</v>
      </c>
      <c r="O123" s="10">
        <f t="shared" si="5"/>
        <v>1220000</v>
      </c>
    </row>
    <row r="124" ht="16.5" spans="13:15">
      <c r="M124" s="10">
        <v>123</v>
      </c>
      <c r="N124" s="10">
        <v>49200</v>
      </c>
      <c r="O124" s="10">
        <f t="shared" si="5"/>
        <v>1230000</v>
      </c>
    </row>
    <row r="125" ht="16.5" spans="13:15">
      <c r="M125" s="10">
        <v>124</v>
      </c>
      <c r="N125" s="10">
        <v>49600</v>
      </c>
      <c r="O125" s="10">
        <f t="shared" si="5"/>
        <v>1240000</v>
      </c>
    </row>
    <row r="126" ht="16.5" spans="13:15">
      <c r="M126" s="10">
        <v>125</v>
      </c>
      <c r="N126" s="10">
        <v>50000</v>
      </c>
      <c r="O126" s="10">
        <f t="shared" si="5"/>
        <v>1250000</v>
      </c>
    </row>
    <row r="127" ht="16.5" spans="13:15">
      <c r="M127" s="10">
        <v>126</v>
      </c>
      <c r="N127" s="10">
        <v>50400</v>
      </c>
      <c r="O127" s="10">
        <f t="shared" si="5"/>
        <v>1260000</v>
      </c>
    </row>
    <row r="128" ht="16.5" spans="13:15">
      <c r="M128" s="10">
        <v>127</v>
      </c>
      <c r="N128" s="10">
        <v>50800</v>
      </c>
      <c r="O128" s="10">
        <f t="shared" si="5"/>
        <v>1270000</v>
      </c>
    </row>
    <row r="129" ht="16.5" spans="13:15">
      <c r="M129" s="10">
        <v>128</v>
      </c>
      <c r="N129" s="10">
        <v>51200</v>
      </c>
      <c r="O129" s="10">
        <f t="shared" si="5"/>
        <v>1280000</v>
      </c>
    </row>
    <row r="130" ht="16.5" spans="13:15">
      <c r="M130" s="10">
        <v>129</v>
      </c>
      <c r="N130" s="10">
        <v>51600</v>
      </c>
      <c r="O130" s="10">
        <f t="shared" si="5"/>
        <v>1290000</v>
      </c>
    </row>
    <row r="131" ht="16.5" spans="13:15">
      <c r="M131" s="10">
        <v>130</v>
      </c>
      <c r="N131" s="10">
        <v>52000</v>
      </c>
      <c r="O131" s="10">
        <f t="shared" ref="O131:O151" si="6">M131*10000</f>
        <v>1300000</v>
      </c>
    </row>
    <row r="132" ht="16.5" spans="13:15">
      <c r="M132" s="10">
        <v>131</v>
      </c>
      <c r="N132" s="10">
        <v>52400</v>
      </c>
      <c r="O132" s="10">
        <f t="shared" si="6"/>
        <v>1310000</v>
      </c>
    </row>
    <row r="133" ht="16.5" spans="13:15">
      <c r="M133" s="10">
        <v>132</v>
      </c>
      <c r="N133" s="10">
        <v>52800</v>
      </c>
      <c r="O133" s="10">
        <f t="shared" si="6"/>
        <v>1320000</v>
      </c>
    </row>
    <row r="134" ht="16.5" spans="13:15">
      <c r="M134" s="10">
        <v>133</v>
      </c>
      <c r="N134" s="10">
        <v>53200</v>
      </c>
      <c r="O134" s="10">
        <f t="shared" si="6"/>
        <v>1330000</v>
      </c>
    </row>
    <row r="135" ht="16.5" spans="13:15">
      <c r="M135" s="10">
        <v>134</v>
      </c>
      <c r="N135" s="10">
        <v>53600</v>
      </c>
      <c r="O135" s="10">
        <f t="shared" si="6"/>
        <v>1340000</v>
      </c>
    </row>
    <row r="136" ht="16.5" spans="13:15">
      <c r="M136" s="10">
        <v>135</v>
      </c>
      <c r="N136" s="10">
        <v>54000</v>
      </c>
      <c r="O136" s="10">
        <f t="shared" si="6"/>
        <v>1350000</v>
      </c>
    </row>
    <row r="137" ht="16.5" spans="13:15">
      <c r="M137" s="10">
        <v>136</v>
      </c>
      <c r="N137" s="10">
        <v>54400</v>
      </c>
      <c r="O137" s="10">
        <f t="shared" si="6"/>
        <v>1360000</v>
      </c>
    </row>
    <row r="138" ht="16.5" spans="13:15">
      <c r="M138" s="10">
        <v>137</v>
      </c>
      <c r="N138" s="10">
        <v>54800</v>
      </c>
      <c r="O138" s="10">
        <f t="shared" si="6"/>
        <v>1370000</v>
      </c>
    </row>
    <row r="139" ht="16.5" spans="13:15">
      <c r="M139" s="10">
        <v>138</v>
      </c>
      <c r="N139" s="10">
        <v>55200</v>
      </c>
      <c r="O139" s="10">
        <f t="shared" si="6"/>
        <v>1380000</v>
      </c>
    </row>
    <row r="140" ht="16.5" spans="13:15">
      <c r="M140" s="10">
        <v>139</v>
      </c>
      <c r="N140" s="10">
        <v>55600</v>
      </c>
      <c r="O140" s="10">
        <f t="shared" si="6"/>
        <v>1390000</v>
      </c>
    </row>
    <row r="141" ht="16.5" spans="13:15">
      <c r="M141" s="10">
        <v>140</v>
      </c>
      <c r="N141" s="10">
        <v>56000</v>
      </c>
      <c r="O141" s="10">
        <f t="shared" si="6"/>
        <v>1400000</v>
      </c>
    </row>
    <row r="142" ht="16.5" spans="13:15">
      <c r="M142" s="10">
        <v>141</v>
      </c>
      <c r="N142" s="10">
        <v>56400</v>
      </c>
      <c r="O142" s="10">
        <f t="shared" si="6"/>
        <v>1410000</v>
      </c>
    </row>
    <row r="143" ht="16.5" spans="13:15">
      <c r="M143" s="10">
        <v>142</v>
      </c>
      <c r="N143" s="10">
        <v>56800</v>
      </c>
      <c r="O143" s="10">
        <f t="shared" si="6"/>
        <v>1420000</v>
      </c>
    </row>
    <row r="144" ht="16.5" spans="13:15">
      <c r="M144" s="10">
        <v>143</v>
      </c>
      <c r="N144" s="10">
        <v>57200</v>
      </c>
      <c r="O144" s="10">
        <f t="shared" si="6"/>
        <v>1430000</v>
      </c>
    </row>
    <row r="145" ht="16.5" spans="13:15">
      <c r="M145" s="10">
        <v>144</v>
      </c>
      <c r="N145" s="10">
        <v>57600</v>
      </c>
      <c r="O145" s="10">
        <f t="shared" si="6"/>
        <v>1440000</v>
      </c>
    </row>
    <row r="146" ht="16.5" spans="13:15">
      <c r="M146" s="10">
        <v>145</v>
      </c>
      <c r="N146" s="10">
        <v>58000</v>
      </c>
      <c r="O146" s="10">
        <f t="shared" si="6"/>
        <v>1450000</v>
      </c>
    </row>
    <row r="147" ht="16.5" spans="13:15">
      <c r="M147" s="10">
        <v>146</v>
      </c>
      <c r="N147" s="10">
        <v>58400</v>
      </c>
      <c r="O147" s="10">
        <f t="shared" si="6"/>
        <v>1460000</v>
      </c>
    </row>
    <row r="148" ht="16.5" spans="13:15">
      <c r="M148" s="10">
        <v>147</v>
      </c>
      <c r="N148" s="10">
        <v>58800</v>
      </c>
      <c r="O148" s="10">
        <f t="shared" si="6"/>
        <v>1470000</v>
      </c>
    </row>
    <row r="149" ht="16.5" spans="13:15">
      <c r="M149" s="10">
        <v>148</v>
      </c>
      <c r="N149" s="10">
        <v>59200</v>
      </c>
      <c r="O149" s="10">
        <f t="shared" si="6"/>
        <v>1480000</v>
      </c>
    </row>
    <row r="150" ht="16.5" spans="13:15">
      <c r="M150" s="10">
        <v>149</v>
      </c>
      <c r="N150" s="10">
        <v>59600</v>
      </c>
      <c r="O150" s="10">
        <f t="shared" si="6"/>
        <v>1490000</v>
      </c>
    </row>
    <row r="151" ht="16.5" spans="13:15">
      <c r="M151" s="10">
        <v>150</v>
      </c>
      <c r="N151" s="10">
        <v>60000</v>
      </c>
      <c r="O151" s="10">
        <f t="shared" si="6"/>
        <v>1500000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K34"/>
  <sheetViews>
    <sheetView workbookViewId="0">
      <selection activeCell="G14" sqref="G14"/>
    </sheetView>
  </sheetViews>
  <sheetFormatPr defaultColWidth="9" defaultRowHeight="13.5"/>
  <cols>
    <col min="6" max="6" width="14.125" customWidth="1"/>
    <col min="7" max="7" width="11" customWidth="1"/>
    <col min="8" max="8" width="14.125" customWidth="1"/>
  </cols>
  <sheetData>
    <row r="1" ht="16.5" spans="1:11">
      <c r="A1" s="10" t="s">
        <v>1319</v>
      </c>
      <c r="B1" s="10" t="s">
        <v>1438</v>
      </c>
      <c r="C1" s="10" t="s">
        <v>1439</v>
      </c>
      <c r="D1" s="10" t="s">
        <v>1440</v>
      </c>
      <c r="E1" s="10" t="s">
        <v>1441</v>
      </c>
      <c r="F1" s="10" t="s">
        <v>1442</v>
      </c>
      <c r="G1" s="10" t="s">
        <v>1443</v>
      </c>
      <c r="H1" s="10" t="s">
        <v>1444</v>
      </c>
      <c r="I1" s="10" t="s">
        <v>1445</v>
      </c>
      <c r="J1" s="10" t="s">
        <v>1236</v>
      </c>
      <c r="K1" s="10" t="s">
        <v>1322</v>
      </c>
    </row>
    <row r="2" ht="16.5" spans="1:11">
      <c r="A2" s="10">
        <v>1</v>
      </c>
      <c r="B2" s="10" t="s">
        <v>1446</v>
      </c>
      <c r="C2" s="10">
        <v>1</v>
      </c>
      <c r="D2" s="10" t="s">
        <v>1447</v>
      </c>
      <c r="E2" s="10">
        <v>203</v>
      </c>
      <c r="F2" s="34" t="s">
        <v>1448</v>
      </c>
      <c r="G2" s="10" t="s">
        <v>1449</v>
      </c>
      <c r="H2" s="10" t="s">
        <v>1450</v>
      </c>
      <c r="I2" s="10">
        <v>4500</v>
      </c>
      <c r="J2" s="10"/>
      <c r="K2" s="10"/>
    </row>
    <row r="3" ht="16.5" spans="1:11">
      <c r="A3" s="10">
        <v>2</v>
      </c>
      <c r="B3" s="10" t="s">
        <v>1446</v>
      </c>
      <c r="C3" s="10">
        <v>5</v>
      </c>
      <c r="D3" s="10" t="s">
        <v>1451</v>
      </c>
      <c r="E3" s="10">
        <v>77</v>
      </c>
      <c r="F3" s="10" t="s">
        <v>1452</v>
      </c>
      <c r="G3" s="10" t="s">
        <v>1453</v>
      </c>
      <c r="H3" s="10" t="s">
        <v>1454</v>
      </c>
      <c r="I3" s="10">
        <v>7700</v>
      </c>
      <c r="J3" s="10"/>
      <c r="K3" s="10"/>
    </row>
    <row r="4" ht="16.5" spans="1:11">
      <c r="A4" s="10">
        <v>3</v>
      </c>
      <c r="B4" s="10" t="s">
        <v>1446</v>
      </c>
      <c r="C4" s="10">
        <v>9</v>
      </c>
      <c r="D4" s="10" t="s">
        <v>1455</v>
      </c>
      <c r="E4" s="10">
        <v>3</v>
      </c>
      <c r="F4" s="10" t="s">
        <v>1456</v>
      </c>
      <c r="G4" s="10" t="s">
        <v>1457</v>
      </c>
      <c r="H4" s="10" t="s">
        <v>1458</v>
      </c>
      <c r="I4" s="10">
        <v>10000</v>
      </c>
      <c r="J4" s="10"/>
      <c r="K4" s="10"/>
    </row>
    <row r="5" ht="16.5" spans="1:11">
      <c r="A5" s="10">
        <v>4</v>
      </c>
      <c r="B5" s="10" t="s">
        <v>1446</v>
      </c>
      <c r="C5" s="10">
        <v>12</v>
      </c>
      <c r="D5" s="10" t="s">
        <v>1459</v>
      </c>
      <c r="E5" s="10">
        <v>11</v>
      </c>
      <c r="F5" s="10" t="s">
        <v>1460</v>
      </c>
      <c r="G5" s="10" t="s">
        <v>1461</v>
      </c>
      <c r="H5" s="10" t="s">
        <v>1462</v>
      </c>
      <c r="I5" s="10">
        <v>16000</v>
      </c>
      <c r="J5" s="10"/>
      <c r="K5" s="10"/>
    </row>
    <row r="6" ht="16.5" spans="1:11">
      <c r="A6" s="10">
        <v>5</v>
      </c>
      <c r="B6" s="10" t="s">
        <v>1446</v>
      </c>
      <c r="C6" s="10">
        <v>15</v>
      </c>
      <c r="D6" s="10" t="s">
        <v>1463</v>
      </c>
      <c r="E6" s="10">
        <v>5</v>
      </c>
      <c r="F6" s="10" t="s">
        <v>1464</v>
      </c>
      <c r="G6" s="10" t="s">
        <v>1465</v>
      </c>
      <c r="H6" s="10" t="s">
        <v>1466</v>
      </c>
      <c r="I6" s="10">
        <v>16000</v>
      </c>
      <c r="J6" s="10"/>
      <c r="K6" s="10"/>
    </row>
    <row r="7" ht="16.5" spans="1:11">
      <c r="A7" s="10">
        <v>6</v>
      </c>
      <c r="B7" s="10" t="s">
        <v>1446</v>
      </c>
      <c r="C7" s="10">
        <v>17</v>
      </c>
      <c r="D7" s="10" t="s">
        <v>1467</v>
      </c>
      <c r="E7" s="10">
        <v>2</v>
      </c>
      <c r="F7" s="10" t="s">
        <v>1468</v>
      </c>
      <c r="G7" s="10" t="s">
        <v>1469</v>
      </c>
      <c r="H7" s="10" t="s">
        <v>1470</v>
      </c>
      <c r="I7" s="10">
        <v>20000</v>
      </c>
      <c r="J7" s="10"/>
      <c r="K7" s="10"/>
    </row>
    <row r="8" ht="16.5" spans="1:11">
      <c r="A8" s="10">
        <v>7</v>
      </c>
      <c r="B8" s="10" t="s">
        <v>1446</v>
      </c>
      <c r="C8" s="10">
        <v>19</v>
      </c>
      <c r="D8" s="10" t="s">
        <v>1471</v>
      </c>
      <c r="E8" s="10">
        <v>21</v>
      </c>
      <c r="F8" s="10" t="s">
        <v>1472</v>
      </c>
      <c r="G8" s="10" t="s">
        <v>1473</v>
      </c>
      <c r="H8" s="10" t="s">
        <v>1474</v>
      </c>
      <c r="I8" s="10">
        <v>20000</v>
      </c>
      <c r="J8" s="10"/>
      <c r="K8" s="10"/>
    </row>
    <row r="9" ht="16.5" spans="1:11">
      <c r="A9" s="10">
        <v>8</v>
      </c>
      <c r="B9" s="10" t="s">
        <v>1446</v>
      </c>
      <c r="C9" s="10">
        <v>20</v>
      </c>
      <c r="D9" s="10" t="s">
        <v>1475</v>
      </c>
      <c r="E9" s="10">
        <v>1</v>
      </c>
      <c r="F9" s="10" t="s">
        <v>1476</v>
      </c>
      <c r="G9" s="10" t="s">
        <v>1477</v>
      </c>
      <c r="H9" s="10" t="s">
        <v>1478</v>
      </c>
      <c r="I9" s="10">
        <v>20000</v>
      </c>
      <c r="J9" s="10"/>
      <c r="K9" s="10"/>
    </row>
    <row r="10" ht="16.5" spans="1:11">
      <c r="A10" s="10">
        <v>9</v>
      </c>
      <c r="B10" s="10" t="s">
        <v>1446</v>
      </c>
      <c r="C10" s="10">
        <v>21</v>
      </c>
      <c r="D10" s="10" t="s">
        <v>1479</v>
      </c>
      <c r="E10" s="10"/>
      <c r="F10" s="10"/>
      <c r="G10" s="10"/>
      <c r="H10" s="10"/>
      <c r="I10" s="10"/>
      <c r="J10" s="10"/>
      <c r="K10" s="10"/>
    </row>
    <row r="11" ht="16.5" spans="1:11">
      <c r="A11" s="10">
        <v>10</v>
      </c>
      <c r="B11" s="10" t="s">
        <v>1446</v>
      </c>
      <c r="C11" s="10"/>
      <c r="D11" s="10"/>
      <c r="E11" s="10"/>
      <c r="F11" s="10"/>
      <c r="G11" s="10"/>
      <c r="H11" s="10"/>
      <c r="I11" s="10"/>
      <c r="J11" s="10"/>
      <c r="K11" s="10"/>
    </row>
    <row r="12" ht="16.5" spans="1:11">
      <c r="A12" s="10">
        <v>11</v>
      </c>
      <c r="B12" s="10" t="s">
        <v>1446</v>
      </c>
      <c r="C12" s="10"/>
      <c r="D12" s="10"/>
      <c r="E12" s="10"/>
      <c r="F12" s="10"/>
      <c r="G12" s="10"/>
      <c r="H12" s="10"/>
      <c r="I12" s="10"/>
      <c r="J12" s="10"/>
      <c r="K12" s="10"/>
    </row>
    <row r="13" ht="16.5" spans="1:11">
      <c r="A13" s="10">
        <v>12</v>
      </c>
      <c r="B13" s="10" t="s">
        <v>1446</v>
      </c>
      <c r="C13" s="10"/>
      <c r="D13" s="10"/>
      <c r="E13" s="10"/>
      <c r="F13" s="10"/>
      <c r="G13" s="10"/>
      <c r="H13" s="10"/>
      <c r="I13" s="10"/>
      <c r="J13" s="10"/>
      <c r="K13" s="10"/>
    </row>
    <row r="14" ht="16.5" spans="1:11">
      <c r="A14" s="10">
        <v>13</v>
      </c>
      <c r="B14" s="10" t="s">
        <v>1446</v>
      </c>
      <c r="C14" s="10"/>
      <c r="D14" s="10"/>
      <c r="E14" s="10"/>
      <c r="F14" s="10"/>
      <c r="G14" s="10"/>
      <c r="H14" s="10"/>
      <c r="I14" s="10"/>
      <c r="J14" s="10"/>
      <c r="K14" s="10"/>
    </row>
    <row r="15" ht="16.5" spans="1:11">
      <c r="A15" s="10">
        <v>14</v>
      </c>
      <c r="B15" s="10" t="s">
        <v>1446</v>
      </c>
      <c r="C15" s="10"/>
      <c r="D15" s="10"/>
      <c r="E15" s="10"/>
      <c r="F15" s="10"/>
      <c r="G15" s="10"/>
      <c r="H15" s="10"/>
      <c r="I15" s="10"/>
      <c r="J15" s="10"/>
      <c r="K15" s="10"/>
    </row>
    <row r="16" ht="16.5" spans="1:11">
      <c r="A16" s="10">
        <v>15</v>
      </c>
      <c r="B16" s="10" t="s">
        <v>1446</v>
      </c>
      <c r="C16" s="10"/>
      <c r="D16" s="10"/>
      <c r="E16" s="10"/>
      <c r="F16" s="10"/>
      <c r="G16" s="10"/>
      <c r="H16" s="10"/>
      <c r="I16" s="10"/>
      <c r="J16" s="10"/>
      <c r="K16" s="10"/>
    </row>
    <row r="17" ht="16.5" spans="1:11">
      <c r="A17" s="10">
        <v>16</v>
      </c>
      <c r="B17" s="10" t="s">
        <v>1446</v>
      </c>
      <c r="C17" s="10"/>
      <c r="D17" s="10"/>
      <c r="E17" s="10"/>
      <c r="F17" s="10"/>
      <c r="G17" s="10"/>
      <c r="H17" s="10"/>
      <c r="I17" s="10"/>
      <c r="J17" s="10"/>
      <c r="K17" s="10"/>
    </row>
    <row r="18" ht="16.5" spans="1:11">
      <c r="A18" s="10">
        <v>17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ht="16.5" spans="1:11">
      <c r="A19" s="10">
        <v>18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ht="16.5" spans="1:11">
      <c r="A20" s="10">
        <v>19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ht="16.5" spans="1:11">
      <c r="A21" s="10">
        <v>20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ht="16.5" spans="1:11">
      <c r="A22" s="10">
        <v>21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ht="16.5" spans="1:11">
      <c r="A23" s="10">
        <v>22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ht="16.5" spans="1:11">
      <c r="A24" s="10">
        <v>23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ht="16.5" spans="1:11">
      <c r="A25" s="10">
        <v>24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ht="16.5" spans="1:11">
      <c r="A26" s="10">
        <v>25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ht="16.5" spans="1:11">
      <c r="A27" s="10">
        <v>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ht="16.5" spans="1:11">
      <c r="A28" s="10">
        <v>27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ht="16.5" spans="1:11">
      <c r="A29" s="10">
        <v>28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ht="16.5" spans="1:11">
      <c r="A30" s="10">
        <v>29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ht="16.5" spans="1:11">
      <c r="A31" s="10">
        <v>30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ht="16.5" spans="1:11">
      <c r="A32" s="10">
        <v>31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ht="16.5" spans="1:11">
      <c r="A33" s="10">
        <v>32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ht="16.5" spans="1:11">
      <c r="A34" s="10">
        <v>33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D28"/>
  <sheetViews>
    <sheetView workbookViewId="0">
      <selection activeCell="A1" sqref="A1:E32"/>
    </sheetView>
  </sheetViews>
  <sheetFormatPr defaultColWidth="9" defaultRowHeight="13.5" outlineLevelCol="3"/>
  <cols>
    <col min="2" max="2" width="9.25"/>
    <col min="3" max="3" width="10.375" customWidth="1"/>
    <col min="4" max="4" width="9.25"/>
  </cols>
  <sheetData>
    <row r="1" ht="16.5" spans="1:4">
      <c r="A1" s="10" t="s">
        <v>1230</v>
      </c>
      <c r="B1" s="10" t="s">
        <v>8</v>
      </c>
      <c r="C1" s="10" t="s">
        <v>9</v>
      </c>
      <c r="D1" s="10" t="s">
        <v>10</v>
      </c>
    </row>
    <row r="2" ht="16.5" spans="1:4">
      <c r="A2" s="10">
        <v>1</v>
      </c>
      <c r="B2" s="10">
        <f>INT(VLOOKUP(A2,日常任务!$A$1:$B$30,2,0)/100)</f>
        <v>11270</v>
      </c>
      <c r="C2" s="10">
        <f>INT(VLOOKUP(A2,周常任务!$A$1:$B$31,2,0)/100*7)</f>
        <v>15778</v>
      </c>
      <c r="D2" s="10">
        <f>VLOOKUP(A2,成就任务!$A$1:$B$32,2,0)</f>
        <v>225412</v>
      </c>
    </row>
    <row r="3" ht="16.5" spans="1:4">
      <c r="A3" s="10">
        <v>2</v>
      </c>
      <c r="B3" s="10">
        <f>INT(VLOOKUP(A3,日常任务!$A$1:$B$30,2,0)/100)</f>
        <v>11494</v>
      </c>
      <c r="C3" s="10">
        <f>INT(VLOOKUP(A3,周常任务!$A$1:$B$31,2,0)/100*7)</f>
        <v>16091</v>
      </c>
      <c r="D3" s="10">
        <f>VLOOKUP(A3,成就任务!$A$1:$B$32,2,0)</f>
        <v>229880</v>
      </c>
    </row>
    <row r="4" ht="16.5" spans="1:4">
      <c r="A4" s="10">
        <v>3</v>
      </c>
      <c r="B4" s="10">
        <f>INT(VLOOKUP(A4,日常任务!$A$1:$B$30,2,0)/100)</f>
        <v>15161</v>
      </c>
      <c r="C4" s="10">
        <f>INT(VLOOKUP(A4,周常任务!$A$1:$B$31,2,0)/100*7)</f>
        <v>19899</v>
      </c>
      <c r="D4" s="10">
        <f>VLOOKUP(A4,成就任务!$A$1:$B$32,2,0)</f>
        <v>284272</v>
      </c>
    </row>
    <row r="5" ht="16.5" spans="1:4">
      <c r="A5" s="10">
        <v>4</v>
      </c>
      <c r="B5" s="10">
        <f>INT(VLOOKUP(A5,日常任务!$A$1:$B$30,2,0)/100)</f>
        <v>16449</v>
      </c>
      <c r="C5" s="10">
        <f>INT(VLOOKUP(A5,周常任务!$A$1:$B$31,2,0)/100*7)</f>
        <v>20936</v>
      </c>
      <c r="D5" s="10">
        <f>VLOOKUP(A5,成就任务!$A$1:$B$32,2,0)</f>
        <v>299090</v>
      </c>
    </row>
    <row r="6" ht="16.5" spans="1:4">
      <c r="A6" s="10">
        <v>5</v>
      </c>
      <c r="B6" s="10">
        <f>INT(VLOOKUP(A6,日常任务!$A$1:$B$30,2,0)/100)</f>
        <v>20233</v>
      </c>
      <c r="C6" s="10">
        <f>INT(VLOOKUP(A6,周常任务!$A$1:$B$31,2,0)/100*7)</f>
        <v>32684</v>
      </c>
      <c r="D6" s="10">
        <f>VLOOKUP(A6,成就任务!$A$1:$B$32,2,0)</f>
        <v>466923</v>
      </c>
    </row>
    <row r="7" ht="16.5" spans="1:4">
      <c r="A7" s="10">
        <v>6</v>
      </c>
      <c r="B7" s="10">
        <f>INT(VLOOKUP(A7,日常任务!$A$1:$B$30,2,0)/100)</f>
        <v>21297</v>
      </c>
      <c r="C7" s="10">
        <f>INT(VLOOKUP(A7,周常任务!$A$1:$B$31,2,0)/100*7)</f>
        <v>40659</v>
      </c>
      <c r="D7" s="10">
        <f>VLOOKUP(A7,成就任务!$A$1:$B$32,2,0)</f>
        <v>580849</v>
      </c>
    </row>
    <row r="8" ht="16.5" spans="1:4">
      <c r="A8" s="10">
        <v>7</v>
      </c>
      <c r="B8" s="10">
        <f>INT(VLOOKUP(A8,日常任务!$A$1:$B$30,2,0)/100)</f>
        <v>22404</v>
      </c>
      <c r="C8" s="10">
        <f>INT(VLOOKUP(A8,周常任务!$A$1:$B$31,2,0)/100*7)</f>
        <v>52277</v>
      </c>
      <c r="D8" s="10">
        <f>VLOOKUP(A8,成就任务!$A$1:$B$32,2,0)</f>
        <v>746826</v>
      </c>
    </row>
    <row r="9" ht="16.5" spans="1:4">
      <c r="A9" s="10">
        <v>8</v>
      </c>
      <c r="B9" s="10">
        <f>INT(VLOOKUP(A9,日常任务!$A$1:$B$30,2,0)/100)</f>
        <v>23168</v>
      </c>
      <c r="C9" s="10">
        <f>INT(VLOOKUP(A9,周常任务!$A$1:$B$31,2,0)/100*7)</f>
        <v>69505</v>
      </c>
      <c r="D9" s="10">
        <f>VLOOKUP(A9,成就任务!$A$1:$B$32,2,0)</f>
        <v>992932</v>
      </c>
    </row>
    <row r="10" ht="16.5" spans="1:4">
      <c r="A10" s="10">
        <v>9</v>
      </c>
      <c r="B10" s="10">
        <f>INT(VLOOKUP(A10,日常任务!$A$1:$B$30,2,0)/100)</f>
        <v>24309</v>
      </c>
      <c r="C10" s="10">
        <f>INT(VLOOKUP(A10,周常任务!$A$1:$B$31,2,0)/100*7)</f>
        <v>0</v>
      </c>
      <c r="D10" s="10">
        <f>VLOOKUP(A10,成就任务!$A$1:$B$32,2,0)</f>
        <v>0</v>
      </c>
    </row>
    <row r="11" ht="16.5" spans="1:4">
      <c r="A11" s="10">
        <v>10</v>
      </c>
      <c r="B11" s="10">
        <f>INT(VLOOKUP(A11,日常任务!$A$1:$B$30,2,0)/100)</f>
        <v>25556</v>
      </c>
      <c r="C11" s="10">
        <f>INT(VLOOKUP(A11,周常任务!$A$1:$B$31,2,0)/100*7)</f>
        <v>0</v>
      </c>
      <c r="D11" s="10">
        <f>VLOOKUP(A11,成就任务!$A$1:$B$32,2,0)</f>
        <v>0</v>
      </c>
    </row>
    <row r="12" ht="16.5" spans="1:4">
      <c r="A12" s="10">
        <v>11</v>
      </c>
      <c r="B12" s="10">
        <f>INT(VLOOKUP(A12,日常任务!$A$1:$B$30,2,0)/100)</f>
        <v>167450</v>
      </c>
      <c r="C12" s="10">
        <f>INT(VLOOKUP(A12,周常任务!$A$1:$B$31,2,0)/100*7)</f>
        <v>0</v>
      </c>
      <c r="D12" s="10">
        <f>VLOOKUP(A12,成就任务!$A$1:$B$32,2,0)</f>
        <v>0</v>
      </c>
    </row>
    <row r="13" ht="16.5" spans="1:4">
      <c r="A13" s="10">
        <v>12</v>
      </c>
      <c r="B13" s="10">
        <f>INT(VLOOKUP(A13,日常任务!$A$1:$B$30,2,0)/100)</f>
        <v>27970</v>
      </c>
      <c r="C13" s="10">
        <f>INT(VLOOKUP(A13,周常任务!$A$1:$B$31,2,0)/100*7)</f>
        <v>39158</v>
      </c>
      <c r="D13" s="10">
        <f>VLOOKUP(A13,成就任务!$A$1:$B$32,2,0)</f>
        <v>0</v>
      </c>
    </row>
    <row r="14" ht="16.5" spans="1:4">
      <c r="A14" s="10">
        <v>13</v>
      </c>
      <c r="B14" s="10">
        <f>INT(VLOOKUP(A14,日常任务!$A$1:$B$30,2,0)/100)</f>
        <v>29182</v>
      </c>
      <c r="C14" s="10">
        <f>INT(VLOOKUP(A14,周常任务!$A$1:$B$31,2,0)/100*7)</f>
        <v>145914</v>
      </c>
      <c r="D14" s="10">
        <f>VLOOKUP(A14,成就任务!$A$1:$B$32,2,0)</f>
        <v>0</v>
      </c>
    </row>
    <row r="15" ht="16.5" spans="1:4">
      <c r="A15" s="10">
        <v>14</v>
      </c>
      <c r="B15" s="10">
        <f>INT(VLOOKUP(A15,日常任务!$A$1:$B$30,2,0)/100)</f>
        <v>30348</v>
      </c>
      <c r="C15" s="10">
        <f>INT(VLOOKUP(A15,周常任务!$A$1:$B$31,2,0)/100*7)</f>
        <v>277804</v>
      </c>
      <c r="D15" s="10">
        <f>VLOOKUP(A15,成就任务!$A$1:$B$32,2,0)</f>
        <v>0</v>
      </c>
    </row>
    <row r="16" ht="16.5" spans="1:4">
      <c r="A16" s="10">
        <v>15</v>
      </c>
      <c r="B16" s="10">
        <f>INT(VLOOKUP(A16,日常任务!$A$1:$B$30,2,0)/100)</f>
        <v>31383</v>
      </c>
      <c r="C16" s="10">
        <f>INT(VLOOKUP(A16,周常任务!$A$1:$B$31,2,0)/100*7)</f>
        <v>311218</v>
      </c>
      <c r="D16" s="10">
        <f>VLOOKUP(A16,成就任务!$A$1:$B$32,2,0)</f>
        <v>0</v>
      </c>
    </row>
    <row r="17" ht="16.5" spans="1:4">
      <c r="A17" s="10">
        <v>16</v>
      </c>
      <c r="B17" s="10">
        <f>INT(VLOOKUP(A17,日常任务!$A$1:$B$30,2,0)/100)</f>
        <v>32202</v>
      </c>
      <c r="C17" s="10">
        <f>INT(VLOOKUP(A17,周常任务!$A$1:$B$31,2,0)/100*7)</f>
        <v>348370</v>
      </c>
      <c r="D17" s="10">
        <f>VLOOKUP(A17,成就任务!$A$1:$B$32,2,0)</f>
        <v>0</v>
      </c>
    </row>
    <row r="18" ht="16.5" spans="1:4">
      <c r="A18" s="10">
        <v>17</v>
      </c>
      <c r="B18" s="10">
        <f>INT(VLOOKUP(A18,日常任务!$A$1:$B$30,2,0)/100)</f>
        <v>32716</v>
      </c>
      <c r="C18" s="10">
        <f>INT(VLOOKUP(A18,周常任务!$A$1:$B$31,2,0)/100*7)</f>
        <v>389329</v>
      </c>
      <c r="D18" s="10">
        <f>VLOOKUP(A18,成就任务!$A$1:$B$32,2,0)</f>
        <v>0</v>
      </c>
    </row>
    <row r="19" ht="16.5" spans="1:4">
      <c r="A19" s="10">
        <v>18</v>
      </c>
      <c r="B19" s="10">
        <f>INT(VLOOKUP(A19,日常任务!$A$1:$B$30,2,0)/100)</f>
        <v>32926</v>
      </c>
      <c r="C19" s="10">
        <f>INT(VLOOKUP(A19,周常任务!$A$1:$B$31,2,0)/100*7)</f>
        <v>435357</v>
      </c>
      <c r="D19" s="10">
        <f>VLOOKUP(A19,成就任务!$A$1:$B$32,2,0)</f>
        <v>0</v>
      </c>
    </row>
    <row r="20" ht="16.5" spans="1:4">
      <c r="A20" s="10">
        <v>19</v>
      </c>
      <c r="B20" s="10">
        <f>INT(VLOOKUP(A20,日常任务!$A$1:$B$30,2,0)/100)</f>
        <v>32707</v>
      </c>
      <c r="C20" s="10">
        <f>INT(VLOOKUP(A20,周常任务!$A$1:$B$31,2,0)/100*7)</f>
        <v>486527</v>
      </c>
      <c r="D20" s="10">
        <f>VLOOKUP(A20,成就任务!$A$1:$B$32,2,0)</f>
        <v>0</v>
      </c>
    </row>
    <row r="21" ht="16.5" spans="1:4">
      <c r="A21" s="10">
        <v>20</v>
      </c>
      <c r="B21" s="10">
        <f>INT(VLOOKUP(A21,日常任务!$A$1:$B$30,2,0)/100)</f>
        <v>31935</v>
      </c>
      <c r="C21" s="10">
        <f>INT(VLOOKUP(A21,周常任务!$A$1:$B$31,2,0)/100*7)</f>
        <v>542908</v>
      </c>
      <c r="D21" s="10">
        <f>VLOOKUP(A21,成就任务!$A$1:$B$32,2,0)</f>
        <v>0</v>
      </c>
    </row>
    <row r="22" ht="16.5" spans="1:4">
      <c r="A22" s="10">
        <v>21</v>
      </c>
      <c r="B22" s="10">
        <f>INT(VLOOKUP(A22,日常任务!$A$1:$B$30,2,0)/100)</f>
        <v>30482</v>
      </c>
      <c r="C22" s="10">
        <f>INT(VLOOKUP(A22,周常任务!$A$1:$B$31,2,0)/100*7)</f>
        <v>604574</v>
      </c>
      <c r="D22" s="10">
        <f>VLOOKUP(A22,成就任务!$A$1:$B$32,2,0)</f>
        <v>0</v>
      </c>
    </row>
    <row r="23" ht="16.5" spans="1:4">
      <c r="A23" s="10">
        <v>22</v>
      </c>
      <c r="B23" s="10">
        <f>INT(VLOOKUP(A23,日常任务!$A$1:$B$30,2,0)/100)</f>
        <v>28218</v>
      </c>
      <c r="C23" s="10">
        <f>INT(VLOOKUP(A23,周常任务!$A$1:$B$31,2,0)/100*7)</f>
        <v>671594</v>
      </c>
      <c r="D23" s="10">
        <f>VLOOKUP(A23,成就任务!$A$1:$B$32,2,0)</f>
        <v>0</v>
      </c>
    </row>
    <row r="24" ht="16.5" spans="1:4">
      <c r="A24" s="10">
        <v>23</v>
      </c>
      <c r="B24" s="10">
        <f>INT(VLOOKUP(A24,日常任务!$A$1:$B$30,2,0)/100)</f>
        <v>31312</v>
      </c>
      <c r="C24" s="10">
        <f>INT(VLOOKUP(A24,周常任务!$A$1:$B$31,2,0)/100*7)</f>
        <v>745230</v>
      </c>
      <c r="D24" s="10">
        <f>VLOOKUP(A24,成就任务!$A$1:$B$32,2,0)</f>
        <v>0</v>
      </c>
    </row>
    <row r="25" ht="16.5" spans="1:4">
      <c r="A25" s="10">
        <v>24</v>
      </c>
      <c r="B25" s="10">
        <f>INT(VLOOKUP(A25,日常任务!$A$1:$B$30,2,0)/100)</f>
        <v>34687</v>
      </c>
      <c r="C25" s="10">
        <f>INT(VLOOKUP(A25,周常任务!$A$1:$B$31,2,0)/100*7)</f>
        <v>825555</v>
      </c>
      <c r="D25" s="10">
        <f>VLOOKUP(A25,成就任务!$A$1:$B$32,2,0)</f>
        <v>0</v>
      </c>
    </row>
    <row r="26" ht="16.5" spans="1:4">
      <c r="A26" s="10">
        <v>25</v>
      </c>
      <c r="B26" s="10">
        <f>INT(VLOOKUP(A26,日常任务!$A$1:$B$30,2,0)/100)</f>
        <v>38346</v>
      </c>
      <c r="C26" s="10">
        <f>INT(VLOOKUP(A26,周常任务!$A$1:$B$31,2,0)/100*7)</f>
        <v>912638</v>
      </c>
      <c r="D26" s="10">
        <f>VLOOKUP(A26,成就任务!$A$1:$B$32,2,0)</f>
        <v>0</v>
      </c>
    </row>
    <row r="27" ht="16.5" spans="1:4">
      <c r="A27" s="10">
        <v>26</v>
      </c>
      <c r="B27" s="10">
        <f>INT(VLOOKUP(A27,日常任务!$A$1:$B$30,2,0)/100)</f>
        <v>42292</v>
      </c>
      <c r="C27" s="10">
        <f>INT(VLOOKUP(A27,周常任务!$A$1:$B$31,2,0)/100*7)</f>
        <v>1006553</v>
      </c>
      <c r="D27" s="10">
        <f>VLOOKUP(A27,成就任务!$A$1:$B$32,2,0)</f>
        <v>0</v>
      </c>
    </row>
    <row r="28" ht="16.5" spans="1:4">
      <c r="A28" s="10">
        <v>27</v>
      </c>
      <c r="B28" s="10">
        <f>INT(VLOOKUP(A28,日常任务!$A$1:$B$30,2,0)/100)</f>
        <v>31132</v>
      </c>
      <c r="C28" s="10">
        <f>INT(VLOOKUP(A28,周常任务!$A$1:$B$31,2,0)/100*7)</f>
        <v>740956</v>
      </c>
      <c r="D28" s="10">
        <f>VLOOKUP(A28,成就任务!$A$1:$B$32,2,0)</f>
        <v>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H28"/>
  <sheetViews>
    <sheetView workbookViewId="0">
      <selection activeCell="U22" sqref="U22"/>
    </sheetView>
  </sheetViews>
  <sheetFormatPr defaultColWidth="9" defaultRowHeight="13.5" outlineLevelCol="7"/>
  <cols>
    <col min="6" max="6" width="13.75" customWidth="1"/>
    <col min="7" max="7" width="12.875" customWidth="1"/>
    <col min="8" max="8" width="12.5" customWidth="1"/>
  </cols>
  <sheetData>
    <row r="1" ht="16.5" spans="1:8">
      <c r="A1" s="10" t="s">
        <v>1230</v>
      </c>
      <c r="B1" s="10" t="s">
        <v>1423</v>
      </c>
      <c r="E1" s="10" t="s">
        <v>1480</v>
      </c>
      <c r="F1" s="10" t="s">
        <v>1481</v>
      </c>
      <c r="G1" s="10" t="s">
        <v>1482</v>
      </c>
      <c r="H1" s="10" t="s">
        <v>1483</v>
      </c>
    </row>
    <row r="2" ht="16.5" spans="1:8">
      <c r="A2" s="10">
        <v>1</v>
      </c>
      <c r="B2" s="10">
        <f>VLOOKUP(A2,升级节奏!$A$1:$E$33,2,0)</f>
        <v>50</v>
      </c>
      <c r="E2" s="10">
        <v>10</v>
      </c>
      <c r="F2" s="10">
        <f>750*6000</f>
        <v>4500000</v>
      </c>
      <c r="G2" s="10">
        <f>F2*10/3</f>
        <v>15000000</v>
      </c>
      <c r="H2" s="10">
        <f>G2*10/40</f>
        <v>3750000</v>
      </c>
    </row>
    <row r="3" ht="16.5" spans="1:8">
      <c r="A3" s="10">
        <v>2</v>
      </c>
      <c r="B3" s="10">
        <f>VLOOKUP(A3,升级节奏!$A$1:$E$33,2,0)</f>
        <v>55</v>
      </c>
      <c r="E3" s="10">
        <v>20</v>
      </c>
      <c r="F3" s="10">
        <f>1500*6000</f>
        <v>9000000</v>
      </c>
      <c r="G3" s="10">
        <f t="shared" ref="G3:G16" si="0">F3*10/3</f>
        <v>30000000</v>
      </c>
      <c r="H3" s="10">
        <f t="shared" ref="H3:H16" si="1">G3*10/40</f>
        <v>7500000</v>
      </c>
    </row>
    <row r="4" ht="16.5" spans="1:8">
      <c r="A4" s="10">
        <v>3</v>
      </c>
      <c r="B4" s="10">
        <f>VLOOKUP(A4,升级节奏!$A$1:$E$33,2,0)</f>
        <v>60</v>
      </c>
      <c r="E4" s="10">
        <v>30</v>
      </c>
      <c r="F4" s="10">
        <f>3000*6000</f>
        <v>18000000</v>
      </c>
      <c r="G4" s="10">
        <f t="shared" si="0"/>
        <v>60000000</v>
      </c>
      <c r="H4" s="10">
        <f t="shared" si="1"/>
        <v>15000000</v>
      </c>
    </row>
    <row r="5" ht="16.5" spans="1:8">
      <c r="A5" s="10">
        <v>4</v>
      </c>
      <c r="B5" s="10">
        <f>VLOOKUP(A5,升级节奏!$A$1:$E$33,2,0)</f>
        <v>65</v>
      </c>
      <c r="E5" s="10">
        <v>40</v>
      </c>
      <c r="F5" s="10">
        <f>4500*6000</f>
        <v>27000000</v>
      </c>
      <c r="G5" s="10">
        <f t="shared" si="0"/>
        <v>90000000</v>
      </c>
      <c r="H5" s="10">
        <f t="shared" si="1"/>
        <v>22500000</v>
      </c>
    </row>
    <row r="6" ht="16.5" spans="1:8">
      <c r="A6" s="10">
        <v>5</v>
      </c>
      <c r="B6" s="10">
        <f>VLOOKUP(A6,升级节奏!$A$1:$E$33,2,0)</f>
        <v>68</v>
      </c>
      <c r="E6" s="10">
        <v>50</v>
      </c>
      <c r="F6" s="10">
        <f>6000*6000</f>
        <v>36000000</v>
      </c>
      <c r="G6" s="10">
        <f t="shared" si="0"/>
        <v>120000000</v>
      </c>
      <c r="H6" s="10">
        <f t="shared" si="1"/>
        <v>30000000</v>
      </c>
    </row>
    <row r="7" ht="16.5" spans="1:8">
      <c r="A7" s="10">
        <v>6</v>
      </c>
      <c r="B7" s="10">
        <f>VLOOKUP(A7,升级节奏!$A$1:$E$33,2,0)</f>
        <v>71</v>
      </c>
      <c r="E7" s="10">
        <v>60</v>
      </c>
      <c r="F7" s="10">
        <f>7500*6000</f>
        <v>45000000</v>
      </c>
      <c r="G7" s="10">
        <f t="shared" si="0"/>
        <v>150000000</v>
      </c>
      <c r="H7" s="10">
        <f t="shared" si="1"/>
        <v>37500000</v>
      </c>
    </row>
    <row r="8" ht="16.5" spans="1:8">
      <c r="A8" s="10">
        <v>7</v>
      </c>
      <c r="B8" s="10">
        <f>VLOOKUP(A8,升级节奏!$A$1:$E$33,2,0)</f>
        <v>74</v>
      </c>
      <c r="E8" s="10">
        <v>70</v>
      </c>
      <c r="F8" s="10">
        <f>9000*6000</f>
        <v>54000000</v>
      </c>
      <c r="G8" s="10">
        <f t="shared" si="0"/>
        <v>180000000</v>
      </c>
      <c r="H8" s="10">
        <f t="shared" si="1"/>
        <v>45000000</v>
      </c>
    </row>
    <row r="9" ht="16.5" spans="1:8">
      <c r="A9" s="10">
        <v>8</v>
      </c>
      <c r="B9" s="10">
        <f>VLOOKUP(A9,升级节奏!$A$1:$E$33,2,0)</f>
        <v>76</v>
      </c>
      <c r="E9" s="10">
        <v>75</v>
      </c>
      <c r="F9" s="10">
        <f>10500*6000</f>
        <v>63000000</v>
      </c>
      <c r="G9" s="10">
        <f t="shared" si="0"/>
        <v>210000000</v>
      </c>
      <c r="H9" s="10">
        <f t="shared" si="1"/>
        <v>52500000</v>
      </c>
    </row>
    <row r="10" ht="16.5" spans="1:8">
      <c r="A10" s="10">
        <v>9</v>
      </c>
      <c r="B10" s="10">
        <f>VLOOKUP(A10,升级节奏!$A$1:$E$33,2,0)</f>
        <v>77</v>
      </c>
      <c r="E10" s="10">
        <v>80</v>
      </c>
      <c r="F10" s="10">
        <f>12000*6000</f>
        <v>72000000</v>
      </c>
      <c r="G10" s="10">
        <f t="shared" si="0"/>
        <v>240000000</v>
      </c>
      <c r="H10" s="10">
        <f t="shared" si="1"/>
        <v>60000000</v>
      </c>
    </row>
    <row r="11" ht="16.5" spans="1:8">
      <c r="A11" s="10">
        <v>10</v>
      </c>
      <c r="B11" s="10">
        <f>VLOOKUP(A11,升级节奏!$A$1:$E$33,2,0)</f>
        <v>78</v>
      </c>
      <c r="E11" s="10">
        <v>85</v>
      </c>
      <c r="F11" s="10">
        <f>13500*6000</f>
        <v>81000000</v>
      </c>
      <c r="G11" s="10">
        <f t="shared" si="0"/>
        <v>270000000</v>
      </c>
      <c r="H11" s="10">
        <f t="shared" si="1"/>
        <v>67500000</v>
      </c>
    </row>
    <row r="12" ht="16.5" spans="1:8">
      <c r="A12" s="10">
        <v>11</v>
      </c>
      <c r="B12" s="10">
        <f>VLOOKUP(A12,升级节奏!$A$1:$E$33,2,0)</f>
        <v>79</v>
      </c>
      <c r="E12" s="10">
        <v>90</v>
      </c>
      <c r="F12" s="10">
        <f>15000*6000</f>
        <v>90000000</v>
      </c>
      <c r="G12" s="10">
        <f t="shared" si="0"/>
        <v>300000000</v>
      </c>
      <c r="H12" s="10">
        <f t="shared" si="1"/>
        <v>75000000</v>
      </c>
    </row>
    <row r="13" ht="16.5" spans="1:8">
      <c r="A13" s="10">
        <v>12</v>
      </c>
      <c r="B13" s="10">
        <f>VLOOKUP(A13,升级节奏!$A$1:$E$33,2,0)</f>
        <v>80</v>
      </c>
      <c r="E13" s="10">
        <v>95</v>
      </c>
      <c r="F13" s="10">
        <f>16500*6000</f>
        <v>99000000</v>
      </c>
      <c r="G13" s="10">
        <f t="shared" si="0"/>
        <v>330000000</v>
      </c>
      <c r="H13" s="10">
        <f t="shared" si="1"/>
        <v>82500000</v>
      </c>
    </row>
    <row r="14" ht="16.5" spans="1:8">
      <c r="A14" s="10">
        <v>13</v>
      </c>
      <c r="B14" s="10">
        <f>VLOOKUP(A14,升级节奏!$A$1:$E$33,2,0)</f>
        <v>81</v>
      </c>
      <c r="E14" s="10">
        <v>100</v>
      </c>
      <c r="F14" s="10">
        <f>18000*6000</f>
        <v>108000000</v>
      </c>
      <c r="G14" s="10">
        <f t="shared" si="0"/>
        <v>360000000</v>
      </c>
      <c r="H14" s="10">
        <f t="shared" si="1"/>
        <v>90000000</v>
      </c>
    </row>
    <row r="15" ht="16.5" spans="1:8">
      <c r="A15" s="10">
        <v>14</v>
      </c>
      <c r="B15" s="10">
        <f>VLOOKUP(A15,升级节奏!$A$1:$E$33,2,0)</f>
        <v>82</v>
      </c>
      <c r="E15" s="10">
        <v>105</v>
      </c>
      <c r="F15" s="10">
        <f>19500*6000</f>
        <v>117000000</v>
      </c>
      <c r="G15" s="10">
        <f t="shared" si="0"/>
        <v>390000000</v>
      </c>
      <c r="H15" s="10">
        <f t="shared" si="1"/>
        <v>97500000</v>
      </c>
    </row>
    <row r="16" ht="16.5" spans="1:8">
      <c r="A16" s="10">
        <v>15</v>
      </c>
      <c r="B16" s="10">
        <f>VLOOKUP(A16,升级节奏!$A$1:$E$33,2,0)</f>
        <v>83</v>
      </c>
      <c r="E16" s="10">
        <v>110</v>
      </c>
      <c r="F16" s="10">
        <f>21000*6000</f>
        <v>126000000</v>
      </c>
      <c r="G16" s="10">
        <f t="shared" si="0"/>
        <v>420000000</v>
      </c>
      <c r="H16" s="10">
        <f t="shared" si="1"/>
        <v>105000000</v>
      </c>
    </row>
    <row r="17" ht="16.5" spans="1:8">
      <c r="A17" s="10">
        <v>16</v>
      </c>
      <c r="B17" s="10">
        <f>VLOOKUP(A17,升级节奏!$A$1:$E$33,2,0)</f>
        <v>84</v>
      </c>
      <c r="E17" s="10"/>
      <c r="F17" s="10"/>
      <c r="G17" s="10"/>
      <c r="H17" s="10"/>
    </row>
    <row r="18" ht="16.5" spans="1:8">
      <c r="A18" s="10">
        <v>17</v>
      </c>
      <c r="B18" s="10">
        <f>VLOOKUP(A18,升级节奏!$A$1:$E$33,2,0)</f>
        <v>85</v>
      </c>
      <c r="E18" s="10"/>
      <c r="F18" s="10"/>
      <c r="G18" s="10"/>
      <c r="H18" s="10"/>
    </row>
    <row r="19" ht="16.5" spans="1:8">
      <c r="A19" s="10">
        <v>18</v>
      </c>
      <c r="B19" s="10">
        <f>VLOOKUP(A19,升级节奏!$A$1:$E$33,2,0)</f>
        <v>86</v>
      </c>
      <c r="E19" s="10"/>
      <c r="F19" s="10"/>
      <c r="G19" s="10"/>
      <c r="H19" s="10"/>
    </row>
    <row r="20" ht="16.5" spans="1:8">
      <c r="A20" s="10">
        <v>19</v>
      </c>
      <c r="B20" s="10">
        <f>VLOOKUP(A20,升级节奏!$A$1:$E$33,2,0)</f>
        <v>87</v>
      </c>
      <c r="E20" s="10"/>
      <c r="F20" s="10"/>
      <c r="G20" s="10"/>
      <c r="H20" s="10"/>
    </row>
    <row r="21" ht="16.5" spans="1:8">
      <c r="A21" s="10">
        <v>20</v>
      </c>
      <c r="B21" s="10">
        <f>VLOOKUP(A21,升级节奏!$A$1:$E$33,2,0)</f>
        <v>88</v>
      </c>
      <c r="E21" s="10"/>
      <c r="F21" s="10"/>
      <c r="G21" s="10"/>
      <c r="H21" s="10"/>
    </row>
    <row r="22" ht="16.5" spans="1:8">
      <c r="A22" s="10">
        <v>21</v>
      </c>
      <c r="B22" s="10">
        <f>VLOOKUP(A22,升级节奏!$A$1:$E$33,2,0)</f>
        <v>89</v>
      </c>
      <c r="E22" s="10"/>
      <c r="F22" s="10"/>
      <c r="G22" s="10"/>
      <c r="H22" s="10"/>
    </row>
    <row r="23" ht="16.5" spans="1:8">
      <c r="A23" s="10">
        <v>22</v>
      </c>
      <c r="B23" s="10">
        <f>VLOOKUP(A23,升级节奏!$A$1:$E$33,2,0)</f>
        <v>90</v>
      </c>
      <c r="E23" s="10"/>
      <c r="F23" s="10"/>
      <c r="G23" s="10"/>
      <c r="H23" s="10"/>
    </row>
    <row r="24" ht="16.5" spans="1:8">
      <c r="A24" s="10">
        <v>23</v>
      </c>
      <c r="B24" s="10">
        <f>VLOOKUP(A24,升级节奏!$A$1:$E$33,2,0)</f>
        <v>91</v>
      </c>
      <c r="E24" s="10"/>
      <c r="F24" s="10"/>
      <c r="G24" s="10"/>
      <c r="H24" s="10"/>
    </row>
    <row r="25" ht="16.5" spans="1:8">
      <c r="A25" s="10">
        <v>24</v>
      </c>
      <c r="B25" s="10">
        <f>VLOOKUP(A25,升级节奏!$A$1:$E$33,2,0)</f>
        <v>92</v>
      </c>
      <c r="E25" s="10"/>
      <c r="F25" s="10"/>
      <c r="G25" s="10"/>
      <c r="H25" s="10"/>
    </row>
    <row r="26" ht="16.5" spans="1:8">
      <c r="A26" s="10">
        <v>25</v>
      </c>
      <c r="B26" s="10">
        <f>VLOOKUP(A26,升级节奏!$A$1:$E$33,2,0)</f>
        <v>92</v>
      </c>
      <c r="E26" s="10"/>
      <c r="F26" s="10"/>
      <c r="G26" s="10"/>
      <c r="H26" s="10"/>
    </row>
    <row r="27" ht="16.5" spans="1:8">
      <c r="A27" s="10">
        <v>26</v>
      </c>
      <c r="B27" s="10">
        <f>VLOOKUP(A27,升级节奏!$A$1:$E$33,2,0)</f>
        <v>93</v>
      </c>
      <c r="E27" s="10"/>
      <c r="F27" s="10"/>
      <c r="G27" s="10"/>
      <c r="H27" s="10"/>
    </row>
    <row r="28" ht="16.5" spans="1:8">
      <c r="A28" s="10">
        <v>27</v>
      </c>
      <c r="B28" s="10">
        <f>VLOOKUP(A28,升级节奏!$A$1:$E$33,2,0)</f>
        <v>93</v>
      </c>
      <c r="E28" s="10"/>
      <c r="F28" s="10"/>
      <c r="G28" s="10"/>
      <c r="H28" s="10"/>
    </row>
  </sheetData>
  <pageMargins left="0.75" right="0.75" top="1" bottom="1" header="0.5" footer="0.5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U28"/>
  <sheetViews>
    <sheetView workbookViewId="0">
      <selection activeCell="J32" sqref="J32"/>
    </sheetView>
  </sheetViews>
  <sheetFormatPr defaultColWidth="9" defaultRowHeight="13.5"/>
  <cols>
    <col min="2" max="2" width="10.375" customWidth="1"/>
    <col min="5" max="5" width="9.25" customWidth="1"/>
    <col min="6" max="6" width="10.875" customWidth="1"/>
    <col min="8" max="8" width="10" customWidth="1"/>
    <col min="21" max="21" width="12.625"/>
  </cols>
  <sheetData>
    <row r="1" ht="16.5" spans="1:8">
      <c r="A1" s="10" t="s">
        <v>1230</v>
      </c>
      <c r="B1" s="10" t="s">
        <v>1321</v>
      </c>
      <c r="C1" s="10" t="s">
        <v>1423</v>
      </c>
      <c r="E1" s="10" t="s">
        <v>1427</v>
      </c>
      <c r="F1" s="10" t="s">
        <v>1428</v>
      </c>
      <c r="G1" s="10" t="s">
        <v>1429</v>
      </c>
      <c r="H1" s="10" t="s">
        <v>1484</v>
      </c>
    </row>
    <row r="2" ht="16.5" spans="1:8">
      <c r="A2" s="10">
        <v>1</v>
      </c>
      <c r="B2" s="10">
        <f>经验配置!AL3</f>
        <v>1127062</v>
      </c>
      <c r="C2" s="10">
        <f>VLOOKUP(A2,升级节奏!$A$1:$E$32,2,0)</f>
        <v>50</v>
      </c>
      <c r="E2" s="10">
        <f t="shared" ref="E2:E28" si="0">INT(B2/C2)</f>
        <v>22541</v>
      </c>
      <c r="F2" s="10">
        <v>20</v>
      </c>
      <c r="G2" s="10">
        <f t="shared" ref="G2:G28" si="1">INT(E2/F2/10000)*10000</f>
        <v>0</v>
      </c>
      <c r="H2" s="10">
        <f>G2*10</f>
        <v>0</v>
      </c>
    </row>
    <row r="3" ht="16.5" spans="1:8">
      <c r="A3" s="10">
        <v>2</v>
      </c>
      <c r="B3" s="10">
        <f>经验配置!AL57</f>
        <v>1206870</v>
      </c>
      <c r="C3" s="10">
        <f>VLOOKUP(A3,升级节奏!$A$1:$E$32,2,0)</f>
        <v>55</v>
      </c>
      <c r="E3" s="10">
        <f t="shared" si="0"/>
        <v>21943</v>
      </c>
      <c r="F3" s="10">
        <v>20</v>
      </c>
      <c r="G3" s="10">
        <f t="shared" si="1"/>
        <v>0</v>
      </c>
      <c r="H3" s="10">
        <f t="shared" ref="H3:H28" si="2">G3*10</f>
        <v>0</v>
      </c>
    </row>
    <row r="4" ht="16.5" spans="1:8">
      <c r="A4" s="10">
        <v>3</v>
      </c>
      <c r="B4" s="10">
        <f>经验配置!AL62</f>
        <v>1231847</v>
      </c>
      <c r="C4" s="10">
        <f>VLOOKUP(A4,升级节奏!$A$1:$E$32,2,0)</f>
        <v>60</v>
      </c>
      <c r="E4" s="10">
        <f t="shared" si="0"/>
        <v>20530</v>
      </c>
      <c r="F4" s="10">
        <v>20</v>
      </c>
      <c r="G4" s="10">
        <f t="shared" si="1"/>
        <v>0</v>
      </c>
      <c r="H4" s="10">
        <f t="shared" si="2"/>
        <v>0</v>
      </c>
    </row>
    <row r="5" ht="16.5" spans="1:8">
      <c r="A5" s="10">
        <v>4</v>
      </c>
      <c r="B5" s="10">
        <f>经验配置!AL67</f>
        <v>1345905</v>
      </c>
      <c r="C5" s="10">
        <f>VLOOKUP(A5,升级节奏!$A$1:$E$32,2,0)</f>
        <v>65</v>
      </c>
      <c r="E5" s="10">
        <f t="shared" si="0"/>
        <v>20706</v>
      </c>
      <c r="F5" s="10">
        <v>20</v>
      </c>
      <c r="G5" s="10">
        <f t="shared" si="1"/>
        <v>0</v>
      </c>
      <c r="H5" s="10">
        <f t="shared" si="2"/>
        <v>0</v>
      </c>
    </row>
    <row r="6" ht="16.5" spans="1:8">
      <c r="A6" s="10">
        <v>5</v>
      </c>
      <c r="B6" s="10">
        <f>经验配置!AL72</f>
        <v>1712051</v>
      </c>
      <c r="C6" s="10">
        <f>VLOOKUP(A6,升级节奏!$A$1:$E$32,2,0)</f>
        <v>68</v>
      </c>
      <c r="E6" s="10">
        <f t="shared" si="0"/>
        <v>25177</v>
      </c>
      <c r="F6" s="10">
        <v>20</v>
      </c>
      <c r="G6" s="10">
        <f t="shared" si="1"/>
        <v>0</v>
      </c>
      <c r="H6" s="10">
        <f t="shared" si="2"/>
        <v>0</v>
      </c>
    </row>
    <row r="7" ht="16.5" spans="1:8">
      <c r="A7" s="10">
        <v>6</v>
      </c>
      <c r="B7" s="10">
        <f>经验配置!AL75</f>
        <v>1742548</v>
      </c>
      <c r="C7" s="10">
        <f>VLOOKUP(A7,升级节奏!$A$1:$E$32,2,0)</f>
        <v>71</v>
      </c>
      <c r="E7" s="10">
        <f t="shared" si="0"/>
        <v>24542</v>
      </c>
      <c r="F7" s="10">
        <v>20</v>
      </c>
      <c r="G7" s="10">
        <f t="shared" si="1"/>
        <v>0</v>
      </c>
      <c r="H7" s="10">
        <f t="shared" si="2"/>
        <v>0</v>
      </c>
    </row>
    <row r="8" ht="16.5" spans="1:8">
      <c r="A8" s="10">
        <v>7</v>
      </c>
      <c r="B8" s="10">
        <f>经验配置!AL78</f>
        <v>1991536</v>
      </c>
      <c r="C8" s="10">
        <f>VLOOKUP(A8,升级节奏!$A$1:$E$32,2,0)</f>
        <v>74</v>
      </c>
      <c r="E8" s="10">
        <f t="shared" si="0"/>
        <v>26912</v>
      </c>
      <c r="F8" s="10">
        <v>20</v>
      </c>
      <c r="G8" s="10">
        <f t="shared" si="1"/>
        <v>0</v>
      </c>
      <c r="H8" s="10">
        <f t="shared" si="2"/>
        <v>0</v>
      </c>
    </row>
    <row r="9" ht="16.5" spans="1:8">
      <c r="A9" s="10">
        <v>8</v>
      </c>
      <c r="B9" s="10">
        <f>经验配置!AL81</f>
        <v>2316842</v>
      </c>
      <c r="C9" s="10">
        <f>VLOOKUP(A9,升级节奏!$A$1:$E$32,2,0)</f>
        <v>76</v>
      </c>
      <c r="E9" s="10">
        <f t="shared" si="0"/>
        <v>30484</v>
      </c>
      <c r="F9" s="10">
        <v>20</v>
      </c>
      <c r="G9" s="10">
        <f t="shared" si="1"/>
        <v>0</v>
      </c>
      <c r="H9" s="10">
        <f t="shared" si="2"/>
        <v>0</v>
      </c>
    </row>
    <row r="10" ht="16.5" spans="1:8">
      <c r="A10" s="10">
        <v>9</v>
      </c>
      <c r="B10" s="10">
        <f>经验配置!AL84</f>
        <v>1350515</v>
      </c>
      <c r="C10" s="10">
        <f>VLOOKUP(A10,升级节奏!$A$1:$E$32,2,0)</f>
        <v>77</v>
      </c>
      <c r="E10" s="10">
        <f t="shared" si="0"/>
        <v>17539</v>
      </c>
      <c r="F10" s="10">
        <v>20</v>
      </c>
      <c r="G10" s="10">
        <f t="shared" si="1"/>
        <v>0</v>
      </c>
      <c r="H10" s="10">
        <f t="shared" si="2"/>
        <v>0</v>
      </c>
    </row>
    <row r="11" ht="16.5" spans="1:8">
      <c r="A11" s="10">
        <v>10</v>
      </c>
      <c r="B11" s="10">
        <f>经验配置!AL85</f>
        <v>2555627</v>
      </c>
      <c r="C11" s="10">
        <f>VLOOKUP(A11,升级节奏!$A$1:$E$32,2,0)</f>
        <v>78</v>
      </c>
      <c r="E11" s="10">
        <f t="shared" si="0"/>
        <v>32764</v>
      </c>
      <c r="F11" s="10">
        <v>20</v>
      </c>
      <c r="G11" s="10">
        <f t="shared" si="1"/>
        <v>0</v>
      </c>
      <c r="H11" s="10">
        <f t="shared" si="2"/>
        <v>0</v>
      </c>
    </row>
    <row r="12" ht="16.5" spans="1:8">
      <c r="A12" s="10">
        <v>11</v>
      </c>
      <c r="B12" s="10">
        <f>经验配置!AL86</f>
        <v>2679208</v>
      </c>
      <c r="C12" s="10">
        <f>VLOOKUP(A12,升级节奏!$A$1:$E$32,2,0)</f>
        <v>79</v>
      </c>
      <c r="E12" s="10">
        <f t="shared" si="0"/>
        <v>33914</v>
      </c>
      <c r="F12" s="10">
        <v>20</v>
      </c>
      <c r="G12" s="10">
        <f t="shared" si="1"/>
        <v>0</v>
      </c>
      <c r="H12" s="10">
        <f t="shared" si="2"/>
        <v>0</v>
      </c>
    </row>
    <row r="13" ht="16.5" spans="1:8">
      <c r="A13" s="10">
        <v>12</v>
      </c>
      <c r="B13" s="10">
        <f>经验配置!AL87</f>
        <v>2797050</v>
      </c>
      <c r="C13" s="10">
        <f>VLOOKUP(A13,升级节奏!$A$1:$E$32,2,0)</f>
        <v>80</v>
      </c>
      <c r="E13" s="10">
        <f t="shared" si="0"/>
        <v>34963</v>
      </c>
      <c r="F13" s="10">
        <v>20</v>
      </c>
      <c r="G13" s="10">
        <f t="shared" si="1"/>
        <v>0</v>
      </c>
      <c r="H13" s="10">
        <f t="shared" si="2"/>
        <v>0</v>
      </c>
    </row>
    <row r="14" ht="16.5" spans="1:18">
      <c r="A14" s="10">
        <v>13</v>
      </c>
      <c r="B14" s="10">
        <f>经验配置!AL88</f>
        <v>2918293</v>
      </c>
      <c r="C14" s="10">
        <f>VLOOKUP(A14,升级节奏!$A$1:$E$32,2,0)</f>
        <v>81</v>
      </c>
      <c r="E14" s="10">
        <f t="shared" si="0"/>
        <v>36028</v>
      </c>
      <c r="F14" s="10">
        <v>20</v>
      </c>
      <c r="G14" s="10">
        <f t="shared" si="1"/>
        <v>0</v>
      </c>
      <c r="H14" s="10">
        <f t="shared" si="2"/>
        <v>0</v>
      </c>
      <c r="R14">
        <f>145/4</f>
        <v>36.25</v>
      </c>
    </row>
    <row r="15" ht="16.5" spans="1:8">
      <c r="A15" s="10">
        <v>14</v>
      </c>
      <c r="B15" s="10">
        <f>经验配置!AL89</f>
        <v>3034837</v>
      </c>
      <c r="C15" s="10">
        <f>VLOOKUP(A15,升级节奏!$A$1:$E$32,2,0)</f>
        <v>82</v>
      </c>
      <c r="E15" s="10">
        <f t="shared" si="0"/>
        <v>37010</v>
      </c>
      <c r="F15" s="10">
        <v>20</v>
      </c>
      <c r="G15" s="10">
        <f t="shared" si="1"/>
        <v>0</v>
      </c>
      <c r="H15" s="10">
        <f t="shared" si="2"/>
        <v>0</v>
      </c>
    </row>
    <row r="16" ht="16.5" spans="1:8">
      <c r="A16" s="10">
        <v>15</v>
      </c>
      <c r="B16" s="10">
        <f>经验配置!AL90</f>
        <v>3138342</v>
      </c>
      <c r="C16" s="10">
        <f>VLOOKUP(A16,升级节奏!$A$1:$E$32,2,0)</f>
        <v>83</v>
      </c>
      <c r="E16" s="10">
        <f t="shared" si="0"/>
        <v>37811</v>
      </c>
      <c r="F16" s="10">
        <v>20</v>
      </c>
      <c r="G16" s="10">
        <f t="shared" si="1"/>
        <v>0</v>
      </c>
      <c r="H16" s="10">
        <f t="shared" si="2"/>
        <v>0</v>
      </c>
    </row>
    <row r="17" ht="16.5" spans="1:8">
      <c r="A17" s="10">
        <v>16</v>
      </c>
      <c r="B17" s="10">
        <f>经验配置!AL91</f>
        <v>3220228</v>
      </c>
      <c r="C17" s="10">
        <f>VLOOKUP(A17,升级节奏!$A$1:$E$32,2,0)</f>
        <v>84</v>
      </c>
      <c r="E17" s="10">
        <f t="shared" si="0"/>
        <v>38336</v>
      </c>
      <c r="F17" s="10">
        <v>20</v>
      </c>
      <c r="G17" s="10">
        <f t="shared" si="1"/>
        <v>0</v>
      </c>
      <c r="H17" s="10">
        <f t="shared" si="2"/>
        <v>0</v>
      </c>
    </row>
    <row r="18" ht="16.5" spans="1:8">
      <c r="A18" s="10">
        <v>17</v>
      </c>
      <c r="B18" s="10">
        <f>经验配置!AL92</f>
        <v>3271675</v>
      </c>
      <c r="C18" s="10">
        <f>VLOOKUP(A18,升级节奏!$A$1:$E$32,2,0)</f>
        <v>85</v>
      </c>
      <c r="E18" s="10">
        <f t="shared" si="0"/>
        <v>38490</v>
      </c>
      <c r="F18" s="10">
        <v>20</v>
      </c>
      <c r="G18" s="10">
        <f t="shared" si="1"/>
        <v>0</v>
      </c>
      <c r="H18" s="10">
        <f t="shared" si="2"/>
        <v>0</v>
      </c>
    </row>
    <row r="19" ht="16.5" spans="1:21">
      <c r="A19" s="10">
        <v>18</v>
      </c>
      <c r="B19" s="10">
        <f>经验配置!AL93</f>
        <v>3292623</v>
      </c>
      <c r="C19" s="10">
        <f>VLOOKUP(A19,升级节奏!$A$1:$E$32,2,0)</f>
        <v>86</v>
      </c>
      <c r="E19" s="10">
        <f t="shared" si="0"/>
        <v>38286</v>
      </c>
      <c r="F19" s="10">
        <v>20</v>
      </c>
      <c r="G19" s="10">
        <f t="shared" si="1"/>
        <v>0</v>
      </c>
      <c r="H19" s="10">
        <f t="shared" si="2"/>
        <v>0</v>
      </c>
      <c r="T19">
        <f>140/5</f>
        <v>28</v>
      </c>
      <c r="U19">
        <f>353/12</f>
        <v>29.4166666666667</v>
      </c>
    </row>
    <row r="20" ht="16.5" spans="1:8">
      <c r="A20" s="10">
        <v>19</v>
      </c>
      <c r="B20" s="10">
        <f>经验配置!AL94</f>
        <v>3270772</v>
      </c>
      <c r="C20" s="10">
        <f>VLOOKUP(A20,升级节奏!$A$1:$E$32,2,0)</f>
        <v>87</v>
      </c>
      <c r="E20" s="10">
        <f t="shared" si="0"/>
        <v>37595</v>
      </c>
      <c r="F20" s="10">
        <v>20</v>
      </c>
      <c r="G20" s="10">
        <f t="shared" si="1"/>
        <v>0</v>
      </c>
      <c r="H20" s="10">
        <f t="shared" si="2"/>
        <v>0</v>
      </c>
    </row>
    <row r="21" ht="16.5" spans="1:8">
      <c r="A21" s="10">
        <v>20</v>
      </c>
      <c r="B21" s="10">
        <f>经验配置!AL95</f>
        <v>3193582</v>
      </c>
      <c r="C21" s="10">
        <f>VLOOKUP(A21,升级节奏!$A$1:$E$32,2,0)</f>
        <v>88</v>
      </c>
      <c r="E21" s="10">
        <f t="shared" si="0"/>
        <v>36290</v>
      </c>
      <c r="F21" s="10">
        <v>20</v>
      </c>
      <c r="G21" s="10">
        <f t="shared" si="1"/>
        <v>0</v>
      </c>
      <c r="H21" s="10">
        <f t="shared" si="2"/>
        <v>0</v>
      </c>
    </row>
    <row r="22" ht="16.5" spans="1:8">
      <c r="A22" s="10">
        <v>21</v>
      </c>
      <c r="B22" s="10">
        <f>经验配置!AL96</f>
        <v>3048273</v>
      </c>
      <c r="C22" s="10">
        <f>VLOOKUP(A22,升级节奏!$A$1:$E$32,2,0)</f>
        <v>89</v>
      </c>
      <c r="E22" s="10">
        <f t="shared" si="0"/>
        <v>34250</v>
      </c>
      <c r="F22" s="10">
        <v>20</v>
      </c>
      <c r="G22" s="10">
        <f t="shared" si="1"/>
        <v>0</v>
      </c>
      <c r="H22" s="10">
        <f t="shared" si="2"/>
        <v>0</v>
      </c>
    </row>
    <row r="23" ht="16.5" spans="1:21">
      <c r="A23" s="10">
        <v>22</v>
      </c>
      <c r="B23" s="10">
        <f>经验配置!AL97</f>
        <v>2821825</v>
      </c>
      <c r="C23" s="10">
        <f>VLOOKUP(A23,升级节奏!$A$1:$E$32,2,0)</f>
        <v>90</v>
      </c>
      <c r="E23" s="10">
        <f t="shared" si="0"/>
        <v>31353</v>
      </c>
      <c r="F23" s="10">
        <v>20</v>
      </c>
      <c r="G23" s="10">
        <f t="shared" si="1"/>
        <v>0</v>
      </c>
      <c r="H23" s="10">
        <f t="shared" si="2"/>
        <v>0</v>
      </c>
      <c r="U23">
        <f>109/4</f>
        <v>27.25</v>
      </c>
    </row>
    <row r="24" ht="16.5" spans="1:8">
      <c r="A24" s="10">
        <v>23</v>
      </c>
      <c r="B24" s="10">
        <f>经验配置!AL98</f>
        <v>3131222</v>
      </c>
      <c r="C24" s="10">
        <f>VLOOKUP(A24,升级节奏!$A$1:$E$32,2,0)</f>
        <v>91</v>
      </c>
      <c r="E24" s="10">
        <f t="shared" si="0"/>
        <v>34409</v>
      </c>
      <c r="F24" s="10">
        <v>20</v>
      </c>
      <c r="G24" s="10">
        <f t="shared" si="1"/>
        <v>0</v>
      </c>
      <c r="H24" s="10">
        <f t="shared" si="2"/>
        <v>0</v>
      </c>
    </row>
    <row r="25" ht="16.5" spans="1:8">
      <c r="A25" s="10">
        <v>24</v>
      </c>
      <c r="B25" s="10">
        <f>经验配置!AL99</f>
        <v>3468720</v>
      </c>
      <c r="C25" s="10">
        <f>VLOOKUP(A25,升级节奏!$A$1:$E$32,2,0)</f>
        <v>92</v>
      </c>
      <c r="E25" s="10">
        <f t="shared" si="0"/>
        <v>37703</v>
      </c>
      <c r="F25" s="10">
        <v>20</v>
      </c>
      <c r="G25" s="10">
        <f t="shared" si="1"/>
        <v>0</v>
      </c>
      <c r="H25" s="10">
        <f t="shared" si="2"/>
        <v>0</v>
      </c>
    </row>
    <row r="26" ht="16.5" spans="1:8">
      <c r="A26" s="10">
        <v>25</v>
      </c>
      <c r="B26" s="10">
        <f>经验配置!AL100</f>
        <v>3834617</v>
      </c>
      <c r="C26" s="10">
        <f>VLOOKUP(A26,升级节奏!$A$1:$E$32,2,0)</f>
        <v>92</v>
      </c>
      <c r="E26" s="10">
        <f t="shared" si="0"/>
        <v>41680</v>
      </c>
      <c r="F26" s="10">
        <v>20</v>
      </c>
      <c r="G26" s="10">
        <f t="shared" si="1"/>
        <v>0</v>
      </c>
      <c r="H26" s="10">
        <f t="shared" si="2"/>
        <v>0</v>
      </c>
    </row>
    <row r="27" ht="16.5" spans="1:8">
      <c r="A27" s="10">
        <v>26</v>
      </c>
      <c r="B27" s="10">
        <f>经验配置!AL101</f>
        <v>4229215</v>
      </c>
      <c r="C27" s="10">
        <f>VLOOKUP(A27,升级节奏!$A$1:$E$32,2,0)</f>
        <v>93</v>
      </c>
      <c r="E27" s="10">
        <f t="shared" si="0"/>
        <v>45475</v>
      </c>
      <c r="F27" s="10">
        <v>20</v>
      </c>
      <c r="G27" s="10">
        <f t="shared" si="1"/>
        <v>0</v>
      </c>
      <c r="H27" s="10">
        <f t="shared" si="2"/>
        <v>0</v>
      </c>
    </row>
    <row r="28" ht="16.5" spans="1:8">
      <c r="A28" s="10">
        <v>27</v>
      </c>
      <c r="B28" s="10">
        <f>经验配置!AL102</f>
        <v>3113262</v>
      </c>
      <c r="C28" s="10">
        <f>VLOOKUP(A28,升级节奏!$A$1:$E$32,2,0)</f>
        <v>93</v>
      </c>
      <c r="E28" s="10">
        <f t="shared" si="0"/>
        <v>33475</v>
      </c>
      <c r="F28" s="10">
        <v>20</v>
      </c>
      <c r="G28" s="10">
        <f t="shared" si="1"/>
        <v>0</v>
      </c>
      <c r="H28" s="10">
        <f t="shared" si="2"/>
        <v>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C151"/>
  <sheetViews>
    <sheetView workbookViewId="0">
      <selection activeCell="Q14" sqref="Q14"/>
    </sheetView>
  </sheetViews>
  <sheetFormatPr defaultColWidth="9" defaultRowHeight="13.5" outlineLevelCol="2"/>
  <cols>
    <col min="2" max="2" width="11.625" customWidth="1"/>
  </cols>
  <sheetData>
    <row r="1" ht="16.5" spans="1:3">
      <c r="A1" s="10" t="s">
        <v>1431</v>
      </c>
      <c r="B1" s="10" t="s">
        <v>1436</v>
      </c>
      <c r="C1" s="10" t="s">
        <v>1437</v>
      </c>
    </row>
    <row r="2" ht="16.5" spans="1:3">
      <c r="A2" s="10">
        <v>1</v>
      </c>
      <c r="B2" s="10">
        <f>爬塔经验配置!N2*5</f>
        <v>2000</v>
      </c>
      <c r="C2" s="10">
        <f>A2*50000</f>
        <v>50000</v>
      </c>
    </row>
    <row r="3" ht="16.5" spans="1:3">
      <c r="A3" s="10">
        <v>2</v>
      </c>
      <c r="B3" s="10">
        <f>爬塔经验配置!N3*5</f>
        <v>4000</v>
      </c>
      <c r="C3" s="10">
        <f t="shared" ref="C3:C34" si="0">A3*50000</f>
        <v>100000</v>
      </c>
    </row>
    <row r="4" ht="16.5" spans="1:3">
      <c r="A4" s="10">
        <v>3</v>
      </c>
      <c r="B4" s="10">
        <f>爬塔经验配置!N4*5</f>
        <v>6000</v>
      </c>
      <c r="C4" s="10">
        <f t="shared" si="0"/>
        <v>150000</v>
      </c>
    </row>
    <row r="5" ht="16.5" spans="1:3">
      <c r="A5" s="10">
        <v>4</v>
      </c>
      <c r="B5" s="10">
        <f>爬塔经验配置!N5*5</f>
        <v>8000</v>
      </c>
      <c r="C5" s="10">
        <f t="shared" si="0"/>
        <v>200000</v>
      </c>
    </row>
    <row r="6" ht="16.5" spans="1:3">
      <c r="A6" s="10">
        <v>5</v>
      </c>
      <c r="B6" s="10">
        <f>爬塔经验配置!N6*5</f>
        <v>10000</v>
      </c>
      <c r="C6" s="10">
        <f t="shared" si="0"/>
        <v>250000</v>
      </c>
    </row>
    <row r="7" ht="16.5" spans="1:3">
      <c r="A7" s="10">
        <v>6</v>
      </c>
      <c r="B7" s="10">
        <f>爬塔经验配置!N7*5</f>
        <v>12000</v>
      </c>
      <c r="C7" s="10">
        <f t="shared" si="0"/>
        <v>300000</v>
      </c>
    </row>
    <row r="8" ht="16.5" spans="1:3">
      <c r="A8" s="10">
        <v>7</v>
      </c>
      <c r="B8" s="10">
        <f>爬塔经验配置!N8*5</f>
        <v>14000</v>
      </c>
      <c r="C8" s="10">
        <f t="shared" si="0"/>
        <v>350000</v>
      </c>
    </row>
    <row r="9" ht="16.5" spans="1:3">
      <c r="A9" s="10">
        <v>8</v>
      </c>
      <c r="B9" s="10">
        <f>爬塔经验配置!N9*5</f>
        <v>16000</v>
      </c>
      <c r="C9" s="10">
        <f t="shared" si="0"/>
        <v>400000</v>
      </c>
    </row>
    <row r="10" ht="16.5" spans="1:3">
      <c r="A10" s="10">
        <v>9</v>
      </c>
      <c r="B10" s="10">
        <f>爬塔经验配置!N10*5</f>
        <v>18000</v>
      </c>
      <c r="C10" s="10">
        <f t="shared" si="0"/>
        <v>450000</v>
      </c>
    </row>
    <row r="11" ht="16.5" spans="1:3">
      <c r="A11" s="10">
        <v>10</v>
      </c>
      <c r="B11" s="10">
        <f>爬塔经验配置!N11*5</f>
        <v>20000</v>
      </c>
      <c r="C11" s="10">
        <f t="shared" si="0"/>
        <v>500000</v>
      </c>
    </row>
    <row r="12" ht="16.5" spans="1:3">
      <c r="A12" s="10">
        <v>11</v>
      </c>
      <c r="B12" s="10">
        <f>爬塔经验配置!N12*5</f>
        <v>22000</v>
      </c>
      <c r="C12" s="10">
        <f t="shared" si="0"/>
        <v>550000</v>
      </c>
    </row>
    <row r="13" ht="16.5" spans="1:3">
      <c r="A13" s="10">
        <v>12</v>
      </c>
      <c r="B13" s="10">
        <f>爬塔经验配置!N13*5</f>
        <v>24000</v>
      </c>
      <c r="C13" s="10">
        <f t="shared" si="0"/>
        <v>600000</v>
      </c>
    </row>
    <row r="14" ht="16.5" spans="1:3">
      <c r="A14" s="10">
        <v>13</v>
      </c>
      <c r="B14" s="10">
        <f>爬塔经验配置!N14*5</f>
        <v>26000</v>
      </c>
      <c r="C14" s="10">
        <f t="shared" si="0"/>
        <v>650000</v>
      </c>
    </row>
    <row r="15" ht="16.5" spans="1:3">
      <c r="A15" s="10">
        <v>14</v>
      </c>
      <c r="B15" s="10">
        <f>爬塔经验配置!N15*5</f>
        <v>28000</v>
      </c>
      <c r="C15" s="10">
        <f t="shared" si="0"/>
        <v>700000</v>
      </c>
    </row>
    <row r="16" ht="16.5" spans="1:3">
      <c r="A16" s="10">
        <v>15</v>
      </c>
      <c r="B16" s="10">
        <f>爬塔经验配置!N16*5</f>
        <v>30000</v>
      </c>
      <c r="C16" s="10">
        <f t="shared" si="0"/>
        <v>750000</v>
      </c>
    </row>
    <row r="17" ht="16.5" spans="1:3">
      <c r="A17" s="10">
        <v>16</v>
      </c>
      <c r="B17" s="10">
        <f>爬塔经验配置!N17*5</f>
        <v>32000</v>
      </c>
      <c r="C17" s="10">
        <f t="shared" si="0"/>
        <v>800000</v>
      </c>
    </row>
    <row r="18" ht="16.5" spans="1:3">
      <c r="A18" s="10">
        <v>17</v>
      </c>
      <c r="B18" s="10">
        <f>爬塔经验配置!N18*5</f>
        <v>34000</v>
      </c>
      <c r="C18" s="10">
        <f t="shared" si="0"/>
        <v>850000</v>
      </c>
    </row>
    <row r="19" ht="16.5" spans="1:3">
      <c r="A19" s="10">
        <v>18</v>
      </c>
      <c r="B19" s="10">
        <f>爬塔经验配置!N19*5</f>
        <v>36000</v>
      </c>
      <c r="C19" s="10">
        <f t="shared" si="0"/>
        <v>900000</v>
      </c>
    </row>
    <row r="20" ht="16.5" spans="1:3">
      <c r="A20" s="10">
        <v>19</v>
      </c>
      <c r="B20" s="10">
        <f>爬塔经验配置!N20*5</f>
        <v>38000</v>
      </c>
      <c r="C20" s="10">
        <f t="shared" si="0"/>
        <v>950000</v>
      </c>
    </row>
    <row r="21" ht="16.5" spans="1:3">
      <c r="A21" s="10">
        <v>20</v>
      </c>
      <c r="B21" s="10">
        <f>爬塔经验配置!N21*5</f>
        <v>40000</v>
      </c>
      <c r="C21" s="10">
        <f t="shared" si="0"/>
        <v>1000000</v>
      </c>
    </row>
    <row r="22" ht="16.5" spans="1:3">
      <c r="A22" s="10">
        <v>21</v>
      </c>
      <c r="B22" s="10">
        <f>爬塔经验配置!N22*5</f>
        <v>42000</v>
      </c>
      <c r="C22" s="10">
        <f t="shared" si="0"/>
        <v>1050000</v>
      </c>
    </row>
    <row r="23" ht="16.5" spans="1:3">
      <c r="A23" s="10">
        <v>22</v>
      </c>
      <c r="B23" s="10">
        <f>爬塔经验配置!N23*5</f>
        <v>44000</v>
      </c>
      <c r="C23" s="10">
        <f t="shared" si="0"/>
        <v>1100000</v>
      </c>
    </row>
    <row r="24" ht="16.5" spans="1:3">
      <c r="A24" s="10">
        <v>23</v>
      </c>
      <c r="B24" s="10">
        <f>爬塔经验配置!N24*5</f>
        <v>46000</v>
      </c>
      <c r="C24" s="10">
        <f t="shared" si="0"/>
        <v>1150000</v>
      </c>
    </row>
    <row r="25" ht="16.5" spans="1:3">
      <c r="A25" s="10">
        <v>24</v>
      </c>
      <c r="B25" s="10">
        <f>爬塔经验配置!N25*5</f>
        <v>48000</v>
      </c>
      <c r="C25" s="10">
        <f t="shared" si="0"/>
        <v>1200000</v>
      </c>
    </row>
    <row r="26" ht="16.5" spans="1:3">
      <c r="A26" s="10">
        <v>25</v>
      </c>
      <c r="B26" s="10">
        <f>爬塔经验配置!N26*5</f>
        <v>50000</v>
      </c>
      <c r="C26" s="10">
        <f t="shared" si="0"/>
        <v>1250000</v>
      </c>
    </row>
    <row r="27" ht="16.5" spans="1:3">
      <c r="A27" s="10">
        <v>26</v>
      </c>
      <c r="B27" s="10">
        <f>爬塔经验配置!N27*5</f>
        <v>52000</v>
      </c>
      <c r="C27" s="10">
        <f t="shared" si="0"/>
        <v>1300000</v>
      </c>
    </row>
    <row r="28" ht="16.5" spans="1:3">
      <c r="A28" s="10">
        <v>27</v>
      </c>
      <c r="B28" s="10">
        <f>爬塔经验配置!N28*5</f>
        <v>54000</v>
      </c>
      <c r="C28" s="10">
        <f t="shared" si="0"/>
        <v>1350000</v>
      </c>
    </row>
    <row r="29" ht="16.5" spans="1:3">
      <c r="A29" s="10">
        <v>28</v>
      </c>
      <c r="B29" s="10">
        <f>爬塔经验配置!N29*5</f>
        <v>56000</v>
      </c>
      <c r="C29" s="10">
        <f t="shared" si="0"/>
        <v>1400000</v>
      </c>
    </row>
    <row r="30" ht="16.5" spans="1:3">
      <c r="A30" s="10">
        <v>29</v>
      </c>
      <c r="B30" s="10">
        <f>爬塔经验配置!N30*5</f>
        <v>58000</v>
      </c>
      <c r="C30" s="10">
        <f t="shared" si="0"/>
        <v>1450000</v>
      </c>
    </row>
    <row r="31" ht="16.5" spans="1:3">
      <c r="A31" s="10">
        <v>30</v>
      </c>
      <c r="B31" s="10">
        <f>爬塔经验配置!N31*5</f>
        <v>60000</v>
      </c>
      <c r="C31" s="10">
        <f t="shared" si="0"/>
        <v>1500000</v>
      </c>
    </row>
    <row r="32" ht="16.5" spans="1:3">
      <c r="A32" s="10">
        <v>31</v>
      </c>
      <c r="B32" s="10">
        <f>爬塔经验配置!N32*5</f>
        <v>62000</v>
      </c>
      <c r="C32" s="10">
        <f t="shared" si="0"/>
        <v>1550000</v>
      </c>
    </row>
    <row r="33" ht="16.5" spans="1:3">
      <c r="A33" s="10">
        <v>32</v>
      </c>
      <c r="B33" s="10">
        <f>爬塔经验配置!N33*5</f>
        <v>64000</v>
      </c>
      <c r="C33" s="10">
        <f t="shared" si="0"/>
        <v>1600000</v>
      </c>
    </row>
    <row r="34" ht="16.5" spans="1:3">
      <c r="A34" s="10">
        <v>33</v>
      </c>
      <c r="B34" s="10">
        <f>爬塔经验配置!N34*5</f>
        <v>66000</v>
      </c>
      <c r="C34" s="10">
        <f t="shared" si="0"/>
        <v>1650000</v>
      </c>
    </row>
    <row r="35" ht="16.5" spans="1:3">
      <c r="A35" s="10">
        <v>34</v>
      </c>
      <c r="B35" s="10">
        <f>爬塔经验配置!N35*5</f>
        <v>68000</v>
      </c>
      <c r="C35" s="10">
        <f t="shared" ref="C35:C66" si="1">A35*50000</f>
        <v>1700000</v>
      </c>
    </row>
    <row r="36" ht="16.5" spans="1:3">
      <c r="A36" s="10">
        <v>35</v>
      </c>
      <c r="B36" s="10">
        <f>爬塔经验配置!N36*5</f>
        <v>70000</v>
      </c>
      <c r="C36" s="10">
        <f t="shared" si="1"/>
        <v>1750000</v>
      </c>
    </row>
    <row r="37" ht="16.5" spans="1:3">
      <c r="A37" s="10">
        <v>36</v>
      </c>
      <c r="B37" s="10">
        <f>爬塔经验配置!N37*5</f>
        <v>72000</v>
      </c>
      <c r="C37" s="10">
        <f t="shared" si="1"/>
        <v>1800000</v>
      </c>
    </row>
    <row r="38" ht="16.5" spans="1:3">
      <c r="A38" s="10">
        <v>37</v>
      </c>
      <c r="B38" s="10">
        <f>爬塔经验配置!N38*5</f>
        <v>74000</v>
      </c>
      <c r="C38" s="10">
        <f t="shared" si="1"/>
        <v>1850000</v>
      </c>
    </row>
    <row r="39" ht="16.5" spans="1:3">
      <c r="A39" s="10">
        <v>38</v>
      </c>
      <c r="B39" s="10">
        <f>爬塔经验配置!N39*5</f>
        <v>76000</v>
      </c>
      <c r="C39" s="10">
        <f t="shared" si="1"/>
        <v>1900000</v>
      </c>
    </row>
    <row r="40" ht="16.5" spans="1:3">
      <c r="A40" s="10">
        <v>39</v>
      </c>
      <c r="B40" s="10">
        <f>爬塔经验配置!N40*5</f>
        <v>78000</v>
      </c>
      <c r="C40" s="10">
        <f t="shared" si="1"/>
        <v>1950000</v>
      </c>
    </row>
    <row r="41" ht="16.5" spans="1:3">
      <c r="A41" s="10">
        <v>40</v>
      </c>
      <c r="B41" s="10">
        <f>爬塔经验配置!N41*5</f>
        <v>80000</v>
      </c>
      <c r="C41" s="10">
        <f t="shared" si="1"/>
        <v>2000000</v>
      </c>
    </row>
    <row r="42" ht="16.5" spans="1:3">
      <c r="A42" s="10">
        <v>41</v>
      </c>
      <c r="B42" s="10">
        <f>爬塔经验配置!N42*5</f>
        <v>82000</v>
      </c>
      <c r="C42" s="10">
        <f t="shared" si="1"/>
        <v>2050000</v>
      </c>
    </row>
    <row r="43" ht="16.5" spans="1:3">
      <c r="A43" s="10">
        <v>42</v>
      </c>
      <c r="B43" s="10">
        <f>爬塔经验配置!N43*5</f>
        <v>84000</v>
      </c>
      <c r="C43" s="10">
        <f t="shared" si="1"/>
        <v>2100000</v>
      </c>
    </row>
    <row r="44" ht="16.5" spans="1:3">
      <c r="A44" s="10">
        <v>43</v>
      </c>
      <c r="B44" s="10">
        <f>爬塔经验配置!N44*5</f>
        <v>86000</v>
      </c>
      <c r="C44" s="10">
        <f t="shared" si="1"/>
        <v>2150000</v>
      </c>
    </row>
    <row r="45" ht="16.5" spans="1:3">
      <c r="A45" s="10">
        <v>44</v>
      </c>
      <c r="B45" s="10">
        <f>爬塔经验配置!N45*5</f>
        <v>88000</v>
      </c>
      <c r="C45" s="10">
        <f t="shared" si="1"/>
        <v>2200000</v>
      </c>
    </row>
    <row r="46" ht="16.5" spans="1:3">
      <c r="A46" s="10">
        <v>45</v>
      </c>
      <c r="B46" s="10">
        <f>爬塔经验配置!N46*5</f>
        <v>90000</v>
      </c>
      <c r="C46" s="10">
        <f t="shared" si="1"/>
        <v>2250000</v>
      </c>
    </row>
    <row r="47" ht="16.5" spans="1:3">
      <c r="A47" s="10">
        <v>46</v>
      </c>
      <c r="B47" s="10">
        <f>爬塔经验配置!N47*5</f>
        <v>92000</v>
      </c>
      <c r="C47" s="10">
        <f t="shared" si="1"/>
        <v>2300000</v>
      </c>
    </row>
    <row r="48" ht="16.5" spans="1:3">
      <c r="A48" s="10">
        <v>47</v>
      </c>
      <c r="B48" s="10">
        <f>爬塔经验配置!N48*5</f>
        <v>94000</v>
      </c>
      <c r="C48" s="10">
        <f t="shared" si="1"/>
        <v>2350000</v>
      </c>
    </row>
    <row r="49" ht="16.5" spans="1:3">
      <c r="A49" s="10">
        <v>48</v>
      </c>
      <c r="B49" s="10">
        <f>爬塔经验配置!N49*5</f>
        <v>96000</v>
      </c>
      <c r="C49" s="10">
        <f t="shared" si="1"/>
        <v>2400000</v>
      </c>
    </row>
    <row r="50" ht="16.5" spans="1:3">
      <c r="A50" s="10">
        <v>49</v>
      </c>
      <c r="B50" s="10">
        <f>爬塔经验配置!N50*5</f>
        <v>98000</v>
      </c>
      <c r="C50" s="10">
        <f t="shared" si="1"/>
        <v>2450000</v>
      </c>
    </row>
    <row r="51" ht="16.5" spans="1:3">
      <c r="A51" s="10">
        <v>50</v>
      </c>
      <c r="B51" s="10">
        <f>爬塔经验配置!N51*5</f>
        <v>100000</v>
      </c>
      <c r="C51" s="10">
        <f t="shared" si="1"/>
        <v>2500000</v>
      </c>
    </row>
    <row r="52" ht="16.5" spans="1:3">
      <c r="A52" s="10">
        <v>51</v>
      </c>
      <c r="B52" s="10">
        <f>爬塔经验配置!N52*5</f>
        <v>102000</v>
      </c>
      <c r="C52" s="10">
        <f t="shared" si="1"/>
        <v>2550000</v>
      </c>
    </row>
    <row r="53" ht="16.5" spans="1:3">
      <c r="A53" s="10">
        <v>52</v>
      </c>
      <c r="B53" s="10">
        <f>爬塔经验配置!N53*5</f>
        <v>104000</v>
      </c>
      <c r="C53" s="10">
        <f t="shared" si="1"/>
        <v>2600000</v>
      </c>
    </row>
    <row r="54" ht="16.5" spans="1:3">
      <c r="A54" s="10">
        <v>53</v>
      </c>
      <c r="B54" s="10">
        <f>爬塔经验配置!N54*5</f>
        <v>106000</v>
      </c>
      <c r="C54" s="10">
        <f t="shared" si="1"/>
        <v>2650000</v>
      </c>
    </row>
    <row r="55" ht="16.5" spans="1:3">
      <c r="A55" s="10">
        <v>54</v>
      </c>
      <c r="B55" s="10">
        <f>爬塔经验配置!N55*5</f>
        <v>108000</v>
      </c>
      <c r="C55" s="10">
        <f t="shared" si="1"/>
        <v>2700000</v>
      </c>
    </row>
    <row r="56" ht="16.5" spans="1:3">
      <c r="A56" s="10">
        <v>55</v>
      </c>
      <c r="B56" s="10">
        <f>爬塔经验配置!N56*5</f>
        <v>110000</v>
      </c>
      <c r="C56" s="10">
        <f t="shared" si="1"/>
        <v>2750000</v>
      </c>
    </row>
    <row r="57" ht="16.5" spans="1:3">
      <c r="A57" s="10">
        <v>56</v>
      </c>
      <c r="B57" s="10">
        <f>爬塔经验配置!N57*5</f>
        <v>112000</v>
      </c>
      <c r="C57" s="10">
        <f t="shared" si="1"/>
        <v>2800000</v>
      </c>
    </row>
    <row r="58" ht="16.5" spans="1:3">
      <c r="A58" s="10">
        <v>57</v>
      </c>
      <c r="B58" s="10">
        <f>爬塔经验配置!N58*5</f>
        <v>114000</v>
      </c>
      <c r="C58" s="10">
        <f t="shared" si="1"/>
        <v>2850000</v>
      </c>
    </row>
    <row r="59" ht="16.5" spans="1:3">
      <c r="A59" s="10">
        <v>58</v>
      </c>
      <c r="B59" s="10">
        <f>爬塔经验配置!N59*5</f>
        <v>116000</v>
      </c>
      <c r="C59" s="10">
        <f t="shared" si="1"/>
        <v>2900000</v>
      </c>
    </row>
    <row r="60" ht="16.5" spans="1:3">
      <c r="A60" s="10">
        <v>59</v>
      </c>
      <c r="B60" s="10">
        <f>爬塔经验配置!N60*5</f>
        <v>118000</v>
      </c>
      <c r="C60" s="10">
        <f t="shared" si="1"/>
        <v>2950000</v>
      </c>
    </row>
    <row r="61" ht="16.5" spans="1:3">
      <c r="A61" s="10">
        <v>60</v>
      </c>
      <c r="B61" s="10">
        <f>爬塔经验配置!N61*5</f>
        <v>120000</v>
      </c>
      <c r="C61" s="10">
        <f t="shared" si="1"/>
        <v>3000000</v>
      </c>
    </row>
    <row r="62" ht="16.5" spans="1:3">
      <c r="A62" s="10">
        <v>61</v>
      </c>
      <c r="B62" s="10">
        <f>爬塔经验配置!N62*5</f>
        <v>122000</v>
      </c>
      <c r="C62" s="10">
        <f t="shared" si="1"/>
        <v>3050000</v>
      </c>
    </row>
    <row r="63" ht="16.5" spans="1:3">
      <c r="A63" s="10">
        <v>62</v>
      </c>
      <c r="B63" s="10">
        <f>爬塔经验配置!N63*5</f>
        <v>124000</v>
      </c>
      <c r="C63" s="10">
        <f t="shared" si="1"/>
        <v>3100000</v>
      </c>
    </row>
    <row r="64" ht="16.5" spans="1:3">
      <c r="A64" s="10">
        <v>63</v>
      </c>
      <c r="B64" s="10">
        <f>爬塔经验配置!N64*5</f>
        <v>126000</v>
      </c>
      <c r="C64" s="10">
        <f t="shared" si="1"/>
        <v>3150000</v>
      </c>
    </row>
    <row r="65" ht="16.5" spans="1:3">
      <c r="A65" s="10">
        <v>64</v>
      </c>
      <c r="B65" s="10">
        <f>爬塔经验配置!N65*5</f>
        <v>128000</v>
      </c>
      <c r="C65" s="10">
        <f t="shared" si="1"/>
        <v>3200000</v>
      </c>
    </row>
    <row r="66" ht="16.5" spans="1:3">
      <c r="A66" s="10">
        <v>65</v>
      </c>
      <c r="B66" s="10">
        <f>爬塔经验配置!N66*5</f>
        <v>130000</v>
      </c>
      <c r="C66" s="10">
        <f t="shared" si="1"/>
        <v>3250000</v>
      </c>
    </row>
    <row r="67" ht="16.5" spans="1:3">
      <c r="A67" s="10">
        <v>66</v>
      </c>
      <c r="B67" s="10">
        <f>爬塔经验配置!N67*5</f>
        <v>132000</v>
      </c>
      <c r="C67" s="10">
        <f t="shared" ref="C67:C98" si="2">A67*50000</f>
        <v>3300000</v>
      </c>
    </row>
    <row r="68" ht="16.5" spans="1:3">
      <c r="A68" s="10">
        <v>67</v>
      </c>
      <c r="B68" s="10">
        <f>爬塔经验配置!N68*5</f>
        <v>134000</v>
      </c>
      <c r="C68" s="10">
        <f t="shared" si="2"/>
        <v>3350000</v>
      </c>
    </row>
    <row r="69" ht="16.5" spans="1:3">
      <c r="A69" s="10">
        <v>68</v>
      </c>
      <c r="B69" s="10">
        <f>爬塔经验配置!N69*5</f>
        <v>136000</v>
      </c>
      <c r="C69" s="10">
        <f t="shared" si="2"/>
        <v>3400000</v>
      </c>
    </row>
    <row r="70" ht="16.5" spans="1:3">
      <c r="A70" s="10">
        <v>69</v>
      </c>
      <c r="B70" s="10">
        <f>爬塔经验配置!N70*5</f>
        <v>138000</v>
      </c>
      <c r="C70" s="10">
        <f t="shared" si="2"/>
        <v>3450000</v>
      </c>
    </row>
    <row r="71" ht="16.5" spans="1:3">
      <c r="A71" s="10">
        <v>70</v>
      </c>
      <c r="B71" s="10">
        <f>爬塔经验配置!N71*5</f>
        <v>140000</v>
      </c>
      <c r="C71" s="10">
        <f t="shared" si="2"/>
        <v>3500000</v>
      </c>
    </row>
    <row r="72" ht="16.5" spans="1:3">
      <c r="A72" s="10">
        <v>71</v>
      </c>
      <c r="B72" s="10">
        <f>爬塔经验配置!N72*5</f>
        <v>142000</v>
      </c>
      <c r="C72" s="10">
        <f t="shared" si="2"/>
        <v>3550000</v>
      </c>
    </row>
    <row r="73" ht="16.5" spans="1:3">
      <c r="A73" s="10">
        <v>72</v>
      </c>
      <c r="B73" s="10">
        <f>爬塔经验配置!N73*5</f>
        <v>144000</v>
      </c>
      <c r="C73" s="10">
        <f t="shared" si="2"/>
        <v>3600000</v>
      </c>
    </row>
    <row r="74" ht="16.5" spans="1:3">
      <c r="A74" s="10">
        <v>73</v>
      </c>
      <c r="B74" s="10">
        <f>爬塔经验配置!N74*5</f>
        <v>146000</v>
      </c>
      <c r="C74" s="10">
        <f t="shared" si="2"/>
        <v>3650000</v>
      </c>
    </row>
    <row r="75" ht="16.5" spans="1:3">
      <c r="A75" s="10">
        <v>74</v>
      </c>
      <c r="B75" s="10">
        <f>爬塔经验配置!N75*5</f>
        <v>148000</v>
      </c>
      <c r="C75" s="10">
        <f t="shared" si="2"/>
        <v>3700000</v>
      </c>
    </row>
    <row r="76" ht="16.5" spans="1:3">
      <c r="A76" s="10">
        <v>75</v>
      </c>
      <c r="B76" s="10">
        <f>爬塔经验配置!N76*5</f>
        <v>150000</v>
      </c>
      <c r="C76" s="10">
        <f t="shared" si="2"/>
        <v>3750000</v>
      </c>
    </row>
    <row r="77" ht="16.5" spans="1:3">
      <c r="A77" s="10">
        <v>76</v>
      </c>
      <c r="B77" s="10">
        <f>爬塔经验配置!N77*5</f>
        <v>152000</v>
      </c>
      <c r="C77" s="10">
        <f t="shared" si="2"/>
        <v>3800000</v>
      </c>
    </row>
    <row r="78" ht="16.5" spans="1:3">
      <c r="A78" s="10">
        <v>77</v>
      </c>
      <c r="B78" s="10">
        <f>爬塔经验配置!N78*5</f>
        <v>154000</v>
      </c>
      <c r="C78" s="10">
        <f t="shared" si="2"/>
        <v>3850000</v>
      </c>
    </row>
    <row r="79" ht="16.5" spans="1:3">
      <c r="A79" s="10">
        <v>78</v>
      </c>
      <c r="B79" s="10">
        <f>爬塔经验配置!N79*5</f>
        <v>156000</v>
      </c>
      <c r="C79" s="10">
        <f t="shared" si="2"/>
        <v>3900000</v>
      </c>
    </row>
    <row r="80" ht="16.5" spans="1:3">
      <c r="A80" s="10">
        <v>79</v>
      </c>
      <c r="B80" s="10">
        <f>爬塔经验配置!N80*5</f>
        <v>158000</v>
      </c>
      <c r="C80" s="10">
        <f t="shared" si="2"/>
        <v>3950000</v>
      </c>
    </row>
    <row r="81" ht="16.5" spans="1:3">
      <c r="A81" s="10">
        <v>80</v>
      </c>
      <c r="B81" s="10">
        <f>爬塔经验配置!N81*5</f>
        <v>160000</v>
      </c>
      <c r="C81" s="10">
        <f t="shared" si="2"/>
        <v>4000000</v>
      </c>
    </row>
    <row r="82" ht="16.5" spans="1:3">
      <c r="A82" s="10">
        <v>81</v>
      </c>
      <c r="B82" s="10">
        <f>爬塔经验配置!N82*5</f>
        <v>162000</v>
      </c>
      <c r="C82" s="10">
        <f t="shared" si="2"/>
        <v>4050000</v>
      </c>
    </row>
    <row r="83" ht="16.5" spans="1:3">
      <c r="A83" s="10">
        <v>82</v>
      </c>
      <c r="B83" s="10">
        <f>爬塔经验配置!N83*5</f>
        <v>164000</v>
      </c>
      <c r="C83" s="10">
        <f t="shared" si="2"/>
        <v>4100000</v>
      </c>
    </row>
    <row r="84" ht="16.5" spans="1:3">
      <c r="A84" s="10">
        <v>83</v>
      </c>
      <c r="B84" s="10">
        <f>爬塔经验配置!N84*5</f>
        <v>166000</v>
      </c>
      <c r="C84" s="10">
        <f t="shared" si="2"/>
        <v>4150000</v>
      </c>
    </row>
    <row r="85" ht="16.5" spans="1:3">
      <c r="A85" s="10">
        <v>84</v>
      </c>
      <c r="B85" s="10">
        <f>爬塔经验配置!N85*5</f>
        <v>168000</v>
      </c>
      <c r="C85" s="10">
        <f t="shared" si="2"/>
        <v>4200000</v>
      </c>
    </row>
    <row r="86" ht="16.5" spans="1:3">
      <c r="A86" s="10">
        <v>85</v>
      </c>
      <c r="B86" s="10">
        <f>爬塔经验配置!N86*5</f>
        <v>170000</v>
      </c>
      <c r="C86" s="10">
        <f t="shared" si="2"/>
        <v>4250000</v>
      </c>
    </row>
    <row r="87" ht="16.5" spans="1:3">
      <c r="A87" s="10">
        <v>86</v>
      </c>
      <c r="B87" s="10">
        <f>爬塔经验配置!N87*5</f>
        <v>172000</v>
      </c>
      <c r="C87" s="10">
        <f t="shared" si="2"/>
        <v>4300000</v>
      </c>
    </row>
    <row r="88" ht="16.5" spans="1:3">
      <c r="A88" s="10">
        <v>87</v>
      </c>
      <c r="B88" s="10">
        <f>爬塔经验配置!N88*5</f>
        <v>174000</v>
      </c>
      <c r="C88" s="10">
        <f t="shared" si="2"/>
        <v>4350000</v>
      </c>
    </row>
    <row r="89" ht="16.5" spans="1:3">
      <c r="A89" s="10">
        <v>88</v>
      </c>
      <c r="B89" s="10">
        <f>爬塔经验配置!N89*5</f>
        <v>176000</v>
      </c>
      <c r="C89" s="10">
        <f t="shared" si="2"/>
        <v>4400000</v>
      </c>
    </row>
    <row r="90" ht="16.5" spans="1:3">
      <c r="A90" s="10">
        <v>89</v>
      </c>
      <c r="B90" s="10">
        <f>爬塔经验配置!N90*5</f>
        <v>178000</v>
      </c>
      <c r="C90" s="10">
        <f t="shared" si="2"/>
        <v>4450000</v>
      </c>
    </row>
    <row r="91" ht="16.5" spans="1:3">
      <c r="A91" s="10">
        <v>90</v>
      </c>
      <c r="B91" s="10">
        <f>爬塔经验配置!N91*5</f>
        <v>180000</v>
      </c>
      <c r="C91" s="10">
        <f t="shared" si="2"/>
        <v>4500000</v>
      </c>
    </row>
    <row r="92" ht="16.5" spans="1:3">
      <c r="A92" s="10">
        <v>91</v>
      </c>
      <c r="B92" s="10">
        <f>爬塔经验配置!N92*5</f>
        <v>182000</v>
      </c>
      <c r="C92" s="10">
        <f t="shared" si="2"/>
        <v>4550000</v>
      </c>
    </row>
    <row r="93" ht="16.5" spans="1:3">
      <c r="A93" s="10">
        <v>92</v>
      </c>
      <c r="B93" s="10">
        <f>爬塔经验配置!N93*5</f>
        <v>184000</v>
      </c>
      <c r="C93" s="10">
        <f t="shared" si="2"/>
        <v>4600000</v>
      </c>
    </row>
    <row r="94" ht="16.5" spans="1:3">
      <c r="A94" s="10">
        <v>93</v>
      </c>
      <c r="B94" s="10">
        <f>爬塔经验配置!N94*5</f>
        <v>186000</v>
      </c>
      <c r="C94" s="10">
        <f t="shared" si="2"/>
        <v>4650000</v>
      </c>
    </row>
    <row r="95" ht="16.5" spans="1:3">
      <c r="A95" s="10">
        <v>94</v>
      </c>
      <c r="B95" s="10">
        <f>爬塔经验配置!N95*5</f>
        <v>188000</v>
      </c>
      <c r="C95" s="10">
        <f t="shared" si="2"/>
        <v>4700000</v>
      </c>
    </row>
    <row r="96" ht="16.5" spans="1:3">
      <c r="A96" s="10">
        <v>95</v>
      </c>
      <c r="B96" s="10">
        <f>爬塔经验配置!N96*5</f>
        <v>190000</v>
      </c>
      <c r="C96" s="10">
        <f t="shared" si="2"/>
        <v>4750000</v>
      </c>
    </row>
    <row r="97" ht="16.5" spans="1:3">
      <c r="A97" s="10">
        <v>96</v>
      </c>
      <c r="B97" s="10">
        <f>爬塔经验配置!N97*5</f>
        <v>192000</v>
      </c>
      <c r="C97" s="10">
        <f t="shared" si="2"/>
        <v>4800000</v>
      </c>
    </row>
    <row r="98" ht="16.5" spans="1:3">
      <c r="A98" s="10">
        <v>97</v>
      </c>
      <c r="B98" s="10">
        <f>爬塔经验配置!N98*5</f>
        <v>194000</v>
      </c>
      <c r="C98" s="10">
        <f t="shared" si="2"/>
        <v>4850000</v>
      </c>
    </row>
    <row r="99" ht="16.5" spans="1:3">
      <c r="A99" s="10">
        <v>98</v>
      </c>
      <c r="B99" s="10">
        <f>爬塔经验配置!N99*5</f>
        <v>196000</v>
      </c>
      <c r="C99" s="10">
        <f t="shared" ref="C99:C130" si="3">A99*50000</f>
        <v>4900000</v>
      </c>
    </row>
    <row r="100" ht="16.5" spans="1:3">
      <c r="A100" s="10">
        <v>99</v>
      </c>
      <c r="B100" s="10">
        <f>爬塔经验配置!N100*5</f>
        <v>198000</v>
      </c>
      <c r="C100" s="10">
        <f t="shared" si="3"/>
        <v>4950000</v>
      </c>
    </row>
    <row r="101" ht="16.5" spans="1:3">
      <c r="A101" s="10">
        <v>100</v>
      </c>
      <c r="B101" s="10">
        <f>爬塔经验配置!N101*5</f>
        <v>200000</v>
      </c>
      <c r="C101" s="10">
        <f t="shared" si="3"/>
        <v>5000000</v>
      </c>
    </row>
    <row r="102" ht="16.5" spans="1:3">
      <c r="A102" s="10">
        <v>101</v>
      </c>
      <c r="B102" s="10">
        <f>爬塔经验配置!N102*5</f>
        <v>202000</v>
      </c>
      <c r="C102" s="10">
        <f t="shared" si="3"/>
        <v>5050000</v>
      </c>
    </row>
    <row r="103" ht="16.5" spans="1:3">
      <c r="A103" s="10">
        <v>102</v>
      </c>
      <c r="B103" s="10">
        <f>爬塔经验配置!N103*5</f>
        <v>204000</v>
      </c>
      <c r="C103" s="10">
        <f t="shared" si="3"/>
        <v>5100000</v>
      </c>
    </row>
    <row r="104" ht="16.5" spans="1:3">
      <c r="A104" s="10">
        <v>103</v>
      </c>
      <c r="B104" s="10">
        <f>爬塔经验配置!N104*5</f>
        <v>206000</v>
      </c>
      <c r="C104" s="10">
        <f t="shared" si="3"/>
        <v>5150000</v>
      </c>
    </row>
    <row r="105" ht="16.5" spans="1:3">
      <c r="A105" s="10">
        <v>104</v>
      </c>
      <c r="B105" s="10">
        <f>爬塔经验配置!N105*5</f>
        <v>208000</v>
      </c>
      <c r="C105" s="10">
        <f t="shared" si="3"/>
        <v>5200000</v>
      </c>
    </row>
    <row r="106" ht="16.5" spans="1:3">
      <c r="A106" s="10">
        <v>105</v>
      </c>
      <c r="B106" s="10">
        <f>爬塔经验配置!N106*5</f>
        <v>210000</v>
      </c>
      <c r="C106" s="10">
        <f t="shared" si="3"/>
        <v>5250000</v>
      </c>
    </row>
    <row r="107" ht="16.5" spans="1:3">
      <c r="A107" s="10">
        <v>106</v>
      </c>
      <c r="B107" s="10">
        <f>爬塔经验配置!N107*5</f>
        <v>212000</v>
      </c>
      <c r="C107" s="10">
        <f t="shared" si="3"/>
        <v>5300000</v>
      </c>
    </row>
    <row r="108" ht="16.5" spans="1:3">
      <c r="A108" s="10">
        <v>107</v>
      </c>
      <c r="B108" s="10">
        <f>爬塔经验配置!N108*5</f>
        <v>214000</v>
      </c>
      <c r="C108" s="10">
        <f t="shared" si="3"/>
        <v>5350000</v>
      </c>
    </row>
    <row r="109" ht="16.5" spans="1:3">
      <c r="A109" s="10">
        <v>108</v>
      </c>
      <c r="B109" s="10">
        <f>爬塔经验配置!N109*5</f>
        <v>216000</v>
      </c>
      <c r="C109" s="10">
        <f t="shared" si="3"/>
        <v>5400000</v>
      </c>
    </row>
    <row r="110" ht="16.5" spans="1:3">
      <c r="A110" s="10">
        <v>109</v>
      </c>
      <c r="B110" s="10">
        <f>爬塔经验配置!N110*5</f>
        <v>218000</v>
      </c>
      <c r="C110" s="10">
        <f t="shared" si="3"/>
        <v>5450000</v>
      </c>
    </row>
    <row r="111" ht="16.5" spans="1:3">
      <c r="A111" s="10">
        <v>110</v>
      </c>
      <c r="B111" s="10">
        <f>爬塔经验配置!N111*5</f>
        <v>220000</v>
      </c>
      <c r="C111" s="10">
        <f t="shared" si="3"/>
        <v>5500000</v>
      </c>
    </row>
    <row r="112" ht="16.5" spans="1:3">
      <c r="A112" s="10">
        <v>111</v>
      </c>
      <c r="B112" s="10">
        <f>爬塔经验配置!N112*5</f>
        <v>222000</v>
      </c>
      <c r="C112" s="10">
        <f t="shared" si="3"/>
        <v>5550000</v>
      </c>
    </row>
    <row r="113" ht="16.5" spans="1:3">
      <c r="A113" s="10">
        <v>112</v>
      </c>
      <c r="B113" s="10">
        <f>爬塔经验配置!N113*5</f>
        <v>224000</v>
      </c>
      <c r="C113" s="10">
        <f t="shared" si="3"/>
        <v>5600000</v>
      </c>
    </row>
    <row r="114" ht="16.5" spans="1:3">
      <c r="A114" s="10">
        <v>113</v>
      </c>
      <c r="B114" s="10">
        <f>爬塔经验配置!N114*5</f>
        <v>226000</v>
      </c>
      <c r="C114" s="10">
        <f t="shared" si="3"/>
        <v>5650000</v>
      </c>
    </row>
    <row r="115" ht="16.5" spans="1:3">
      <c r="A115" s="10">
        <v>114</v>
      </c>
      <c r="B115" s="10">
        <f>爬塔经验配置!N115*5</f>
        <v>228000</v>
      </c>
      <c r="C115" s="10">
        <f t="shared" si="3"/>
        <v>5700000</v>
      </c>
    </row>
    <row r="116" ht="16.5" spans="1:3">
      <c r="A116" s="10">
        <v>115</v>
      </c>
      <c r="B116" s="10">
        <f>爬塔经验配置!N116*5</f>
        <v>230000</v>
      </c>
      <c r="C116" s="10">
        <f t="shared" si="3"/>
        <v>5750000</v>
      </c>
    </row>
    <row r="117" ht="16.5" spans="1:3">
      <c r="A117" s="10">
        <v>116</v>
      </c>
      <c r="B117" s="10">
        <f>爬塔经验配置!N117*5</f>
        <v>232000</v>
      </c>
      <c r="C117" s="10">
        <f t="shared" si="3"/>
        <v>5800000</v>
      </c>
    </row>
    <row r="118" ht="16.5" spans="1:3">
      <c r="A118" s="10">
        <v>117</v>
      </c>
      <c r="B118" s="10">
        <f>爬塔经验配置!N118*5</f>
        <v>234000</v>
      </c>
      <c r="C118" s="10">
        <f t="shared" si="3"/>
        <v>5850000</v>
      </c>
    </row>
    <row r="119" ht="16.5" spans="1:3">
      <c r="A119" s="10">
        <v>118</v>
      </c>
      <c r="B119" s="10">
        <f>爬塔经验配置!N119*5</f>
        <v>236000</v>
      </c>
      <c r="C119" s="10">
        <f t="shared" si="3"/>
        <v>5900000</v>
      </c>
    </row>
    <row r="120" ht="16.5" spans="1:3">
      <c r="A120" s="10">
        <v>119</v>
      </c>
      <c r="B120" s="10">
        <f>爬塔经验配置!N120*5</f>
        <v>238000</v>
      </c>
      <c r="C120" s="10">
        <f t="shared" si="3"/>
        <v>5950000</v>
      </c>
    </row>
    <row r="121" ht="16.5" spans="1:3">
      <c r="A121" s="10">
        <v>120</v>
      </c>
      <c r="B121" s="10">
        <f>爬塔经验配置!N121*5</f>
        <v>240000</v>
      </c>
      <c r="C121" s="10">
        <f t="shared" si="3"/>
        <v>6000000</v>
      </c>
    </row>
    <row r="122" ht="16.5" spans="1:3">
      <c r="A122" s="10">
        <v>121</v>
      </c>
      <c r="B122" s="10">
        <f>爬塔经验配置!N122*5</f>
        <v>242000</v>
      </c>
      <c r="C122" s="10">
        <f t="shared" si="3"/>
        <v>6050000</v>
      </c>
    </row>
    <row r="123" ht="16.5" spans="1:3">
      <c r="A123" s="10">
        <v>122</v>
      </c>
      <c r="B123" s="10">
        <f>爬塔经验配置!N123*5</f>
        <v>244000</v>
      </c>
      <c r="C123" s="10">
        <f t="shared" si="3"/>
        <v>6100000</v>
      </c>
    </row>
    <row r="124" ht="16.5" spans="1:3">
      <c r="A124" s="10">
        <v>123</v>
      </c>
      <c r="B124" s="10">
        <f>爬塔经验配置!N124*5</f>
        <v>246000</v>
      </c>
      <c r="C124" s="10">
        <f t="shared" si="3"/>
        <v>6150000</v>
      </c>
    </row>
    <row r="125" ht="16.5" spans="1:3">
      <c r="A125" s="10">
        <v>124</v>
      </c>
      <c r="B125" s="10">
        <f>爬塔经验配置!N125*5</f>
        <v>248000</v>
      </c>
      <c r="C125" s="10">
        <f t="shared" si="3"/>
        <v>6200000</v>
      </c>
    </row>
    <row r="126" ht="16.5" spans="1:3">
      <c r="A126" s="10">
        <v>125</v>
      </c>
      <c r="B126" s="10">
        <f>爬塔经验配置!N126*5</f>
        <v>250000</v>
      </c>
      <c r="C126" s="10">
        <f t="shared" si="3"/>
        <v>6250000</v>
      </c>
    </row>
    <row r="127" ht="16.5" spans="1:3">
      <c r="A127" s="10">
        <v>126</v>
      </c>
      <c r="B127" s="10">
        <f>爬塔经验配置!N127*5</f>
        <v>252000</v>
      </c>
      <c r="C127" s="10">
        <f t="shared" si="3"/>
        <v>6300000</v>
      </c>
    </row>
    <row r="128" ht="16.5" spans="1:3">
      <c r="A128" s="10">
        <v>127</v>
      </c>
      <c r="B128" s="10">
        <f>爬塔经验配置!N128*5</f>
        <v>254000</v>
      </c>
      <c r="C128" s="10">
        <f t="shared" si="3"/>
        <v>6350000</v>
      </c>
    </row>
    <row r="129" ht="16.5" spans="1:3">
      <c r="A129" s="10">
        <v>128</v>
      </c>
      <c r="B129" s="10">
        <f>爬塔经验配置!N129*5</f>
        <v>256000</v>
      </c>
      <c r="C129" s="10">
        <f t="shared" si="3"/>
        <v>6400000</v>
      </c>
    </row>
    <row r="130" ht="16.5" spans="1:3">
      <c r="A130" s="10">
        <v>129</v>
      </c>
      <c r="B130" s="10">
        <f>爬塔经验配置!N130*5</f>
        <v>258000</v>
      </c>
      <c r="C130" s="10">
        <f t="shared" si="3"/>
        <v>6450000</v>
      </c>
    </row>
    <row r="131" ht="16.5" spans="1:3">
      <c r="A131" s="10">
        <v>130</v>
      </c>
      <c r="B131" s="10">
        <f>爬塔经验配置!N131*5</f>
        <v>260000</v>
      </c>
      <c r="C131" s="10">
        <f t="shared" ref="C131:C151" si="4">A131*50000</f>
        <v>6500000</v>
      </c>
    </row>
    <row r="132" ht="16.5" spans="1:3">
      <c r="A132" s="10">
        <v>131</v>
      </c>
      <c r="B132" s="10">
        <f>爬塔经验配置!N132*5</f>
        <v>262000</v>
      </c>
      <c r="C132" s="10">
        <f t="shared" si="4"/>
        <v>6550000</v>
      </c>
    </row>
    <row r="133" ht="16.5" spans="1:3">
      <c r="A133" s="10">
        <v>132</v>
      </c>
      <c r="B133" s="10">
        <f>爬塔经验配置!N133*5</f>
        <v>264000</v>
      </c>
      <c r="C133" s="10">
        <f t="shared" si="4"/>
        <v>6600000</v>
      </c>
    </row>
    <row r="134" ht="16.5" spans="1:3">
      <c r="A134" s="10">
        <v>133</v>
      </c>
      <c r="B134" s="10">
        <f>爬塔经验配置!N134*5</f>
        <v>266000</v>
      </c>
      <c r="C134" s="10">
        <f t="shared" si="4"/>
        <v>6650000</v>
      </c>
    </row>
    <row r="135" ht="16.5" spans="1:3">
      <c r="A135" s="10">
        <v>134</v>
      </c>
      <c r="B135" s="10">
        <f>爬塔经验配置!N135*5</f>
        <v>268000</v>
      </c>
      <c r="C135" s="10">
        <f t="shared" si="4"/>
        <v>6700000</v>
      </c>
    </row>
    <row r="136" ht="16.5" spans="1:3">
      <c r="A136" s="10">
        <v>135</v>
      </c>
      <c r="B136" s="10">
        <f>爬塔经验配置!N136*5</f>
        <v>270000</v>
      </c>
      <c r="C136" s="10">
        <f t="shared" si="4"/>
        <v>6750000</v>
      </c>
    </row>
    <row r="137" ht="16.5" spans="1:3">
      <c r="A137" s="10">
        <v>136</v>
      </c>
      <c r="B137" s="10">
        <f>爬塔经验配置!N137*5</f>
        <v>272000</v>
      </c>
      <c r="C137" s="10">
        <f t="shared" si="4"/>
        <v>6800000</v>
      </c>
    </row>
    <row r="138" ht="16.5" spans="1:3">
      <c r="A138" s="10">
        <v>137</v>
      </c>
      <c r="B138" s="10">
        <f>爬塔经验配置!N138*5</f>
        <v>274000</v>
      </c>
      <c r="C138" s="10">
        <f t="shared" si="4"/>
        <v>6850000</v>
      </c>
    </row>
    <row r="139" ht="16.5" spans="1:3">
      <c r="A139" s="10">
        <v>138</v>
      </c>
      <c r="B139" s="10">
        <f>爬塔经验配置!N139*5</f>
        <v>276000</v>
      </c>
      <c r="C139" s="10">
        <f t="shared" si="4"/>
        <v>6900000</v>
      </c>
    </row>
    <row r="140" ht="16.5" spans="1:3">
      <c r="A140" s="10">
        <v>139</v>
      </c>
      <c r="B140" s="10">
        <f>爬塔经验配置!N140*5</f>
        <v>278000</v>
      </c>
      <c r="C140" s="10">
        <f t="shared" si="4"/>
        <v>6950000</v>
      </c>
    </row>
    <row r="141" ht="16.5" spans="1:3">
      <c r="A141" s="10">
        <v>140</v>
      </c>
      <c r="B141" s="10">
        <f>爬塔经验配置!N141*5</f>
        <v>280000</v>
      </c>
      <c r="C141" s="10">
        <f t="shared" si="4"/>
        <v>7000000</v>
      </c>
    </row>
    <row r="142" ht="16.5" spans="1:3">
      <c r="A142" s="10">
        <v>141</v>
      </c>
      <c r="B142" s="10">
        <f>爬塔经验配置!N142*5</f>
        <v>282000</v>
      </c>
      <c r="C142" s="10">
        <f t="shared" si="4"/>
        <v>7050000</v>
      </c>
    </row>
    <row r="143" ht="16.5" spans="1:3">
      <c r="A143" s="10">
        <v>142</v>
      </c>
      <c r="B143" s="10">
        <f>爬塔经验配置!N143*5</f>
        <v>284000</v>
      </c>
      <c r="C143" s="10">
        <f t="shared" si="4"/>
        <v>7100000</v>
      </c>
    </row>
    <row r="144" ht="16.5" spans="1:3">
      <c r="A144" s="10">
        <v>143</v>
      </c>
      <c r="B144" s="10">
        <f>爬塔经验配置!N144*5</f>
        <v>286000</v>
      </c>
      <c r="C144" s="10">
        <f t="shared" si="4"/>
        <v>7150000</v>
      </c>
    </row>
    <row r="145" ht="16.5" spans="1:3">
      <c r="A145" s="10">
        <v>144</v>
      </c>
      <c r="B145" s="10">
        <f>爬塔经验配置!N145*5</f>
        <v>288000</v>
      </c>
      <c r="C145" s="10">
        <f t="shared" si="4"/>
        <v>7200000</v>
      </c>
    </row>
    <row r="146" ht="16.5" spans="1:3">
      <c r="A146" s="10">
        <v>145</v>
      </c>
      <c r="B146" s="10">
        <f>爬塔经验配置!N146*5</f>
        <v>290000</v>
      </c>
      <c r="C146" s="10">
        <f t="shared" si="4"/>
        <v>7250000</v>
      </c>
    </row>
    <row r="147" ht="16.5" spans="1:3">
      <c r="A147" s="10">
        <v>146</v>
      </c>
      <c r="B147" s="10">
        <f>爬塔经验配置!N147*5</f>
        <v>292000</v>
      </c>
      <c r="C147" s="10">
        <f t="shared" si="4"/>
        <v>7300000</v>
      </c>
    </row>
    <row r="148" ht="16.5" spans="1:3">
      <c r="A148" s="10">
        <v>147</v>
      </c>
      <c r="B148" s="10">
        <f>爬塔经验配置!N148*5</f>
        <v>294000</v>
      </c>
      <c r="C148" s="10">
        <f t="shared" si="4"/>
        <v>7350000</v>
      </c>
    </row>
    <row r="149" ht="16.5" spans="1:3">
      <c r="A149" s="10">
        <v>148</v>
      </c>
      <c r="B149" s="10">
        <f>爬塔经验配置!N149*5</f>
        <v>296000</v>
      </c>
      <c r="C149" s="10">
        <f t="shared" si="4"/>
        <v>7400000</v>
      </c>
    </row>
    <row r="150" ht="16.5" spans="1:3">
      <c r="A150" s="10">
        <v>149</v>
      </c>
      <c r="B150" s="10">
        <f>爬塔经验配置!N150*5</f>
        <v>298000</v>
      </c>
      <c r="C150" s="10">
        <f t="shared" si="4"/>
        <v>7450000</v>
      </c>
    </row>
    <row r="151" ht="16.5" spans="1:3">
      <c r="A151" s="10">
        <v>150</v>
      </c>
      <c r="B151" s="10">
        <f>爬塔经验配置!N151*5</f>
        <v>300000</v>
      </c>
      <c r="C151" s="10">
        <f t="shared" si="4"/>
        <v>7500000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D38"/>
  <sheetViews>
    <sheetView topLeftCell="G1" workbookViewId="0">
      <selection activeCell="Y23" sqref="Y23"/>
    </sheetView>
  </sheetViews>
  <sheetFormatPr defaultColWidth="9" defaultRowHeight="16.5"/>
  <cols>
    <col min="1" max="1" width="12.875" style="2" customWidth="1"/>
    <col min="2" max="4" width="9" style="2"/>
    <col min="5" max="5" width="9.375" style="2" customWidth="1"/>
    <col min="6" max="6" width="3.375" style="2" customWidth="1"/>
    <col min="7" max="7" width="12.875" style="2" customWidth="1"/>
    <col min="8" max="10" width="9" style="2"/>
    <col min="11" max="11" width="9.375" style="2" customWidth="1"/>
    <col min="12" max="12" width="3.5" style="2" customWidth="1"/>
    <col min="13" max="13" width="12.875" style="2" customWidth="1"/>
    <col min="14" max="16" width="9" style="2"/>
    <col min="17" max="17" width="9.625" style="2" customWidth="1"/>
    <col min="18" max="18" width="3.5" style="2" customWidth="1"/>
    <col min="19" max="19" width="10.875" style="2" customWidth="1"/>
    <col min="20" max="22" width="9" style="2"/>
    <col min="23" max="23" width="10.625" style="2" customWidth="1"/>
    <col min="24" max="24" width="3.75" style="2" customWidth="1"/>
    <col min="25" max="25" width="16.625" style="2" customWidth="1"/>
    <col min="26" max="28" width="9" style="2"/>
    <col min="29" max="29" width="10.125" style="2" customWidth="1"/>
    <col min="30" max="16384" width="9" style="2"/>
  </cols>
  <sheetData>
    <row r="1" spans="1:30">
      <c r="A1" s="17" t="s">
        <v>20</v>
      </c>
      <c r="B1" s="17"/>
      <c r="C1" s="17"/>
      <c r="D1" s="17"/>
      <c r="E1" s="17"/>
      <c r="G1" s="17" t="s">
        <v>21</v>
      </c>
      <c r="H1" s="17"/>
      <c r="I1" s="17"/>
      <c r="J1" s="17"/>
      <c r="K1" s="17"/>
      <c r="M1" s="17" t="s">
        <v>22</v>
      </c>
      <c r="N1" s="17"/>
      <c r="O1" s="17"/>
      <c r="P1" s="17"/>
      <c r="Q1" s="17"/>
      <c r="S1" s="17" t="s">
        <v>23</v>
      </c>
      <c r="T1" s="17"/>
      <c r="U1" s="17"/>
      <c r="V1" s="17"/>
      <c r="W1" s="17"/>
      <c r="Y1" s="17" t="s">
        <v>1485</v>
      </c>
      <c r="Z1" s="17"/>
      <c r="AA1" s="17"/>
      <c r="AB1" s="17"/>
      <c r="AC1" s="17"/>
      <c r="AD1" s="10" t="s">
        <v>1486</v>
      </c>
    </row>
    <row r="2" spans="1:30">
      <c r="A2" s="10" t="s">
        <v>83</v>
      </c>
      <c r="B2" s="10" t="s">
        <v>895</v>
      </c>
      <c r="C2" s="10" t="s">
        <v>1487</v>
      </c>
      <c r="D2" s="10" t="s">
        <v>1488</v>
      </c>
      <c r="E2" s="10" t="s">
        <v>1489</v>
      </c>
      <c r="G2" s="10" t="s">
        <v>83</v>
      </c>
      <c r="H2" s="10" t="s">
        <v>895</v>
      </c>
      <c r="I2" s="10" t="s">
        <v>1487</v>
      </c>
      <c r="J2" s="10" t="s">
        <v>1488</v>
      </c>
      <c r="K2" s="10" t="s">
        <v>1490</v>
      </c>
      <c r="M2" s="10" t="s">
        <v>83</v>
      </c>
      <c r="N2" s="10" t="s">
        <v>895</v>
      </c>
      <c r="O2" s="10" t="s">
        <v>1487</v>
      </c>
      <c r="P2" s="10" t="s">
        <v>1488</v>
      </c>
      <c r="Q2" s="10" t="s">
        <v>1491</v>
      </c>
      <c r="S2" s="10" t="s">
        <v>83</v>
      </c>
      <c r="T2" s="10" t="s">
        <v>895</v>
      </c>
      <c r="U2" s="10" t="s">
        <v>1487</v>
      </c>
      <c r="V2" s="10" t="s">
        <v>1488</v>
      </c>
      <c r="W2" s="10" t="s">
        <v>1492</v>
      </c>
      <c r="Y2" s="10" t="s">
        <v>83</v>
      </c>
      <c r="Z2" s="10" t="s">
        <v>895</v>
      </c>
      <c r="AA2" s="10" t="s">
        <v>1487</v>
      </c>
      <c r="AB2" s="10" t="s">
        <v>1488</v>
      </c>
      <c r="AC2" s="10" t="s">
        <v>1489</v>
      </c>
      <c r="AD2" s="10">
        <v>0.5</v>
      </c>
    </row>
    <row r="3" spans="1:30">
      <c r="A3" s="10" t="s">
        <v>48</v>
      </c>
      <c r="B3" s="10">
        <v>1</v>
      </c>
      <c r="C3" s="10" t="s">
        <v>1493</v>
      </c>
      <c r="D3" s="10">
        <v>2</v>
      </c>
      <c r="E3" s="10">
        <v>60</v>
      </c>
      <c r="G3" s="10" t="s">
        <v>47</v>
      </c>
      <c r="H3" s="10">
        <v>1</v>
      </c>
      <c r="I3" s="10" t="s">
        <v>1493</v>
      </c>
      <c r="J3" s="10">
        <v>5</v>
      </c>
      <c r="K3" s="10" t="s">
        <v>1494</v>
      </c>
      <c r="M3" s="10" t="s">
        <v>49</v>
      </c>
      <c r="N3" s="10">
        <v>1</v>
      </c>
      <c r="O3" s="10" t="s">
        <v>1493</v>
      </c>
      <c r="P3" s="10">
        <v>1</v>
      </c>
      <c r="Q3" s="10">
        <v>720</v>
      </c>
      <c r="S3" s="10" t="s">
        <v>52</v>
      </c>
      <c r="T3" s="10">
        <v>50</v>
      </c>
      <c r="U3" s="10" t="s">
        <v>1493</v>
      </c>
      <c r="V3" s="10">
        <v>10</v>
      </c>
      <c r="W3" s="10">
        <v>1000</v>
      </c>
      <c r="Y3" s="10" t="s">
        <v>49</v>
      </c>
      <c r="Z3" s="10">
        <v>1</v>
      </c>
      <c r="AA3" s="10" t="s">
        <v>1495</v>
      </c>
      <c r="AB3" s="10">
        <v>5</v>
      </c>
      <c r="AC3" s="10">
        <v>120</v>
      </c>
      <c r="AD3" s="10">
        <f>INT(AC3*$AD$2)</f>
        <v>60</v>
      </c>
    </row>
    <row r="4" spans="1:30">
      <c r="A4" s="10" t="s">
        <v>49</v>
      </c>
      <c r="B4" s="10">
        <v>1</v>
      </c>
      <c r="C4" s="10" t="s">
        <v>1493</v>
      </c>
      <c r="D4" s="10">
        <v>1</v>
      </c>
      <c r="E4" s="10">
        <v>120</v>
      </c>
      <c r="G4" s="10" t="s">
        <v>50</v>
      </c>
      <c r="H4" s="10">
        <v>50</v>
      </c>
      <c r="I4" s="10" t="s">
        <v>1493</v>
      </c>
      <c r="J4" s="10">
        <v>100</v>
      </c>
      <c r="K4" s="10" t="s">
        <v>1496</v>
      </c>
      <c r="M4" s="10" t="s">
        <v>50</v>
      </c>
      <c r="N4" s="10">
        <v>100</v>
      </c>
      <c r="O4" s="10" t="s">
        <v>1493</v>
      </c>
      <c r="P4" s="10">
        <v>100</v>
      </c>
      <c r="Q4" s="10">
        <v>6000</v>
      </c>
      <c r="S4" s="10" t="s">
        <v>53</v>
      </c>
      <c r="T4" s="10">
        <v>5</v>
      </c>
      <c r="U4" s="10" t="s">
        <v>1493</v>
      </c>
      <c r="V4" s="10">
        <v>10</v>
      </c>
      <c r="W4" s="10">
        <v>1000</v>
      </c>
      <c r="Y4" s="10" t="s">
        <v>50</v>
      </c>
      <c r="Z4" s="10">
        <v>200</v>
      </c>
      <c r="AA4" s="10" t="s">
        <v>1495</v>
      </c>
      <c r="AB4" s="10">
        <v>10</v>
      </c>
      <c r="AC4" s="10">
        <v>2000</v>
      </c>
      <c r="AD4" s="10">
        <f t="shared" ref="AD4:AD13" si="0">INT(AC4*$AD$2)</f>
        <v>1000</v>
      </c>
    </row>
    <row r="5" spans="1:30">
      <c r="A5" s="10" t="s">
        <v>50</v>
      </c>
      <c r="B5" s="10">
        <v>100</v>
      </c>
      <c r="C5" s="10" t="s">
        <v>1493</v>
      </c>
      <c r="D5" s="10">
        <v>100</v>
      </c>
      <c r="E5" s="10">
        <v>1000</v>
      </c>
      <c r="G5" s="10" t="s">
        <v>51</v>
      </c>
      <c r="H5" s="10">
        <v>5</v>
      </c>
      <c r="I5" s="10" t="s">
        <v>1493</v>
      </c>
      <c r="J5" s="10">
        <v>20</v>
      </c>
      <c r="K5" s="10" t="s">
        <v>1497</v>
      </c>
      <c r="M5" s="10" t="s">
        <v>51</v>
      </c>
      <c r="N5" s="10">
        <v>50</v>
      </c>
      <c r="O5" s="10" t="s">
        <v>1493</v>
      </c>
      <c r="P5" s="10">
        <v>50</v>
      </c>
      <c r="Q5" s="10">
        <v>15000</v>
      </c>
      <c r="S5" s="10" t="s">
        <v>58</v>
      </c>
      <c r="T5" s="10">
        <v>10</v>
      </c>
      <c r="U5" s="10" t="s">
        <v>1493</v>
      </c>
      <c r="V5" s="10">
        <v>10</v>
      </c>
      <c r="W5" s="10">
        <v>20</v>
      </c>
      <c r="Y5" s="10" t="s">
        <v>51</v>
      </c>
      <c r="Z5" s="10">
        <v>100</v>
      </c>
      <c r="AA5" s="10" t="s">
        <v>1495</v>
      </c>
      <c r="AB5" s="10">
        <v>5</v>
      </c>
      <c r="AC5" s="10">
        <v>5000</v>
      </c>
      <c r="AD5" s="10">
        <f t="shared" si="0"/>
        <v>2500</v>
      </c>
    </row>
    <row r="6" spans="1:30">
      <c r="A6" s="10" t="s">
        <v>51</v>
      </c>
      <c r="B6" s="10">
        <v>10</v>
      </c>
      <c r="C6" s="10" t="s">
        <v>1493</v>
      </c>
      <c r="D6" s="10">
        <v>50</v>
      </c>
      <c r="E6" s="10">
        <v>500</v>
      </c>
      <c r="G6" s="10" t="s">
        <v>54</v>
      </c>
      <c r="H6" s="10">
        <v>1</v>
      </c>
      <c r="I6" s="10" t="s">
        <v>1493</v>
      </c>
      <c r="J6" s="10">
        <v>1</v>
      </c>
      <c r="K6" s="10" t="s">
        <v>1496</v>
      </c>
      <c r="M6" s="10" t="s">
        <v>55</v>
      </c>
      <c r="N6" s="10">
        <v>1</v>
      </c>
      <c r="O6" s="10" t="s">
        <v>1493</v>
      </c>
      <c r="P6" s="10">
        <v>5</v>
      </c>
      <c r="Q6" s="10">
        <v>4500</v>
      </c>
      <c r="S6" s="10" t="s">
        <v>60</v>
      </c>
      <c r="T6" s="10">
        <v>1</v>
      </c>
      <c r="U6" s="10" t="s">
        <v>1493</v>
      </c>
      <c r="V6" s="10">
        <v>10</v>
      </c>
      <c r="W6" s="10">
        <v>50</v>
      </c>
      <c r="Y6" s="10" t="s">
        <v>52</v>
      </c>
      <c r="Z6" s="10">
        <v>200</v>
      </c>
      <c r="AA6" s="10" t="s">
        <v>1495</v>
      </c>
      <c r="AB6" s="10">
        <v>10</v>
      </c>
      <c r="AC6" s="10">
        <v>4000</v>
      </c>
      <c r="AD6" s="10">
        <f t="shared" si="0"/>
        <v>2000</v>
      </c>
    </row>
    <row r="7" spans="1:30">
      <c r="A7" s="10" t="s">
        <v>52</v>
      </c>
      <c r="B7" s="10">
        <v>20</v>
      </c>
      <c r="C7" s="10" t="s">
        <v>1493</v>
      </c>
      <c r="D7" s="10">
        <v>50</v>
      </c>
      <c r="E7" s="10">
        <v>400</v>
      </c>
      <c r="G7" s="10" t="s">
        <v>59</v>
      </c>
      <c r="H7" s="10">
        <v>1</v>
      </c>
      <c r="I7" s="10" t="s">
        <v>1493</v>
      </c>
      <c r="J7" s="10">
        <v>20</v>
      </c>
      <c r="K7" s="10" t="s">
        <v>1498</v>
      </c>
      <c r="M7" s="10" t="s">
        <v>60</v>
      </c>
      <c r="N7" s="10">
        <v>1</v>
      </c>
      <c r="O7" s="10" t="s">
        <v>1493</v>
      </c>
      <c r="P7" s="10">
        <v>20</v>
      </c>
      <c r="Q7" s="10">
        <v>300</v>
      </c>
      <c r="S7" s="10" t="s">
        <v>61</v>
      </c>
      <c r="T7" s="10">
        <v>1</v>
      </c>
      <c r="U7" s="10" t="s">
        <v>1493</v>
      </c>
      <c r="V7" s="10">
        <v>5</v>
      </c>
      <c r="W7" s="10">
        <v>100</v>
      </c>
      <c r="Y7" s="10" t="s">
        <v>53</v>
      </c>
      <c r="Z7" s="10">
        <v>50</v>
      </c>
      <c r="AA7" s="10" t="s">
        <v>1495</v>
      </c>
      <c r="AB7" s="10">
        <v>10</v>
      </c>
      <c r="AC7" s="10">
        <v>10000</v>
      </c>
      <c r="AD7" s="10">
        <f t="shared" si="0"/>
        <v>5000</v>
      </c>
    </row>
    <row r="8" spans="1:30">
      <c r="A8" s="10" t="s">
        <v>56</v>
      </c>
      <c r="B8" s="10">
        <v>1</v>
      </c>
      <c r="C8" s="10" t="s">
        <v>1493</v>
      </c>
      <c r="D8" s="10">
        <v>5</v>
      </c>
      <c r="E8" s="10">
        <v>1000</v>
      </c>
      <c r="G8" s="10" t="s">
        <v>60</v>
      </c>
      <c r="H8" s="10">
        <v>1</v>
      </c>
      <c r="I8" s="10" t="s">
        <v>1493</v>
      </c>
      <c r="J8" s="10">
        <v>10</v>
      </c>
      <c r="K8" s="10" t="s">
        <v>1499</v>
      </c>
      <c r="M8" s="10" t="s">
        <v>65</v>
      </c>
      <c r="N8" s="10">
        <v>1</v>
      </c>
      <c r="O8" s="10" t="s">
        <v>1493</v>
      </c>
      <c r="P8" s="10">
        <v>50</v>
      </c>
      <c r="Q8" s="10">
        <v>600</v>
      </c>
      <c r="S8" s="10" t="s">
        <v>66</v>
      </c>
      <c r="T8" s="10">
        <v>1</v>
      </c>
      <c r="U8" s="10" t="s">
        <v>1493</v>
      </c>
      <c r="V8" s="10">
        <v>5</v>
      </c>
      <c r="W8" s="10">
        <v>500</v>
      </c>
      <c r="Y8" s="10" t="s">
        <v>57</v>
      </c>
      <c r="Z8" s="10">
        <v>1</v>
      </c>
      <c r="AA8" s="10" t="s">
        <v>1495</v>
      </c>
      <c r="AB8" s="10">
        <v>5</v>
      </c>
      <c r="AC8" s="10">
        <v>1500</v>
      </c>
      <c r="AD8" s="10">
        <f t="shared" si="0"/>
        <v>750</v>
      </c>
    </row>
    <row r="9" spans="1:30">
      <c r="A9" s="10" t="s">
        <v>65</v>
      </c>
      <c r="B9" s="10">
        <v>1</v>
      </c>
      <c r="C9" s="10" t="s">
        <v>1493</v>
      </c>
      <c r="D9" s="10">
        <v>50</v>
      </c>
      <c r="E9" s="10">
        <v>100</v>
      </c>
      <c r="G9" s="33" t="s">
        <v>950</v>
      </c>
      <c r="H9" s="33">
        <v>50</v>
      </c>
      <c r="I9" s="33" t="s">
        <v>1493</v>
      </c>
      <c r="J9" s="33">
        <v>100</v>
      </c>
      <c r="K9" s="33" t="str">
        <f>H9*10&amp;"万"</f>
        <v>500万</v>
      </c>
      <c r="M9" s="33" t="s">
        <v>1500</v>
      </c>
      <c r="N9" s="33">
        <v>1</v>
      </c>
      <c r="O9" s="33" t="s">
        <v>1493</v>
      </c>
      <c r="P9" s="33">
        <v>10</v>
      </c>
      <c r="Q9" s="33">
        <v>600</v>
      </c>
      <c r="S9" s="33" t="s">
        <v>1501</v>
      </c>
      <c r="T9" s="33">
        <v>1</v>
      </c>
      <c r="U9" s="33" t="s">
        <v>1493</v>
      </c>
      <c r="V9" s="33">
        <v>10</v>
      </c>
      <c r="W9" s="33">
        <f>9*T9</f>
        <v>9</v>
      </c>
      <c r="Y9" s="10" t="s">
        <v>62</v>
      </c>
      <c r="Z9" s="10">
        <v>1</v>
      </c>
      <c r="AA9" s="10" t="s">
        <v>1495</v>
      </c>
      <c r="AB9" s="10">
        <v>5</v>
      </c>
      <c r="AC9" s="10">
        <v>500</v>
      </c>
      <c r="AD9" s="10">
        <f t="shared" si="0"/>
        <v>250</v>
      </c>
    </row>
    <row r="10" spans="1:30">
      <c r="A10" s="33" t="s">
        <v>954</v>
      </c>
      <c r="B10" s="33">
        <v>50</v>
      </c>
      <c r="C10" s="33" t="s">
        <v>1493</v>
      </c>
      <c r="D10" s="33">
        <v>10</v>
      </c>
      <c r="E10" s="33">
        <v>4500</v>
      </c>
      <c r="G10" s="33" t="s">
        <v>952</v>
      </c>
      <c r="H10" s="33">
        <v>10</v>
      </c>
      <c r="I10" s="33" t="s">
        <v>1493</v>
      </c>
      <c r="J10" s="33">
        <v>100</v>
      </c>
      <c r="K10" s="33" t="str">
        <f>H10*30&amp;"万"</f>
        <v>300万</v>
      </c>
      <c r="M10" s="33" t="s">
        <v>954</v>
      </c>
      <c r="N10" s="33">
        <v>10</v>
      </c>
      <c r="O10" s="33" t="s">
        <v>1493</v>
      </c>
      <c r="P10" s="33">
        <v>10</v>
      </c>
      <c r="Q10" s="33">
        <f>90*N10*6</f>
        <v>5400</v>
      </c>
      <c r="S10" s="33" t="s">
        <v>1502</v>
      </c>
      <c r="T10" s="33">
        <v>1</v>
      </c>
      <c r="U10" s="33" t="s">
        <v>1493</v>
      </c>
      <c r="V10" s="33">
        <v>10</v>
      </c>
      <c r="W10" s="33">
        <f>9*T10</f>
        <v>9</v>
      </c>
      <c r="Y10" s="33" t="s">
        <v>956</v>
      </c>
      <c r="Z10" s="33">
        <v>10</v>
      </c>
      <c r="AA10" s="33" t="s">
        <v>1493</v>
      </c>
      <c r="AB10" s="33">
        <v>50</v>
      </c>
      <c r="AC10" s="33">
        <f>270*Z10</f>
        <v>2700</v>
      </c>
      <c r="AD10" s="33">
        <f t="shared" si="0"/>
        <v>1350</v>
      </c>
    </row>
    <row r="11" spans="1:30">
      <c r="A11" s="33" t="s">
        <v>956</v>
      </c>
      <c r="B11" s="33">
        <v>25</v>
      </c>
      <c r="C11" s="33" t="s">
        <v>1493</v>
      </c>
      <c r="D11" s="33">
        <v>10</v>
      </c>
      <c r="E11" s="33">
        <f>270*25</f>
        <v>6750</v>
      </c>
      <c r="G11" s="33" t="s">
        <v>1503</v>
      </c>
      <c r="H11" s="33">
        <v>10</v>
      </c>
      <c r="I11" s="33" t="s">
        <v>1493</v>
      </c>
      <c r="J11" s="33">
        <v>50</v>
      </c>
      <c r="K11" s="33" t="str">
        <f>H11*1&amp;"万"</f>
        <v>10万</v>
      </c>
      <c r="M11" s="33" t="s">
        <v>956</v>
      </c>
      <c r="N11" s="33">
        <v>5</v>
      </c>
      <c r="O11" s="33" t="s">
        <v>1493</v>
      </c>
      <c r="P11" s="33">
        <v>10</v>
      </c>
      <c r="Q11" s="33">
        <f>270*N11*6</f>
        <v>8100</v>
      </c>
      <c r="S11" s="33" t="s">
        <v>1504</v>
      </c>
      <c r="T11" s="33">
        <v>1</v>
      </c>
      <c r="U11" s="33" t="s">
        <v>1493</v>
      </c>
      <c r="V11" s="33">
        <v>10</v>
      </c>
      <c r="W11" s="33">
        <f>9*T11</f>
        <v>9</v>
      </c>
      <c r="Y11" s="33" t="s">
        <v>1500</v>
      </c>
      <c r="Z11" s="33">
        <v>10</v>
      </c>
      <c r="AA11" s="33" t="s">
        <v>1493</v>
      </c>
      <c r="AB11" s="33">
        <v>20</v>
      </c>
      <c r="AC11" s="33">
        <f>100*Z11</f>
        <v>1000</v>
      </c>
      <c r="AD11" s="33">
        <f t="shared" si="0"/>
        <v>500</v>
      </c>
    </row>
    <row r="12" spans="1:30">
      <c r="A12" s="33" t="s">
        <v>1500</v>
      </c>
      <c r="B12" s="33">
        <v>1</v>
      </c>
      <c r="C12" s="33" t="s">
        <v>1493</v>
      </c>
      <c r="D12" s="33">
        <v>20</v>
      </c>
      <c r="E12" s="33">
        <v>100</v>
      </c>
      <c r="G12" s="33" t="s">
        <v>1505</v>
      </c>
      <c r="H12" s="33">
        <v>10</v>
      </c>
      <c r="I12" s="33" t="s">
        <v>1493</v>
      </c>
      <c r="J12" s="33">
        <v>50</v>
      </c>
      <c r="K12" s="33" t="str">
        <f>H12*1&amp;"万"</f>
        <v>10万</v>
      </c>
      <c r="M12" s="10"/>
      <c r="N12" s="10"/>
      <c r="O12" s="10"/>
      <c r="P12" s="10"/>
      <c r="Q12" s="10"/>
      <c r="S12" s="33" t="s">
        <v>1506</v>
      </c>
      <c r="T12" s="33">
        <v>1</v>
      </c>
      <c r="U12" s="33" t="s">
        <v>1493</v>
      </c>
      <c r="V12" s="33">
        <v>10</v>
      </c>
      <c r="W12" s="33">
        <f>9*T12</f>
        <v>9</v>
      </c>
      <c r="Y12" s="33" t="s">
        <v>66</v>
      </c>
      <c r="Z12" s="33">
        <v>1</v>
      </c>
      <c r="AA12" s="33" t="s">
        <v>1493</v>
      </c>
      <c r="AB12" s="33">
        <v>10</v>
      </c>
      <c r="AC12" s="33">
        <v>500</v>
      </c>
      <c r="AD12" s="33">
        <f t="shared" si="0"/>
        <v>250</v>
      </c>
    </row>
    <row r="13" spans="1:30">
      <c r="A13" s="10"/>
      <c r="B13" s="10"/>
      <c r="C13" s="10"/>
      <c r="D13" s="10"/>
      <c r="E13" s="10"/>
      <c r="G13" s="33" t="s">
        <v>1507</v>
      </c>
      <c r="H13" s="33">
        <v>10</v>
      </c>
      <c r="I13" s="33" t="s">
        <v>1493</v>
      </c>
      <c r="J13" s="33">
        <v>50</v>
      </c>
      <c r="K13" s="33" t="str">
        <f>H13*1&amp;"万"</f>
        <v>10万</v>
      </c>
      <c r="M13" s="10"/>
      <c r="N13" s="10"/>
      <c r="O13" s="10"/>
      <c r="P13" s="10"/>
      <c r="Q13" s="10"/>
      <c r="S13" s="10"/>
      <c r="T13" s="10"/>
      <c r="U13" s="10"/>
      <c r="V13" s="10"/>
      <c r="W13" s="10"/>
      <c r="Y13" s="33" t="s">
        <v>1508</v>
      </c>
      <c r="Z13" s="33">
        <v>1</v>
      </c>
      <c r="AA13" s="33" t="s">
        <v>1495</v>
      </c>
      <c r="AB13" s="33">
        <v>1</v>
      </c>
      <c r="AC13" s="33">
        <f>81*4</f>
        <v>324</v>
      </c>
      <c r="AD13" s="33">
        <f t="shared" si="0"/>
        <v>162</v>
      </c>
    </row>
    <row r="14" spans="1:30">
      <c r="A14" s="10"/>
      <c r="B14" s="10"/>
      <c r="C14" s="10"/>
      <c r="D14" s="10"/>
      <c r="E14" s="10"/>
      <c r="G14" s="33" t="s">
        <v>1509</v>
      </c>
      <c r="H14" s="33">
        <v>10</v>
      </c>
      <c r="I14" s="33" t="s">
        <v>1493</v>
      </c>
      <c r="J14" s="33">
        <v>50</v>
      </c>
      <c r="K14" s="33" t="str">
        <f>H14*1&amp;"万"</f>
        <v>10万</v>
      </c>
      <c r="M14" s="10"/>
      <c r="N14" s="10"/>
      <c r="O14" s="10"/>
      <c r="P14" s="10"/>
      <c r="Q14" s="10"/>
      <c r="S14" s="10"/>
      <c r="T14" s="10"/>
      <c r="U14" s="10"/>
      <c r="V14" s="10"/>
      <c r="W14" s="10"/>
      <c r="Y14" s="10"/>
      <c r="Z14" s="10"/>
      <c r="AA14" s="10"/>
      <c r="AB14" s="10"/>
      <c r="AC14" s="10"/>
      <c r="AD14" s="10"/>
    </row>
    <row r="15" spans="1:30">
      <c r="A15" s="10"/>
      <c r="B15" s="10"/>
      <c r="C15" s="10"/>
      <c r="D15" s="10"/>
      <c r="E15" s="10"/>
      <c r="G15" s="10"/>
      <c r="H15" s="10"/>
      <c r="I15" s="10"/>
      <c r="J15" s="10"/>
      <c r="K15" s="10"/>
      <c r="M15" s="10"/>
      <c r="N15" s="10"/>
      <c r="O15" s="10"/>
      <c r="P15" s="10"/>
      <c r="Q15" s="10"/>
      <c r="S15" s="10"/>
      <c r="T15" s="10"/>
      <c r="U15" s="10"/>
      <c r="V15" s="10"/>
      <c r="W15" s="10"/>
      <c r="Y15" s="10"/>
      <c r="Z15" s="10"/>
      <c r="AA15" s="10"/>
      <c r="AB15" s="10"/>
      <c r="AC15" s="10"/>
      <c r="AD15" s="10"/>
    </row>
    <row r="16" spans="1:30">
      <c r="A16" s="10"/>
      <c r="B16" s="10"/>
      <c r="C16" s="10"/>
      <c r="D16" s="10"/>
      <c r="E16" s="10"/>
      <c r="G16" s="10"/>
      <c r="H16" s="10"/>
      <c r="I16" s="10"/>
      <c r="J16" s="10"/>
      <c r="K16" s="10"/>
      <c r="M16" s="10"/>
      <c r="N16" s="10"/>
      <c r="O16" s="10"/>
      <c r="P16" s="10"/>
      <c r="Q16" s="10"/>
      <c r="S16" s="10"/>
      <c r="T16" s="10"/>
      <c r="U16" s="10"/>
      <c r="V16" s="10"/>
      <c r="W16" s="10"/>
      <c r="Y16" s="10"/>
      <c r="Z16" s="10"/>
      <c r="AA16" s="10"/>
      <c r="AB16" s="10"/>
      <c r="AC16" s="10"/>
      <c r="AD16" s="10"/>
    </row>
    <row r="17" spans="1:30">
      <c r="A17" s="10"/>
      <c r="B17" s="10"/>
      <c r="C17" s="10"/>
      <c r="D17" s="10"/>
      <c r="E17" s="10"/>
      <c r="G17" s="10"/>
      <c r="H17" s="10"/>
      <c r="I17" s="10"/>
      <c r="J17" s="10"/>
      <c r="K17" s="10"/>
      <c r="M17" s="10"/>
      <c r="N17" s="10"/>
      <c r="O17" s="10"/>
      <c r="P17" s="10"/>
      <c r="Q17" s="10"/>
      <c r="S17" s="10"/>
      <c r="T17" s="10"/>
      <c r="U17" s="10"/>
      <c r="V17" s="10"/>
      <c r="W17" s="10"/>
      <c r="Y17" s="10"/>
      <c r="Z17" s="10"/>
      <c r="AA17" s="10"/>
      <c r="AB17" s="10"/>
      <c r="AC17" s="10"/>
      <c r="AD17" s="10"/>
    </row>
    <row r="18" spans="1:30">
      <c r="A18" s="10"/>
      <c r="B18" s="10"/>
      <c r="C18" s="10"/>
      <c r="D18" s="10"/>
      <c r="E18" s="10"/>
      <c r="G18" s="10"/>
      <c r="H18" s="10"/>
      <c r="I18" s="10"/>
      <c r="J18" s="10"/>
      <c r="K18" s="10"/>
      <c r="M18" s="10"/>
      <c r="N18" s="10"/>
      <c r="O18" s="10"/>
      <c r="P18" s="10"/>
      <c r="Q18" s="10"/>
      <c r="S18" s="10"/>
      <c r="T18" s="10"/>
      <c r="U18" s="10"/>
      <c r="V18" s="10"/>
      <c r="W18" s="10"/>
      <c r="Y18" s="10"/>
      <c r="Z18" s="10"/>
      <c r="AA18" s="10"/>
      <c r="AB18" s="10"/>
      <c r="AC18" s="10"/>
      <c r="AD18" s="10"/>
    </row>
    <row r="19" spans="1:29">
      <c r="A19" s="10"/>
      <c r="B19" s="10"/>
      <c r="C19" s="10"/>
      <c r="D19" s="10"/>
      <c r="E19" s="10"/>
      <c r="G19" s="10"/>
      <c r="H19" s="10"/>
      <c r="I19" s="10"/>
      <c r="J19" s="10"/>
      <c r="K19" s="10"/>
      <c r="M19" s="10"/>
      <c r="N19" s="10"/>
      <c r="O19" s="10"/>
      <c r="P19" s="10"/>
      <c r="Q19" s="10"/>
      <c r="S19" s="10"/>
      <c r="T19" s="10"/>
      <c r="U19" s="10"/>
      <c r="V19" s="10"/>
      <c r="W19" s="10"/>
      <c r="Y19" s="10"/>
      <c r="Z19" s="10"/>
      <c r="AA19" s="10"/>
      <c r="AB19" s="10"/>
      <c r="AC19" s="10"/>
    </row>
    <row r="20" spans="1:29">
      <c r="A20" s="10"/>
      <c r="B20" s="10"/>
      <c r="C20" s="10"/>
      <c r="D20" s="10"/>
      <c r="E20" s="10"/>
      <c r="G20" s="10"/>
      <c r="H20" s="10"/>
      <c r="I20" s="10"/>
      <c r="J20" s="10"/>
      <c r="K20" s="10"/>
      <c r="M20" s="10"/>
      <c r="N20" s="10"/>
      <c r="O20" s="10"/>
      <c r="P20" s="10"/>
      <c r="Q20" s="10"/>
      <c r="S20" s="10"/>
      <c r="T20" s="10"/>
      <c r="U20" s="10"/>
      <c r="V20" s="10"/>
      <c r="W20" s="10"/>
      <c r="Y20" s="10"/>
      <c r="Z20" s="10"/>
      <c r="AA20" s="10"/>
      <c r="AB20" s="10"/>
      <c r="AC20" s="10"/>
    </row>
    <row r="21" spans="1:29">
      <c r="A21" s="10"/>
      <c r="B21" s="10"/>
      <c r="C21" s="10"/>
      <c r="D21" s="10"/>
      <c r="E21" s="10"/>
      <c r="G21" s="10"/>
      <c r="H21" s="10"/>
      <c r="I21" s="10"/>
      <c r="J21" s="10"/>
      <c r="K21" s="10"/>
      <c r="M21" s="10"/>
      <c r="N21" s="10"/>
      <c r="O21" s="10"/>
      <c r="P21" s="10"/>
      <c r="Q21" s="10"/>
      <c r="S21" s="10"/>
      <c r="T21" s="10"/>
      <c r="U21" s="10"/>
      <c r="V21" s="10"/>
      <c r="W21" s="10"/>
      <c r="Y21" s="10"/>
      <c r="Z21" s="10"/>
      <c r="AA21" s="10"/>
      <c r="AB21" s="10"/>
      <c r="AC21" s="10"/>
    </row>
    <row r="22" spans="1:29">
      <c r="A22" s="10"/>
      <c r="B22" s="10"/>
      <c r="C22" s="10"/>
      <c r="D22" s="10"/>
      <c r="E22" s="10"/>
      <c r="G22" s="10"/>
      <c r="H22" s="10"/>
      <c r="I22" s="10"/>
      <c r="J22" s="10"/>
      <c r="K22" s="10"/>
      <c r="M22" s="10"/>
      <c r="N22" s="10"/>
      <c r="O22" s="10"/>
      <c r="P22" s="10"/>
      <c r="Q22" s="10"/>
      <c r="S22" s="10"/>
      <c r="T22" s="10"/>
      <c r="U22" s="10"/>
      <c r="V22" s="10"/>
      <c r="W22" s="10"/>
      <c r="Y22" s="10"/>
      <c r="Z22" s="10"/>
      <c r="AA22" s="10"/>
      <c r="AB22" s="10"/>
      <c r="AC22" s="10"/>
    </row>
    <row r="23" spans="1:29">
      <c r="A23" s="10"/>
      <c r="B23" s="10"/>
      <c r="C23" s="10"/>
      <c r="D23" s="10"/>
      <c r="E23" s="10"/>
      <c r="G23" s="10"/>
      <c r="H23" s="10"/>
      <c r="I23" s="10"/>
      <c r="J23" s="10"/>
      <c r="K23" s="10"/>
      <c r="M23" s="10"/>
      <c r="N23" s="10"/>
      <c r="O23" s="10"/>
      <c r="P23" s="10"/>
      <c r="Q23" s="10"/>
      <c r="S23" s="10"/>
      <c r="T23" s="10"/>
      <c r="U23" s="10"/>
      <c r="V23" s="10"/>
      <c r="W23" s="10"/>
      <c r="Y23" s="10"/>
      <c r="Z23" s="10"/>
      <c r="AA23" s="10"/>
      <c r="AB23" s="10"/>
      <c r="AC23" s="10"/>
    </row>
    <row r="24" spans="1:29">
      <c r="A24" s="10"/>
      <c r="B24" s="10"/>
      <c r="C24" s="10"/>
      <c r="D24" s="10"/>
      <c r="E24" s="10"/>
      <c r="G24" s="10"/>
      <c r="H24" s="10"/>
      <c r="I24" s="10"/>
      <c r="J24" s="10"/>
      <c r="K24" s="10"/>
      <c r="M24" s="10"/>
      <c r="N24" s="10"/>
      <c r="O24" s="10"/>
      <c r="P24" s="10"/>
      <c r="Q24" s="10"/>
      <c r="S24" s="10"/>
      <c r="T24" s="10"/>
      <c r="U24" s="10"/>
      <c r="V24" s="10"/>
      <c r="W24" s="10"/>
      <c r="Y24" s="10"/>
      <c r="Z24" s="10"/>
      <c r="AA24" s="10"/>
      <c r="AB24" s="10"/>
      <c r="AC24" s="10"/>
    </row>
    <row r="25" spans="1:29">
      <c r="A25" s="10"/>
      <c r="B25" s="10"/>
      <c r="C25" s="10"/>
      <c r="D25" s="10"/>
      <c r="E25" s="10"/>
      <c r="G25" s="10"/>
      <c r="H25" s="10"/>
      <c r="I25" s="10"/>
      <c r="J25" s="10"/>
      <c r="K25" s="10"/>
      <c r="M25" s="10"/>
      <c r="N25" s="10"/>
      <c r="O25" s="10"/>
      <c r="P25" s="10"/>
      <c r="Q25" s="10"/>
      <c r="S25" s="10"/>
      <c r="T25" s="10"/>
      <c r="U25" s="10"/>
      <c r="V25" s="10"/>
      <c r="W25" s="10"/>
      <c r="Y25" s="10"/>
      <c r="Z25" s="10"/>
      <c r="AA25" s="10"/>
      <c r="AB25" s="10"/>
      <c r="AC25" s="10"/>
    </row>
    <row r="26" spans="1:29">
      <c r="A26" s="10"/>
      <c r="B26" s="10"/>
      <c r="C26" s="10"/>
      <c r="D26" s="10"/>
      <c r="E26" s="10"/>
      <c r="G26" s="10"/>
      <c r="H26" s="10"/>
      <c r="I26" s="10"/>
      <c r="J26" s="10"/>
      <c r="K26" s="10"/>
      <c r="M26" s="10"/>
      <c r="N26" s="10"/>
      <c r="O26" s="10"/>
      <c r="P26" s="10"/>
      <c r="Q26" s="10"/>
      <c r="S26" s="10"/>
      <c r="T26" s="10"/>
      <c r="U26" s="10"/>
      <c r="V26" s="10"/>
      <c r="W26" s="10"/>
      <c r="Y26" s="10"/>
      <c r="Z26" s="10"/>
      <c r="AA26" s="10"/>
      <c r="AB26" s="10"/>
      <c r="AC26" s="10"/>
    </row>
    <row r="27" spans="1:29">
      <c r="A27" s="10"/>
      <c r="B27" s="10"/>
      <c r="C27" s="10"/>
      <c r="D27" s="10"/>
      <c r="E27" s="10"/>
      <c r="G27" s="10"/>
      <c r="H27" s="10"/>
      <c r="I27" s="10"/>
      <c r="J27" s="10"/>
      <c r="K27" s="10"/>
      <c r="M27" s="10"/>
      <c r="N27" s="10"/>
      <c r="O27" s="10"/>
      <c r="P27" s="10"/>
      <c r="Q27" s="10"/>
      <c r="S27" s="10"/>
      <c r="T27" s="10"/>
      <c r="U27" s="10"/>
      <c r="V27" s="10"/>
      <c r="W27" s="10"/>
      <c r="Y27" s="10"/>
      <c r="Z27" s="10"/>
      <c r="AA27" s="10"/>
      <c r="AB27" s="10"/>
      <c r="AC27" s="10"/>
    </row>
    <row r="28" spans="1:29">
      <c r="A28" s="10"/>
      <c r="B28" s="10"/>
      <c r="C28" s="10"/>
      <c r="D28" s="10"/>
      <c r="E28" s="10"/>
      <c r="G28" s="10"/>
      <c r="H28" s="10"/>
      <c r="I28" s="10"/>
      <c r="J28" s="10"/>
      <c r="K28" s="10"/>
      <c r="M28" s="10"/>
      <c r="N28" s="10"/>
      <c r="O28" s="10"/>
      <c r="P28" s="10"/>
      <c r="Q28" s="10"/>
      <c r="S28" s="10"/>
      <c r="T28" s="10"/>
      <c r="U28" s="10"/>
      <c r="V28" s="10"/>
      <c r="W28" s="10"/>
      <c r="Y28" s="10"/>
      <c r="Z28" s="10"/>
      <c r="AA28" s="10"/>
      <c r="AB28" s="10"/>
      <c r="AC28" s="10"/>
    </row>
    <row r="29" spans="1:29">
      <c r="A29" s="10"/>
      <c r="B29" s="10"/>
      <c r="C29" s="10"/>
      <c r="D29" s="10"/>
      <c r="E29" s="10"/>
      <c r="G29" s="10"/>
      <c r="H29" s="10"/>
      <c r="I29" s="10"/>
      <c r="J29" s="10"/>
      <c r="K29" s="10"/>
      <c r="M29" s="10"/>
      <c r="N29" s="10"/>
      <c r="O29" s="10"/>
      <c r="P29" s="10"/>
      <c r="Q29" s="10"/>
      <c r="S29" s="10"/>
      <c r="T29" s="10"/>
      <c r="U29" s="10"/>
      <c r="V29" s="10"/>
      <c r="W29" s="10"/>
      <c r="Y29" s="10"/>
      <c r="Z29" s="10"/>
      <c r="AA29" s="10"/>
      <c r="AB29" s="10"/>
      <c r="AC29" s="10"/>
    </row>
    <row r="30" spans="1:29">
      <c r="A30" s="10"/>
      <c r="B30" s="10"/>
      <c r="C30" s="10"/>
      <c r="D30" s="10"/>
      <c r="E30" s="10"/>
      <c r="G30" s="10"/>
      <c r="H30" s="10"/>
      <c r="I30" s="10"/>
      <c r="J30" s="10"/>
      <c r="K30" s="10"/>
      <c r="M30" s="10"/>
      <c r="N30" s="10"/>
      <c r="O30" s="10"/>
      <c r="P30" s="10"/>
      <c r="Q30" s="10"/>
      <c r="S30" s="10"/>
      <c r="T30" s="10"/>
      <c r="U30" s="10"/>
      <c r="V30" s="10"/>
      <c r="W30" s="10"/>
      <c r="Y30" s="10"/>
      <c r="Z30" s="10"/>
      <c r="AA30" s="10"/>
      <c r="AB30" s="10"/>
      <c r="AC30" s="10"/>
    </row>
    <row r="31" spans="1:29">
      <c r="A31" s="10"/>
      <c r="B31" s="10"/>
      <c r="C31" s="10"/>
      <c r="D31" s="10"/>
      <c r="E31" s="10"/>
      <c r="G31" s="10"/>
      <c r="H31" s="10"/>
      <c r="I31" s="10"/>
      <c r="J31" s="10"/>
      <c r="K31" s="10"/>
      <c r="M31" s="10"/>
      <c r="N31" s="10"/>
      <c r="O31" s="10"/>
      <c r="P31" s="10"/>
      <c r="Q31" s="10"/>
      <c r="S31" s="10"/>
      <c r="T31" s="10"/>
      <c r="U31" s="10"/>
      <c r="V31" s="10"/>
      <c r="W31" s="10"/>
      <c r="Y31" s="10"/>
      <c r="Z31" s="10"/>
      <c r="AA31" s="10"/>
      <c r="AB31" s="10"/>
      <c r="AC31" s="10"/>
    </row>
    <row r="32" spans="1:29">
      <c r="A32" s="10"/>
      <c r="B32" s="10"/>
      <c r="C32" s="10"/>
      <c r="D32" s="10"/>
      <c r="E32" s="10"/>
      <c r="G32" s="10"/>
      <c r="H32" s="10"/>
      <c r="I32" s="10"/>
      <c r="J32" s="10"/>
      <c r="K32" s="10"/>
      <c r="M32" s="10"/>
      <c r="N32" s="10"/>
      <c r="O32" s="10"/>
      <c r="P32" s="10"/>
      <c r="Q32" s="10"/>
      <c r="S32" s="10"/>
      <c r="T32" s="10"/>
      <c r="U32" s="10"/>
      <c r="V32" s="10"/>
      <c r="W32" s="10"/>
      <c r="Y32" s="10"/>
      <c r="Z32" s="10"/>
      <c r="AA32" s="10"/>
      <c r="AB32" s="10"/>
      <c r="AC32" s="10"/>
    </row>
    <row r="33" spans="1:29">
      <c r="A33" s="10"/>
      <c r="B33" s="10"/>
      <c r="C33" s="10"/>
      <c r="D33" s="10"/>
      <c r="E33" s="10"/>
      <c r="G33" s="10"/>
      <c r="H33" s="10"/>
      <c r="I33" s="10"/>
      <c r="J33" s="10"/>
      <c r="K33" s="10"/>
      <c r="M33" s="10"/>
      <c r="N33" s="10"/>
      <c r="O33" s="10"/>
      <c r="P33" s="10"/>
      <c r="Q33" s="10"/>
      <c r="S33" s="10"/>
      <c r="T33" s="10"/>
      <c r="U33" s="10"/>
      <c r="V33" s="10"/>
      <c r="W33" s="10"/>
      <c r="Y33" s="10"/>
      <c r="Z33" s="10"/>
      <c r="AA33" s="10"/>
      <c r="AB33" s="10"/>
      <c r="AC33" s="10"/>
    </row>
    <row r="34" spans="1:29">
      <c r="A34" s="10"/>
      <c r="B34" s="10"/>
      <c r="C34" s="10"/>
      <c r="D34" s="10"/>
      <c r="E34" s="10"/>
      <c r="G34" s="10"/>
      <c r="H34" s="10"/>
      <c r="I34" s="10"/>
      <c r="J34" s="10"/>
      <c r="K34" s="10"/>
      <c r="M34" s="10"/>
      <c r="N34" s="10"/>
      <c r="O34" s="10"/>
      <c r="P34" s="10"/>
      <c r="Q34" s="10"/>
      <c r="S34" s="10"/>
      <c r="T34" s="10"/>
      <c r="U34" s="10"/>
      <c r="V34" s="10"/>
      <c r="W34" s="10"/>
      <c r="Y34" s="10"/>
      <c r="Z34" s="10"/>
      <c r="AA34" s="10"/>
      <c r="AB34" s="10"/>
      <c r="AC34" s="10"/>
    </row>
    <row r="35" spans="1:29">
      <c r="A35" s="10"/>
      <c r="B35" s="10"/>
      <c r="C35" s="10"/>
      <c r="D35" s="10"/>
      <c r="E35" s="10"/>
      <c r="G35" s="10"/>
      <c r="H35" s="10"/>
      <c r="I35" s="10"/>
      <c r="J35" s="10"/>
      <c r="K35" s="10"/>
      <c r="M35" s="10"/>
      <c r="N35" s="10"/>
      <c r="O35" s="10"/>
      <c r="P35" s="10"/>
      <c r="Q35" s="10"/>
      <c r="S35" s="10"/>
      <c r="T35" s="10"/>
      <c r="U35" s="10"/>
      <c r="V35" s="10"/>
      <c r="W35" s="10"/>
      <c r="Y35" s="10"/>
      <c r="Z35" s="10"/>
      <c r="AA35" s="10"/>
      <c r="AB35" s="10"/>
      <c r="AC35" s="10"/>
    </row>
    <row r="36" spans="1:29">
      <c r="A36" s="10"/>
      <c r="B36" s="10"/>
      <c r="C36" s="10"/>
      <c r="D36" s="10"/>
      <c r="E36" s="10"/>
      <c r="G36" s="10"/>
      <c r="H36" s="10"/>
      <c r="I36" s="10"/>
      <c r="J36" s="10"/>
      <c r="K36" s="10"/>
      <c r="M36" s="10"/>
      <c r="N36" s="10"/>
      <c r="O36" s="10"/>
      <c r="P36" s="10"/>
      <c r="Q36" s="10"/>
      <c r="S36" s="10"/>
      <c r="T36" s="10"/>
      <c r="U36" s="10"/>
      <c r="V36" s="10"/>
      <c r="W36" s="10"/>
      <c r="Y36" s="10"/>
      <c r="Z36" s="10"/>
      <c r="AA36" s="10"/>
      <c r="AB36" s="10"/>
      <c r="AC36" s="10"/>
    </row>
    <row r="37" spans="1:29">
      <c r="A37" s="10"/>
      <c r="B37" s="10"/>
      <c r="C37" s="10"/>
      <c r="D37" s="10"/>
      <c r="E37" s="10"/>
      <c r="G37" s="10"/>
      <c r="H37" s="10"/>
      <c r="I37" s="10"/>
      <c r="J37" s="10"/>
      <c r="K37" s="10"/>
      <c r="M37" s="10"/>
      <c r="N37" s="10"/>
      <c r="O37" s="10"/>
      <c r="P37" s="10"/>
      <c r="Q37" s="10"/>
      <c r="S37" s="10"/>
      <c r="T37" s="10"/>
      <c r="U37" s="10"/>
      <c r="V37" s="10"/>
      <c r="W37" s="10"/>
      <c r="Y37" s="10"/>
      <c r="Z37" s="10"/>
      <c r="AA37" s="10"/>
      <c r="AB37" s="10"/>
      <c r="AC37" s="10"/>
    </row>
    <row r="38" spans="1:29">
      <c r="A38" s="10"/>
      <c r="B38" s="10"/>
      <c r="C38" s="10"/>
      <c r="D38" s="10"/>
      <c r="E38" s="10"/>
      <c r="G38" s="10"/>
      <c r="H38" s="10"/>
      <c r="I38" s="10"/>
      <c r="J38" s="10"/>
      <c r="K38" s="10"/>
      <c r="M38" s="10"/>
      <c r="N38" s="10"/>
      <c r="O38" s="10"/>
      <c r="P38" s="10"/>
      <c r="Q38" s="10"/>
      <c r="S38" s="10"/>
      <c r="T38" s="10"/>
      <c r="U38" s="10"/>
      <c r="V38" s="10"/>
      <c r="W38" s="10"/>
      <c r="Y38" s="10"/>
      <c r="Z38" s="10"/>
      <c r="AA38" s="10"/>
      <c r="AB38" s="10"/>
      <c r="AC38" s="10"/>
    </row>
  </sheetData>
  <mergeCells count="5">
    <mergeCell ref="A1:E1"/>
    <mergeCell ref="G1:K1"/>
    <mergeCell ref="M1:Q1"/>
    <mergeCell ref="S1:W1"/>
    <mergeCell ref="Y1:AC1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D47"/>
  <sheetViews>
    <sheetView tabSelected="1" topLeftCell="K1" workbookViewId="0">
      <selection activeCell="Y32" sqref="Y32"/>
    </sheetView>
  </sheetViews>
  <sheetFormatPr defaultColWidth="9" defaultRowHeight="13.5"/>
  <cols>
    <col min="6" max="6" width="62.875" customWidth="1"/>
    <col min="7" max="7" width="11.25" customWidth="1"/>
    <col min="11" max="11" width="58.75" customWidth="1"/>
    <col min="15" max="15" width="12.625"/>
    <col min="16" max="16" width="8.625" customWidth="1"/>
    <col min="18" max="18" width="13.375" customWidth="1"/>
    <col min="19" max="19" width="23.625" customWidth="1"/>
    <col min="20" max="20" width="21.25" customWidth="1"/>
    <col min="21" max="21" width="14" customWidth="1"/>
  </cols>
  <sheetData>
    <row r="1" ht="16.5" spans="1:23">
      <c r="A1" s="17" t="s">
        <v>1510</v>
      </c>
      <c r="B1" s="17"/>
      <c r="C1" s="17"/>
      <c r="E1" s="17" t="s">
        <v>1511</v>
      </c>
      <c r="F1" s="17"/>
      <c r="G1" s="17"/>
      <c r="H1" s="17"/>
      <c r="J1" s="17" t="s">
        <v>1512</v>
      </c>
      <c r="K1" s="17"/>
      <c r="L1" s="17"/>
      <c r="M1" s="17"/>
      <c r="N1" s="17"/>
      <c r="O1" s="17"/>
      <c r="P1" s="25"/>
      <c r="Q1" s="17" t="s">
        <v>1513</v>
      </c>
      <c r="R1" s="17"/>
      <c r="S1" s="17"/>
      <c r="T1" s="17"/>
      <c r="U1" s="17"/>
      <c r="V1" s="25"/>
      <c r="W1" s="25"/>
    </row>
    <row r="2" ht="16.5" spans="1:21">
      <c r="A2" s="10" t="s">
        <v>1514</v>
      </c>
      <c r="B2" s="10" t="s">
        <v>1515</v>
      </c>
      <c r="C2" s="10" t="s">
        <v>1516</v>
      </c>
      <c r="E2" s="10" t="s">
        <v>76</v>
      </c>
      <c r="F2" s="10" t="s">
        <v>1517</v>
      </c>
      <c r="G2" s="10" t="s">
        <v>1518</v>
      </c>
      <c r="H2" s="10" t="s">
        <v>1519</v>
      </c>
      <c r="J2" s="10" t="s">
        <v>1520</v>
      </c>
      <c r="K2" s="10" t="s">
        <v>1521</v>
      </c>
      <c r="L2" s="10" t="s">
        <v>1522</v>
      </c>
      <c r="M2" s="10" t="s">
        <v>1523</v>
      </c>
      <c r="N2" s="10" t="s">
        <v>1524</v>
      </c>
      <c r="O2" s="10" t="s">
        <v>1525</v>
      </c>
      <c r="Q2" s="10" t="s">
        <v>1526</v>
      </c>
      <c r="R2" s="10" t="s">
        <v>1527</v>
      </c>
      <c r="S2" s="10" t="s">
        <v>1521</v>
      </c>
      <c r="T2" s="10" t="s">
        <v>1528</v>
      </c>
      <c r="U2" s="10" t="s">
        <v>1529</v>
      </c>
    </row>
    <row r="3" ht="16.5" spans="1:22">
      <c r="A3" s="10">
        <v>1</v>
      </c>
      <c r="B3" s="10">
        <v>6</v>
      </c>
      <c r="C3" s="10">
        <f t="shared" ref="C3:C8" si="0">B3*100</f>
        <v>600</v>
      </c>
      <c r="E3" s="10">
        <v>1</v>
      </c>
      <c r="F3" s="10" t="s">
        <v>1530</v>
      </c>
      <c r="G3" s="10">
        <v>180</v>
      </c>
      <c r="H3" s="10">
        <v>6</v>
      </c>
      <c r="J3" s="10" t="s">
        <v>1531</v>
      </c>
      <c r="K3" s="10" t="s">
        <v>1532</v>
      </c>
      <c r="L3" s="10">
        <v>200</v>
      </c>
      <c r="M3" s="10">
        <v>100</v>
      </c>
      <c r="N3" s="10">
        <v>7</v>
      </c>
      <c r="O3" s="10">
        <v>7</v>
      </c>
      <c r="Q3" s="4">
        <v>1</v>
      </c>
      <c r="R3" s="4">
        <v>12</v>
      </c>
      <c r="S3" s="10" t="s">
        <v>1533</v>
      </c>
      <c r="T3" s="10" t="s">
        <v>1534</v>
      </c>
      <c r="U3" s="4">
        <v>80</v>
      </c>
      <c r="V3">
        <v>160</v>
      </c>
    </row>
    <row r="4" ht="16.5" spans="1:21">
      <c r="A4" s="10">
        <v>2</v>
      </c>
      <c r="B4" s="10">
        <v>30</v>
      </c>
      <c r="C4" s="10">
        <f t="shared" si="0"/>
        <v>3000</v>
      </c>
      <c r="E4" s="10">
        <v>2</v>
      </c>
      <c r="F4" s="10" t="s">
        <v>1535</v>
      </c>
      <c r="G4" s="10">
        <v>230</v>
      </c>
      <c r="H4" s="10">
        <v>5</v>
      </c>
      <c r="J4" s="10" t="s">
        <v>1536</v>
      </c>
      <c r="K4" s="10" t="s">
        <v>1537</v>
      </c>
      <c r="L4" s="10">
        <v>500</v>
      </c>
      <c r="M4" s="10">
        <v>120</v>
      </c>
      <c r="N4" s="10">
        <v>30</v>
      </c>
      <c r="O4" s="10">
        <v>25</v>
      </c>
      <c r="Q4" s="22"/>
      <c r="R4" s="22"/>
      <c r="S4" s="10" t="s">
        <v>1538</v>
      </c>
      <c r="T4" s="10" t="s">
        <v>1539</v>
      </c>
      <c r="U4" s="22"/>
    </row>
    <row r="5" ht="16.5" spans="1:21">
      <c r="A5" s="10">
        <v>3</v>
      </c>
      <c r="B5" s="10">
        <v>68</v>
      </c>
      <c r="C5" s="10">
        <f t="shared" si="0"/>
        <v>6800</v>
      </c>
      <c r="E5" s="10">
        <v>3</v>
      </c>
      <c r="F5" s="10" t="s">
        <v>1540</v>
      </c>
      <c r="G5" s="10">
        <v>150</v>
      </c>
      <c r="H5" s="10">
        <v>3</v>
      </c>
      <c r="J5" s="10" t="s">
        <v>1541</v>
      </c>
      <c r="K5" s="10" t="s">
        <v>1542</v>
      </c>
      <c r="L5" s="10">
        <v>1500</v>
      </c>
      <c r="M5" s="10">
        <v>150</v>
      </c>
      <c r="N5" s="10">
        <v>90</v>
      </c>
      <c r="O5" s="10">
        <v>70</v>
      </c>
      <c r="Q5" s="22"/>
      <c r="R5" s="22"/>
      <c r="S5" s="10" t="s">
        <v>1543</v>
      </c>
      <c r="T5" s="10"/>
      <c r="U5" s="9"/>
    </row>
    <row r="6" ht="16.5" spans="1:22">
      <c r="A6" s="10">
        <v>4</v>
      </c>
      <c r="B6" s="10">
        <v>128</v>
      </c>
      <c r="C6" s="10">
        <f t="shared" si="0"/>
        <v>12800</v>
      </c>
      <c r="M6" s="32">
        <f>L3+M3*N3</f>
        <v>900</v>
      </c>
      <c r="N6" s="32">
        <v>700</v>
      </c>
      <c r="O6" s="32">
        <f>M6/N6</f>
        <v>1.28571428571429</v>
      </c>
      <c r="Q6" s="4">
        <v>2</v>
      </c>
      <c r="R6" s="4">
        <v>30</v>
      </c>
      <c r="S6" s="10" t="s">
        <v>1544</v>
      </c>
      <c r="T6" s="10" t="s">
        <v>1545</v>
      </c>
      <c r="U6" s="4">
        <v>150</v>
      </c>
      <c r="V6">
        <v>300</v>
      </c>
    </row>
    <row r="7" ht="16.5" spans="1:21">
      <c r="A7" s="10">
        <v>5</v>
      </c>
      <c r="B7" s="10">
        <v>328</v>
      </c>
      <c r="C7" s="10">
        <f t="shared" si="0"/>
        <v>32800</v>
      </c>
      <c r="M7" s="32">
        <f>L4+M4*N4</f>
        <v>4100</v>
      </c>
      <c r="N7" s="32">
        <v>2500</v>
      </c>
      <c r="O7" s="32">
        <f>M7/N7</f>
        <v>1.64</v>
      </c>
      <c r="Q7" s="22"/>
      <c r="R7" s="22"/>
      <c r="S7" s="10" t="s">
        <v>1546</v>
      </c>
      <c r="T7" s="10" t="s">
        <v>1547</v>
      </c>
      <c r="U7" s="22"/>
    </row>
    <row r="8" ht="16.5" spans="1:21">
      <c r="A8" s="10">
        <v>6</v>
      </c>
      <c r="B8" s="10">
        <v>648</v>
      </c>
      <c r="C8" s="10">
        <f t="shared" si="0"/>
        <v>64800</v>
      </c>
      <c r="E8" s="17" t="s">
        <v>1548</v>
      </c>
      <c r="F8" s="17"/>
      <c r="G8" s="17"/>
      <c r="H8" s="17"/>
      <c r="M8" s="32">
        <f>L5+M5*N5</f>
        <v>15000</v>
      </c>
      <c r="N8" s="32">
        <v>7000</v>
      </c>
      <c r="O8" s="32">
        <f>M8/N8</f>
        <v>2.14285714285714</v>
      </c>
      <c r="Q8" s="9"/>
      <c r="R8" s="9"/>
      <c r="S8" s="2" t="s">
        <v>1549</v>
      </c>
      <c r="T8" s="10"/>
      <c r="U8" s="9"/>
    </row>
    <row r="9" ht="16.5" spans="5:22">
      <c r="E9" s="10" t="s">
        <v>1550</v>
      </c>
      <c r="F9" s="10" t="s">
        <v>1551</v>
      </c>
      <c r="G9" s="10" t="s">
        <v>1518</v>
      </c>
      <c r="H9" s="10"/>
      <c r="Q9" s="4">
        <v>3</v>
      </c>
      <c r="R9" s="4">
        <v>50</v>
      </c>
      <c r="S9" s="10" t="s">
        <v>1552</v>
      </c>
      <c r="T9" s="10" t="s">
        <v>1553</v>
      </c>
      <c r="U9" s="4">
        <v>240</v>
      </c>
      <c r="V9">
        <v>480</v>
      </c>
    </row>
    <row r="10" ht="16.5" spans="4:21">
      <c r="D10">
        <f>SUM($E$10:E10)</f>
        <v>6</v>
      </c>
      <c r="E10" s="10">
        <v>6</v>
      </c>
      <c r="F10" s="10" t="s">
        <v>1554</v>
      </c>
      <c r="G10" s="10"/>
      <c r="H10" s="10"/>
      <c r="Q10" s="22"/>
      <c r="R10" s="22"/>
      <c r="S10" s="10" t="s">
        <v>1555</v>
      </c>
      <c r="T10" s="10" t="s">
        <v>1556</v>
      </c>
      <c r="U10" s="22"/>
    </row>
    <row r="11" ht="16.5" spans="4:21">
      <c r="D11">
        <f>SUM($E$10:E11)</f>
        <v>36</v>
      </c>
      <c r="E11" s="10">
        <v>30</v>
      </c>
      <c r="F11" s="10" t="s">
        <v>1557</v>
      </c>
      <c r="G11" s="10"/>
      <c r="H11" s="10"/>
      <c r="Q11" s="22"/>
      <c r="R11" s="22"/>
      <c r="S11" s="10" t="s">
        <v>1558</v>
      </c>
      <c r="T11" s="10"/>
      <c r="U11" s="9"/>
    </row>
    <row r="12" ht="16.5" spans="4:22">
      <c r="D12">
        <f>SUM($E$10:E12)</f>
        <v>104</v>
      </c>
      <c r="E12" s="10">
        <v>68</v>
      </c>
      <c r="F12" s="10" t="s">
        <v>1559</v>
      </c>
      <c r="G12" s="10"/>
      <c r="H12" s="10"/>
      <c r="Q12" s="4">
        <v>4</v>
      </c>
      <c r="R12" s="4">
        <v>98</v>
      </c>
      <c r="S12" s="10" t="s">
        <v>1560</v>
      </c>
      <c r="T12" s="10" t="s">
        <v>1561</v>
      </c>
      <c r="U12" s="4">
        <v>5370</v>
      </c>
      <c r="V12">
        <v>10740</v>
      </c>
    </row>
    <row r="13" ht="16.5" spans="4:21">
      <c r="D13">
        <f>SUM($E$10:E13)</f>
        <v>232</v>
      </c>
      <c r="E13" s="10">
        <v>128</v>
      </c>
      <c r="F13" s="10" t="s">
        <v>1562</v>
      </c>
      <c r="G13" s="10"/>
      <c r="H13" s="10"/>
      <c r="Q13" s="22"/>
      <c r="R13" s="22"/>
      <c r="S13" s="10" t="s">
        <v>1563</v>
      </c>
      <c r="T13" s="10" t="s">
        <v>1564</v>
      </c>
      <c r="U13" s="22"/>
    </row>
    <row r="14" ht="16.5" spans="4:21">
      <c r="D14">
        <f>SUM($E$10:E14)</f>
        <v>560</v>
      </c>
      <c r="E14" s="10">
        <v>328</v>
      </c>
      <c r="F14" s="10" t="s">
        <v>1565</v>
      </c>
      <c r="G14" s="10"/>
      <c r="H14" s="10"/>
      <c r="Q14" s="9"/>
      <c r="R14" s="9"/>
      <c r="S14" s="2" t="s">
        <v>1566</v>
      </c>
      <c r="T14" s="10" t="s">
        <v>1130</v>
      </c>
      <c r="U14" s="9"/>
    </row>
    <row r="15" ht="16.5" spans="4:22">
      <c r="D15">
        <f>SUM($E$10:E15)</f>
        <v>1208</v>
      </c>
      <c r="E15" s="10">
        <v>648</v>
      </c>
      <c r="F15" s="10" t="s">
        <v>1567</v>
      </c>
      <c r="G15" s="10"/>
      <c r="H15" s="10"/>
      <c r="Q15" s="4">
        <v>5</v>
      </c>
      <c r="R15" s="4">
        <v>198</v>
      </c>
      <c r="S15" s="10" t="s">
        <v>1568</v>
      </c>
      <c r="T15" s="10" t="s">
        <v>1569</v>
      </c>
      <c r="U15" s="4">
        <v>5680</v>
      </c>
      <c r="V15">
        <v>11360</v>
      </c>
    </row>
    <row r="16" ht="16.5" spans="4:21">
      <c r="D16">
        <f>SUM($E$10:E16)</f>
        <v>3208</v>
      </c>
      <c r="E16" s="10">
        <v>2000</v>
      </c>
      <c r="F16" s="10" t="s">
        <v>1570</v>
      </c>
      <c r="G16" s="10"/>
      <c r="H16" s="10"/>
      <c r="Q16" s="22"/>
      <c r="R16" s="22"/>
      <c r="S16" s="10" t="s">
        <v>1571</v>
      </c>
      <c r="T16" s="10" t="s">
        <v>1572</v>
      </c>
      <c r="U16" s="22"/>
    </row>
    <row r="17" ht="16.5" spans="5:21">
      <c r="E17" s="23"/>
      <c r="F17" s="23"/>
      <c r="G17" s="23"/>
      <c r="H17" s="23"/>
      <c r="Q17" s="9"/>
      <c r="R17" s="9"/>
      <c r="S17" s="10" t="s">
        <v>1573</v>
      </c>
      <c r="T17" s="10" t="s">
        <v>1574</v>
      </c>
      <c r="U17" s="9"/>
    </row>
    <row r="18" ht="16.5" spans="5:22">
      <c r="E18" s="23"/>
      <c r="F18" s="23"/>
      <c r="G18" s="23"/>
      <c r="H18" s="23"/>
      <c r="Q18" s="4">
        <v>6</v>
      </c>
      <c r="R18" s="4">
        <v>328</v>
      </c>
      <c r="S18" s="10" t="s">
        <v>1575</v>
      </c>
      <c r="T18" s="10" t="s">
        <v>1576</v>
      </c>
      <c r="U18" s="4">
        <v>5990</v>
      </c>
      <c r="V18">
        <v>11980</v>
      </c>
    </row>
    <row r="19" ht="16.5" spans="5:21">
      <c r="E19" s="23"/>
      <c r="F19" s="23"/>
      <c r="G19" s="23"/>
      <c r="H19" s="23"/>
      <c r="Q19" s="22"/>
      <c r="R19" s="22"/>
      <c r="S19" s="10" t="s">
        <v>1577</v>
      </c>
      <c r="T19" s="10" t="s">
        <v>1578</v>
      </c>
      <c r="U19" s="22"/>
    </row>
    <row r="20" ht="16.5" spans="5:21">
      <c r="E20" s="23"/>
      <c r="F20" s="23"/>
      <c r="G20" s="23"/>
      <c r="H20" s="23"/>
      <c r="Q20" s="9"/>
      <c r="R20" s="9"/>
      <c r="S20" s="2" t="s">
        <v>1579</v>
      </c>
      <c r="T20" s="10" t="s">
        <v>1089</v>
      </c>
      <c r="U20" s="9"/>
    </row>
    <row r="21" ht="16.5" spans="5:30">
      <c r="E21" s="23"/>
      <c r="F21" s="23"/>
      <c r="G21" s="23"/>
      <c r="H21" s="23"/>
      <c r="Q21" s="4">
        <v>7</v>
      </c>
      <c r="R21" s="4">
        <v>648</v>
      </c>
      <c r="S21" s="10" t="s">
        <v>1580</v>
      </c>
      <c r="T21" s="10" t="s">
        <v>1581</v>
      </c>
      <c r="U21" s="4">
        <v>8000</v>
      </c>
      <c r="V21">
        <v>16000</v>
      </c>
      <c r="AB21">
        <v>300</v>
      </c>
      <c r="AC21">
        <v>0.65</v>
      </c>
      <c r="AD21">
        <f>$AB$21*AC21</f>
        <v>195</v>
      </c>
    </row>
    <row r="22" ht="16.5" spans="5:30">
      <c r="E22" s="23"/>
      <c r="F22" s="23"/>
      <c r="G22" s="23"/>
      <c r="H22" s="23"/>
      <c r="Q22" s="22"/>
      <c r="R22" s="22"/>
      <c r="S22" s="10" t="s">
        <v>1582</v>
      </c>
      <c r="T22" s="10" t="s">
        <v>1076</v>
      </c>
      <c r="U22" s="22"/>
      <c r="AC22">
        <v>0.58</v>
      </c>
      <c r="AD22">
        <f>$AB$21*AC22</f>
        <v>174</v>
      </c>
    </row>
    <row r="23" ht="16.5" spans="17:21">
      <c r="Q23" s="9"/>
      <c r="R23" s="9"/>
      <c r="S23" s="10" t="s">
        <v>1532</v>
      </c>
      <c r="T23" s="10" t="s">
        <v>1574</v>
      </c>
      <c r="U23" s="9"/>
    </row>
    <row r="24" ht="16.5" spans="17:22">
      <c r="Q24" s="4">
        <v>8</v>
      </c>
      <c r="R24" s="4">
        <v>1000</v>
      </c>
      <c r="S24" s="10" t="s">
        <v>1583</v>
      </c>
      <c r="T24" s="10" t="s">
        <v>1584</v>
      </c>
      <c r="U24" s="4">
        <v>11000</v>
      </c>
      <c r="V24">
        <v>22000</v>
      </c>
    </row>
    <row r="25" ht="16.5" spans="5:21">
      <c r="E25" s="17" t="s">
        <v>1585</v>
      </c>
      <c r="F25" s="17"/>
      <c r="G25" s="17"/>
      <c r="H25" s="17"/>
      <c r="Q25" s="22"/>
      <c r="R25" s="22"/>
      <c r="S25" s="10" t="s">
        <v>1586</v>
      </c>
      <c r="T25" s="10" t="s">
        <v>1130</v>
      </c>
      <c r="U25" s="22"/>
    </row>
    <row r="26" ht="16.5" spans="5:21">
      <c r="E26" s="10" t="s">
        <v>1550</v>
      </c>
      <c r="F26" s="10" t="s">
        <v>1551</v>
      </c>
      <c r="G26" s="10" t="s">
        <v>1518</v>
      </c>
      <c r="H26" s="10"/>
      <c r="Q26" s="9"/>
      <c r="R26" s="9"/>
      <c r="S26" s="2" t="s">
        <v>1587</v>
      </c>
      <c r="T26" s="10" t="s">
        <v>1122</v>
      </c>
      <c r="U26" s="9"/>
    </row>
    <row r="27" ht="16.5" spans="5:22">
      <c r="E27" s="10">
        <v>10</v>
      </c>
      <c r="F27" s="10" t="s">
        <v>1588</v>
      </c>
      <c r="G27" s="10"/>
      <c r="H27" s="10"/>
      <c r="Q27" s="4">
        <v>9</v>
      </c>
      <c r="R27" s="4">
        <v>2000</v>
      </c>
      <c r="S27" s="10" t="s">
        <v>1589</v>
      </c>
      <c r="T27" s="10" t="s">
        <v>1590</v>
      </c>
      <c r="U27" s="4">
        <v>21500</v>
      </c>
      <c r="V27">
        <v>43000</v>
      </c>
    </row>
    <row r="28" ht="16.5" spans="5:21">
      <c r="E28" s="10">
        <v>50</v>
      </c>
      <c r="F28" s="10" t="s">
        <v>1591</v>
      </c>
      <c r="G28" s="10"/>
      <c r="H28" s="10"/>
      <c r="Q28" s="22"/>
      <c r="R28" s="22"/>
      <c r="S28" s="10" t="s">
        <v>1592</v>
      </c>
      <c r="T28" s="10" t="s">
        <v>1593</v>
      </c>
      <c r="U28" s="22"/>
    </row>
    <row r="29" ht="16.5" spans="5:21">
      <c r="E29" s="10">
        <v>100</v>
      </c>
      <c r="F29" s="10" t="s">
        <v>1594</v>
      </c>
      <c r="G29" s="10"/>
      <c r="H29" s="10"/>
      <c r="Q29" s="9"/>
      <c r="R29" s="9"/>
      <c r="S29" s="10" t="s">
        <v>1595</v>
      </c>
      <c r="T29" s="10" t="s">
        <v>1596</v>
      </c>
      <c r="U29" s="9"/>
    </row>
    <row r="30" ht="16.5" spans="5:22">
      <c r="E30" s="10">
        <v>300</v>
      </c>
      <c r="F30" s="10" t="s">
        <v>1597</v>
      </c>
      <c r="G30" s="10"/>
      <c r="H30" s="10"/>
      <c r="Q30" s="4">
        <v>10</v>
      </c>
      <c r="R30" s="4">
        <v>5000</v>
      </c>
      <c r="S30" s="10" t="s">
        <v>1598</v>
      </c>
      <c r="T30" s="10" t="s">
        <v>1599</v>
      </c>
      <c r="U30" s="4">
        <v>32000</v>
      </c>
      <c r="V30">
        <v>64000</v>
      </c>
    </row>
    <row r="31" ht="16.5" spans="5:21">
      <c r="E31" s="10">
        <v>500</v>
      </c>
      <c r="F31" s="10" t="s">
        <v>1600</v>
      </c>
      <c r="G31" s="10"/>
      <c r="H31" s="10"/>
      <c r="Q31" s="22"/>
      <c r="R31" s="22"/>
      <c r="S31" s="10" t="s">
        <v>1601</v>
      </c>
      <c r="T31" s="10" t="s">
        <v>1602</v>
      </c>
      <c r="U31" s="22"/>
    </row>
    <row r="32" ht="16.5" spans="5:21">
      <c r="E32" s="10">
        <v>1000</v>
      </c>
      <c r="F32" s="10" t="s">
        <v>1603</v>
      </c>
      <c r="G32" s="10"/>
      <c r="H32" s="10"/>
      <c r="Q32" s="9"/>
      <c r="R32" s="9"/>
      <c r="S32" s="2" t="s">
        <v>1604</v>
      </c>
      <c r="T32" s="10" t="s">
        <v>1154</v>
      </c>
      <c r="U32" s="9"/>
    </row>
    <row r="33" ht="16.5" spans="5:22">
      <c r="E33" s="10">
        <v>3000</v>
      </c>
      <c r="F33" s="10" t="s">
        <v>1605</v>
      </c>
      <c r="G33" s="10"/>
      <c r="H33" s="10"/>
      <c r="Q33" s="4">
        <v>11</v>
      </c>
      <c r="R33" s="4">
        <v>10000</v>
      </c>
      <c r="S33" s="10" t="s">
        <v>1606</v>
      </c>
      <c r="T33" s="10" t="s">
        <v>1607</v>
      </c>
      <c r="U33" s="4">
        <v>37500</v>
      </c>
      <c r="V33">
        <v>75000</v>
      </c>
    </row>
    <row r="34" ht="16.5" spans="5:21">
      <c r="E34" s="10">
        <v>5000</v>
      </c>
      <c r="F34" s="10" t="s">
        <v>1608</v>
      </c>
      <c r="G34" s="10"/>
      <c r="H34" s="10"/>
      <c r="Q34" s="22"/>
      <c r="R34" s="22"/>
      <c r="S34" s="10" t="s">
        <v>1609</v>
      </c>
      <c r="T34" s="10" t="s">
        <v>1610</v>
      </c>
      <c r="U34" s="22"/>
    </row>
    <row r="35" ht="16.5" spans="5:21">
      <c r="E35" s="10">
        <v>10000</v>
      </c>
      <c r="F35" s="10" t="s">
        <v>1611</v>
      </c>
      <c r="G35" s="10"/>
      <c r="H35" s="10"/>
      <c r="Q35" s="9"/>
      <c r="R35" s="9"/>
      <c r="S35" s="10" t="s">
        <v>1612</v>
      </c>
      <c r="T35" s="10" t="s">
        <v>1613</v>
      </c>
      <c r="U35" s="9"/>
    </row>
    <row r="36" ht="16.5" spans="5:22">
      <c r="E36" s="10">
        <v>20000</v>
      </c>
      <c r="F36" s="10" t="s">
        <v>1614</v>
      </c>
      <c r="G36" s="10"/>
      <c r="H36" s="10"/>
      <c r="Q36" s="4">
        <v>12</v>
      </c>
      <c r="R36" s="4">
        <v>20000</v>
      </c>
      <c r="S36" s="10" t="s">
        <v>1615</v>
      </c>
      <c r="T36" s="10" t="s">
        <v>1616</v>
      </c>
      <c r="U36" s="4">
        <v>60500</v>
      </c>
      <c r="V36">
        <v>121000</v>
      </c>
    </row>
    <row r="37" ht="16.5" spans="5:21">
      <c r="E37" s="10">
        <v>50000</v>
      </c>
      <c r="F37" s="10" t="s">
        <v>1617</v>
      </c>
      <c r="G37" s="10"/>
      <c r="H37" s="10"/>
      <c r="Q37" s="22"/>
      <c r="R37" s="22"/>
      <c r="S37" s="10" t="s">
        <v>1618</v>
      </c>
      <c r="T37" s="10" t="s">
        <v>1619</v>
      </c>
      <c r="U37" s="22"/>
    </row>
    <row r="38" ht="16.5" spans="17:21">
      <c r="Q38" s="9"/>
      <c r="R38" s="9"/>
      <c r="S38" s="2" t="s">
        <v>1620</v>
      </c>
      <c r="T38" s="10" t="s">
        <v>1621</v>
      </c>
      <c r="U38" s="9"/>
    </row>
    <row r="39" ht="16.5" spans="17:22">
      <c r="Q39" s="4">
        <v>13</v>
      </c>
      <c r="R39" s="4">
        <v>30000</v>
      </c>
      <c r="S39" s="10" t="s">
        <v>1622</v>
      </c>
      <c r="T39" s="10" t="s">
        <v>1623</v>
      </c>
      <c r="U39" s="4">
        <v>84000</v>
      </c>
      <c r="V39">
        <v>168000</v>
      </c>
    </row>
    <row r="40" ht="16.5" spans="17:21">
      <c r="Q40" s="22"/>
      <c r="R40" s="22"/>
      <c r="S40" s="10" t="s">
        <v>1624</v>
      </c>
      <c r="T40" s="10" t="s">
        <v>1625</v>
      </c>
      <c r="U40" s="22"/>
    </row>
    <row r="41" ht="16.5" spans="17:21">
      <c r="Q41" s="9"/>
      <c r="R41" s="9"/>
      <c r="S41" s="10" t="s">
        <v>1626</v>
      </c>
      <c r="T41" s="10" t="s">
        <v>1627</v>
      </c>
      <c r="U41" s="9"/>
    </row>
    <row r="42" ht="16.5" spans="17:22">
      <c r="Q42" s="4">
        <v>14</v>
      </c>
      <c r="R42" s="17">
        <v>50000</v>
      </c>
      <c r="S42" s="10" t="s">
        <v>1628</v>
      </c>
      <c r="T42" s="10" t="s">
        <v>1629</v>
      </c>
      <c r="U42" s="4">
        <v>107000</v>
      </c>
      <c r="V42">
        <v>214000</v>
      </c>
    </row>
    <row r="43" ht="16.5" spans="17:21">
      <c r="Q43" s="22"/>
      <c r="R43" s="17"/>
      <c r="S43" s="10" t="s">
        <v>1630</v>
      </c>
      <c r="T43" s="10" t="s">
        <v>1631</v>
      </c>
      <c r="U43" s="22"/>
    </row>
    <row r="44" ht="16.5" spans="17:21">
      <c r="Q44" s="9"/>
      <c r="R44" s="17"/>
      <c r="S44" s="2" t="s">
        <v>1632</v>
      </c>
      <c r="T44" s="10" t="s">
        <v>1633</v>
      </c>
      <c r="U44" s="9"/>
    </row>
    <row r="45" ht="16.5" spans="17:22">
      <c r="Q45" s="4">
        <v>15</v>
      </c>
      <c r="R45" s="17">
        <v>100000</v>
      </c>
      <c r="S45" s="10" t="s">
        <v>1634</v>
      </c>
      <c r="T45" s="10" t="s">
        <v>1635</v>
      </c>
      <c r="U45" s="4">
        <v>130000</v>
      </c>
      <c r="V45">
        <v>260000</v>
      </c>
    </row>
    <row r="46" ht="16.5" spans="17:21">
      <c r="Q46" s="22"/>
      <c r="R46" s="17"/>
      <c r="S46" s="10" t="s">
        <v>1636</v>
      </c>
      <c r="T46" s="10" t="s">
        <v>1637</v>
      </c>
      <c r="U46" s="22"/>
    </row>
    <row r="47" ht="16.5" spans="17:21">
      <c r="Q47" s="9"/>
      <c r="R47" s="17"/>
      <c r="S47" s="10" t="s">
        <v>1638</v>
      </c>
      <c r="T47" s="10" t="s">
        <v>1639</v>
      </c>
      <c r="U47" s="9"/>
    </row>
  </sheetData>
  <mergeCells count="51">
    <mergeCell ref="A1:C1"/>
    <mergeCell ref="E1:H1"/>
    <mergeCell ref="J1:O1"/>
    <mergeCell ref="Q1:U1"/>
    <mergeCell ref="E8:H8"/>
    <mergeCell ref="E25:H25"/>
    <mergeCell ref="Q3:Q5"/>
    <mergeCell ref="Q6:Q8"/>
    <mergeCell ref="Q9:Q11"/>
    <mergeCell ref="Q12:Q14"/>
    <mergeCell ref="Q15:Q17"/>
    <mergeCell ref="Q18:Q20"/>
    <mergeCell ref="Q21:Q23"/>
    <mergeCell ref="Q24:Q26"/>
    <mergeCell ref="Q27:Q29"/>
    <mergeCell ref="Q30:Q32"/>
    <mergeCell ref="Q33:Q35"/>
    <mergeCell ref="Q36:Q38"/>
    <mergeCell ref="Q39:Q41"/>
    <mergeCell ref="Q42:Q44"/>
    <mergeCell ref="Q45:Q47"/>
    <mergeCell ref="R3:R5"/>
    <mergeCell ref="R6:R8"/>
    <mergeCell ref="R9:R11"/>
    <mergeCell ref="R12:R14"/>
    <mergeCell ref="R15:R17"/>
    <mergeCell ref="R18:R20"/>
    <mergeCell ref="R21:R23"/>
    <mergeCell ref="R24:R26"/>
    <mergeCell ref="R27:R29"/>
    <mergeCell ref="R30:R32"/>
    <mergeCell ref="R33:R35"/>
    <mergeCell ref="R36:R38"/>
    <mergeCell ref="R39:R41"/>
    <mergeCell ref="R42:R44"/>
    <mergeCell ref="R45:R47"/>
    <mergeCell ref="U3:U5"/>
    <mergeCell ref="U6:U8"/>
    <mergeCell ref="U9:U11"/>
    <mergeCell ref="U12:U14"/>
    <mergeCell ref="U15:U17"/>
    <mergeCell ref="U18:U20"/>
    <mergeCell ref="U21:U23"/>
    <mergeCell ref="U24:U26"/>
    <mergeCell ref="U27:U29"/>
    <mergeCell ref="U30:U32"/>
    <mergeCell ref="U33:U35"/>
    <mergeCell ref="U36:U38"/>
    <mergeCell ref="U39:U41"/>
    <mergeCell ref="U42:U44"/>
    <mergeCell ref="U45:U47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E32"/>
  <sheetViews>
    <sheetView workbookViewId="0">
      <selection activeCell="P17" sqref="P17"/>
    </sheetView>
  </sheetViews>
  <sheetFormatPr defaultColWidth="9" defaultRowHeight="13.5" outlineLevelCol="4"/>
  <cols>
    <col min="1" max="16384" width="9" style="117"/>
  </cols>
  <sheetData>
    <row r="1" s="117" customFormat="1" ht="16.5" spans="1:5">
      <c r="A1" s="20" t="s">
        <v>76</v>
      </c>
      <c r="B1" s="20" t="s">
        <v>77</v>
      </c>
      <c r="C1" s="20"/>
      <c r="D1" s="20"/>
      <c r="E1" s="20"/>
    </row>
    <row r="2" s="117" customFormat="1" ht="16.5" spans="1:5">
      <c r="A2" s="20"/>
      <c r="B2" s="20" t="s">
        <v>78</v>
      </c>
      <c r="C2" s="20" t="s">
        <v>79</v>
      </c>
      <c r="D2" s="20" t="s">
        <v>80</v>
      </c>
      <c r="E2" s="20" t="s">
        <v>81</v>
      </c>
    </row>
    <row r="3" s="117" customFormat="1" ht="16.5" spans="1:5">
      <c r="A3" s="20">
        <v>1</v>
      </c>
      <c r="B3" s="20">
        <v>50</v>
      </c>
      <c r="C3" s="20">
        <v>48</v>
      </c>
      <c r="D3" s="20">
        <v>46</v>
      </c>
      <c r="E3" s="20">
        <v>45</v>
      </c>
    </row>
    <row r="4" s="117" customFormat="1" ht="16.5" spans="1:5">
      <c r="A4" s="20">
        <v>2</v>
      </c>
      <c r="B4" s="20">
        <v>55</v>
      </c>
      <c r="C4" s="20">
        <v>53</v>
      </c>
      <c r="D4" s="20">
        <v>51</v>
      </c>
      <c r="E4" s="20">
        <v>50</v>
      </c>
    </row>
    <row r="5" s="117" customFormat="1" ht="16.5" spans="1:5">
      <c r="A5" s="20">
        <v>3</v>
      </c>
      <c r="B5" s="20">
        <v>60</v>
      </c>
      <c r="C5" s="20">
        <v>58</v>
      </c>
      <c r="D5" s="20">
        <v>56</v>
      </c>
      <c r="E5" s="20">
        <v>55</v>
      </c>
    </row>
    <row r="6" s="117" customFormat="1" ht="16.5" spans="1:5">
      <c r="A6" s="20">
        <v>4</v>
      </c>
      <c r="B6" s="20">
        <v>65</v>
      </c>
      <c r="C6" s="20">
        <v>60</v>
      </c>
      <c r="D6" s="20">
        <v>58</v>
      </c>
      <c r="E6" s="20">
        <v>57</v>
      </c>
    </row>
    <row r="7" s="117" customFormat="1" ht="16.5" spans="1:5">
      <c r="A7" s="20">
        <v>5</v>
      </c>
      <c r="B7" s="20">
        <v>68</v>
      </c>
      <c r="C7" s="20">
        <v>62</v>
      </c>
      <c r="D7" s="20">
        <v>60</v>
      </c>
      <c r="E7" s="20">
        <v>59</v>
      </c>
    </row>
    <row r="8" s="117" customFormat="1" ht="16.5" spans="1:5">
      <c r="A8" s="20">
        <v>6</v>
      </c>
      <c r="B8" s="20">
        <v>71</v>
      </c>
      <c r="C8" s="20">
        <v>64</v>
      </c>
      <c r="D8" s="20">
        <v>62</v>
      </c>
      <c r="E8" s="20">
        <v>61</v>
      </c>
    </row>
    <row r="9" s="117" customFormat="1" ht="16.5" spans="1:5">
      <c r="A9" s="20">
        <v>7</v>
      </c>
      <c r="B9" s="20">
        <v>74</v>
      </c>
      <c r="C9" s="20">
        <v>66</v>
      </c>
      <c r="D9" s="20">
        <v>64</v>
      </c>
      <c r="E9" s="20">
        <v>63</v>
      </c>
    </row>
    <row r="10" s="117" customFormat="1" ht="16.5" spans="1:5">
      <c r="A10" s="20">
        <v>8</v>
      </c>
      <c r="B10" s="20">
        <v>76</v>
      </c>
      <c r="C10" s="20">
        <v>67</v>
      </c>
      <c r="D10" s="20">
        <v>65</v>
      </c>
      <c r="E10" s="20">
        <v>64</v>
      </c>
    </row>
    <row r="11" s="117" customFormat="1" ht="16.5" spans="1:5">
      <c r="A11" s="20">
        <v>9</v>
      </c>
      <c r="B11" s="20">
        <v>77</v>
      </c>
      <c r="C11" s="20">
        <v>68</v>
      </c>
      <c r="D11" s="20">
        <v>66</v>
      </c>
      <c r="E11" s="20">
        <v>65</v>
      </c>
    </row>
    <row r="12" s="117" customFormat="1" ht="16.5" spans="1:5">
      <c r="A12" s="20">
        <v>10</v>
      </c>
      <c r="B12" s="20">
        <v>78</v>
      </c>
      <c r="C12" s="20">
        <v>69</v>
      </c>
      <c r="D12" s="20">
        <v>67</v>
      </c>
      <c r="E12" s="20">
        <v>66</v>
      </c>
    </row>
    <row r="13" s="117" customFormat="1" ht="16.5" spans="1:5">
      <c r="A13" s="20">
        <v>11</v>
      </c>
      <c r="B13" s="20">
        <v>79</v>
      </c>
      <c r="C13" s="20">
        <v>70</v>
      </c>
      <c r="D13" s="20">
        <v>68</v>
      </c>
      <c r="E13" s="20">
        <v>67</v>
      </c>
    </row>
    <row r="14" s="117" customFormat="1" ht="16.5" spans="1:5">
      <c r="A14" s="20">
        <v>12</v>
      </c>
      <c r="B14" s="20">
        <v>80</v>
      </c>
      <c r="C14" s="20">
        <v>71</v>
      </c>
      <c r="D14" s="20">
        <v>69</v>
      </c>
      <c r="E14" s="20">
        <v>68</v>
      </c>
    </row>
    <row r="15" s="117" customFormat="1" ht="16.5" spans="1:5">
      <c r="A15" s="20">
        <v>13</v>
      </c>
      <c r="B15" s="20">
        <v>81</v>
      </c>
      <c r="C15" s="20">
        <v>72</v>
      </c>
      <c r="D15" s="20">
        <v>70</v>
      </c>
      <c r="E15" s="20">
        <v>69</v>
      </c>
    </row>
    <row r="16" s="117" customFormat="1" ht="16.5" spans="1:5">
      <c r="A16" s="20">
        <v>14</v>
      </c>
      <c r="B16" s="20">
        <v>82</v>
      </c>
      <c r="C16" s="20">
        <v>73</v>
      </c>
      <c r="D16" s="20">
        <v>71</v>
      </c>
      <c r="E16" s="20">
        <v>70</v>
      </c>
    </row>
    <row r="17" s="117" customFormat="1" ht="16.5" spans="1:5">
      <c r="A17" s="20">
        <v>15</v>
      </c>
      <c r="B17" s="20">
        <v>83</v>
      </c>
      <c r="C17" s="20">
        <v>74</v>
      </c>
      <c r="D17" s="20">
        <v>72</v>
      </c>
      <c r="E17" s="20">
        <v>71</v>
      </c>
    </row>
    <row r="18" s="117" customFormat="1" ht="16.5" spans="1:5">
      <c r="A18" s="20">
        <v>16</v>
      </c>
      <c r="B18" s="20">
        <v>84</v>
      </c>
      <c r="C18" s="20">
        <v>75</v>
      </c>
      <c r="D18" s="20">
        <v>73</v>
      </c>
      <c r="E18" s="20">
        <v>72</v>
      </c>
    </row>
    <row r="19" s="117" customFormat="1" ht="16.5" spans="1:5">
      <c r="A19" s="20">
        <v>17</v>
      </c>
      <c r="B19" s="20">
        <v>85</v>
      </c>
      <c r="C19" s="20">
        <v>76</v>
      </c>
      <c r="D19" s="20">
        <v>74</v>
      </c>
      <c r="E19" s="20">
        <v>73</v>
      </c>
    </row>
    <row r="20" s="117" customFormat="1" ht="16.5" spans="1:5">
      <c r="A20" s="20">
        <v>18</v>
      </c>
      <c r="B20" s="20">
        <v>86</v>
      </c>
      <c r="C20" s="20">
        <v>77</v>
      </c>
      <c r="D20" s="20">
        <v>75</v>
      </c>
      <c r="E20" s="20">
        <v>74</v>
      </c>
    </row>
    <row r="21" s="117" customFormat="1" ht="16.5" spans="1:5">
      <c r="A21" s="20">
        <v>19</v>
      </c>
      <c r="B21" s="20">
        <v>87</v>
      </c>
      <c r="C21" s="20">
        <v>78</v>
      </c>
      <c r="D21" s="20">
        <v>76</v>
      </c>
      <c r="E21" s="20">
        <v>75</v>
      </c>
    </row>
    <row r="22" s="117" customFormat="1" ht="16.5" spans="1:5">
      <c r="A22" s="20">
        <v>20</v>
      </c>
      <c r="B22" s="20">
        <v>88</v>
      </c>
      <c r="C22" s="20">
        <v>79</v>
      </c>
      <c r="D22" s="20">
        <v>77</v>
      </c>
      <c r="E22" s="20">
        <v>76</v>
      </c>
    </row>
    <row r="23" s="117" customFormat="1" ht="16.5" spans="1:5">
      <c r="A23" s="20">
        <v>21</v>
      </c>
      <c r="B23" s="20">
        <v>89</v>
      </c>
      <c r="C23" s="20">
        <v>80</v>
      </c>
      <c r="D23" s="20">
        <v>78</v>
      </c>
      <c r="E23" s="20">
        <v>77</v>
      </c>
    </row>
    <row r="24" s="117" customFormat="1" ht="16.5" spans="1:5">
      <c r="A24" s="20">
        <v>22</v>
      </c>
      <c r="B24" s="20">
        <v>90</v>
      </c>
      <c r="C24" s="20">
        <v>81</v>
      </c>
      <c r="D24" s="20">
        <v>79</v>
      </c>
      <c r="E24" s="20">
        <v>78</v>
      </c>
    </row>
    <row r="25" s="117" customFormat="1" ht="16.5" spans="1:5">
      <c r="A25" s="20">
        <v>23</v>
      </c>
      <c r="B25" s="20">
        <v>91</v>
      </c>
      <c r="C25" s="20">
        <v>82</v>
      </c>
      <c r="D25" s="20">
        <v>80</v>
      </c>
      <c r="E25" s="20">
        <v>79</v>
      </c>
    </row>
    <row r="26" s="117" customFormat="1" ht="16.5" spans="1:5">
      <c r="A26" s="20">
        <v>24</v>
      </c>
      <c r="B26" s="20">
        <v>92</v>
      </c>
      <c r="C26" s="20">
        <v>83</v>
      </c>
      <c r="D26" s="20">
        <v>81</v>
      </c>
      <c r="E26" s="20">
        <v>80</v>
      </c>
    </row>
    <row r="27" s="117" customFormat="1" ht="16.5" spans="1:5">
      <c r="A27" s="20">
        <v>25</v>
      </c>
      <c r="B27" s="20">
        <v>92</v>
      </c>
      <c r="C27" s="20">
        <v>84</v>
      </c>
      <c r="D27" s="20">
        <v>82</v>
      </c>
      <c r="E27" s="20">
        <v>81</v>
      </c>
    </row>
    <row r="28" s="117" customFormat="1" ht="16.5" spans="1:5">
      <c r="A28" s="20">
        <v>26</v>
      </c>
      <c r="B28" s="20">
        <v>93</v>
      </c>
      <c r="C28" s="20">
        <v>85</v>
      </c>
      <c r="D28" s="20">
        <v>83</v>
      </c>
      <c r="E28" s="20">
        <v>82</v>
      </c>
    </row>
    <row r="29" s="117" customFormat="1" ht="16.5" spans="1:5">
      <c r="A29" s="20">
        <v>27</v>
      </c>
      <c r="B29" s="20">
        <v>93</v>
      </c>
      <c r="C29" s="20">
        <v>86</v>
      </c>
      <c r="D29" s="20">
        <v>84</v>
      </c>
      <c r="E29" s="20">
        <v>83</v>
      </c>
    </row>
    <row r="30" s="117" customFormat="1" ht="16.5" spans="1:5">
      <c r="A30" s="20">
        <v>28</v>
      </c>
      <c r="B30" s="20">
        <v>94</v>
      </c>
      <c r="C30" s="20">
        <v>87</v>
      </c>
      <c r="D30" s="20">
        <v>85</v>
      </c>
      <c r="E30" s="20">
        <v>84</v>
      </c>
    </row>
    <row r="31" s="117" customFormat="1" ht="16.5" spans="1:5">
      <c r="A31" s="20">
        <v>29</v>
      </c>
      <c r="B31" s="20">
        <v>94</v>
      </c>
      <c r="C31" s="20">
        <v>88</v>
      </c>
      <c r="D31" s="20">
        <v>86</v>
      </c>
      <c r="E31" s="20">
        <v>85</v>
      </c>
    </row>
    <row r="32" s="117" customFormat="1" ht="16.5" spans="1:5">
      <c r="A32" s="20">
        <v>30</v>
      </c>
      <c r="B32" s="20">
        <v>94</v>
      </c>
      <c r="C32" s="20">
        <v>89</v>
      </c>
      <c r="D32" s="20">
        <v>87</v>
      </c>
      <c r="E32" s="20">
        <v>86</v>
      </c>
    </row>
  </sheetData>
  <mergeCells count="2">
    <mergeCell ref="B1:E1"/>
    <mergeCell ref="A1:A2"/>
  </mergeCell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T32"/>
  <sheetViews>
    <sheetView workbookViewId="0">
      <selection activeCell="F20" sqref="F20"/>
    </sheetView>
  </sheetViews>
  <sheetFormatPr defaultColWidth="9" defaultRowHeight="16.5"/>
  <cols>
    <col min="1" max="1" width="9" style="2"/>
    <col min="2" max="2" width="56.75" style="2" customWidth="1"/>
    <col min="3" max="3" width="9.875" style="2" customWidth="1"/>
    <col min="4" max="4" width="3.75" style="2" customWidth="1"/>
    <col min="5" max="5" width="9" style="2"/>
    <col min="6" max="6" width="46.125" style="2" customWidth="1"/>
    <col min="7" max="7" width="9.625" style="2" customWidth="1"/>
    <col min="8" max="8" width="3.875" style="2" customWidth="1"/>
    <col min="9" max="9" width="9" style="2"/>
    <col min="10" max="11" width="15.125" style="2" customWidth="1"/>
    <col min="12" max="13" width="9" style="2"/>
    <col min="14" max="14" width="30.375" style="2" customWidth="1"/>
    <col min="15" max="15" width="33.625" style="2" customWidth="1"/>
    <col min="16" max="17" width="9" style="2"/>
    <col min="18" max="18" width="13.5" style="2" customWidth="1"/>
    <col min="19" max="19" width="11.375" style="2" customWidth="1"/>
    <col min="20" max="20" width="20.75" style="2" customWidth="1"/>
    <col min="21" max="16384" width="9" style="2"/>
  </cols>
  <sheetData>
    <row r="1" spans="1:20">
      <c r="A1" s="17" t="s">
        <v>29</v>
      </c>
      <c r="B1" s="17"/>
      <c r="C1" s="17"/>
      <c r="E1" s="17" t="s">
        <v>1640</v>
      </c>
      <c r="F1" s="17"/>
      <c r="G1" s="17"/>
      <c r="I1" s="17" t="s">
        <v>1641</v>
      </c>
      <c r="J1" s="17"/>
      <c r="K1" s="17"/>
      <c r="M1" s="17" t="s">
        <v>1642</v>
      </c>
      <c r="N1" s="17"/>
      <c r="O1" s="17"/>
      <c r="Q1" s="17" t="s">
        <v>1643</v>
      </c>
      <c r="R1" s="17"/>
      <c r="S1" s="17"/>
      <c r="T1" s="17"/>
    </row>
    <row r="2" spans="1:20">
      <c r="A2" s="10" t="s">
        <v>77</v>
      </c>
      <c r="B2" s="10" t="s">
        <v>1551</v>
      </c>
      <c r="C2" s="10" t="s">
        <v>1644</v>
      </c>
      <c r="E2" s="10" t="s">
        <v>76</v>
      </c>
      <c r="F2" s="10" t="s">
        <v>1551</v>
      </c>
      <c r="G2" s="10" t="s">
        <v>1644</v>
      </c>
      <c r="I2" s="17" t="s">
        <v>76</v>
      </c>
      <c r="J2" s="17" t="s">
        <v>1645</v>
      </c>
      <c r="K2" s="17" t="s">
        <v>1646</v>
      </c>
      <c r="M2" s="10" t="s">
        <v>1647</v>
      </c>
      <c r="N2" s="10" t="s">
        <v>1648</v>
      </c>
      <c r="O2" s="10" t="s">
        <v>1649</v>
      </c>
      <c r="Q2" s="10" t="s">
        <v>76</v>
      </c>
      <c r="R2" s="10" t="s">
        <v>1650</v>
      </c>
      <c r="S2" s="10" t="s">
        <v>1651</v>
      </c>
      <c r="T2" s="10" t="s">
        <v>1652</v>
      </c>
    </row>
    <row r="3" spans="1:20">
      <c r="A3" s="10">
        <v>10</v>
      </c>
      <c r="B3" s="10" t="s">
        <v>963</v>
      </c>
      <c r="C3" s="10"/>
      <c r="E3" s="10">
        <v>1</v>
      </c>
      <c r="F3" s="10" t="s">
        <v>1653</v>
      </c>
      <c r="G3" s="10"/>
      <c r="I3" s="17">
        <v>1</v>
      </c>
      <c r="J3" s="17" t="s">
        <v>1654</v>
      </c>
      <c r="K3" s="17" t="s">
        <v>1655</v>
      </c>
      <c r="M3" s="10">
        <v>30</v>
      </c>
      <c r="N3" s="10" t="s">
        <v>1656</v>
      </c>
      <c r="O3" s="10" t="s">
        <v>1657</v>
      </c>
      <c r="Q3" s="10">
        <v>1</v>
      </c>
      <c r="R3" s="10" t="s">
        <v>1658</v>
      </c>
      <c r="S3" s="10"/>
      <c r="T3" s="10"/>
    </row>
    <row r="4" spans="1:20">
      <c r="A4" s="10">
        <v>20</v>
      </c>
      <c r="B4" s="10" t="s">
        <v>1659</v>
      </c>
      <c r="C4" s="10"/>
      <c r="E4" s="10">
        <v>2</v>
      </c>
      <c r="F4" s="10" t="s">
        <v>1660</v>
      </c>
      <c r="G4" s="10"/>
      <c r="I4" s="17">
        <v>2</v>
      </c>
      <c r="J4" s="17" t="s">
        <v>1654</v>
      </c>
      <c r="K4" s="17" t="s">
        <v>1655</v>
      </c>
      <c r="M4" s="10">
        <v>60</v>
      </c>
      <c r="N4" s="10" t="s">
        <v>1661</v>
      </c>
      <c r="O4" s="10" t="s">
        <v>1662</v>
      </c>
      <c r="Q4" s="10">
        <v>2</v>
      </c>
      <c r="R4" s="10" t="s">
        <v>1663</v>
      </c>
      <c r="S4" s="10"/>
      <c r="T4" s="10"/>
    </row>
    <row r="5" spans="1:20">
      <c r="A5" s="10">
        <v>30</v>
      </c>
      <c r="B5" s="10" t="s">
        <v>1664</v>
      </c>
      <c r="C5" s="10"/>
      <c r="E5" s="10">
        <v>3</v>
      </c>
      <c r="F5" s="10" t="s">
        <v>1665</v>
      </c>
      <c r="G5" s="10"/>
      <c r="I5" s="17">
        <v>3</v>
      </c>
      <c r="J5" s="17" t="s">
        <v>1654</v>
      </c>
      <c r="K5" s="17" t="s">
        <v>1655</v>
      </c>
      <c r="M5" s="10">
        <v>90</v>
      </c>
      <c r="N5" s="10" t="s">
        <v>1666</v>
      </c>
      <c r="O5" s="10" t="s">
        <v>1667</v>
      </c>
      <c r="Q5" s="10">
        <v>3</v>
      </c>
      <c r="R5" s="10" t="s">
        <v>1668</v>
      </c>
      <c r="S5" s="12">
        <v>3</v>
      </c>
      <c r="T5" s="12" t="s">
        <v>960</v>
      </c>
    </row>
    <row r="6" spans="1:20">
      <c r="A6" s="10">
        <v>40</v>
      </c>
      <c r="B6" s="10" t="s">
        <v>1669</v>
      </c>
      <c r="C6" s="10"/>
      <c r="E6" s="10">
        <v>4</v>
      </c>
      <c r="F6" s="10" t="s">
        <v>1670</v>
      </c>
      <c r="G6" s="10"/>
      <c r="I6" s="17">
        <v>4</v>
      </c>
      <c r="J6" s="17" t="s">
        <v>1654</v>
      </c>
      <c r="K6" s="17" t="s">
        <v>1655</v>
      </c>
      <c r="M6" s="10">
        <v>120</v>
      </c>
      <c r="N6" s="10" t="s">
        <v>1671</v>
      </c>
      <c r="O6" s="10" t="s">
        <v>1672</v>
      </c>
      <c r="Q6" s="10">
        <v>4</v>
      </c>
      <c r="R6" s="10" t="s">
        <v>1673</v>
      </c>
      <c r="S6" s="10"/>
      <c r="T6" s="10"/>
    </row>
    <row r="7" spans="1:20">
      <c r="A7" s="10">
        <v>50</v>
      </c>
      <c r="B7" s="10" t="s">
        <v>1674</v>
      </c>
      <c r="C7" s="10"/>
      <c r="E7" s="10">
        <v>5</v>
      </c>
      <c r="F7" s="10" t="s">
        <v>1675</v>
      </c>
      <c r="G7" s="10"/>
      <c r="I7" s="17">
        <v>5</v>
      </c>
      <c r="J7" s="17" t="s">
        <v>1654</v>
      </c>
      <c r="K7" s="17" t="s">
        <v>1655</v>
      </c>
      <c r="Q7" s="10">
        <v>5</v>
      </c>
      <c r="R7" s="10" t="s">
        <v>1676</v>
      </c>
      <c r="S7" s="10"/>
      <c r="T7" s="10"/>
    </row>
    <row r="8" spans="1:20">
      <c r="A8" s="10">
        <v>60</v>
      </c>
      <c r="B8" s="10" t="s">
        <v>1677</v>
      </c>
      <c r="C8" s="10"/>
      <c r="E8" s="10">
        <v>6</v>
      </c>
      <c r="F8" s="10" t="s">
        <v>1678</v>
      </c>
      <c r="G8" s="10"/>
      <c r="I8" s="17">
        <v>6</v>
      </c>
      <c r="J8" s="17" t="s">
        <v>1654</v>
      </c>
      <c r="K8" s="17" t="s">
        <v>1655</v>
      </c>
      <c r="Q8" s="10">
        <v>6</v>
      </c>
      <c r="R8" s="10" t="s">
        <v>1679</v>
      </c>
      <c r="S8" s="10"/>
      <c r="T8" s="10"/>
    </row>
    <row r="9" spans="1:20">
      <c r="A9" s="10">
        <v>70</v>
      </c>
      <c r="B9" s="10" t="s">
        <v>1680</v>
      </c>
      <c r="C9" s="10"/>
      <c r="E9" s="10">
        <v>7</v>
      </c>
      <c r="F9" s="10" t="s">
        <v>1681</v>
      </c>
      <c r="G9" s="10"/>
      <c r="I9" s="17">
        <v>7</v>
      </c>
      <c r="J9" s="17" t="s">
        <v>1654</v>
      </c>
      <c r="K9" s="17" t="s">
        <v>1655</v>
      </c>
      <c r="Q9" s="10">
        <v>7</v>
      </c>
      <c r="R9" s="10" t="s">
        <v>1682</v>
      </c>
      <c r="S9" s="12">
        <v>7</v>
      </c>
      <c r="T9" s="12" t="s">
        <v>955</v>
      </c>
    </row>
    <row r="10" spans="1:20">
      <c r="A10" s="10">
        <v>80</v>
      </c>
      <c r="B10" s="10" t="s">
        <v>1683</v>
      </c>
      <c r="C10" s="10"/>
      <c r="I10" s="17">
        <v>8</v>
      </c>
      <c r="J10" s="17" t="s">
        <v>1654</v>
      </c>
      <c r="K10" s="17" t="s">
        <v>1655</v>
      </c>
      <c r="Q10" s="10">
        <v>8</v>
      </c>
      <c r="R10" s="10" t="s">
        <v>1684</v>
      </c>
      <c r="S10" s="10"/>
      <c r="T10" s="10"/>
    </row>
    <row r="11" spans="1:20">
      <c r="A11" s="10">
        <v>90</v>
      </c>
      <c r="B11" s="10" t="s">
        <v>1685</v>
      </c>
      <c r="C11" s="10"/>
      <c r="I11" s="17">
        <v>9</v>
      </c>
      <c r="J11" s="17" t="s">
        <v>1654</v>
      </c>
      <c r="K11" s="17" t="s">
        <v>1655</v>
      </c>
      <c r="Q11" s="10">
        <v>9</v>
      </c>
      <c r="R11" s="10" t="s">
        <v>1686</v>
      </c>
      <c r="S11" s="10"/>
      <c r="T11" s="10"/>
    </row>
    <row r="12" spans="1:20">
      <c r="A12" s="10">
        <v>100</v>
      </c>
      <c r="B12" s="10" t="s">
        <v>1687</v>
      </c>
      <c r="C12" s="10"/>
      <c r="I12" s="17">
        <v>10</v>
      </c>
      <c r="J12" s="17" t="s">
        <v>1654</v>
      </c>
      <c r="K12" s="17" t="s">
        <v>1655</v>
      </c>
      <c r="Q12" s="10">
        <v>10</v>
      </c>
      <c r="R12" s="10" t="s">
        <v>1688</v>
      </c>
      <c r="S12" s="10"/>
      <c r="T12" s="10"/>
    </row>
    <row r="13" spans="1:20">
      <c r="A13" s="10">
        <v>110</v>
      </c>
      <c r="B13" s="10" t="s">
        <v>1689</v>
      </c>
      <c r="C13" s="10"/>
      <c r="I13" s="17">
        <v>11</v>
      </c>
      <c r="J13" s="17" t="s">
        <v>1654</v>
      </c>
      <c r="K13" s="17" t="s">
        <v>1655</v>
      </c>
      <c r="Q13" s="10">
        <v>11</v>
      </c>
      <c r="R13" s="10" t="s">
        <v>1690</v>
      </c>
      <c r="S13" s="10"/>
      <c r="T13" s="10"/>
    </row>
    <row r="14" spans="1:20">
      <c r="A14" s="10">
        <v>120</v>
      </c>
      <c r="B14" s="10" t="s">
        <v>1691</v>
      </c>
      <c r="C14" s="10"/>
      <c r="I14" s="17">
        <v>12</v>
      </c>
      <c r="J14" s="17" t="s">
        <v>1654</v>
      </c>
      <c r="K14" s="17" t="s">
        <v>1655</v>
      </c>
      <c r="Q14" s="10">
        <v>12</v>
      </c>
      <c r="R14" s="10" t="s">
        <v>1692</v>
      </c>
      <c r="S14" s="10"/>
      <c r="T14" s="10"/>
    </row>
    <row r="15" spans="1:20">
      <c r="A15" s="10">
        <v>130</v>
      </c>
      <c r="B15" s="10" t="s">
        <v>1693</v>
      </c>
      <c r="C15" s="10"/>
      <c r="I15" s="17">
        <v>13</v>
      </c>
      <c r="J15" s="17" t="s">
        <v>1654</v>
      </c>
      <c r="K15" s="17" t="s">
        <v>1655</v>
      </c>
      <c r="Q15" s="10">
        <v>13</v>
      </c>
      <c r="R15" s="10" t="s">
        <v>1694</v>
      </c>
      <c r="S15" s="10"/>
      <c r="T15" s="10"/>
    </row>
    <row r="16" spans="1:20">
      <c r="A16" s="10">
        <v>140</v>
      </c>
      <c r="B16" s="10" t="s">
        <v>1695</v>
      </c>
      <c r="C16" s="10"/>
      <c r="I16" s="17">
        <v>14</v>
      </c>
      <c r="J16" s="17" t="s">
        <v>1654</v>
      </c>
      <c r="K16" s="17" t="s">
        <v>1655</v>
      </c>
      <c r="Q16" s="10">
        <v>14</v>
      </c>
      <c r="R16" s="10" t="s">
        <v>1696</v>
      </c>
      <c r="S16" s="10"/>
      <c r="T16" s="10"/>
    </row>
    <row r="17" spans="1:20">
      <c r="A17" s="10">
        <v>150</v>
      </c>
      <c r="B17" s="10" t="s">
        <v>1697</v>
      </c>
      <c r="C17" s="10"/>
      <c r="I17" s="17">
        <v>15</v>
      </c>
      <c r="J17" s="17" t="s">
        <v>1654</v>
      </c>
      <c r="K17" s="17" t="s">
        <v>1655</v>
      </c>
      <c r="Q17" s="10">
        <v>15</v>
      </c>
      <c r="R17" s="10" t="s">
        <v>1698</v>
      </c>
      <c r="S17" s="12">
        <v>15</v>
      </c>
      <c r="T17" s="12" t="s">
        <v>942</v>
      </c>
    </row>
    <row r="18" spans="9:20">
      <c r="I18" s="17">
        <v>16</v>
      </c>
      <c r="J18" s="17" t="s">
        <v>1654</v>
      </c>
      <c r="K18" s="17" t="s">
        <v>1655</v>
      </c>
      <c r="Q18" s="10">
        <v>16</v>
      </c>
      <c r="R18" s="10" t="s">
        <v>1699</v>
      </c>
      <c r="S18" s="10"/>
      <c r="T18" s="10"/>
    </row>
    <row r="19" spans="9:20">
      <c r="I19" s="17">
        <v>17</v>
      </c>
      <c r="J19" s="17" t="s">
        <v>1654</v>
      </c>
      <c r="K19" s="17" t="s">
        <v>1655</v>
      </c>
      <c r="Q19" s="10">
        <v>17</v>
      </c>
      <c r="R19" s="10" t="s">
        <v>1700</v>
      </c>
      <c r="S19" s="10"/>
      <c r="T19" s="10"/>
    </row>
    <row r="20" spans="9:20">
      <c r="I20" s="17">
        <v>18</v>
      </c>
      <c r="J20" s="17" t="s">
        <v>1654</v>
      </c>
      <c r="K20" s="17" t="s">
        <v>1655</v>
      </c>
      <c r="Q20" s="10">
        <v>18</v>
      </c>
      <c r="R20" s="10" t="s">
        <v>1701</v>
      </c>
      <c r="S20" s="10"/>
      <c r="T20" s="10"/>
    </row>
    <row r="21" spans="9:20">
      <c r="I21" s="17">
        <v>19</v>
      </c>
      <c r="J21" s="17" t="s">
        <v>1654</v>
      </c>
      <c r="K21" s="17" t="s">
        <v>1655</v>
      </c>
      <c r="Q21" s="10">
        <v>19</v>
      </c>
      <c r="R21" s="10" t="s">
        <v>1702</v>
      </c>
      <c r="S21" s="10"/>
      <c r="T21" s="10"/>
    </row>
    <row r="22" spans="9:20">
      <c r="I22" s="17">
        <v>20</v>
      </c>
      <c r="J22" s="17" t="s">
        <v>1654</v>
      </c>
      <c r="K22" s="17" t="s">
        <v>1655</v>
      </c>
      <c r="Q22" s="10">
        <v>20</v>
      </c>
      <c r="R22" s="10" t="s">
        <v>1703</v>
      </c>
      <c r="S22" s="10"/>
      <c r="T22" s="10"/>
    </row>
    <row r="23" spans="9:20">
      <c r="I23" s="17">
        <v>21</v>
      </c>
      <c r="J23" s="17" t="s">
        <v>1654</v>
      </c>
      <c r="K23" s="17" t="s">
        <v>1655</v>
      </c>
      <c r="Q23" s="10">
        <v>21</v>
      </c>
      <c r="R23" s="10" t="s">
        <v>1704</v>
      </c>
      <c r="S23" s="10"/>
      <c r="T23" s="10"/>
    </row>
    <row r="24" spans="9:20">
      <c r="I24" s="17">
        <v>22</v>
      </c>
      <c r="J24" s="17" t="s">
        <v>1654</v>
      </c>
      <c r="K24" s="17" t="s">
        <v>1655</v>
      </c>
      <c r="Q24" s="10">
        <v>22</v>
      </c>
      <c r="R24" s="10" t="s">
        <v>1705</v>
      </c>
      <c r="S24" s="10"/>
      <c r="T24" s="10"/>
    </row>
    <row r="25" spans="9:20">
      <c r="I25" s="17">
        <v>23</v>
      </c>
      <c r="J25" s="17" t="s">
        <v>1654</v>
      </c>
      <c r="K25" s="17" t="s">
        <v>1655</v>
      </c>
      <c r="Q25" s="10">
        <v>23</v>
      </c>
      <c r="R25" s="10" t="s">
        <v>1706</v>
      </c>
      <c r="S25" s="10"/>
      <c r="T25" s="10"/>
    </row>
    <row r="26" spans="9:20">
      <c r="I26" s="17">
        <v>24</v>
      </c>
      <c r="J26" s="17" t="s">
        <v>1654</v>
      </c>
      <c r="K26" s="17" t="s">
        <v>1655</v>
      </c>
      <c r="Q26" s="10">
        <v>24</v>
      </c>
      <c r="R26" s="10" t="s">
        <v>1707</v>
      </c>
      <c r="S26" s="10"/>
      <c r="T26" s="10"/>
    </row>
    <row r="27" spans="9:20">
      <c r="I27" s="17">
        <v>25</v>
      </c>
      <c r="J27" s="17" t="s">
        <v>1654</v>
      </c>
      <c r="K27" s="17" t="s">
        <v>1655</v>
      </c>
      <c r="Q27" s="10">
        <v>25</v>
      </c>
      <c r="R27" s="10" t="s">
        <v>1708</v>
      </c>
      <c r="S27" s="10"/>
      <c r="T27" s="10"/>
    </row>
    <row r="28" spans="9:20">
      <c r="I28" s="17">
        <v>26</v>
      </c>
      <c r="J28" s="17" t="s">
        <v>1654</v>
      </c>
      <c r="K28" s="17" t="s">
        <v>1655</v>
      </c>
      <c r="Q28" s="10">
        <v>26</v>
      </c>
      <c r="R28" s="10" t="s">
        <v>1709</v>
      </c>
      <c r="S28" s="10"/>
      <c r="T28" s="10"/>
    </row>
    <row r="29" spans="9:20">
      <c r="I29" s="17">
        <v>27</v>
      </c>
      <c r="J29" s="17" t="s">
        <v>1654</v>
      </c>
      <c r="K29" s="17" t="s">
        <v>1655</v>
      </c>
      <c r="Q29" s="10">
        <v>27</v>
      </c>
      <c r="R29" s="10" t="s">
        <v>1710</v>
      </c>
      <c r="S29" s="10"/>
      <c r="T29" s="10"/>
    </row>
    <row r="30" spans="9:20">
      <c r="I30" s="17">
        <v>28</v>
      </c>
      <c r="J30" s="17" t="s">
        <v>1654</v>
      </c>
      <c r="K30" s="17" t="s">
        <v>1655</v>
      </c>
      <c r="Q30" s="10">
        <v>28</v>
      </c>
      <c r="R30" s="10" t="s">
        <v>1061</v>
      </c>
      <c r="S30" s="10"/>
      <c r="T30" s="10"/>
    </row>
    <row r="31" spans="9:20">
      <c r="I31" s="17">
        <v>29</v>
      </c>
      <c r="J31" s="17" t="s">
        <v>1654</v>
      </c>
      <c r="K31" s="17" t="s">
        <v>1655</v>
      </c>
      <c r="Q31" s="10">
        <v>29</v>
      </c>
      <c r="R31" s="10" t="s">
        <v>1711</v>
      </c>
      <c r="S31" s="10"/>
      <c r="T31" s="10"/>
    </row>
    <row r="32" spans="9:20">
      <c r="I32" s="17">
        <v>30</v>
      </c>
      <c r="J32" s="17" t="s">
        <v>1654</v>
      </c>
      <c r="K32" s="17" t="s">
        <v>1655</v>
      </c>
      <c r="Q32" s="10">
        <v>30</v>
      </c>
      <c r="R32" s="10" t="s">
        <v>1712</v>
      </c>
      <c r="S32" s="12">
        <v>30</v>
      </c>
      <c r="T32" s="12" t="s">
        <v>899</v>
      </c>
    </row>
  </sheetData>
  <mergeCells count="5">
    <mergeCell ref="A1:C1"/>
    <mergeCell ref="E1:G1"/>
    <mergeCell ref="I1:K1"/>
    <mergeCell ref="M1:O1"/>
    <mergeCell ref="Q1:T1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-0.5"/>
  </sheetPr>
  <dimension ref="A1:K102"/>
  <sheetViews>
    <sheetView workbookViewId="0">
      <selection activeCell="L16" sqref="L16"/>
    </sheetView>
  </sheetViews>
  <sheetFormatPr defaultColWidth="9" defaultRowHeight="13.5"/>
  <cols>
    <col min="2" max="2" width="37.75" customWidth="1"/>
    <col min="3" max="3" width="5.5" customWidth="1"/>
    <col min="5" max="5" width="33.75" customWidth="1"/>
    <col min="6" max="6" width="5.375" customWidth="1"/>
    <col min="8" max="8" width="33.375" customWidth="1"/>
    <col min="9" max="9" width="5.5" customWidth="1"/>
    <col min="11" max="11" width="33.75" customWidth="1"/>
  </cols>
  <sheetData>
    <row r="1" ht="16.5" spans="1:11">
      <c r="A1" s="17" t="s">
        <v>1713</v>
      </c>
      <c r="B1" s="17"/>
      <c r="D1" s="17" t="s">
        <v>1714</v>
      </c>
      <c r="E1" s="17"/>
      <c r="G1" s="17" t="s">
        <v>1715</v>
      </c>
      <c r="H1" s="17"/>
      <c r="J1" s="17" t="s">
        <v>1716</v>
      </c>
      <c r="K1" s="17"/>
    </row>
    <row r="2" ht="16.5" spans="1:11">
      <c r="A2" s="10" t="s">
        <v>891</v>
      </c>
      <c r="B2" s="10" t="s">
        <v>1551</v>
      </c>
      <c r="D2" s="10" t="s">
        <v>891</v>
      </c>
      <c r="E2" s="10" t="s">
        <v>1551</v>
      </c>
      <c r="G2" s="10" t="s">
        <v>891</v>
      </c>
      <c r="H2" s="10" t="s">
        <v>1551</v>
      </c>
      <c r="J2" s="10" t="s">
        <v>891</v>
      </c>
      <c r="K2" s="10" t="s">
        <v>1551</v>
      </c>
    </row>
    <row r="3" ht="16.5" spans="1:11">
      <c r="A3" s="10">
        <v>1</v>
      </c>
      <c r="B3" s="10" t="s">
        <v>1717</v>
      </c>
      <c r="D3" s="10">
        <v>1</v>
      </c>
      <c r="E3" s="10" t="s">
        <v>1718</v>
      </c>
      <c r="G3" s="10">
        <v>1</v>
      </c>
      <c r="H3" s="10" t="s">
        <v>1719</v>
      </c>
      <c r="J3" s="10">
        <v>1</v>
      </c>
      <c r="K3" s="10" t="s">
        <v>1720</v>
      </c>
    </row>
    <row r="4" ht="16.5" spans="1:11">
      <c r="A4" s="10">
        <v>2</v>
      </c>
      <c r="B4" s="10" t="s">
        <v>1721</v>
      </c>
      <c r="D4" s="10">
        <v>2</v>
      </c>
      <c r="E4" s="10" t="s">
        <v>1722</v>
      </c>
      <c r="G4" s="10">
        <v>2</v>
      </c>
      <c r="H4" s="10" t="s">
        <v>1723</v>
      </c>
      <c r="J4" s="10">
        <v>2</v>
      </c>
      <c r="K4" s="10" t="s">
        <v>1724</v>
      </c>
    </row>
    <row r="5" ht="16.5" spans="1:11">
      <c r="A5" s="10">
        <v>3</v>
      </c>
      <c r="B5" s="10" t="s">
        <v>1725</v>
      </c>
      <c r="D5" s="10">
        <v>3</v>
      </c>
      <c r="E5" s="10" t="s">
        <v>1726</v>
      </c>
      <c r="G5" s="10">
        <v>3</v>
      </c>
      <c r="H5" s="10" t="s">
        <v>1727</v>
      </c>
      <c r="J5" s="10">
        <v>3</v>
      </c>
      <c r="K5" s="10" t="s">
        <v>1728</v>
      </c>
    </row>
    <row r="6" ht="16.5" spans="1:11">
      <c r="A6" s="10">
        <v>4</v>
      </c>
      <c r="B6" s="10" t="s">
        <v>1729</v>
      </c>
      <c r="D6" s="10">
        <v>4</v>
      </c>
      <c r="E6" s="10" t="s">
        <v>1730</v>
      </c>
      <c r="G6" s="10">
        <v>4</v>
      </c>
      <c r="H6" s="10" t="s">
        <v>1731</v>
      </c>
      <c r="J6" s="10">
        <v>4</v>
      </c>
      <c r="K6" s="10" t="s">
        <v>1732</v>
      </c>
    </row>
    <row r="7" ht="16.5" spans="1:11">
      <c r="A7" s="10">
        <v>5</v>
      </c>
      <c r="B7" s="10" t="s">
        <v>1733</v>
      </c>
      <c r="D7" s="10">
        <v>5</v>
      </c>
      <c r="E7" s="10" t="s">
        <v>1734</v>
      </c>
      <c r="G7" s="10">
        <v>5</v>
      </c>
      <c r="H7" s="10" t="s">
        <v>1735</v>
      </c>
      <c r="J7" s="10">
        <v>5</v>
      </c>
      <c r="K7" s="10" t="s">
        <v>1736</v>
      </c>
    </row>
    <row r="8" ht="16.5" spans="1:11">
      <c r="A8" s="10">
        <v>6</v>
      </c>
      <c r="B8" s="10" t="s">
        <v>1737</v>
      </c>
      <c r="D8" s="10">
        <v>6</v>
      </c>
      <c r="E8" s="10" t="s">
        <v>1738</v>
      </c>
      <c r="G8" s="10">
        <v>6</v>
      </c>
      <c r="H8" s="10" t="s">
        <v>1739</v>
      </c>
      <c r="J8" s="10">
        <v>6</v>
      </c>
      <c r="K8" s="10" t="s">
        <v>1740</v>
      </c>
    </row>
    <row r="9" ht="16.5" spans="1:11">
      <c r="A9" s="10">
        <v>7</v>
      </c>
      <c r="B9" s="10" t="s">
        <v>1737</v>
      </c>
      <c r="D9" s="10">
        <v>7</v>
      </c>
      <c r="E9" s="10" t="s">
        <v>1738</v>
      </c>
      <c r="G9" s="10">
        <v>7</v>
      </c>
      <c r="H9" s="10" t="s">
        <v>1739</v>
      </c>
      <c r="J9" s="10">
        <v>7</v>
      </c>
      <c r="K9" s="10" t="s">
        <v>1740</v>
      </c>
    </row>
    <row r="10" ht="16.5" spans="1:11">
      <c r="A10" s="10">
        <v>8</v>
      </c>
      <c r="B10" s="10" t="s">
        <v>1737</v>
      </c>
      <c r="D10" s="10">
        <v>8</v>
      </c>
      <c r="E10" s="10" t="s">
        <v>1738</v>
      </c>
      <c r="G10" s="10">
        <v>8</v>
      </c>
      <c r="H10" s="10" t="s">
        <v>1739</v>
      </c>
      <c r="J10" s="10">
        <v>8</v>
      </c>
      <c r="K10" s="10" t="s">
        <v>1740</v>
      </c>
    </row>
    <row r="11" ht="16.5" spans="1:11">
      <c r="A11" s="10">
        <v>9</v>
      </c>
      <c r="B11" s="10" t="s">
        <v>1737</v>
      </c>
      <c r="D11" s="10">
        <v>9</v>
      </c>
      <c r="E11" s="10" t="s">
        <v>1738</v>
      </c>
      <c r="G11" s="10">
        <v>9</v>
      </c>
      <c r="H11" s="10" t="s">
        <v>1739</v>
      </c>
      <c r="J11" s="10">
        <v>9</v>
      </c>
      <c r="K11" s="10" t="s">
        <v>1740</v>
      </c>
    </row>
    <row r="12" ht="16.5" spans="1:11">
      <c r="A12" s="10">
        <v>10</v>
      </c>
      <c r="B12" s="10" t="s">
        <v>1737</v>
      </c>
      <c r="D12" s="10">
        <v>10</v>
      </c>
      <c r="E12" s="10" t="s">
        <v>1738</v>
      </c>
      <c r="G12" s="10">
        <v>10</v>
      </c>
      <c r="H12" s="10" t="s">
        <v>1739</v>
      </c>
      <c r="J12" s="10">
        <v>10</v>
      </c>
      <c r="K12" s="10" t="s">
        <v>1740</v>
      </c>
    </row>
    <row r="13" ht="16.5" spans="1:11">
      <c r="A13" s="10">
        <v>11</v>
      </c>
      <c r="B13" s="10" t="s">
        <v>1741</v>
      </c>
      <c r="D13" s="10">
        <v>11</v>
      </c>
      <c r="E13" s="10" t="s">
        <v>1742</v>
      </c>
      <c r="G13" s="10">
        <v>11</v>
      </c>
      <c r="H13" s="10" t="s">
        <v>1743</v>
      </c>
      <c r="J13" s="10">
        <v>11</v>
      </c>
      <c r="K13" s="10" t="s">
        <v>1744</v>
      </c>
    </row>
    <row r="14" ht="16.5" spans="1:11">
      <c r="A14" s="10">
        <v>12</v>
      </c>
      <c r="B14" s="10" t="s">
        <v>1741</v>
      </c>
      <c r="D14" s="10">
        <v>12</v>
      </c>
      <c r="E14" s="10" t="s">
        <v>1742</v>
      </c>
      <c r="G14" s="10">
        <v>12</v>
      </c>
      <c r="H14" s="10" t="s">
        <v>1743</v>
      </c>
      <c r="J14" s="10">
        <v>12</v>
      </c>
      <c r="K14" s="10" t="s">
        <v>1744</v>
      </c>
    </row>
    <row r="15" ht="16.5" spans="1:11">
      <c r="A15" s="10">
        <v>13</v>
      </c>
      <c r="B15" s="10" t="s">
        <v>1741</v>
      </c>
      <c r="D15" s="10">
        <v>13</v>
      </c>
      <c r="E15" s="10" t="s">
        <v>1742</v>
      </c>
      <c r="G15" s="10">
        <v>13</v>
      </c>
      <c r="H15" s="10" t="s">
        <v>1743</v>
      </c>
      <c r="J15" s="10">
        <v>13</v>
      </c>
      <c r="K15" s="10" t="s">
        <v>1744</v>
      </c>
    </row>
    <row r="16" ht="16.5" spans="1:11">
      <c r="A16" s="10">
        <v>14</v>
      </c>
      <c r="B16" s="10" t="s">
        <v>1741</v>
      </c>
      <c r="D16" s="10">
        <v>14</v>
      </c>
      <c r="E16" s="10" t="s">
        <v>1742</v>
      </c>
      <c r="G16" s="10">
        <v>14</v>
      </c>
      <c r="H16" s="10" t="s">
        <v>1743</v>
      </c>
      <c r="J16" s="10">
        <v>14</v>
      </c>
      <c r="K16" s="10" t="s">
        <v>1744</v>
      </c>
    </row>
    <row r="17" ht="16.5" spans="1:11">
      <c r="A17" s="10">
        <v>15</v>
      </c>
      <c r="B17" s="10" t="s">
        <v>1741</v>
      </c>
      <c r="D17" s="10">
        <v>15</v>
      </c>
      <c r="E17" s="10" t="s">
        <v>1742</v>
      </c>
      <c r="G17" s="10">
        <v>15</v>
      </c>
      <c r="H17" s="10" t="s">
        <v>1743</v>
      </c>
      <c r="J17" s="10">
        <v>15</v>
      </c>
      <c r="K17" s="10" t="s">
        <v>1744</v>
      </c>
    </row>
    <row r="18" ht="16.5" spans="1:11">
      <c r="A18" s="10">
        <v>16</v>
      </c>
      <c r="B18" s="10" t="s">
        <v>1741</v>
      </c>
      <c r="D18" s="10">
        <v>16</v>
      </c>
      <c r="E18" s="10" t="s">
        <v>1742</v>
      </c>
      <c r="G18" s="10">
        <v>16</v>
      </c>
      <c r="H18" s="10" t="s">
        <v>1743</v>
      </c>
      <c r="J18" s="10">
        <v>16</v>
      </c>
      <c r="K18" s="10" t="s">
        <v>1744</v>
      </c>
    </row>
    <row r="19" ht="16.5" spans="1:11">
      <c r="A19" s="10">
        <v>17</v>
      </c>
      <c r="B19" s="10" t="s">
        <v>1741</v>
      </c>
      <c r="D19" s="10">
        <v>17</v>
      </c>
      <c r="E19" s="10" t="s">
        <v>1742</v>
      </c>
      <c r="G19" s="10">
        <v>17</v>
      </c>
      <c r="H19" s="10" t="s">
        <v>1743</v>
      </c>
      <c r="J19" s="10">
        <v>17</v>
      </c>
      <c r="K19" s="10" t="s">
        <v>1744</v>
      </c>
    </row>
    <row r="20" ht="16.5" spans="1:11">
      <c r="A20" s="10">
        <v>18</v>
      </c>
      <c r="B20" s="10" t="s">
        <v>1741</v>
      </c>
      <c r="D20" s="10">
        <v>18</v>
      </c>
      <c r="E20" s="10" t="s">
        <v>1742</v>
      </c>
      <c r="G20" s="10">
        <v>18</v>
      </c>
      <c r="H20" s="10" t="s">
        <v>1743</v>
      </c>
      <c r="J20" s="10">
        <v>18</v>
      </c>
      <c r="K20" s="10" t="s">
        <v>1744</v>
      </c>
    </row>
    <row r="21" ht="16.5" spans="1:11">
      <c r="A21" s="10">
        <v>19</v>
      </c>
      <c r="B21" s="10" t="s">
        <v>1741</v>
      </c>
      <c r="D21" s="10">
        <v>19</v>
      </c>
      <c r="E21" s="10" t="s">
        <v>1742</v>
      </c>
      <c r="G21" s="10">
        <v>19</v>
      </c>
      <c r="H21" s="10" t="s">
        <v>1743</v>
      </c>
      <c r="J21" s="10">
        <v>19</v>
      </c>
      <c r="K21" s="10" t="s">
        <v>1744</v>
      </c>
    </row>
    <row r="22" ht="16.5" spans="1:11">
      <c r="A22" s="10">
        <v>20</v>
      </c>
      <c r="B22" s="10" t="s">
        <v>1741</v>
      </c>
      <c r="D22" s="10">
        <v>20</v>
      </c>
      <c r="E22" s="10" t="s">
        <v>1742</v>
      </c>
      <c r="G22" s="10">
        <v>20</v>
      </c>
      <c r="H22" s="10" t="s">
        <v>1743</v>
      </c>
      <c r="J22" s="10">
        <v>20</v>
      </c>
      <c r="K22" s="10" t="s">
        <v>1744</v>
      </c>
    </row>
    <row r="23" ht="16.5" spans="1:11">
      <c r="A23" s="10">
        <v>21</v>
      </c>
      <c r="B23" s="10" t="s">
        <v>1745</v>
      </c>
      <c r="D23" s="10">
        <v>21</v>
      </c>
      <c r="E23" s="10" t="s">
        <v>1746</v>
      </c>
      <c r="G23" s="10">
        <v>21</v>
      </c>
      <c r="H23" s="10" t="s">
        <v>1747</v>
      </c>
      <c r="J23" s="10">
        <v>21</v>
      </c>
      <c r="K23" s="10" t="s">
        <v>1748</v>
      </c>
    </row>
    <row r="24" ht="16.5" spans="1:11">
      <c r="A24" s="10">
        <v>22</v>
      </c>
      <c r="B24" s="10" t="s">
        <v>1745</v>
      </c>
      <c r="D24" s="10">
        <v>22</v>
      </c>
      <c r="E24" s="10" t="s">
        <v>1746</v>
      </c>
      <c r="G24" s="10">
        <v>22</v>
      </c>
      <c r="H24" s="10" t="s">
        <v>1747</v>
      </c>
      <c r="J24" s="10">
        <v>22</v>
      </c>
      <c r="K24" s="10" t="s">
        <v>1748</v>
      </c>
    </row>
    <row r="25" ht="16.5" spans="1:11">
      <c r="A25" s="10">
        <v>23</v>
      </c>
      <c r="B25" s="10" t="s">
        <v>1745</v>
      </c>
      <c r="D25" s="10">
        <v>23</v>
      </c>
      <c r="E25" s="10" t="s">
        <v>1746</v>
      </c>
      <c r="G25" s="10">
        <v>23</v>
      </c>
      <c r="H25" s="10" t="s">
        <v>1747</v>
      </c>
      <c r="J25" s="10">
        <v>23</v>
      </c>
      <c r="K25" s="10" t="s">
        <v>1748</v>
      </c>
    </row>
    <row r="26" ht="16.5" spans="1:11">
      <c r="A26" s="10">
        <v>24</v>
      </c>
      <c r="B26" s="10" t="s">
        <v>1745</v>
      </c>
      <c r="D26" s="10">
        <v>24</v>
      </c>
      <c r="E26" s="10" t="s">
        <v>1746</v>
      </c>
      <c r="G26" s="10">
        <v>24</v>
      </c>
      <c r="H26" s="10" t="s">
        <v>1747</v>
      </c>
      <c r="J26" s="10">
        <v>24</v>
      </c>
      <c r="K26" s="10" t="s">
        <v>1748</v>
      </c>
    </row>
    <row r="27" ht="16.5" spans="1:11">
      <c r="A27" s="10">
        <v>25</v>
      </c>
      <c r="B27" s="10" t="s">
        <v>1745</v>
      </c>
      <c r="D27" s="10">
        <v>25</v>
      </c>
      <c r="E27" s="10" t="s">
        <v>1746</v>
      </c>
      <c r="G27" s="10">
        <v>25</v>
      </c>
      <c r="H27" s="10" t="s">
        <v>1747</v>
      </c>
      <c r="J27" s="10">
        <v>25</v>
      </c>
      <c r="K27" s="10" t="s">
        <v>1748</v>
      </c>
    </row>
    <row r="28" ht="16.5" spans="1:11">
      <c r="A28" s="10">
        <v>26</v>
      </c>
      <c r="B28" s="10" t="s">
        <v>1745</v>
      </c>
      <c r="D28" s="10">
        <v>26</v>
      </c>
      <c r="E28" s="10" t="s">
        <v>1746</v>
      </c>
      <c r="G28" s="10">
        <v>26</v>
      </c>
      <c r="H28" s="10" t="s">
        <v>1747</v>
      </c>
      <c r="J28" s="10">
        <v>26</v>
      </c>
      <c r="K28" s="10" t="s">
        <v>1748</v>
      </c>
    </row>
    <row r="29" ht="16.5" spans="1:11">
      <c r="A29" s="10">
        <v>27</v>
      </c>
      <c r="B29" s="10" t="s">
        <v>1745</v>
      </c>
      <c r="D29" s="10">
        <v>27</v>
      </c>
      <c r="E29" s="10" t="s">
        <v>1746</v>
      </c>
      <c r="G29" s="10">
        <v>27</v>
      </c>
      <c r="H29" s="10" t="s">
        <v>1747</v>
      </c>
      <c r="J29" s="10">
        <v>27</v>
      </c>
      <c r="K29" s="10" t="s">
        <v>1748</v>
      </c>
    </row>
    <row r="30" ht="16.5" spans="1:11">
      <c r="A30" s="10">
        <v>28</v>
      </c>
      <c r="B30" s="10" t="s">
        <v>1745</v>
      </c>
      <c r="D30" s="10">
        <v>28</v>
      </c>
      <c r="E30" s="10" t="s">
        <v>1746</v>
      </c>
      <c r="G30" s="10">
        <v>28</v>
      </c>
      <c r="H30" s="10" t="s">
        <v>1747</v>
      </c>
      <c r="J30" s="10">
        <v>28</v>
      </c>
      <c r="K30" s="10" t="s">
        <v>1748</v>
      </c>
    </row>
    <row r="31" ht="16.5" spans="1:11">
      <c r="A31" s="10">
        <v>29</v>
      </c>
      <c r="B31" s="10" t="s">
        <v>1745</v>
      </c>
      <c r="D31" s="10">
        <v>29</v>
      </c>
      <c r="E31" s="10" t="s">
        <v>1746</v>
      </c>
      <c r="G31" s="10">
        <v>29</v>
      </c>
      <c r="H31" s="10" t="s">
        <v>1747</v>
      </c>
      <c r="J31" s="10">
        <v>29</v>
      </c>
      <c r="K31" s="10" t="s">
        <v>1748</v>
      </c>
    </row>
    <row r="32" ht="16.5" spans="1:11">
      <c r="A32" s="10">
        <v>30</v>
      </c>
      <c r="B32" s="10" t="s">
        <v>1745</v>
      </c>
      <c r="D32" s="10">
        <v>30</v>
      </c>
      <c r="E32" s="10" t="s">
        <v>1746</v>
      </c>
      <c r="G32" s="10">
        <v>30</v>
      </c>
      <c r="H32" s="10" t="s">
        <v>1747</v>
      </c>
      <c r="J32" s="10">
        <v>30</v>
      </c>
      <c r="K32" s="10" t="s">
        <v>1748</v>
      </c>
    </row>
    <row r="33" ht="16.5" spans="1:11">
      <c r="A33" s="10">
        <v>31</v>
      </c>
      <c r="B33" s="10" t="s">
        <v>1745</v>
      </c>
      <c r="D33" s="10">
        <v>31</v>
      </c>
      <c r="E33" s="10" t="s">
        <v>1746</v>
      </c>
      <c r="G33" s="10">
        <v>31</v>
      </c>
      <c r="H33" s="10" t="s">
        <v>1747</v>
      </c>
      <c r="J33" s="10">
        <v>31</v>
      </c>
      <c r="K33" s="10" t="s">
        <v>1748</v>
      </c>
    </row>
    <row r="34" ht="16.5" spans="1:11">
      <c r="A34" s="10">
        <v>32</v>
      </c>
      <c r="B34" s="10" t="s">
        <v>1745</v>
      </c>
      <c r="D34" s="10">
        <v>32</v>
      </c>
      <c r="E34" s="10" t="s">
        <v>1746</v>
      </c>
      <c r="G34" s="10">
        <v>32</v>
      </c>
      <c r="H34" s="10" t="s">
        <v>1747</v>
      </c>
      <c r="J34" s="10">
        <v>32</v>
      </c>
      <c r="K34" s="10" t="s">
        <v>1748</v>
      </c>
    </row>
    <row r="35" ht="16.5" spans="1:11">
      <c r="A35" s="10">
        <v>33</v>
      </c>
      <c r="B35" s="10" t="s">
        <v>1745</v>
      </c>
      <c r="D35" s="10">
        <v>33</v>
      </c>
      <c r="E35" s="10" t="s">
        <v>1746</v>
      </c>
      <c r="G35" s="10">
        <v>33</v>
      </c>
      <c r="H35" s="10" t="s">
        <v>1747</v>
      </c>
      <c r="J35" s="10">
        <v>33</v>
      </c>
      <c r="K35" s="10" t="s">
        <v>1748</v>
      </c>
    </row>
    <row r="36" ht="16.5" spans="1:11">
      <c r="A36" s="10">
        <v>34</v>
      </c>
      <c r="B36" s="10" t="s">
        <v>1745</v>
      </c>
      <c r="D36" s="10">
        <v>34</v>
      </c>
      <c r="E36" s="10" t="s">
        <v>1746</v>
      </c>
      <c r="G36" s="10">
        <v>34</v>
      </c>
      <c r="H36" s="10" t="s">
        <v>1747</v>
      </c>
      <c r="J36" s="10">
        <v>34</v>
      </c>
      <c r="K36" s="10" t="s">
        <v>1748</v>
      </c>
    </row>
    <row r="37" ht="16.5" spans="1:11">
      <c r="A37" s="10">
        <v>35</v>
      </c>
      <c r="B37" s="10" t="s">
        <v>1745</v>
      </c>
      <c r="D37" s="10">
        <v>35</v>
      </c>
      <c r="E37" s="10" t="s">
        <v>1746</v>
      </c>
      <c r="G37" s="10">
        <v>35</v>
      </c>
      <c r="H37" s="10" t="s">
        <v>1747</v>
      </c>
      <c r="J37" s="10">
        <v>35</v>
      </c>
      <c r="K37" s="10" t="s">
        <v>1748</v>
      </c>
    </row>
    <row r="38" ht="16.5" spans="1:11">
      <c r="A38" s="10">
        <v>36</v>
      </c>
      <c r="B38" s="10" t="s">
        <v>1745</v>
      </c>
      <c r="D38" s="10">
        <v>36</v>
      </c>
      <c r="E38" s="10" t="s">
        <v>1746</v>
      </c>
      <c r="G38" s="10">
        <v>36</v>
      </c>
      <c r="H38" s="10" t="s">
        <v>1747</v>
      </c>
      <c r="J38" s="10">
        <v>36</v>
      </c>
      <c r="K38" s="10" t="s">
        <v>1748</v>
      </c>
    </row>
    <row r="39" ht="16.5" spans="1:11">
      <c r="A39" s="10">
        <v>37</v>
      </c>
      <c r="B39" s="10" t="s">
        <v>1745</v>
      </c>
      <c r="D39" s="10">
        <v>37</v>
      </c>
      <c r="E39" s="10" t="s">
        <v>1746</v>
      </c>
      <c r="G39" s="10">
        <v>37</v>
      </c>
      <c r="H39" s="10" t="s">
        <v>1747</v>
      </c>
      <c r="J39" s="10">
        <v>37</v>
      </c>
      <c r="K39" s="10" t="s">
        <v>1748</v>
      </c>
    </row>
    <row r="40" ht="16.5" spans="1:11">
      <c r="A40" s="10">
        <v>38</v>
      </c>
      <c r="B40" s="10" t="s">
        <v>1745</v>
      </c>
      <c r="D40" s="10">
        <v>38</v>
      </c>
      <c r="E40" s="10" t="s">
        <v>1746</v>
      </c>
      <c r="G40" s="10">
        <v>38</v>
      </c>
      <c r="H40" s="10" t="s">
        <v>1747</v>
      </c>
      <c r="J40" s="10">
        <v>38</v>
      </c>
      <c r="K40" s="10" t="s">
        <v>1748</v>
      </c>
    </row>
    <row r="41" ht="16.5" spans="1:11">
      <c r="A41" s="10">
        <v>39</v>
      </c>
      <c r="B41" s="10" t="s">
        <v>1745</v>
      </c>
      <c r="D41" s="10">
        <v>39</v>
      </c>
      <c r="E41" s="10" t="s">
        <v>1746</v>
      </c>
      <c r="G41" s="10">
        <v>39</v>
      </c>
      <c r="H41" s="10" t="s">
        <v>1747</v>
      </c>
      <c r="J41" s="10">
        <v>39</v>
      </c>
      <c r="K41" s="10" t="s">
        <v>1748</v>
      </c>
    </row>
    <row r="42" ht="16.5" spans="1:11">
      <c r="A42" s="10">
        <v>40</v>
      </c>
      <c r="B42" s="10" t="s">
        <v>1745</v>
      </c>
      <c r="D42" s="10">
        <v>40</v>
      </c>
      <c r="E42" s="10" t="s">
        <v>1746</v>
      </c>
      <c r="G42" s="10">
        <v>40</v>
      </c>
      <c r="H42" s="10" t="s">
        <v>1747</v>
      </c>
      <c r="J42" s="10">
        <v>40</v>
      </c>
      <c r="K42" s="10" t="s">
        <v>1748</v>
      </c>
    </row>
    <row r="43" ht="16.5" spans="1:11">
      <c r="A43" s="10">
        <v>41</v>
      </c>
      <c r="B43" s="10" t="s">
        <v>1745</v>
      </c>
      <c r="D43" s="10">
        <v>41</v>
      </c>
      <c r="E43" s="10" t="s">
        <v>1746</v>
      </c>
      <c r="G43" s="10">
        <v>41</v>
      </c>
      <c r="H43" s="10" t="s">
        <v>1747</v>
      </c>
      <c r="J43" s="10">
        <v>41</v>
      </c>
      <c r="K43" s="10" t="s">
        <v>1748</v>
      </c>
    </row>
    <row r="44" ht="16.5" spans="1:11">
      <c r="A44" s="10">
        <v>42</v>
      </c>
      <c r="B44" s="10" t="s">
        <v>1745</v>
      </c>
      <c r="D44" s="10">
        <v>42</v>
      </c>
      <c r="E44" s="10" t="s">
        <v>1746</v>
      </c>
      <c r="G44" s="10">
        <v>42</v>
      </c>
      <c r="H44" s="10" t="s">
        <v>1747</v>
      </c>
      <c r="J44" s="10">
        <v>42</v>
      </c>
      <c r="K44" s="10" t="s">
        <v>1748</v>
      </c>
    </row>
    <row r="45" ht="16.5" spans="1:11">
      <c r="A45" s="10">
        <v>43</v>
      </c>
      <c r="B45" s="10" t="s">
        <v>1745</v>
      </c>
      <c r="D45" s="10">
        <v>43</v>
      </c>
      <c r="E45" s="10" t="s">
        <v>1746</v>
      </c>
      <c r="G45" s="10">
        <v>43</v>
      </c>
      <c r="H45" s="10" t="s">
        <v>1747</v>
      </c>
      <c r="J45" s="10">
        <v>43</v>
      </c>
      <c r="K45" s="10" t="s">
        <v>1748</v>
      </c>
    </row>
    <row r="46" ht="16.5" spans="1:11">
      <c r="A46" s="10">
        <v>44</v>
      </c>
      <c r="B46" s="10" t="s">
        <v>1745</v>
      </c>
      <c r="D46" s="10">
        <v>44</v>
      </c>
      <c r="E46" s="10" t="s">
        <v>1746</v>
      </c>
      <c r="G46" s="10">
        <v>44</v>
      </c>
      <c r="H46" s="10" t="s">
        <v>1747</v>
      </c>
      <c r="J46" s="10">
        <v>44</v>
      </c>
      <c r="K46" s="10" t="s">
        <v>1748</v>
      </c>
    </row>
    <row r="47" ht="16.5" spans="1:11">
      <c r="A47" s="10">
        <v>45</v>
      </c>
      <c r="B47" s="10" t="s">
        <v>1745</v>
      </c>
      <c r="D47" s="10">
        <v>45</v>
      </c>
      <c r="E47" s="10" t="s">
        <v>1746</v>
      </c>
      <c r="G47" s="10">
        <v>45</v>
      </c>
      <c r="H47" s="10" t="s">
        <v>1747</v>
      </c>
      <c r="J47" s="10">
        <v>45</v>
      </c>
      <c r="K47" s="10" t="s">
        <v>1748</v>
      </c>
    </row>
    <row r="48" ht="16.5" spans="1:11">
      <c r="A48" s="10">
        <v>46</v>
      </c>
      <c r="B48" s="10" t="s">
        <v>1745</v>
      </c>
      <c r="D48" s="10">
        <v>46</v>
      </c>
      <c r="E48" s="10" t="s">
        <v>1746</v>
      </c>
      <c r="G48" s="10">
        <v>46</v>
      </c>
      <c r="H48" s="10" t="s">
        <v>1747</v>
      </c>
      <c r="J48" s="10">
        <v>46</v>
      </c>
      <c r="K48" s="10" t="s">
        <v>1748</v>
      </c>
    </row>
    <row r="49" ht="16.5" spans="1:11">
      <c r="A49" s="10">
        <v>47</v>
      </c>
      <c r="B49" s="10" t="s">
        <v>1745</v>
      </c>
      <c r="D49" s="10">
        <v>47</v>
      </c>
      <c r="E49" s="10" t="s">
        <v>1746</v>
      </c>
      <c r="G49" s="10">
        <v>47</v>
      </c>
      <c r="H49" s="10" t="s">
        <v>1747</v>
      </c>
      <c r="J49" s="10">
        <v>47</v>
      </c>
      <c r="K49" s="10" t="s">
        <v>1748</v>
      </c>
    </row>
    <row r="50" ht="16.5" spans="1:11">
      <c r="A50" s="10">
        <v>48</v>
      </c>
      <c r="B50" s="10" t="s">
        <v>1745</v>
      </c>
      <c r="D50" s="10">
        <v>48</v>
      </c>
      <c r="E50" s="10" t="s">
        <v>1746</v>
      </c>
      <c r="G50" s="10">
        <v>48</v>
      </c>
      <c r="H50" s="10" t="s">
        <v>1747</v>
      </c>
      <c r="J50" s="10">
        <v>48</v>
      </c>
      <c r="K50" s="10" t="s">
        <v>1748</v>
      </c>
    </row>
    <row r="51" ht="16.5" spans="1:11">
      <c r="A51" s="10">
        <v>49</v>
      </c>
      <c r="B51" s="10" t="s">
        <v>1745</v>
      </c>
      <c r="D51" s="10">
        <v>49</v>
      </c>
      <c r="E51" s="10" t="s">
        <v>1746</v>
      </c>
      <c r="G51" s="10">
        <v>49</v>
      </c>
      <c r="H51" s="10" t="s">
        <v>1747</v>
      </c>
      <c r="J51" s="10">
        <v>49</v>
      </c>
      <c r="K51" s="10" t="s">
        <v>1748</v>
      </c>
    </row>
    <row r="52" ht="16.5" spans="1:11">
      <c r="A52" s="10">
        <v>50</v>
      </c>
      <c r="B52" s="10" t="s">
        <v>1745</v>
      </c>
      <c r="D52" s="10">
        <v>50</v>
      </c>
      <c r="E52" s="10" t="s">
        <v>1746</v>
      </c>
      <c r="G52" s="10">
        <v>50</v>
      </c>
      <c r="H52" s="10" t="s">
        <v>1747</v>
      </c>
      <c r="J52" s="10">
        <v>50</v>
      </c>
      <c r="K52" s="10" t="s">
        <v>1748</v>
      </c>
    </row>
    <row r="53" ht="16.5" spans="1:11">
      <c r="A53" s="10">
        <v>51</v>
      </c>
      <c r="B53" s="10" t="s">
        <v>1749</v>
      </c>
      <c r="D53" s="10">
        <v>51</v>
      </c>
      <c r="E53" s="10" t="s">
        <v>1750</v>
      </c>
      <c r="G53" s="10">
        <v>51</v>
      </c>
      <c r="H53" s="10" t="s">
        <v>1751</v>
      </c>
      <c r="J53" s="10">
        <v>51</v>
      </c>
      <c r="K53" s="10" t="s">
        <v>1752</v>
      </c>
    </row>
    <row r="54" ht="16.5" spans="1:11">
      <c r="A54" s="10">
        <v>52</v>
      </c>
      <c r="B54" s="10" t="s">
        <v>1749</v>
      </c>
      <c r="D54" s="10">
        <v>52</v>
      </c>
      <c r="E54" s="10" t="s">
        <v>1750</v>
      </c>
      <c r="G54" s="10">
        <v>52</v>
      </c>
      <c r="H54" s="10" t="s">
        <v>1751</v>
      </c>
      <c r="J54" s="10">
        <v>52</v>
      </c>
      <c r="K54" s="10" t="s">
        <v>1752</v>
      </c>
    </row>
    <row r="55" ht="16.5" spans="1:11">
      <c r="A55" s="10">
        <v>53</v>
      </c>
      <c r="B55" s="10" t="s">
        <v>1749</v>
      </c>
      <c r="D55" s="10">
        <v>53</v>
      </c>
      <c r="E55" s="10" t="s">
        <v>1750</v>
      </c>
      <c r="G55" s="10">
        <v>53</v>
      </c>
      <c r="H55" s="10" t="s">
        <v>1751</v>
      </c>
      <c r="J55" s="10">
        <v>53</v>
      </c>
      <c r="K55" s="10" t="s">
        <v>1752</v>
      </c>
    </row>
    <row r="56" ht="16.5" spans="1:11">
      <c r="A56" s="10">
        <v>54</v>
      </c>
      <c r="B56" s="10" t="s">
        <v>1749</v>
      </c>
      <c r="D56" s="10">
        <v>54</v>
      </c>
      <c r="E56" s="10" t="s">
        <v>1750</v>
      </c>
      <c r="G56" s="10">
        <v>54</v>
      </c>
      <c r="H56" s="10" t="s">
        <v>1751</v>
      </c>
      <c r="J56" s="10">
        <v>54</v>
      </c>
      <c r="K56" s="10" t="s">
        <v>1752</v>
      </c>
    </row>
    <row r="57" ht="16.5" spans="1:11">
      <c r="A57" s="10">
        <v>55</v>
      </c>
      <c r="B57" s="10" t="s">
        <v>1749</v>
      </c>
      <c r="D57" s="10">
        <v>55</v>
      </c>
      <c r="E57" s="10" t="s">
        <v>1750</v>
      </c>
      <c r="G57" s="10">
        <v>55</v>
      </c>
      <c r="H57" s="10" t="s">
        <v>1751</v>
      </c>
      <c r="J57" s="10">
        <v>55</v>
      </c>
      <c r="K57" s="10" t="s">
        <v>1752</v>
      </c>
    </row>
    <row r="58" ht="16.5" spans="1:11">
      <c r="A58" s="10">
        <v>56</v>
      </c>
      <c r="B58" s="10" t="s">
        <v>1749</v>
      </c>
      <c r="D58" s="10">
        <v>56</v>
      </c>
      <c r="E58" s="10" t="s">
        <v>1750</v>
      </c>
      <c r="G58" s="10">
        <v>56</v>
      </c>
      <c r="H58" s="10" t="s">
        <v>1751</v>
      </c>
      <c r="J58" s="10">
        <v>56</v>
      </c>
      <c r="K58" s="10" t="s">
        <v>1752</v>
      </c>
    </row>
    <row r="59" ht="16.5" spans="1:11">
      <c r="A59" s="10">
        <v>57</v>
      </c>
      <c r="B59" s="10" t="s">
        <v>1749</v>
      </c>
      <c r="D59" s="10">
        <v>57</v>
      </c>
      <c r="E59" s="10" t="s">
        <v>1750</v>
      </c>
      <c r="G59" s="10">
        <v>57</v>
      </c>
      <c r="H59" s="10" t="s">
        <v>1751</v>
      </c>
      <c r="J59" s="10">
        <v>57</v>
      </c>
      <c r="K59" s="10" t="s">
        <v>1752</v>
      </c>
    </row>
    <row r="60" ht="16.5" spans="1:11">
      <c r="A60" s="10">
        <v>58</v>
      </c>
      <c r="B60" s="10" t="s">
        <v>1749</v>
      </c>
      <c r="D60" s="10">
        <v>58</v>
      </c>
      <c r="E60" s="10" t="s">
        <v>1750</v>
      </c>
      <c r="G60" s="10">
        <v>58</v>
      </c>
      <c r="H60" s="10" t="s">
        <v>1751</v>
      </c>
      <c r="J60" s="10">
        <v>58</v>
      </c>
      <c r="K60" s="10" t="s">
        <v>1752</v>
      </c>
    </row>
    <row r="61" ht="16.5" spans="1:11">
      <c r="A61" s="10">
        <v>59</v>
      </c>
      <c r="B61" s="10" t="s">
        <v>1749</v>
      </c>
      <c r="D61" s="10">
        <v>59</v>
      </c>
      <c r="E61" s="10" t="s">
        <v>1750</v>
      </c>
      <c r="G61" s="10">
        <v>59</v>
      </c>
      <c r="H61" s="10" t="s">
        <v>1751</v>
      </c>
      <c r="J61" s="10">
        <v>59</v>
      </c>
      <c r="K61" s="10" t="s">
        <v>1752</v>
      </c>
    </row>
    <row r="62" ht="16.5" spans="1:11">
      <c r="A62" s="10">
        <v>60</v>
      </c>
      <c r="B62" s="10" t="s">
        <v>1749</v>
      </c>
      <c r="D62" s="10">
        <v>60</v>
      </c>
      <c r="E62" s="10" t="s">
        <v>1750</v>
      </c>
      <c r="G62" s="10">
        <v>60</v>
      </c>
      <c r="H62" s="10" t="s">
        <v>1751</v>
      </c>
      <c r="J62" s="10">
        <v>60</v>
      </c>
      <c r="K62" s="10" t="s">
        <v>1752</v>
      </c>
    </row>
    <row r="63" ht="16.5" spans="1:11">
      <c r="A63" s="10">
        <v>61</v>
      </c>
      <c r="B63" s="10" t="s">
        <v>1749</v>
      </c>
      <c r="D63" s="10">
        <v>61</v>
      </c>
      <c r="E63" s="10" t="s">
        <v>1750</v>
      </c>
      <c r="G63" s="10">
        <v>61</v>
      </c>
      <c r="H63" s="10" t="s">
        <v>1751</v>
      </c>
      <c r="J63" s="10">
        <v>61</v>
      </c>
      <c r="K63" s="10" t="s">
        <v>1752</v>
      </c>
    </row>
    <row r="64" ht="16.5" spans="1:11">
      <c r="A64" s="10">
        <v>62</v>
      </c>
      <c r="B64" s="10" t="s">
        <v>1749</v>
      </c>
      <c r="D64" s="10">
        <v>62</v>
      </c>
      <c r="E64" s="10" t="s">
        <v>1750</v>
      </c>
      <c r="G64" s="10">
        <v>62</v>
      </c>
      <c r="H64" s="10" t="s">
        <v>1751</v>
      </c>
      <c r="J64" s="10">
        <v>62</v>
      </c>
      <c r="K64" s="10" t="s">
        <v>1752</v>
      </c>
    </row>
    <row r="65" ht="16.5" spans="1:11">
      <c r="A65" s="10">
        <v>63</v>
      </c>
      <c r="B65" s="10" t="s">
        <v>1749</v>
      </c>
      <c r="D65" s="10">
        <v>63</v>
      </c>
      <c r="E65" s="10" t="s">
        <v>1750</v>
      </c>
      <c r="G65" s="10">
        <v>63</v>
      </c>
      <c r="H65" s="10" t="s">
        <v>1751</v>
      </c>
      <c r="J65" s="10">
        <v>63</v>
      </c>
      <c r="K65" s="10" t="s">
        <v>1752</v>
      </c>
    </row>
    <row r="66" ht="16.5" spans="1:11">
      <c r="A66" s="10">
        <v>64</v>
      </c>
      <c r="B66" s="10" t="s">
        <v>1749</v>
      </c>
      <c r="D66" s="10">
        <v>64</v>
      </c>
      <c r="E66" s="10" t="s">
        <v>1750</v>
      </c>
      <c r="G66" s="10">
        <v>64</v>
      </c>
      <c r="H66" s="10" t="s">
        <v>1751</v>
      </c>
      <c r="J66" s="10">
        <v>64</v>
      </c>
      <c r="K66" s="10" t="s">
        <v>1752</v>
      </c>
    </row>
    <row r="67" ht="16.5" spans="1:11">
      <c r="A67" s="10">
        <v>65</v>
      </c>
      <c r="B67" s="10" t="s">
        <v>1749</v>
      </c>
      <c r="D67" s="10">
        <v>65</v>
      </c>
      <c r="E67" s="10" t="s">
        <v>1750</v>
      </c>
      <c r="G67" s="10">
        <v>65</v>
      </c>
      <c r="H67" s="10" t="s">
        <v>1751</v>
      </c>
      <c r="J67" s="10">
        <v>65</v>
      </c>
      <c r="K67" s="10" t="s">
        <v>1752</v>
      </c>
    </row>
    <row r="68" ht="16.5" spans="1:11">
      <c r="A68" s="10">
        <v>66</v>
      </c>
      <c r="B68" s="10" t="s">
        <v>1749</v>
      </c>
      <c r="D68" s="10">
        <v>66</v>
      </c>
      <c r="E68" s="10" t="s">
        <v>1750</v>
      </c>
      <c r="G68" s="10">
        <v>66</v>
      </c>
      <c r="H68" s="10" t="s">
        <v>1751</v>
      </c>
      <c r="J68" s="10">
        <v>66</v>
      </c>
      <c r="K68" s="10" t="s">
        <v>1752</v>
      </c>
    </row>
    <row r="69" ht="16.5" spans="1:11">
      <c r="A69" s="10">
        <v>67</v>
      </c>
      <c r="B69" s="10" t="s">
        <v>1749</v>
      </c>
      <c r="D69" s="10">
        <v>67</v>
      </c>
      <c r="E69" s="10" t="s">
        <v>1750</v>
      </c>
      <c r="G69" s="10">
        <v>67</v>
      </c>
      <c r="H69" s="10" t="s">
        <v>1751</v>
      </c>
      <c r="J69" s="10">
        <v>67</v>
      </c>
      <c r="K69" s="10" t="s">
        <v>1752</v>
      </c>
    </row>
    <row r="70" ht="16.5" spans="1:11">
      <c r="A70" s="10">
        <v>68</v>
      </c>
      <c r="B70" s="10" t="s">
        <v>1749</v>
      </c>
      <c r="D70" s="10">
        <v>68</v>
      </c>
      <c r="E70" s="10" t="s">
        <v>1750</v>
      </c>
      <c r="G70" s="10">
        <v>68</v>
      </c>
      <c r="H70" s="10" t="s">
        <v>1751</v>
      </c>
      <c r="J70" s="10">
        <v>68</v>
      </c>
      <c r="K70" s="10" t="s">
        <v>1752</v>
      </c>
    </row>
    <row r="71" ht="16.5" spans="1:11">
      <c r="A71" s="10">
        <v>69</v>
      </c>
      <c r="B71" s="10" t="s">
        <v>1749</v>
      </c>
      <c r="D71" s="10">
        <v>69</v>
      </c>
      <c r="E71" s="10" t="s">
        <v>1750</v>
      </c>
      <c r="G71" s="10">
        <v>69</v>
      </c>
      <c r="H71" s="10" t="s">
        <v>1751</v>
      </c>
      <c r="J71" s="10">
        <v>69</v>
      </c>
      <c r="K71" s="10" t="s">
        <v>1752</v>
      </c>
    </row>
    <row r="72" ht="16.5" spans="1:11">
      <c r="A72" s="10">
        <v>70</v>
      </c>
      <c r="B72" s="10" t="s">
        <v>1749</v>
      </c>
      <c r="D72" s="10">
        <v>70</v>
      </c>
      <c r="E72" s="10" t="s">
        <v>1750</v>
      </c>
      <c r="G72" s="10">
        <v>70</v>
      </c>
      <c r="H72" s="10" t="s">
        <v>1751</v>
      </c>
      <c r="J72" s="10">
        <v>70</v>
      </c>
      <c r="K72" s="10" t="s">
        <v>1752</v>
      </c>
    </row>
    <row r="73" ht="16.5" spans="1:11">
      <c r="A73" s="10">
        <v>71</v>
      </c>
      <c r="B73" s="10" t="s">
        <v>1749</v>
      </c>
      <c r="D73" s="10">
        <v>71</v>
      </c>
      <c r="E73" s="10" t="s">
        <v>1750</v>
      </c>
      <c r="G73" s="10">
        <v>71</v>
      </c>
      <c r="H73" s="10" t="s">
        <v>1751</v>
      </c>
      <c r="J73" s="10">
        <v>71</v>
      </c>
      <c r="K73" s="10" t="s">
        <v>1752</v>
      </c>
    </row>
    <row r="74" ht="16.5" spans="1:11">
      <c r="A74" s="10">
        <v>72</v>
      </c>
      <c r="B74" s="10" t="s">
        <v>1749</v>
      </c>
      <c r="D74" s="10">
        <v>72</v>
      </c>
      <c r="E74" s="10" t="s">
        <v>1750</v>
      </c>
      <c r="G74" s="10">
        <v>72</v>
      </c>
      <c r="H74" s="10" t="s">
        <v>1751</v>
      </c>
      <c r="J74" s="10">
        <v>72</v>
      </c>
      <c r="K74" s="10" t="s">
        <v>1752</v>
      </c>
    </row>
    <row r="75" ht="16.5" spans="1:11">
      <c r="A75" s="10">
        <v>73</v>
      </c>
      <c r="B75" s="10" t="s">
        <v>1749</v>
      </c>
      <c r="D75" s="10">
        <v>73</v>
      </c>
      <c r="E75" s="10" t="s">
        <v>1750</v>
      </c>
      <c r="G75" s="10">
        <v>73</v>
      </c>
      <c r="H75" s="10" t="s">
        <v>1751</v>
      </c>
      <c r="J75" s="10">
        <v>73</v>
      </c>
      <c r="K75" s="10" t="s">
        <v>1752</v>
      </c>
    </row>
    <row r="76" ht="16.5" spans="1:11">
      <c r="A76" s="10">
        <v>74</v>
      </c>
      <c r="B76" s="10" t="s">
        <v>1749</v>
      </c>
      <c r="D76" s="10">
        <v>74</v>
      </c>
      <c r="E76" s="10" t="s">
        <v>1750</v>
      </c>
      <c r="G76" s="10">
        <v>74</v>
      </c>
      <c r="H76" s="10" t="s">
        <v>1751</v>
      </c>
      <c r="J76" s="10">
        <v>74</v>
      </c>
      <c r="K76" s="10" t="s">
        <v>1752</v>
      </c>
    </row>
    <row r="77" ht="16.5" spans="1:11">
      <c r="A77" s="10">
        <v>75</v>
      </c>
      <c r="B77" s="10" t="s">
        <v>1749</v>
      </c>
      <c r="D77" s="10">
        <v>75</v>
      </c>
      <c r="E77" s="10" t="s">
        <v>1750</v>
      </c>
      <c r="G77" s="10">
        <v>75</v>
      </c>
      <c r="H77" s="10" t="s">
        <v>1751</v>
      </c>
      <c r="J77" s="10">
        <v>75</v>
      </c>
      <c r="K77" s="10" t="s">
        <v>1752</v>
      </c>
    </row>
    <row r="78" ht="16.5" spans="1:11">
      <c r="A78" s="10">
        <v>76</v>
      </c>
      <c r="B78" s="10" t="s">
        <v>1749</v>
      </c>
      <c r="D78" s="10">
        <v>76</v>
      </c>
      <c r="E78" s="10" t="s">
        <v>1750</v>
      </c>
      <c r="G78" s="10">
        <v>76</v>
      </c>
      <c r="H78" s="10" t="s">
        <v>1751</v>
      </c>
      <c r="J78" s="10">
        <v>76</v>
      </c>
      <c r="K78" s="10" t="s">
        <v>1752</v>
      </c>
    </row>
    <row r="79" ht="16.5" spans="1:11">
      <c r="A79" s="10">
        <v>77</v>
      </c>
      <c r="B79" s="10" t="s">
        <v>1749</v>
      </c>
      <c r="D79" s="10">
        <v>77</v>
      </c>
      <c r="E79" s="10" t="s">
        <v>1750</v>
      </c>
      <c r="G79" s="10">
        <v>77</v>
      </c>
      <c r="H79" s="10" t="s">
        <v>1751</v>
      </c>
      <c r="J79" s="10">
        <v>77</v>
      </c>
      <c r="K79" s="10" t="s">
        <v>1752</v>
      </c>
    </row>
    <row r="80" ht="16.5" spans="1:11">
      <c r="A80" s="10">
        <v>78</v>
      </c>
      <c r="B80" s="10" t="s">
        <v>1749</v>
      </c>
      <c r="D80" s="10">
        <v>78</v>
      </c>
      <c r="E80" s="10" t="s">
        <v>1750</v>
      </c>
      <c r="G80" s="10">
        <v>78</v>
      </c>
      <c r="H80" s="10" t="s">
        <v>1751</v>
      </c>
      <c r="J80" s="10">
        <v>78</v>
      </c>
      <c r="K80" s="10" t="s">
        <v>1752</v>
      </c>
    </row>
    <row r="81" ht="16.5" spans="1:11">
      <c r="A81" s="10">
        <v>79</v>
      </c>
      <c r="B81" s="10" t="s">
        <v>1749</v>
      </c>
      <c r="D81" s="10">
        <v>79</v>
      </c>
      <c r="E81" s="10" t="s">
        <v>1750</v>
      </c>
      <c r="G81" s="10">
        <v>79</v>
      </c>
      <c r="H81" s="10" t="s">
        <v>1751</v>
      </c>
      <c r="J81" s="10">
        <v>79</v>
      </c>
      <c r="K81" s="10" t="s">
        <v>1752</v>
      </c>
    </row>
    <row r="82" ht="16.5" spans="1:11">
      <c r="A82" s="10">
        <v>80</v>
      </c>
      <c r="B82" s="10" t="s">
        <v>1749</v>
      </c>
      <c r="D82" s="10">
        <v>80</v>
      </c>
      <c r="E82" s="10" t="s">
        <v>1750</v>
      </c>
      <c r="G82" s="10">
        <v>80</v>
      </c>
      <c r="H82" s="10" t="s">
        <v>1751</v>
      </c>
      <c r="J82" s="10">
        <v>80</v>
      </c>
      <c r="K82" s="10" t="s">
        <v>1752</v>
      </c>
    </row>
    <row r="83" ht="16.5" spans="1:11">
      <c r="A83" s="10">
        <v>81</v>
      </c>
      <c r="B83" s="10" t="s">
        <v>1749</v>
      </c>
      <c r="D83" s="10">
        <v>81</v>
      </c>
      <c r="E83" s="10" t="s">
        <v>1750</v>
      </c>
      <c r="G83" s="10">
        <v>81</v>
      </c>
      <c r="H83" s="10" t="s">
        <v>1751</v>
      </c>
      <c r="J83" s="10">
        <v>81</v>
      </c>
      <c r="K83" s="10" t="s">
        <v>1752</v>
      </c>
    </row>
    <row r="84" ht="16.5" spans="1:11">
      <c r="A84" s="10">
        <v>82</v>
      </c>
      <c r="B84" s="10" t="s">
        <v>1749</v>
      </c>
      <c r="D84" s="10">
        <v>82</v>
      </c>
      <c r="E84" s="10" t="s">
        <v>1750</v>
      </c>
      <c r="G84" s="10">
        <v>82</v>
      </c>
      <c r="H84" s="10" t="s">
        <v>1751</v>
      </c>
      <c r="J84" s="10">
        <v>82</v>
      </c>
      <c r="K84" s="10" t="s">
        <v>1752</v>
      </c>
    </row>
    <row r="85" ht="16.5" spans="1:11">
      <c r="A85" s="10">
        <v>83</v>
      </c>
      <c r="B85" s="10" t="s">
        <v>1749</v>
      </c>
      <c r="D85" s="10">
        <v>83</v>
      </c>
      <c r="E85" s="10" t="s">
        <v>1750</v>
      </c>
      <c r="G85" s="10">
        <v>83</v>
      </c>
      <c r="H85" s="10" t="s">
        <v>1751</v>
      </c>
      <c r="J85" s="10">
        <v>83</v>
      </c>
      <c r="K85" s="10" t="s">
        <v>1752</v>
      </c>
    </row>
    <row r="86" ht="16.5" spans="1:11">
      <c r="A86" s="10">
        <v>84</v>
      </c>
      <c r="B86" s="10" t="s">
        <v>1749</v>
      </c>
      <c r="D86" s="10">
        <v>84</v>
      </c>
      <c r="E86" s="10" t="s">
        <v>1750</v>
      </c>
      <c r="G86" s="10">
        <v>84</v>
      </c>
      <c r="H86" s="10" t="s">
        <v>1751</v>
      </c>
      <c r="J86" s="10">
        <v>84</v>
      </c>
      <c r="K86" s="10" t="s">
        <v>1752</v>
      </c>
    </row>
    <row r="87" ht="16.5" spans="1:11">
      <c r="A87" s="10">
        <v>85</v>
      </c>
      <c r="B87" s="10" t="s">
        <v>1749</v>
      </c>
      <c r="D87" s="10">
        <v>85</v>
      </c>
      <c r="E87" s="10" t="s">
        <v>1750</v>
      </c>
      <c r="G87" s="10">
        <v>85</v>
      </c>
      <c r="H87" s="10" t="s">
        <v>1751</v>
      </c>
      <c r="J87" s="10">
        <v>85</v>
      </c>
      <c r="K87" s="10" t="s">
        <v>1752</v>
      </c>
    </row>
    <row r="88" ht="16.5" spans="1:11">
      <c r="A88" s="10">
        <v>86</v>
      </c>
      <c r="B88" s="10" t="s">
        <v>1749</v>
      </c>
      <c r="D88" s="10">
        <v>86</v>
      </c>
      <c r="E88" s="10" t="s">
        <v>1750</v>
      </c>
      <c r="G88" s="10">
        <v>86</v>
      </c>
      <c r="H88" s="10" t="s">
        <v>1751</v>
      </c>
      <c r="J88" s="10">
        <v>86</v>
      </c>
      <c r="K88" s="10" t="s">
        <v>1752</v>
      </c>
    </row>
    <row r="89" ht="16.5" spans="1:11">
      <c r="A89" s="10">
        <v>87</v>
      </c>
      <c r="B89" s="10" t="s">
        <v>1749</v>
      </c>
      <c r="D89" s="10">
        <v>87</v>
      </c>
      <c r="E89" s="10" t="s">
        <v>1750</v>
      </c>
      <c r="G89" s="10">
        <v>87</v>
      </c>
      <c r="H89" s="10" t="s">
        <v>1751</v>
      </c>
      <c r="J89" s="10">
        <v>87</v>
      </c>
      <c r="K89" s="10" t="s">
        <v>1752</v>
      </c>
    </row>
    <row r="90" ht="16.5" spans="1:11">
      <c r="A90" s="10">
        <v>88</v>
      </c>
      <c r="B90" s="10" t="s">
        <v>1749</v>
      </c>
      <c r="D90" s="10">
        <v>88</v>
      </c>
      <c r="E90" s="10" t="s">
        <v>1750</v>
      </c>
      <c r="G90" s="10">
        <v>88</v>
      </c>
      <c r="H90" s="10" t="s">
        <v>1751</v>
      </c>
      <c r="J90" s="10">
        <v>88</v>
      </c>
      <c r="K90" s="10" t="s">
        <v>1752</v>
      </c>
    </row>
    <row r="91" ht="16.5" spans="1:11">
      <c r="A91" s="10">
        <v>89</v>
      </c>
      <c r="B91" s="10" t="s">
        <v>1749</v>
      </c>
      <c r="D91" s="10">
        <v>89</v>
      </c>
      <c r="E91" s="10" t="s">
        <v>1750</v>
      </c>
      <c r="G91" s="10">
        <v>89</v>
      </c>
      <c r="H91" s="10" t="s">
        <v>1751</v>
      </c>
      <c r="J91" s="10">
        <v>89</v>
      </c>
      <c r="K91" s="10" t="s">
        <v>1752</v>
      </c>
    </row>
    <row r="92" ht="16.5" spans="1:11">
      <c r="A92" s="10">
        <v>90</v>
      </c>
      <c r="B92" s="10" t="s">
        <v>1749</v>
      </c>
      <c r="D92" s="10">
        <v>90</v>
      </c>
      <c r="E92" s="10" t="s">
        <v>1750</v>
      </c>
      <c r="G92" s="10">
        <v>90</v>
      </c>
      <c r="H92" s="10" t="s">
        <v>1751</v>
      </c>
      <c r="J92" s="10">
        <v>90</v>
      </c>
      <c r="K92" s="10" t="s">
        <v>1752</v>
      </c>
    </row>
    <row r="93" ht="16.5" spans="1:11">
      <c r="A93" s="10">
        <v>91</v>
      </c>
      <c r="B93" s="10" t="s">
        <v>1749</v>
      </c>
      <c r="D93" s="10">
        <v>91</v>
      </c>
      <c r="E93" s="10" t="s">
        <v>1750</v>
      </c>
      <c r="G93" s="10">
        <v>91</v>
      </c>
      <c r="H93" s="10" t="s">
        <v>1751</v>
      </c>
      <c r="J93" s="10">
        <v>91</v>
      </c>
      <c r="K93" s="10" t="s">
        <v>1752</v>
      </c>
    </row>
    <row r="94" ht="16.5" spans="1:11">
      <c r="A94" s="10">
        <v>92</v>
      </c>
      <c r="B94" s="10" t="s">
        <v>1749</v>
      </c>
      <c r="D94" s="10">
        <v>92</v>
      </c>
      <c r="E94" s="10" t="s">
        <v>1750</v>
      </c>
      <c r="G94" s="10">
        <v>92</v>
      </c>
      <c r="H94" s="10" t="s">
        <v>1751</v>
      </c>
      <c r="J94" s="10">
        <v>92</v>
      </c>
      <c r="K94" s="10" t="s">
        <v>1752</v>
      </c>
    </row>
    <row r="95" ht="16.5" spans="1:11">
      <c r="A95" s="10">
        <v>93</v>
      </c>
      <c r="B95" s="10" t="s">
        <v>1749</v>
      </c>
      <c r="D95" s="10">
        <v>93</v>
      </c>
      <c r="E95" s="10" t="s">
        <v>1750</v>
      </c>
      <c r="G95" s="10">
        <v>93</v>
      </c>
      <c r="H95" s="10" t="s">
        <v>1751</v>
      </c>
      <c r="J95" s="10">
        <v>93</v>
      </c>
      <c r="K95" s="10" t="s">
        <v>1752</v>
      </c>
    </row>
    <row r="96" ht="16.5" spans="1:11">
      <c r="A96" s="10">
        <v>94</v>
      </c>
      <c r="B96" s="10" t="s">
        <v>1749</v>
      </c>
      <c r="D96" s="10">
        <v>94</v>
      </c>
      <c r="E96" s="10" t="s">
        <v>1750</v>
      </c>
      <c r="G96" s="10">
        <v>94</v>
      </c>
      <c r="H96" s="10" t="s">
        <v>1751</v>
      </c>
      <c r="J96" s="10">
        <v>94</v>
      </c>
      <c r="K96" s="10" t="s">
        <v>1752</v>
      </c>
    </row>
    <row r="97" ht="16.5" spans="1:11">
      <c r="A97" s="10">
        <v>95</v>
      </c>
      <c r="B97" s="10" t="s">
        <v>1749</v>
      </c>
      <c r="D97" s="10">
        <v>95</v>
      </c>
      <c r="E97" s="10" t="s">
        <v>1750</v>
      </c>
      <c r="G97" s="10">
        <v>95</v>
      </c>
      <c r="H97" s="10" t="s">
        <v>1751</v>
      </c>
      <c r="J97" s="10">
        <v>95</v>
      </c>
      <c r="K97" s="10" t="s">
        <v>1752</v>
      </c>
    </row>
    <row r="98" ht="16.5" spans="1:11">
      <c r="A98" s="10">
        <v>96</v>
      </c>
      <c r="B98" s="10" t="s">
        <v>1749</v>
      </c>
      <c r="D98" s="10">
        <v>96</v>
      </c>
      <c r="E98" s="10" t="s">
        <v>1750</v>
      </c>
      <c r="G98" s="10">
        <v>96</v>
      </c>
      <c r="H98" s="10" t="s">
        <v>1751</v>
      </c>
      <c r="J98" s="10">
        <v>96</v>
      </c>
      <c r="K98" s="10" t="s">
        <v>1752</v>
      </c>
    </row>
    <row r="99" ht="16.5" spans="1:11">
      <c r="A99" s="10">
        <v>97</v>
      </c>
      <c r="B99" s="10" t="s">
        <v>1749</v>
      </c>
      <c r="D99" s="10">
        <v>97</v>
      </c>
      <c r="E99" s="10" t="s">
        <v>1750</v>
      </c>
      <c r="G99" s="10">
        <v>97</v>
      </c>
      <c r="H99" s="10" t="s">
        <v>1751</v>
      </c>
      <c r="J99" s="10">
        <v>97</v>
      </c>
      <c r="K99" s="10" t="s">
        <v>1752</v>
      </c>
    </row>
    <row r="100" ht="16.5" spans="1:11">
      <c r="A100" s="10">
        <v>98</v>
      </c>
      <c r="B100" s="10" t="s">
        <v>1749</v>
      </c>
      <c r="D100" s="10">
        <v>98</v>
      </c>
      <c r="E100" s="10" t="s">
        <v>1750</v>
      </c>
      <c r="G100" s="10">
        <v>98</v>
      </c>
      <c r="H100" s="10" t="s">
        <v>1751</v>
      </c>
      <c r="J100" s="10">
        <v>98</v>
      </c>
      <c r="K100" s="10" t="s">
        <v>1752</v>
      </c>
    </row>
    <row r="101" ht="16.5" spans="1:11">
      <c r="A101" s="10">
        <v>99</v>
      </c>
      <c r="B101" s="10" t="s">
        <v>1749</v>
      </c>
      <c r="D101" s="10">
        <v>99</v>
      </c>
      <c r="E101" s="10" t="s">
        <v>1750</v>
      </c>
      <c r="G101" s="10">
        <v>99</v>
      </c>
      <c r="H101" s="10" t="s">
        <v>1751</v>
      </c>
      <c r="J101" s="10">
        <v>99</v>
      </c>
      <c r="K101" s="10" t="s">
        <v>1752</v>
      </c>
    </row>
    <row r="102" ht="16.5" spans="1:11">
      <c r="A102" s="10">
        <v>100</v>
      </c>
      <c r="B102" s="10" t="s">
        <v>1749</v>
      </c>
      <c r="D102" s="10">
        <v>100</v>
      </c>
      <c r="E102" s="10" t="s">
        <v>1750</v>
      </c>
      <c r="G102" s="10">
        <v>100</v>
      </c>
      <c r="H102" s="10" t="s">
        <v>1751</v>
      </c>
      <c r="J102" s="10">
        <v>100</v>
      </c>
      <c r="K102" s="10" t="s">
        <v>1752</v>
      </c>
    </row>
  </sheetData>
  <mergeCells count="4">
    <mergeCell ref="A1:B1"/>
    <mergeCell ref="D1:E1"/>
    <mergeCell ref="G1:H1"/>
    <mergeCell ref="J1:K1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4"/>
  </sheetPr>
  <dimension ref="A1:W301"/>
  <sheetViews>
    <sheetView topLeftCell="A51" workbookViewId="0">
      <selection activeCell="Q79" sqref="Q79"/>
    </sheetView>
  </sheetViews>
  <sheetFormatPr defaultColWidth="9" defaultRowHeight="13.5"/>
  <cols>
    <col min="1" max="2" width="8.875" customWidth="1"/>
    <col min="3" max="3" width="10.875" customWidth="1"/>
    <col min="4" max="5" width="17.125" customWidth="1"/>
  </cols>
  <sheetData>
    <row r="1" ht="16.5" spans="1:5">
      <c r="A1" s="10" t="s">
        <v>1753</v>
      </c>
      <c r="B1" s="10" t="s">
        <v>1754</v>
      </c>
      <c r="C1" s="10" t="s">
        <v>1755</v>
      </c>
      <c r="D1" s="10" t="s">
        <v>1756</v>
      </c>
      <c r="E1" s="10" t="s">
        <v>1757</v>
      </c>
    </row>
    <row r="2" ht="16.5" spans="1:5">
      <c r="A2" s="10">
        <v>1</v>
      </c>
      <c r="B2" s="10">
        <v>1000</v>
      </c>
      <c r="C2" s="10">
        <f>B2/100</f>
        <v>10</v>
      </c>
      <c r="D2" s="10">
        <f>SUM($B$2:B2)*10</f>
        <v>10000</v>
      </c>
      <c r="E2" s="10">
        <f>D2/100</f>
        <v>100</v>
      </c>
    </row>
    <row r="3" ht="16.5" spans="1:5">
      <c r="A3" s="10">
        <v>2</v>
      </c>
      <c r="B3" s="10">
        <v>2000</v>
      </c>
      <c r="C3" s="10">
        <f t="shared" ref="C3:C66" si="0">B3/100</f>
        <v>20</v>
      </c>
      <c r="D3" s="10">
        <f>SUM($B$2:B3)*10</f>
        <v>30000</v>
      </c>
      <c r="E3" s="10">
        <f t="shared" ref="E3:E66" si="1">D3/100</f>
        <v>300</v>
      </c>
    </row>
    <row r="4" ht="16.5" spans="1:5">
      <c r="A4" s="10">
        <v>3</v>
      </c>
      <c r="B4" s="10">
        <v>3000</v>
      </c>
      <c r="C4" s="10">
        <f t="shared" si="0"/>
        <v>30</v>
      </c>
      <c r="D4" s="10">
        <f>SUM($B$2:B4)*10</f>
        <v>60000</v>
      </c>
      <c r="E4" s="10">
        <f t="shared" si="1"/>
        <v>600</v>
      </c>
    </row>
    <row r="5" ht="16.5" spans="1:5">
      <c r="A5" s="10">
        <v>4</v>
      </c>
      <c r="B5" s="10">
        <v>4000</v>
      </c>
      <c r="C5" s="10">
        <f t="shared" si="0"/>
        <v>40</v>
      </c>
      <c r="D5" s="10">
        <f>SUM($B$2:B5)*10</f>
        <v>100000</v>
      </c>
      <c r="E5" s="10">
        <f t="shared" si="1"/>
        <v>1000</v>
      </c>
    </row>
    <row r="6" ht="16.5" spans="1:5">
      <c r="A6" s="10">
        <v>5</v>
      </c>
      <c r="B6" s="10">
        <v>5000</v>
      </c>
      <c r="C6" s="10">
        <f t="shared" si="0"/>
        <v>50</v>
      </c>
      <c r="D6" s="10">
        <f>SUM($B$2:B6)*10</f>
        <v>150000</v>
      </c>
      <c r="E6" s="10">
        <f t="shared" si="1"/>
        <v>1500</v>
      </c>
    </row>
    <row r="7" ht="16.5" spans="1:5">
      <c r="A7" s="10">
        <v>6</v>
      </c>
      <c r="B7" s="10">
        <v>6000</v>
      </c>
      <c r="C7" s="10">
        <f t="shared" si="0"/>
        <v>60</v>
      </c>
      <c r="D7" s="10">
        <f>SUM($B$2:B7)*10</f>
        <v>210000</v>
      </c>
      <c r="E7" s="10">
        <f t="shared" si="1"/>
        <v>2100</v>
      </c>
    </row>
    <row r="8" ht="16.5" spans="1:5">
      <c r="A8" s="10">
        <v>7</v>
      </c>
      <c r="B8" s="10">
        <v>7000</v>
      </c>
      <c r="C8" s="10">
        <f t="shared" si="0"/>
        <v>70</v>
      </c>
      <c r="D8" s="10">
        <f>SUM($B$2:B8)*10</f>
        <v>280000</v>
      </c>
      <c r="E8" s="10">
        <f t="shared" si="1"/>
        <v>2800</v>
      </c>
    </row>
    <row r="9" ht="16.5" spans="1:5">
      <c r="A9" s="10">
        <v>8</v>
      </c>
      <c r="B9" s="10">
        <v>8000</v>
      </c>
      <c r="C9" s="10">
        <f t="shared" si="0"/>
        <v>80</v>
      </c>
      <c r="D9" s="10">
        <f>SUM($B$2:B9)*10</f>
        <v>360000</v>
      </c>
      <c r="E9" s="10">
        <f t="shared" si="1"/>
        <v>3600</v>
      </c>
    </row>
    <row r="10" ht="16.5" spans="1:5">
      <c r="A10" s="10">
        <v>9</v>
      </c>
      <c r="B10" s="10">
        <v>9000</v>
      </c>
      <c r="C10" s="10">
        <f t="shared" si="0"/>
        <v>90</v>
      </c>
      <c r="D10" s="10">
        <f>SUM($B$2:B10)*10</f>
        <v>450000</v>
      </c>
      <c r="E10" s="10">
        <f t="shared" si="1"/>
        <v>4500</v>
      </c>
    </row>
    <row r="11" ht="16.5" spans="1:5">
      <c r="A11" s="10">
        <v>10</v>
      </c>
      <c r="B11" s="10">
        <v>10000</v>
      </c>
      <c r="C11" s="10">
        <f t="shared" si="0"/>
        <v>100</v>
      </c>
      <c r="D11" s="10">
        <f>SUM($B$2:B11)*10</f>
        <v>550000</v>
      </c>
      <c r="E11" s="10">
        <f t="shared" si="1"/>
        <v>5500</v>
      </c>
    </row>
    <row r="12" ht="16.5" spans="1:5">
      <c r="A12" s="10">
        <v>11</v>
      </c>
      <c r="B12" s="10">
        <v>11000</v>
      </c>
      <c r="C12" s="10">
        <f t="shared" si="0"/>
        <v>110</v>
      </c>
      <c r="D12" s="10">
        <f>SUM($B$2:B12)*10</f>
        <v>660000</v>
      </c>
      <c r="E12" s="10">
        <f t="shared" si="1"/>
        <v>6600</v>
      </c>
    </row>
    <row r="13" ht="16.5" spans="1:5">
      <c r="A13" s="10">
        <v>12</v>
      </c>
      <c r="B13" s="10">
        <v>12000</v>
      </c>
      <c r="C13" s="10">
        <f t="shared" si="0"/>
        <v>120</v>
      </c>
      <c r="D13" s="10">
        <f>SUM($B$2:B13)*10</f>
        <v>780000</v>
      </c>
      <c r="E13" s="10">
        <f t="shared" si="1"/>
        <v>7800</v>
      </c>
    </row>
    <row r="14" ht="16.5" spans="1:5">
      <c r="A14" s="10">
        <v>13</v>
      </c>
      <c r="B14" s="10">
        <v>13000</v>
      </c>
      <c r="C14" s="10">
        <f t="shared" si="0"/>
        <v>130</v>
      </c>
      <c r="D14" s="10">
        <f>SUM($B$2:B14)*10</f>
        <v>910000</v>
      </c>
      <c r="E14" s="10">
        <f t="shared" si="1"/>
        <v>9100</v>
      </c>
    </row>
    <row r="15" ht="16.5" spans="1:5">
      <c r="A15" s="10">
        <v>14</v>
      </c>
      <c r="B15" s="10">
        <v>14000</v>
      </c>
      <c r="C15" s="10">
        <f t="shared" si="0"/>
        <v>140</v>
      </c>
      <c r="D15" s="10">
        <f>SUM($B$2:B15)*10</f>
        <v>1050000</v>
      </c>
      <c r="E15" s="10">
        <f t="shared" si="1"/>
        <v>10500</v>
      </c>
    </row>
    <row r="16" ht="16.5" spans="1:5">
      <c r="A16" s="10">
        <v>15</v>
      </c>
      <c r="B16" s="10">
        <v>15000</v>
      </c>
      <c r="C16" s="10">
        <f t="shared" si="0"/>
        <v>150</v>
      </c>
      <c r="D16" s="10">
        <f>SUM($B$2:B16)*10</f>
        <v>1200000</v>
      </c>
      <c r="E16" s="10">
        <f t="shared" si="1"/>
        <v>12000</v>
      </c>
    </row>
    <row r="17" ht="16.5" spans="1:5">
      <c r="A17" s="10">
        <v>16</v>
      </c>
      <c r="B17" s="10">
        <v>16000</v>
      </c>
      <c r="C17" s="10">
        <f t="shared" si="0"/>
        <v>160</v>
      </c>
      <c r="D17" s="10">
        <f>SUM($B$2:B17)*10</f>
        <v>1360000</v>
      </c>
      <c r="E17" s="10">
        <f t="shared" si="1"/>
        <v>13600</v>
      </c>
    </row>
    <row r="18" ht="16.5" spans="1:5">
      <c r="A18" s="10">
        <v>17</v>
      </c>
      <c r="B18" s="10">
        <v>17000</v>
      </c>
      <c r="C18" s="10">
        <f t="shared" si="0"/>
        <v>170</v>
      </c>
      <c r="D18" s="10">
        <f>SUM($B$2:B18)*10</f>
        <v>1530000</v>
      </c>
      <c r="E18" s="10">
        <f t="shared" si="1"/>
        <v>15300</v>
      </c>
    </row>
    <row r="19" ht="16.5" spans="1:5">
      <c r="A19" s="10">
        <v>18</v>
      </c>
      <c r="B19" s="10">
        <v>18000</v>
      </c>
      <c r="C19" s="10">
        <f t="shared" si="0"/>
        <v>180</v>
      </c>
      <c r="D19" s="10">
        <f>SUM($B$2:B19)*10</f>
        <v>1710000</v>
      </c>
      <c r="E19" s="10">
        <f t="shared" si="1"/>
        <v>17100</v>
      </c>
    </row>
    <row r="20" ht="16.5" spans="1:5">
      <c r="A20" s="10">
        <v>19</v>
      </c>
      <c r="B20" s="10">
        <v>19000</v>
      </c>
      <c r="C20" s="10">
        <f t="shared" si="0"/>
        <v>190</v>
      </c>
      <c r="D20" s="10">
        <f>SUM($B$2:B20)*10</f>
        <v>1900000</v>
      </c>
      <c r="E20" s="10">
        <f t="shared" si="1"/>
        <v>19000</v>
      </c>
    </row>
    <row r="21" ht="16.5" spans="1:5">
      <c r="A21" s="10">
        <v>20</v>
      </c>
      <c r="B21" s="10">
        <v>20000</v>
      </c>
      <c r="C21" s="10">
        <f t="shared" si="0"/>
        <v>200</v>
      </c>
      <c r="D21" s="10">
        <f>SUM($B$2:B21)*10</f>
        <v>2100000</v>
      </c>
      <c r="E21" s="10">
        <f t="shared" si="1"/>
        <v>21000</v>
      </c>
    </row>
    <row r="22" ht="16.5" spans="1:5">
      <c r="A22" s="10">
        <v>21</v>
      </c>
      <c r="B22" s="10">
        <v>21000</v>
      </c>
      <c r="C22" s="10">
        <f t="shared" si="0"/>
        <v>210</v>
      </c>
      <c r="D22" s="10">
        <f>SUM($B$2:B22)*10</f>
        <v>2310000</v>
      </c>
      <c r="E22" s="10">
        <f t="shared" si="1"/>
        <v>23100</v>
      </c>
    </row>
    <row r="23" ht="16.5" spans="1:5">
      <c r="A23" s="10">
        <v>22</v>
      </c>
      <c r="B23" s="10">
        <v>22000</v>
      </c>
      <c r="C23" s="10">
        <f t="shared" si="0"/>
        <v>220</v>
      </c>
      <c r="D23" s="10">
        <f>SUM($B$2:B23)*10</f>
        <v>2530000</v>
      </c>
      <c r="E23" s="10">
        <f t="shared" si="1"/>
        <v>25300</v>
      </c>
    </row>
    <row r="24" ht="16.5" spans="1:5">
      <c r="A24" s="10">
        <v>23</v>
      </c>
      <c r="B24" s="10">
        <v>23000</v>
      </c>
      <c r="C24" s="10">
        <f t="shared" si="0"/>
        <v>230</v>
      </c>
      <c r="D24" s="10">
        <f>SUM($B$2:B24)*10</f>
        <v>2760000</v>
      </c>
      <c r="E24" s="10">
        <f t="shared" si="1"/>
        <v>27600</v>
      </c>
    </row>
    <row r="25" ht="16.5" spans="1:5">
      <c r="A25" s="10">
        <v>24</v>
      </c>
      <c r="B25" s="10">
        <v>24000</v>
      </c>
      <c r="C25" s="10">
        <f t="shared" si="0"/>
        <v>240</v>
      </c>
      <c r="D25" s="10">
        <f>SUM($B$2:B25)*10</f>
        <v>3000000</v>
      </c>
      <c r="E25" s="10">
        <f t="shared" si="1"/>
        <v>30000</v>
      </c>
    </row>
    <row r="26" ht="16.5" spans="1:5">
      <c r="A26" s="10">
        <v>25</v>
      </c>
      <c r="B26" s="10">
        <v>25000</v>
      </c>
      <c r="C26" s="10">
        <f t="shared" si="0"/>
        <v>250</v>
      </c>
      <c r="D26" s="10">
        <f>SUM($B$2:B26)*10</f>
        <v>3250000</v>
      </c>
      <c r="E26" s="10">
        <f t="shared" si="1"/>
        <v>32500</v>
      </c>
    </row>
    <row r="27" ht="16.5" spans="1:5">
      <c r="A27" s="10">
        <v>26</v>
      </c>
      <c r="B27" s="10">
        <v>26000</v>
      </c>
      <c r="C27" s="10">
        <f t="shared" si="0"/>
        <v>260</v>
      </c>
      <c r="D27" s="10">
        <f>SUM($B$2:B27)*10</f>
        <v>3510000</v>
      </c>
      <c r="E27" s="10">
        <f t="shared" si="1"/>
        <v>35100</v>
      </c>
    </row>
    <row r="28" ht="16.5" spans="1:5">
      <c r="A28" s="10">
        <v>27</v>
      </c>
      <c r="B28" s="10">
        <v>27000</v>
      </c>
      <c r="C28" s="10">
        <f t="shared" si="0"/>
        <v>270</v>
      </c>
      <c r="D28" s="10">
        <f>SUM($B$2:B28)*10</f>
        <v>3780000</v>
      </c>
      <c r="E28" s="10">
        <f t="shared" si="1"/>
        <v>37800</v>
      </c>
    </row>
    <row r="29" ht="16.5" spans="1:5">
      <c r="A29" s="10">
        <v>28</v>
      </c>
      <c r="B29" s="10">
        <v>28000</v>
      </c>
      <c r="C29" s="10">
        <f t="shared" si="0"/>
        <v>280</v>
      </c>
      <c r="D29" s="10">
        <f>SUM($B$2:B29)*10</f>
        <v>4060000</v>
      </c>
      <c r="E29" s="10">
        <f t="shared" si="1"/>
        <v>40600</v>
      </c>
    </row>
    <row r="30" ht="16.5" spans="1:5">
      <c r="A30" s="10">
        <v>29</v>
      </c>
      <c r="B30" s="10">
        <v>29000</v>
      </c>
      <c r="C30" s="10">
        <f t="shared" si="0"/>
        <v>290</v>
      </c>
      <c r="D30" s="10">
        <f>SUM($B$2:B30)*10</f>
        <v>4350000</v>
      </c>
      <c r="E30" s="10">
        <f t="shared" si="1"/>
        <v>43500</v>
      </c>
    </row>
    <row r="31" ht="16.5" spans="1:5">
      <c r="A31" s="10">
        <v>30</v>
      </c>
      <c r="B31" s="10">
        <v>30000</v>
      </c>
      <c r="C31" s="10">
        <f t="shared" si="0"/>
        <v>300</v>
      </c>
      <c r="D31" s="10">
        <f>SUM($B$2:B31)*10</f>
        <v>4650000</v>
      </c>
      <c r="E31" s="10">
        <f t="shared" si="1"/>
        <v>46500</v>
      </c>
    </row>
    <row r="32" ht="16.5" spans="1:5">
      <c r="A32" s="10">
        <v>31</v>
      </c>
      <c r="B32" s="10">
        <v>31000</v>
      </c>
      <c r="C32" s="10">
        <f t="shared" si="0"/>
        <v>310</v>
      </c>
      <c r="D32" s="10">
        <f>SUM($B$2:B32)*10</f>
        <v>4960000</v>
      </c>
      <c r="E32" s="10">
        <f t="shared" si="1"/>
        <v>49600</v>
      </c>
    </row>
    <row r="33" ht="16.5" spans="1:5">
      <c r="A33" s="10">
        <v>32</v>
      </c>
      <c r="B33" s="10">
        <v>32000</v>
      </c>
      <c r="C33" s="10">
        <f t="shared" si="0"/>
        <v>320</v>
      </c>
      <c r="D33" s="10">
        <f>SUM($B$2:B33)*10</f>
        <v>5280000</v>
      </c>
      <c r="E33" s="10">
        <f t="shared" si="1"/>
        <v>52800</v>
      </c>
    </row>
    <row r="34" ht="16.5" spans="1:5">
      <c r="A34" s="10">
        <v>33</v>
      </c>
      <c r="B34" s="10">
        <v>33000</v>
      </c>
      <c r="C34" s="10">
        <f t="shared" si="0"/>
        <v>330</v>
      </c>
      <c r="D34" s="10">
        <f>SUM($B$2:B34)*10</f>
        <v>5610000</v>
      </c>
      <c r="E34" s="10">
        <f t="shared" si="1"/>
        <v>56100</v>
      </c>
    </row>
    <row r="35" ht="16.5" spans="1:5">
      <c r="A35" s="10">
        <v>34</v>
      </c>
      <c r="B35" s="10">
        <v>34000</v>
      </c>
      <c r="C35" s="10">
        <f t="shared" si="0"/>
        <v>340</v>
      </c>
      <c r="D35" s="10">
        <f>SUM($B$2:B35)*10</f>
        <v>5950000</v>
      </c>
      <c r="E35" s="10">
        <f t="shared" si="1"/>
        <v>59500</v>
      </c>
    </row>
    <row r="36" ht="16.5" spans="1:5">
      <c r="A36" s="10">
        <v>35</v>
      </c>
      <c r="B36" s="10">
        <v>35000</v>
      </c>
      <c r="C36" s="10">
        <f t="shared" si="0"/>
        <v>350</v>
      </c>
      <c r="D36" s="10">
        <f>SUM($B$2:B36)*10</f>
        <v>6300000</v>
      </c>
      <c r="E36" s="10">
        <f t="shared" si="1"/>
        <v>63000</v>
      </c>
    </row>
    <row r="37" ht="16.5" spans="1:5">
      <c r="A37" s="10">
        <v>36</v>
      </c>
      <c r="B37" s="10">
        <v>36000</v>
      </c>
      <c r="C37" s="10">
        <f t="shared" si="0"/>
        <v>360</v>
      </c>
      <c r="D37" s="10">
        <f>SUM($B$2:B37)*10</f>
        <v>6660000</v>
      </c>
      <c r="E37" s="10">
        <f t="shared" si="1"/>
        <v>66600</v>
      </c>
    </row>
    <row r="38" ht="16.5" spans="1:5">
      <c r="A38" s="10">
        <v>37</v>
      </c>
      <c r="B38" s="10">
        <v>37000</v>
      </c>
      <c r="C38" s="10">
        <f t="shared" si="0"/>
        <v>370</v>
      </c>
      <c r="D38" s="10">
        <f>SUM($B$2:B38)*10</f>
        <v>7030000</v>
      </c>
      <c r="E38" s="10">
        <f t="shared" si="1"/>
        <v>70300</v>
      </c>
    </row>
    <row r="39" ht="16.5" spans="1:5">
      <c r="A39" s="10">
        <v>38</v>
      </c>
      <c r="B39" s="10">
        <v>38000</v>
      </c>
      <c r="C39" s="10">
        <f t="shared" si="0"/>
        <v>380</v>
      </c>
      <c r="D39" s="10">
        <f>SUM($B$2:B39)*10</f>
        <v>7410000</v>
      </c>
      <c r="E39" s="10">
        <f t="shared" si="1"/>
        <v>74100</v>
      </c>
    </row>
    <row r="40" ht="16.5" spans="1:5">
      <c r="A40" s="10">
        <v>39</v>
      </c>
      <c r="B40" s="10">
        <v>39000</v>
      </c>
      <c r="C40" s="10">
        <f t="shared" si="0"/>
        <v>390</v>
      </c>
      <c r="D40" s="10">
        <f>SUM($B$2:B40)*10</f>
        <v>7800000</v>
      </c>
      <c r="E40" s="10">
        <f t="shared" si="1"/>
        <v>78000</v>
      </c>
    </row>
    <row r="41" ht="16.5" spans="1:5">
      <c r="A41" s="10">
        <v>40</v>
      </c>
      <c r="B41" s="10">
        <v>40000</v>
      </c>
      <c r="C41" s="10">
        <f t="shared" si="0"/>
        <v>400</v>
      </c>
      <c r="D41" s="10">
        <f>SUM($B$2:B41)*10</f>
        <v>8200000</v>
      </c>
      <c r="E41" s="10">
        <f t="shared" si="1"/>
        <v>82000</v>
      </c>
    </row>
    <row r="42" ht="16.5" spans="1:5">
      <c r="A42" s="10">
        <v>41</v>
      </c>
      <c r="B42" s="10">
        <v>41000</v>
      </c>
      <c r="C42" s="10">
        <f t="shared" si="0"/>
        <v>410</v>
      </c>
      <c r="D42" s="10">
        <f>SUM($B$2:B42)*10</f>
        <v>8610000</v>
      </c>
      <c r="E42" s="10">
        <f t="shared" si="1"/>
        <v>86100</v>
      </c>
    </row>
    <row r="43" ht="16.5" spans="1:5">
      <c r="A43" s="10">
        <v>42</v>
      </c>
      <c r="B43" s="10">
        <v>42000</v>
      </c>
      <c r="C43" s="10">
        <f t="shared" si="0"/>
        <v>420</v>
      </c>
      <c r="D43" s="10">
        <f>SUM($B$2:B43)*10</f>
        <v>9030000</v>
      </c>
      <c r="E43" s="10">
        <f t="shared" si="1"/>
        <v>90300</v>
      </c>
    </row>
    <row r="44" ht="16.5" spans="1:5">
      <c r="A44" s="10">
        <v>43</v>
      </c>
      <c r="B44" s="10">
        <v>43000</v>
      </c>
      <c r="C44" s="10">
        <f t="shared" si="0"/>
        <v>430</v>
      </c>
      <c r="D44" s="10">
        <f>SUM($B$2:B44)*10</f>
        <v>9460000</v>
      </c>
      <c r="E44" s="10">
        <f t="shared" si="1"/>
        <v>94600</v>
      </c>
    </row>
    <row r="45" ht="16.5" spans="1:5">
      <c r="A45" s="10">
        <v>44</v>
      </c>
      <c r="B45" s="10">
        <v>44000</v>
      </c>
      <c r="C45" s="10">
        <f t="shared" si="0"/>
        <v>440</v>
      </c>
      <c r="D45" s="10">
        <f>SUM($B$2:B45)*10</f>
        <v>9900000</v>
      </c>
      <c r="E45" s="10">
        <f t="shared" si="1"/>
        <v>99000</v>
      </c>
    </row>
    <row r="46" ht="16.5" spans="1:5">
      <c r="A46" s="10">
        <v>45</v>
      </c>
      <c r="B46" s="10">
        <v>45000</v>
      </c>
      <c r="C46" s="10">
        <f t="shared" si="0"/>
        <v>450</v>
      </c>
      <c r="D46" s="10">
        <f>SUM($B$2:B46)*10</f>
        <v>10350000</v>
      </c>
      <c r="E46" s="10">
        <f t="shared" si="1"/>
        <v>103500</v>
      </c>
    </row>
    <row r="47" ht="16.5" spans="1:5">
      <c r="A47" s="10">
        <v>46</v>
      </c>
      <c r="B47" s="10">
        <v>46000</v>
      </c>
      <c r="C47" s="10">
        <f t="shared" si="0"/>
        <v>460</v>
      </c>
      <c r="D47" s="10">
        <f>SUM($B$2:B47)*10</f>
        <v>10810000</v>
      </c>
      <c r="E47" s="10">
        <f t="shared" si="1"/>
        <v>108100</v>
      </c>
    </row>
    <row r="48" ht="16.5" spans="1:5">
      <c r="A48" s="10">
        <v>47</v>
      </c>
      <c r="B48" s="10">
        <v>47000</v>
      </c>
      <c r="C48" s="10">
        <f t="shared" si="0"/>
        <v>470</v>
      </c>
      <c r="D48" s="10">
        <f>SUM($B$2:B48)*10</f>
        <v>11280000</v>
      </c>
      <c r="E48" s="10">
        <f t="shared" si="1"/>
        <v>112800</v>
      </c>
    </row>
    <row r="49" ht="16.5" spans="1:5">
      <c r="A49" s="10">
        <v>48</v>
      </c>
      <c r="B49" s="10">
        <v>48000</v>
      </c>
      <c r="C49" s="10">
        <f t="shared" si="0"/>
        <v>480</v>
      </c>
      <c r="D49" s="10">
        <f>SUM($B$2:B49)*10</f>
        <v>11760000</v>
      </c>
      <c r="E49" s="10">
        <f t="shared" si="1"/>
        <v>117600</v>
      </c>
    </row>
    <row r="50" ht="16.5" spans="1:5">
      <c r="A50" s="10">
        <v>49</v>
      </c>
      <c r="B50" s="10">
        <v>49000</v>
      </c>
      <c r="C50" s="10">
        <f t="shared" si="0"/>
        <v>490</v>
      </c>
      <c r="D50" s="10">
        <f>SUM($B$2:B50)*10</f>
        <v>12250000</v>
      </c>
      <c r="E50" s="10">
        <f t="shared" si="1"/>
        <v>122500</v>
      </c>
    </row>
    <row r="51" ht="16.5" spans="1:5">
      <c r="A51" s="10">
        <v>50</v>
      </c>
      <c r="B51" s="10">
        <v>50000</v>
      </c>
      <c r="C51" s="10">
        <f t="shared" si="0"/>
        <v>500</v>
      </c>
      <c r="D51" s="10">
        <f>SUM($B$2:B51)*10</f>
        <v>12750000</v>
      </c>
      <c r="E51" s="10">
        <f t="shared" si="1"/>
        <v>127500</v>
      </c>
    </row>
    <row r="52" ht="16.5" spans="1:5">
      <c r="A52" s="10">
        <v>51</v>
      </c>
      <c r="B52" s="10">
        <v>51000</v>
      </c>
      <c r="C52" s="10">
        <f t="shared" si="0"/>
        <v>510</v>
      </c>
      <c r="D52" s="10">
        <f>SUM($B$2:B52)*10</f>
        <v>13260000</v>
      </c>
      <c r="E52" s="10">
        <f t="shared" si="1"/>
        <v>132600</v>
      </c>
    </row>
    <row r="53" ht="16.5" spans="1:5">
      <c r="A53" s="10">
        <v>52</v>
      </c>
      <c r="B53" s="10">
        <v>52000</v>
      </c>
      <c r="C53" s="10">
        <f t="shared" si="0"/>
        <v>520</v>
      </c>
      <c r="D53" s="10">
        <f>SUM($B$2:B53)*10</f>
        <v>13780000</v>
      </c>
      <c r="E53" s="10">
        <f t="shared" si="1"/>
        <v>137800</v>
      </c>
    </row>
    <row r="54" ht="16.5" spans="1:5">
      <c r="A54" s="10">
        <v>53</v>
      </c>
      <c r="B54" s="10">
        <v>53000</v>
      </c>
      <c r="C54" s="10">
        <f t="shared" si="0"/>
        <v>530</v>
      </c>
      <c r="D54" s="10">
        <f>SUM($B$2:B54)*10</f>
        <v>14310000</v>
      </c>
      <c r="E54" s="10">
        <f t="shared" si="1"/>
        <v>143100</v>
      </c>
    </row>
    <row r="55" ht="16.5" spans="1:5">
      <c r="A55" s="10">
        <v>54</v>
      </c>
      <c r="B55" s="10">
        <v>54000</v>
      </c>
      <c r="C55" s="10">
        <f t="shared" si="0"/>
        <v>540</v>
      </c>
      <c r="D55" s="10">
        <f>SUM($B$2:B55)*10</f>
        <v>14850000</v>
      </c>
      <c r="E55" s="10">
        <f t="shared" si="1"/>
        <v>148500</v>
      </c>
    </row>
    <row r="56" ht="16.5" spans="1:5">
      <c r="A56" s="10">
        <v>55</v>
      </c>
      <c r="B56" s="10">
        <v>55000</v>
      </c>
      <c r="C56" s="10">
        <f t="shared" si="0"/>
        <v>550</v>
      </c>
      <c r="D56" s="10">
        <f>SUM($B$2:B56)*10</f>
        <v>15400000</v>
      </c>
      <c r="E56" s="10">
        <f t="shared" si="1"/>
        <v>154000</v>
      </c>
    </row>
    <row r="57" ht="16.5" spans="1:5">
      <c r="A57" s="10">
        <v>56</v>
      </c>
      <c r="B57" s="10">
        <v>56000</v>
      </c>
      <c r="C57" s="10">
        <f t="shared" si="0"/>
        <v>560</v>
      </c>
      <c r="D57" s="10">
        <f>SUM($B$2:B57)*10</f>
        <v>15960000</v>
      </c>
      <c r="E57" s="10">
        <f t="shared" si="1"/>
        <v>159600</v>
      </c>
    </row>
    <row r="58" ht="16.5" spans="1:5">
      <c r="A58" s="10">
        <v>57</v>
      </c>
      <c r="B58" s="10">
        <v>57000</v>
      </c>
      <c r="C58" s="10">
        <f t="shared" si="0"/>
        <v>570</v>
      </c>
      <c r="D58" s="10">
        <f>SUM($B$2:B58)*10</f>
        <v>16530000</v>
      </c>
      <c r="E58" s="10">
        <f t="shared" si="1"/>
        <v>165300</v>
      </c>
    </row>
    <row r="59" ht="16.5" spans="1:5">
      <c r="A59" s="10">
        <v>58</v>
      </c>
      <c r="B59" s="10">
        <v>58000</v>
      </c>
      <c r="C59" s="10">
        <f t="shared" si="0"/>
        <v>580</v>
      </c>
      <c r="D59" s="10">
        <f>SUM($B$2:B59)*10</f>
        <v>17110000</v>
      </c>
      <c r="E59" s="10">
        <f t="shared" si="1"/>
        <v>171100</v>
      </c>
    </row>
    <row r="60" ht="16.5" spans="1:5">
      <c r="A60" s="10">
        <v>59</v>
      </c>
      <c r="B60" s="10">
        <v>59000</v>
      </c>
      <c r="C60" s="10">
        <f t="shared" si="0"/>
        <v>590</v>
      </c>
      <c r="D60" s="10">
        <f>SUM($B$2:B60)*10</f>
        <v>17700000</v>
      </c>
      <c r="E60" s="10">
        <f t="shared" si="1"/>
        <v>177000</v>
      </c>
    </row>
    <row r="61" ht="16.5" spans="1:5">
      <c r="A61" s="10">
        <v>60</v>
      </c>
      <c r="B61" s="10">
        <v>60000</v>
      </c>
      <c r="C61" s="10">
        <f t="shared" si="0"/>
        <v>600</v>
      </c>
      <c r="D61" s="10">
        <f>SUM($B$2:B61)*10</f>
        <v>18300000</v>
      </c>
      <c r="E61" s="10">
        <f t="shared" si="1"/>
        <v>183000</v>
      </c>
    </row>
    <row r="62" ht="16.5" spans="1:5">
      <c r="A62" s="10">
        <v>61</v>
      </c>
      <c r="B62" s="10">
        <v>61000</v>
      </c>
      <c r="C62" s="10">
        <f t="shared" si="0"/>
        <v>610</v>
      </c>
      <c r="D62" s="10">
        <f>SUM($B$2:B62)*10</f>
        <v>18910000</v>
      </c>
      <c r="E62" s="10">
        <f t="shared" si="1"/>
        <v>189100</v>
      </c>
    </row>
    <row r="63" ht="16.5" spans="1:5">
      <c r="A63" s="10">
        <v>62</v>
      </c>
      <c r="B63" s="10">
        <v>62000</v>
      </c>
      <c r="C63" s="10">
        <f t="shared" si="0"/>
        <v>620</v>
      </c>
      <c r="D63" s="10">
        <f>SUM($B$2:B63)*10</f>
        <v>19530000</v>
      </c>
      <c r="E63" s="10">
        <f t="shared" si="1"/>
        <v>195300</v>
      </c>
    </row>
    <row r="64" ht="16.5" spans="1:5">
      <c r="A64" s="10">
        <v>63</v>
      </c>
      <c r="B64" s="10">
        <v>63000</v>
      </c>
      <c r="C64" s="10">
        <f t="shared" si="0"/>
        <v>630</v>
      </c>
      <c r="D64" s="10">
        <f>SUM($B$2:B64)*10</f>
        <v>20160000</v>
      </c>
      <c r="E64" s="10">
        <f t="shared" si="1"/>
        <v>201600</v>
      </c>
    </row>
    <row r="65" ht="16.5" spans="1:5">
      <c r="A65" s="10">
        <v>64</v>
      </c>
      <c r="B65" s="10">
        <v>64000</v>
      </c>
      <c r="C65" s="10">
        <f t="shared" si="0"/>
        <v>640</v>
      </c>
      <c r="D65" s="10">
        <f>SUM($B$2:B65)*10</f>
        <v>20800000</v>
      </c>
      <c r="E65" s="10">
        <f t="shared" si="1"/>
        <v>208000</v>
      </c>
    </row>
    <row r="66" ht="16.5" spans="1:5">
      <c r="A66" s="10">
        <v>65</v>
      </c>
      <c r="B66" s="10">
        <v>65000</v>
      </c>
      <c r="C66" s="10">
        <f t="shared" si="0"/>
        <v>650</v>
      </c>
      <c r="D66" s="10">
        <f>SUM($B$2:B66)*10</f>
        <v>21450000</v>
      </c>
      <c r="E66" s="10">
        <f t="shared" si="1"/>
        <v>214500</v>
      </c>
    </row>
    <row r="67" ht="16.5" spans="1:5">
      <c r="A67" s="10">
        <v>66</v>
      </c>
      <c r="B67" s="10">
        <v>66000</v>
      </c>
      <c r="C67" s="10">
        <f t="shared" ref="C67:C130" si="2">B67/100</f>
        <v>660</v>
      </c>
      <c r="D67" s="10">
        <f>SUM($B$2:B67)*10</f>
        <v>22110000</v>
      </c>
      <c r="E67" s="10">
        <f t="shared" ref="E67:E130" si="3">D67/100</f>
        <v>221100</v>
      </c>
    </row>
    <row r="68" ht="16.5" spans="1:5">
      <c r="A68" s="10">
        <v>67</v>
      </c>
      <c r="B68" s="10">
        <v>67000</v>
      </c>
      <c r="C68" s="10">
        <f t="shared" si="2"/>
        <v>670</v>
      </c>
      <c r="D68" s="10">
        <f>SUM($B$2:B68)*10</f>
        <v>22780000</v>
      </c>
      <c r="E68" s="10">
        <f t="shared" si="3"/>
        <v>227800</v>
      </c>
    </row>
    <row r="69" ht="16.5" spans="1:5">
      <c r="A69" s="10">
        <v>68</v>
      </c>
      <c r="B69" s="10">
        <v>68000</v>
      </c>
      <c r="C69" s="10">
        <f t="shared" si="2"/>
        <v>680</v>
      </c>
      <c r="D69" s="10">
        <f>SUM($B$2:B69)*10</f>
        <v>23460000</v>
      </c>
      <c r="E69" s="10">
        <f t="shared" si="3"/>
        <v>234600</v>
      </c>
    </row>
    <row r="70" ht="16.5" spans="1:5">
      <c r="A70" s="10">
        <v>69</v>
      </c>
      <c r="B70" s="10">
        <v>69000</v>
      </c>
      <c r="C70" s="10">
        <f t="shared" si="2"/>
        <v>690</v>
      </c>
      <c r="D70" s="10">
        <f>SUM($B$2:B70)*10</f>
        <v>24150000</v>
      </c>
      <c r="E70" s="10">
        <f t="shared" si="3"/>
        <v>241500</v>
      </c>
    </row>
    <row r="71" ht="16.5" spans="1:5">
      <c r="A71" s="10">
        <v>70</v>
      </c>
      <c r="B71" s="10">
        <v>70000</v>
      </c>
      <c r="C71" s="10">
        <f t="shared" si="2"/>
        <v>700</v>
      </c>
      <c r="D71" s="10">
        <f>SUM($B$2:B71)*10</f>
        <v>24850000</v>
      </c>
      <c r="E71" s="10">
        <f t="shared" si="3"/>
        <v>248500</v>
      </c>
    </row>
    <row r="72" ht="16.5" spans="1:5">
      <c r="A72" s="10">
        <v>71</v>
      </c>
      <c r="B72" s="10">
        <v>71000</v>
      </c>
      <c r="C72" s="10">
        <f t="shared" si="2"/>
        <v>710</v>
      </c>
      <c r="D72" s="10">
        <f>SUM($B$2:B72)*10</f>
        <v>25560000</v>
      </c>
      <c r="E72" s="10">
        <f t="shared" si="3"/>
        <v>255600</v>
      </c>
    </row>
    <row r="73" ht="16.5" spans="1:5">
      <c r="A73" s="10">
        <v>72</v>
      </c>
      <c r="B73" s="10">
        <v>72000</v>
      </c>
      <c r="C73" s="10">
        <f t="shared" si="2"/>
        <v>720</v>
      </c>
      <c r="D73" s="10">
        <f>SUM($B$2:B73)*10</f>
        <v>26280000</v>
      </c>
      <c r="E73" s="10">
        <f t="shared" si="3"/>
        <v>262800</v>
      </c>
    </row>
    <row r="74" ht="16.5" spans="1:5">
      <c r="A74" s="10">
        <v>73</v>
      </c>
      <c r="B74" s="10">
        <v>73000</v>
      </c>
      <c r="C74" s="10">
        <f t="shared" si="2"/>
        <v>730</v>
      </c>
      <c r="D74" s="10">
        <f>SUM($B$2:B74)*10</f>
        <v>27010000</v>
      </c>
      <c r="E74" s="10">
        <f t="shared" si="3"/>
        <v>270100</v>
      </c>
    </row>
    <row r="75" ht="16.5" spans="1:5">
      <c r="A75" s="10">
        <v>74</v>
      </c>
      <c r="B75" s="10">
        <v>74000</v>
      </c>
      <c r="C75" s="10">
        <f t="shared" si="2"/>
        <v>740</v>
      </c>
      <c r="D75" s="10">
        <f>SUM($B$2:B75)*10</f>
        <v>27750000</v>
      </c>
      <c r="E75" s="10">
        <f t="shared" si="3"/>
        <v>277500</v>
      </c>
    </row>
    <row r="76" ht="16.5" spans="1:5">
      <c r="A76" s="10">
        <v>75</v>
      </c>
      <c r="B76" s="10">
        <v>75000</v>
      </c>
      <c r="C76" s="10">
        <f t="shared" si="2"/>
        <v>750</v>
      </c>
      <c r="D76" s="10">
        <f>SUM($B$2:B76)*10</f>
        <v>28500000</v>
      </c>
      <c r="E76" s="10">
        <f t="shared" si="3"/>
        <v>285000</v>
      </c>
    </row>
    <row r="77" ht="16.5" spans="1:5">
      <c r="A77" s="10">
        <v>76</v>
      </c>
      <c r="B77" s="10">
        <v>76000</v>
      </c>
      <c r="C77" s="10">
        <f t="shared" si="2"/>
        <v>760</v>
      </c>
      <c r="D77" s="10">
        <f>SUM($B$2:B77)*10</f>
        <v>29260000</v>
      </c>
      <c r="E77" s="10">
        <f t="shared" si="3"/>
        <v>292600</v>
      </c>
    </row>
    <row r="78" ht="16.5" spans="1:5">
      <c r="A78" s="10">
        <v>77</v>
      </c>
      <c r="B78" s="10">
        <v>77000</v>
      </c>
      <c r="C78" s="10">
        <f t="shared" si="2"/>
        <v>770</v>
      </c>
      <c r="D78" s="10">
        <f>SUM($B$2:B78)*10</f>
        <v>30030000</v>
      </c>
      <c r="E78" s="10">
        <f t="shared" si="3"/>
        <v>300300</v>
      </c>
    </row>
    <row r="79" ht="16.5" spans="1:5">
      <c r="A79" s="10">
        <v>78</v>
      </c>
      <c r="B79" s="10">
        <v>78000</v>
      </c>
      <c r="C79" s="10">
        <f t="shared" si="2"/>
        <v>780</v>
      </c>
      <c r="D79" s="10">
        <f>SUM($B$2:B79)*10</f>
        <v>30810000</v>
      </c>
      <c r="E79" s="10">
        <f t="shared" si="3"/>
        <v>308100</v>
      </c>
    </row>
    <row r="80" ht="16.5" spans="1:5">
      <c r="A80" s="10">
        <v>79</v>
      </c>
      <c r="B80" s="10">
        <v>79000</v>
      </c>
      <c r="C80" s="10">
        <f t="shared" si="2"/>
        <v>790</v>
      </c>
      <c r="D80" s="10">
        <f>SUM($B$2:B80)*10</f>
        <v>31600000</v>
      </c>
      <c r="E80" s="10">
        <f t="shared" si="3"/>
        <v>316000</v>
      </c>
    </row>
    <row r="81" ht="16.5" spans="1:5">
      <c r="A81" s="10">
        <v>80</v>
      </c>
      <c r="B81" s="10">
        <v>80000</v>
      </c>
      <c r="C81" s="10">
        <f t="shared" si="2"/>
        <v>800</v>
      </c>
      <c r="D81" s="10">
        <f>SUM($B$2:B81)*10</f>
        <v>32400000</v>
      </c>
      <c r="E81" s="10">
        <f t="shared" si="3"/>
        <v>324000</v>
      </c>
    </row>
    <row r="82" ht="16.5" spans="1:5">
      <c r="A82" s="10">
        <v>81</v>
      </c>
      <c r="B82" s="10">
        <v>81000</v>
      </c>
      <c r="C82" s="10">
        <f t="shared" si="2"/>
        <v>810</v>
      </c>
      <c r="D82" s="10">
        <f>SUM($B$2:B82)*10</f>
        <v>33210000</v>
      </c>
      <c r="E82" s="10">
        <f t="shared" si="3"/>
        <v>332100</v>
      </c>
    </row>
    <row r="83" ht="16.5" spans="1:5">
      <c r="A83" s="10">
        <v>82</v>
      </c>
      <c r="B83" s="10">
        <v>82000</v>
      </c>
      <c r="C83" s="10">
        <f t="shared" si="2"/>
        <v>820</v>
      </c>
      <c r="D83" s="10">
        <f>SUM($B$2:B83)*10</f>
        <v>34030000</v>
      </c>
      <c r="E83" s="10">
        <f t="shared" si="3"/>
        <v>340300</v>
      </c>
    </row>
    <row r="84" ht="16.5" spans="1:5">
      <c r="A84" s="10">
        <v>83</v>
      </c>
      <c r="B84" s="10">
        <v>83000</v>
      </c>
      <c r="C84" s="10">
        <f t="shared" si="2"/>
        <v>830</v>
      </c>
      <c r="D84" s="10">
        <f>SUM($B$2:B84)*10</f>
        <v>34860000</v>
      </c>
      <c r="E84" s="10">
        <f t="shared" si="3"/>
        <v>348600</v>
      </c>
    </row>
    <row r="85" ht="16.5" spans="1:5">
      <c r="A85" s="10">
        <v>84</v>
      </c>
      <c r="B85" s="10">
        <v>84000</v>
      </c>
      <c r="C85" s="10">
        <f t="shared" si="2"/>
        <v>840</v>
      </c>
      <c r="D85" s="10">
        <f>SUM($B$2:B85)*10</f>
        <v>35700000</v>
      </c>
      <c r="E85" s="10">
        <f t="shared" si="3"/>
        <v>357000</v>
      </c>
    </row>
    <row r="86" ht="16.5" spans="1:5">
      <c r="A86" s="10">
        <v>85</v>
      </c>
      <c r="B86" s="10">
        <v>85000</v>
      </c>
      <c r="C86" s="10">
        <f t="shared" si="2"/>
        <v>850</v>
      </c>
      <c r="D86" s="10">
        <f>SUM($B$2:B86)*10</f>
        <v>36550000</v>
      </c>
      <c r="E86" s="10">
        <f t="shared" si="3"/>
        <v>365500</v>
      </c>
    </row>
    <row r="87" ht="16.5" spans="1:5">
      <c r="A87" s="10">
        <v>86</v>
      </c>
      <c r="B87" s="10">
        <v>86000</v>
      </c>
      <c r="C87" s="10">
        <f t="shared" si="2"/>
        <v>860</v>
      </c>
      <c r="D87" s="10">
        <f>SUM($B$2:B87)*10</f>
        <v>37410000</v>
      </c>
      <c r="E87" s="10">
        <f t="shared" si="3"/>
        <v>374100</v>
      </c>
    </row>
    <row r="88" ht="16.5" spans="1:5">
      <c r="A88" s="10">
        <v>87</v>
      </c>
      <c r="B88" s="10">
        <v>87000</v>
      </c>
      <c r="C88" s="10">
        <f t="shared" si="2"/>
        <v>870</v>
      </c>
      <c r="D88" s="10">
        <f>SUM($B$2:B88)*10</f>
        <v>38280000</v>
      </c>
      <c r="E88" s="10">
        <f t="shared" si="3"/>
        <v>382800</v>
      </c>
    </row>
    <row r="89" ht="16.5" spans="1:5">
      <c r="A89" s="10">
        <v>88</v>
      </c>
      <c r="B89" s="10">
        <v>88000</v>
      </c>
      <c r="C89" s="10">
        <f t="shared" si="2"/>
        <v>880</v>
      </c>
      <c r="D89" s="10">
        <f>SUM($B$2:B89)*10</f>
        <v>39160000</v>
      </c>
      <c r="E89" s="10">
        <f t="shared" si="3"/>
        <v>391600</v>
      </c>
    </row>
    <row r="90" ht="16.5" spans="1:5">
      <c r="A90" s="10">
        <v>89</v>
      </c>
      <c r="B90" s="10">
        <v>89000</v>
      </c>
      <c r="C90" s="10">
        <f t="shared" si="2"/>
        <v>890</v>
      </c>
      <c r="D90" s="10">
        <f>SUM($B$2:B90)*10</f>
        <v>40050000</v>
      </c>
      <c r="E90" s="10">
        <f t="shared" si="3"/>
        <v>400500</v>
      </c>
    </row>
    <row r="91" ht="16.5" spans="1:23">
      <c r="A91" s="10">
        <v>90</v>
      </c>
      <c r="B91" s="10">
        <v>90000</v>
      </c>
      <c r="C91" s="10">
        <f t="shared" si="2"/>
        <v>900</v>
      </c>
      <c r="D91" s="10">
        <f>SUM($B$2:B91)*10</f>
        <v>40950000</v>
      </c>
      <c r="E91" s="10">
        <f t="shared" si="3"/>
        <v>409500</v>
      </c>
      <c r="W91" t="s">
        <v>1758</v>
      </c>
    </row>
    <row r="92" ht="16.5" spans="1:5">
      <c r="A92" s="10">
        <v>91</v>
      </c>
      <c r="B92" s="10">
        <v>91000</v>
      </c>
      <c r="C92" s="10">
        <f t="shared" si="2"/>
        <v>910</v>
      </c>
      <c r="D92" s="10">
        <f>SUM($B$2:B92)*10</f>
        <v>41860000</v>
      </c>
      <c r="E92" s="10">
        <f t="shared" si="3"/>
        <v>418600</v>
      </c>
    </row>
    <row r="93" ht="16.5" spans="1:5">
      <c r="A93" s="10">
        <v>92</v>
      </c>
      <c r="B93" s="10">
        <v>92000</v>
      </c>
      <c r="C93" s="10">
        <f t="shared" si="2"/>
        <v>920</v>
      </c>
      <c r="D93" s="10">
        <f>SUM($B$2:B93)*10</f>
        <v>42780000</v>
      </c>
      <c r="E93" s="10">
        <f t="shared" si="3"/>
        <v>427800</v>
      </c>
    </row>
    <row r="94" ht="16.5" spans="1:5">
      <c r="A94" s="10">
        <v>93</v>
      </c>
      <c r="B94" s="10">
        <v>93000</v>
      </c>
      <c r="C94" s="10">
        <f t="shared" si="2"/>
        <v>930</v>
      </c>
      <c r="D94" s="10">
        <f>SUM($B$2:B94)*10</f>
        <v>43710000</v>
      </c>
      <c r="E94" s="10">
        <f t="shared" si="3"/>
        <v>437100</v>
      </c>
    </row>
    <row r="95" ht="16.5" spans="1:5">
      <c r="A95" s="10">
        <v>94</v>
      </c>
      <c r="B95" s="10">
        <v>94000</v>
      </c>
      <c r="C95" s="10">
        <f t="shared" si="2"/>
        <v>940</v>
      </c>
      <c r="D95" s="10">
        <f>SUM($B$2:B95)*10</f>
        <v>44650000</v>
      </c>
      <c r="E95" s="10">
        <f t="shared" si="3"/>
        <v>446500</v>
      </c>
    </row>
    <row r="96" ht="16.5" spans="1:5">
      <c r="A96" s="10">
        <v>95</v>
      </c>
      <c r="B96" s="10">
        <v>95000</v>
      </c>
      <c r="C96" s="10">
        <f t="shared" si="2"/>
        <v>950</v>
      </c>
      <c r="D96" s="10">
        <f>SUM($B$2:B96)*10</f>
        <v>45600000</v>
      </c>
      <c r="E96" s="10">
        <f t="shared" si="3"/>
        <v>456000</v>
      </c>
    </row>
    <row r="97" ht="16.5" spans="1:5">
      <c r="A97" s="10">
        <v>96</v>
      </c>
      <c r="B97" s="10">
        <v>96000</v>
      </c>
      <c r="C97" s="10">
        <f t="shared" si="2"/>
        <v>960</v>
      </c>
      <c r="D97" s="10">
        <f>SUM($B$2:B97)*10</f>
        <v>46560000</v>
      </c>
      <c r="E97" s="10">
        <f t="shared" si="3"/>
        <v>465600</v>
      </c>
    </row>
    <row r="98" ht="16.5" spans="1:5">
      <c r="A98" s="10">
        <v>97</v>
      </c>
      <c r="B98" s="10">
        <v>97000</v>
      </c>
      <c r="C98" s="10">
        <f t="shared" si="2"/>
        <v>970</v>
      </c>
      <c r="D98" s="10">
        <f>SUM($B$2:B98)*10</f>
        <v>47530000</v>
      </c>
      <c r="E98" s="10">
        <f t="shared" si="3"/>
        <v>475300</v>
      </c>
    </row>
    <row r="99" ht="16.5" spans="1:5">
      <c r="A99" s="10">
        <v>98</v>
      </c>
      <c r="B99" s="10">
        <v>98000</v>
      </c>
      <c r="C99" s="10">
        <f t="shared" si="2"/>
        <v>980</v>
      </c>
      <c r="D99" s="10">
        <f>SUM($B$2:B99)*10</f>
        <v>48510000</v>
      </c>
      <c r="E99" s="10">
        <f t="shared" si="3"/>
        <v>485100</v>
      </c>
    </row>
    <row r="100" ht="16.5" spans="1:5">
      <c r="A100" s="10">
        <v>99</v>
      </c>
      <c r="B100" s="10">
        <v>99000</v>
      </c>
      <c r="C100" s="10">
        <f t="shared" si="2"/>
        <v>990</v>
      </c>
      <c r="D100" s="10">
        <f>SUM($B$2:B100)*10</f>
        <v>49500000</v>
      </c>
      <c r="E100" s="10">
        <f t="shared" si="3"/>
        <v>495000</v>
      </c>
    </row>
    <row r="101" ht="16.5" spans="1:5">
      <c r="A101" s="10">
        <v>100</v>
      </c>
      <c r="B101" s="10">
        <v>100000</v>
      </c>
      <c r="C101" s="10">
        <f t="shared" si="2"/>
        <v>1000</v>
      </c>
      <c r="D101" s="10">
        <f>SUM($B$2:B101)*10</f>
        <v>50500000</v>
      </c>
      <c r="E101" s="10">
        <f t="shared" si="3"/>
        <v>505000</v>
      </c>
    </row>
    <row r="102" ht="16.5" spans="1:5">
      <c r="A102" s="10">
        <v>101</v>
      </c>
      <c r="B102" s="10">
        <v>101000</v>
      </c>
      <c r="C102" s="10">
        <f t="shared" si="2"/>
        <v>1010</v>
      </c>
      <c r="D102" s="10">
        <f>SUM($B$2:B102)*10</f>
        <v>51510000</v>
      </c>
      <c r="E102" s="10">
        <f t="shared" si="3"/>
        <v>515100</v>
      </c>
    </row>
    <row r="103" ht="16.5" spans="1:5">
      <c r="A103" s="10">
        <v>102</v>
      </c>
      <c r="B103" s="10">
        <v>102000</v>
      </c>
      <c r="C103" s="10">
        <f t="shared" si="2"/>
        <v>1020</v>
      </c>
      <c r="D103" s="10">
        <f>SUM($B$2:B103)*10</f>
        <v>52530000</v>
      </c>
      <c r="E103" s="10">
        <f t="shared" si="3"/>
        <v>525300</v>
      </c>
    </row>
    <row r="104" ht="16.5" spans="1:5">
      <c r="A104" s="10">
        <v>103</v>
      </c>
      <c r="B104" s="10">
        <v>103000</v>
      </c>
      <c r="C104" s="10">
        <f t="shared" si="2"/>
        <v>1030</v>
      </c>
      <c r="D104" s="10">
        <f>SUM($B$2:B104)*10</f>
        <v>53560000</v>
      </c>
      <c r="E104" s="10">
        <f t="shared" si="3"/>
        <v>535600</v>
      </c>
    </row>
    <row r="105" ht="16.5" spans="1:5">
      <c r="A105" s="10">
        <v>104</v>
      </c>
      <c r="B105" s="10">
        <v>104000</v>
      </c>
      <c r="C105" s="10">
        <f t="shared" si="2"/>
        <v>1040</v>
      </c>
      <c r="D105" s="10">
        <f>SUM($B$2:B105)*10</f>
        <v>54600000</v>
      </c>
      <c r="E105" s="10">
        <f t="shared" si="3"/>
        <v>546000</v>
      </c>
    </row>
    <row r="106" ht="16.5" spans="1:5">
      <c r="A106" s="10">
        <v>105</v>
      </c>
      <c r="B106" s="10">
        <v>105000</v>
      </c>
      <c r="C106" s="10">
        <f t="shared" si="2"/>
        <v>1050</v>
      </c>
      <c r="D106" s="10">
        <f>SUM($B$2:B106)*10</f>
        <v>55650000</v>
      </c>
      <c r="E106" s="10">
        <f t="shared" si="3"/>
        <v>556500</v>
      </c>
    </row>
    <row r="107" ht="16.5" spans="1:5">
      <c r="A107" s="10">
        <v>106</v>
      </c>
      <c r="B107" s="10">
        <v>106000</v>
      </c>
      <c r="C107" s="10">
        <f t="shared" si="2"/>
        <v>1060</v>
      </c>
      <c r="D107" s="10">
        <f>SUM($B$2:B107)*10</f>
        <v>56710000</v>
      </c>
      <c r="E107" s="10">
        <f t="shared" si="3"/>
        <v>567100</v>
      </c>
    </row>
    <row r="108" ht="16.5" spans="1:5">
      <c r="A108" s="10">
        <v>107</v>
      </c>
      <c r="B108" s="10">
        <v>107000</v>
      </c>
      <c r="C108" s="10">
        <f t="shared" si="2"/>
        <v>1070</v>
      </c>
      <c r="D108" s="10">
        <f>SUM($B$2:B108)*10</f>
        <v>57780000</v>
      </c>
      <c r="E108" s="10">
        <f t="shared" si="3"/>
        <v>577800</v>
      </c>
    </row>
    <row r="109" ht="16.5" spans="1:5">
      <c r="A109" s="10">
        <v>108</v>
      </c>
      <c r="B109" s="10">
        <v>108000</v>
      </c>
      <c r="C109" s="10">
        <f t="shared" si="2"/>
        <v>1080</v>
      </c>
      <c r="D109" s="10">
        <f>SUM($B$2:B109)*10</f>
        <v>58860000</v>
      </c>
      <c r="E109" s="10">
        <f t="shared" si="3"/>
        <v>588600</v>
      </c>
    </row>
    <row r="110" ht="16.5" spans="1:5">
      <c r="A110" s="10">
        <v>109</v>
      </c>
      <c r="B110" s="10">
        <v>109000</v>
      </c>
      <c r="C110" s="10">
        <f t="shared" si="2"/>
        <v>1090</v>
      </c>
      <c r="D110" s="10">
        <f>SUM($B$2:B110)*10</f>
        <v>59950000</v>
      </c>
      <c r="E110" s="10">
        <f t="shared" si="3"/>
        <v>599500</v>
      </c>
    </row>
    <row r="111" ht="16.5" spans="1:5">
      <c r="A111" s="10">
        <v>110</v>
      </c>
      <c r="B111" s="10">
        <v>110000</v>
      </c>
      <c r="C111" s="10">
        <f t="shared" si="2"/>
        <v>1100</v>
      </c>
      <c r="D111" s="10">
        <f>SUM($B$2:B111)*10</f>
        <v>61050000</v>
      </c>
      <c r="E111" s="10">
        <f t="shared" si="3"/>
        <v>610500</v>
      </c>
    </row>
    <row r="112" ht="16.5" spans="1:5">
      <c r="A112" s="10">
        <v>111</v>
      </c>
      <c r="B112" s="10">
        <v>111000</v>
      </c>
      <c r="C112" s="10">
        <f t="shared" si="2"/>
        <v>1110</v>
      </c>
      <c r="D112" s="10">
        <f>SUM($B$2:B112)*10</f>
        <v>62160000</v>
      </c>
      <c r="E112" s="10">
        <f t="shared" si="3"/>
        <v>621600</v>
      </c>
    </row>
    <row r="113" ht="16.5" spans="1:5">
      <c r="A113" s="10">
        <v>112</v>
      </c>
      <c r="B113" s="10">
        <v>112000</v>
      </c>
      <c r="C113" s="10">
        <f t="shared" si="2"/>
        <v>1120</v>
      </c>
      <c r="D113" s="10">
        <f>SUM($B$2:B113)*10</f>
        <v>63280000</v>
      </c>
      <c r="E113" s="10">
        <f t="shared" si="3"/>
        <v>632800</v>
      </c>
    </row>
    <row r="114" ht="16.5" spans="1:5">
      <c r="A114" s="10">
        <v>113</v>
      </c>
      <c r="B114" s="10">
        <v>113000</v>
      </c>
      <c r="C114" s="10">
        <f t="shared" si="2"/>
        <v>1130</v>
      </c>
      <c r="D114" s="10">
        <f>SUM($B$2:B114)*10</f>
        <v>64410000</v>
      </c>
      <c r="E114" s="10">
        <f t="shared" si="3"/>
        <v>644100</v>
      </c>
    </row>
    <row r="115" ht="16.5" spans="1:5">
      <c r="A115" s="10">
        <v>114</v>
      </c>
      <c r="B115" s="10">
        <v>114000</v>
      </c>
      <c r="C115" s="10">
        <f t="shared" si="2"/>
        <v>1140</v>
      </c>
      <c r="D115" s="10">
        <f>SUM($B$2:B115)*10</f>
        <v>65550000</v>
      </c>
      <c r="E115" s="10">
        <f t="shared" si="3"/>
        <v>655500</v>
      </c>
    </row>
    <row r="116" ht="16.5" spans="1:5">
      <c r="A116" s="10">
        <v>115</v>
      </c>
      <c r="B116" s="10">
        <v>115000</v>
      </c>
      <c r="C116" s="10">
        <f t="shared" si="2"/>
        <v>1150</v>
      </c>
      <c r="D116" s="10">
        <f>SUM($B$2:B116)*10</f>
        <v>66700000</v>
      </c>
      <c r="E116" s="10">
        <f t="shared" si="3"/>
        <v>667000</v>
      </c>
    </row>
    <row r="117" ht="16.5" spans="1:5">
      <c r="A117" s="10">
        <v>116</v>
      </c>
      <c r="B117" s="10">
        <v>116000</v>
      </c>
      <c r="C117" s="10">
        <f t="shared" si="2"/>
        <v>1160</v>
      </c>
      <c r="D117" s="10">
        <f>SUM($B$2:B117)*10</f>
        <v>67860000</v>
      </c>
      <c r="E117" s="10">
        <f t="shared" si="3"/>
        <v>678600</v>
      </c>
    </row>
    <row r="118" ht="16.5" spans="1:5">
      <c r="A118" s="10">
        <v>117</v>
      </c>
      <c r="B118" s="10">
        <v>117000</v>
      </c>
      <c r="C118" s="10">
        <f t="shared" si="2"/>
        <v>1170</v>
      </c>
      <c r="D118" s="10">
        <f>SUM($B$2:B118)*10</f>
        <v>69030000</v>
      </c>
      <c r="E118" s="10">
        <f t="shared" si="3"/>
        <v>690300</v>
      </c>
    </row>
    <row r="119" ht="16.5" spans="1:5">
      <c r="A119" s="10">
        <v>118</v>
      </c>
      <c r="B119" s="10">
        <v>118000</v>
      </c>
      <c r="C119" s="10">
        <f t="shared" si="2"/>
        <v>1180</v>
      </c>
      <c r="D119" s="10">
        <f>SUM($B$2:B119)*10</f>
        <v>70210000</v>
      </c>
      <c r="E119" s="10">
        <f t="shared" si="3"/>
        <v>702100</v>
      </c>
    </row>
    <row r="120" ht="16.5" spans="1:5">
      <c r="A120" s="10">
        <v>119</v>
      </c>
      <c r="B120" s="10">
        <v>119000</v>
      </c>
      <c r="C120" s="10">
        <f t="shared" si="2"/>
        <v>1190</v>
      </c>
      <c r="D120" s="10">
        <f>SUM($B$2:B120)*10</f>
        <v>71400000</v>
      </c>
      <c r="E120" s="10">
        <f t="shared" si="3"/>
        <v>714000</v>
      </c>
    </row>
    <row r="121" ht="16.5" spans="1:5">
      <c r="A121" s="10">
        <v>120</v>
      </c>
      <c r="B121" s="10">
        <v>120000</v>
      </c>
      <c r="C121" s="10">
        <f t="shared" si="2"/>
        <v>1200</v>
      </c>
      <c r="D121" s="10">
        <f>SUM($B$2:B121)*10</f>
        <v>72600000</v>
      </c>
      <c r="E121" s="10">
        <f t="shared" si="3"/>
        <v>726000</v>
      </c>
    </row>
    <row r="122" ht="16.5" spans="1:5">
      <c r="A122" s="10">
        <v>121</v>
      </c>
      <c r="B122" s="10">
        <v>121000</v>
      </c>
      <c r="C122" s="10">
        <f t="shared" si="2"/>
        <v>1210</v>
      </c>
      <c r="D122" s="10">
        <f>SUM($B$2:B122)*10</f>
        <v>73810000</v>
      </c>
      <c r="E122" s="10">
        <f t="shared" si="3"/>
        <v>738100</v>
      </c>
    </row>
    <row r="123" ht="16.5" spans="1:5">
      <c r="A123" s="10">
        <v>122</v>
      </c>
      <c r="B123" s="10">
        <v>122000</v>
      </c>
      <c r="C123" s="10">
        <f t="shared" si="2"/>
        <v>1220</v>
      </c>
      <c r="D123" s="10">
        <f>SUM($B$2:B123)*10</f>
        <v>75030000</v>
      </c>
      <c r="E123" s="10">
        <f t="shared" si="3"/>
        <v>750300</v>
      </c>
    </row>
    <row r="124" ht="16.5" spans="1:5">
      <c r="A124" s="10">
        <v>123</v>
      </c>
      <c r="B124" s="10">
        <v>123000</v>
      </c>
      <c r="C124" s="10">
        <f t="shared" si="2"/>
        <v>1230</v>
      </c>
      <c r="D124" s="10">
        <f>SUM($B$2:B124)*10</f>
        <v>76260000</v>
      </c>
      <c r="E124" s="10">
        <f t="shared" si="3"/>
        <v>762600</v>
      </c>
    </row>
    <row r="125" ht="16.5" spans="1:5">
      <c r="A125" s="10">
        <v>124</v>
      </c>
      <c r="B125" s="10">
        <v>124000</v>
      </c>
      <c r="C125" s="10">
        <f t="shared" si="2"/>
        <v>1240</v>
      </c>
      <c r="D125" s="10">
        <f>SUM($B$2:B125)*10</f>
        <v>77500000</v>
      </c>
      <c r="E125" s="10">
        <f t="shared" si="3"/>
        <v>775000</v>
      </c>
    </row>
    <row r="126" ht="16.5" spans="1:5">
      <c r="A126" s="10">
        <v>125</v>
      </c>
      <c r="B126" s="10">
        <v>125000</v>
      </c>
      <c r="C126" s="10">
        <f t="shared" si="2"/>
        <v>1250</v>
      </c>
      <c r="D126" s="10">
        <f>SUM($B$2:B126)*10</f>
        <v>78750000</v>
      </c>
      <c r="E126" s="10">
        <f t="shared" si="3"/>
        <v>787500</v>
      </c>
    </row>
    <row r="127" ht="16.5" spans="1:5">
      <c r="A127" s="10">
        <v>126</v>
      </c>
      <c r="B127" s="10">
        <v>126000</v>
      </c>
      <c r="C127" s="10">
        <f t="shared" si="2"/>
        <v>1260</v>
      </c>
      <c r="D127" s="10">
        <f>SUM($B$2:B127)*10</f>
        <v>80010000</v>
      </c>
      <c r="E127" s="10">
        <f t="shared" si="3"/>
        <v>800100</v>
      </c>
    </row>
    <row r="128" ht="16.5" spans="1:5">
      <c r="A128" s="10">
        <v>127</v>
      </c>
      <c r="B128" s="10">
        <v>127000</v>
      </c>
      <c r="C128" s="10">
        <f t="shared" si="2"/>
        <v>1270</v>
      </c>
      <c r="D128" s="10">
        <f>SUM($B$2:B128)*10</f>
        <v>81280000</v>
      </c>
      <c r="E128" s="10">
        <f t="shared" si="3"/>
        <v>812800</v>
      </c>
    </row>
    <row r="129" ht="16.5" spans="1:5">
      <c r="A129" s="10">
        <v>128</v>
      </c>
      <c r="B129" s="10">
        <v>128000</v>
      </c>
      <c r="C129" s="10">
        <f t="shared" si="2"/>
        <v>1280</v>
      </c>
      <c r="D129" s="10">
        <f>SUM($B$2:B129)*10</f>
        <v>82560000</v>
      </c>
      <c r="E129" s="10">
        <f t="shared" si="3"/>
        <v>825600</v>
      </c>
    </row>
    <row r="130" ht="16.5" spans="1:5">
      <c r="A130" s="10">
        <v>129</v>
      </c>
      <c r="B130" s="10">
        <v>129000</v>
      </c>
      <c r="C130" s="10">
        <f t="shared" si="2"/>
        <v>1290</v>
      </c>
      <c r="D130" s="10">
        <f>SUM($B$2:B130)*10</f>
        <v>83850000</v>
      </c>
      <c r="E130" s="10">
        <f t="shared" si="3"/>
        <v>838500</v>
      </c>
    </row>
    <row r="131" ht="16.5" spans="1:5">
      <c r="A131" s="10">
        <v>130</v>
      </c>
      <c r="B131" s="10">
        <v>130000</v>
      </c>
      <c r="C131" s="10">
        <f t="shared" ref="C131:C194" si="4">B131/100</f>
        <v>1300</v>
      </c>
      <c r="D131" s="10">
        <f>SUM($B$2:B131)*10</f>
        <v>85150000</v>
      </c>
      <c r="E131" s="10">
        <f t="shared" ref="E131:E194" si="5">D131/100</f>
        <v>851500</v>
      </c>
    </row>
    <row r="132" ht="16.5" spans="1:5">
      <c r="A132" s="10">
        <v>131</v>
      </c>
      <c r="B132" s="10">
        <v>131000</v>
      </c>
      <c r="C132" s="10">
        <f t="shared" si="4"/>
        <v>1310</v>
      </c>
      <c r="D132" s="10">
        <f>SUM($B$2:B132)*10</f>
        <v>86460000</v>
      </c>
      <c r="E132" s="10">
        <f t="shared" si="5"/>
        <v>864600</v>
      </c>
    </row>
    <row r="133" ht="16.5" spans="1:5">
      <c r="A133" s="10">
        <v>132</v>
      </c>
      <c r="B133" s="10">
        <v>132000</v>
      </c>
      <c r="C133" s="10">
        <f t="shared" si="4"/>
        <v>1320</v>
      </c>
      <c r="D133" s="10">
        <f>SUM($B$2:B133)*10</f>
        <v>87780000</v>
      </c>
      <c r="E133" s="10">
        <f t="shared" si="5"/>
        <v>877800</v>
      </c>
    </row>
    <row r="134" ht="16.5" spans="1:5">
      <c r="A134" s="10">
        <v>133</v>
      </c>
      <c r="B134" s="10">
        <v>133000</v>
      </c>
      <c r="C134" s="10">
        <f t="shared" si="4"/>
        <v>1330</v>
      </c>
      <c r="D134" s="10">
        <f>SUM($B$2:B134)*10</f>
        <v>89110000</v>
      </c>
      <c r="E134" s="10">
        <f t="shared" si="5"/>
        <v>891100</v>
      </c>
    </row>
    <row r="135" ht="16.5" spans="1:5">
      <c r="A135" s="10">
        <v>134</v>
      </c>
      <c r="B135" s="10">
        <v>134000</v>
      </c>
      <c r="C135" s="10">
        <f t="shared" si="4"/>
        <v>1340</v>
      </c>
      <c r="D135" s="10">
        <f>SUM($B$2:B135)*10</f>
        <v>90450000</v>
      </c>
      <c r="E135" s="10">
        <f t="shared" si="5"/>
        <v>904500</v>
      </c>
    </row>
    <row r="136" ht="16.5" spans="1:5">
      <c r="A136" s="10">
        <v>135</v>
      </c>
      <c r="B136" s="10">
        <v>135000</v>
      </c>
      <c r="C136" s="10">
        <f t="shared" si="4"/>
        <v>1350</v>
      </c>
      <c r="D136" s="10">
        <f>SUM($B$2:B136)*10</f>
        <v>91800000</v>
      </c>
      <c r="E136" s="10">
        <f t="shared" si="5"/>
        <v>918000</v>
      </c>
    </row>
    <row r="137" ht="16.5" spans="1:5">
      <c r="A137" s="10">
        <v>136</v>
      </c>
      <c r="B137" s="10">
        <v>136000</v>
      </c>
      <c r="C137" s="10">
        <f t="shared" si="4"/>
        <v>1360</v>
      </c>
      <c r="D137" s="10">
        <f>SUM($B$2:B137)*10</f>
        <v>93160000</v>
      </c>
      <c r="E137" s="10">
        <f t="shared" si="5"/>
        <v>931600</v>
      </c>
    </row>
    <row r="138" ht="16.5" spans="1:5">
      <c r="A138" s="10">
        <v>137</v>
      </c>
      <c r="B138" s="10">
        <v>137000</v>
      </c>
      <c r="C138" s="10">
        <f t="shared" si="4"/>
        <v>1370</v>
      </c>
      <c r="D138" s="10">
        <f>SUM($B$2:B138)*10</f>
        <v>94530000</v>
      </c>
      <c r="E138" s="10">
        <f t="shared" si="5"/>
        <v>945300</v>
      </c>
    </row>
    <row r="139" ht="16.5" spans="1:5">
      <c r="A139" s="10">
        <v>138</v>
      </c>
      <c r="B139" s="10">
        <v>138000</v>
      </c>
      <c r="C139" s="10">
        <f t="shared" si="4"/>
        <v>1380</v>
      </c>
      <c r="D139" s="10">
        <f>SUM($B$2:B139)*10</f>
        <v>95910000</v>
      </c>
      <c r="E139" s="10">
        <f t="shared" si="5"/>
        <v>959100</v>
      </c>
    </row>
    <row r="140" ht="16.5" spans="1:5">
      <c r="A140" s="10">
        <v>139</v>
      </c>
      <c r="B140" s="10">
        <v>139000</v>
      </c>
      <c r="C140" s="10">
        <f t="shared" si="4"/>
        <v>1390</v>
      </c>
      <c r="D140" s="10">
        <f>SUM($B$2:B140)*10</f>
        <v>97300000</v>
      </c>
      <c r="E140" s="10">
        <f t="shared" si="5"/>
        <v>973000</v>
      </c>
    </row>
    <row r="141" ht="16.5" spans="1:5">
      <c r="A141" s="10">
        <v>140</v>
      </c>
      <c r="B141" s="10">
        <v>140000</v>
      </c>
      <c r="C141" s="10">
        <f t="shared" si="4"/>
        <v>1400</v>
      </c>
      <c r="D141" s="10">
        <f>SUM($B$2:B141)*10</f>
        <v>98700000</v>
      </c>
      <c r="E141" s="10">
        <f t="shared" si="5"/>
        <v>987000</v>
      </c>
    </row>
    <row r="142" ht="16.5" spans="1:5">
      <c r="A142" s="10">
        <v>141</v>
      </c>
      <c r="B142" s="10">
        <v>141000</v>
      </c>
      <c r="C142" s="10">
        <f t="shared" si="4"/>
        <v>1410</v>
      </c>
      <c r="D142" s="10">
        <f>SUM($B$2:B142)*10</f>
        <v>100110000</v>
      </c>
      <c r="E142" s="10">
        <f t="shared" si="5"/>
        <v>1001100</v>
      </c>
    </row>
    <row r="143" ht="16.5" spans="1:5">
      <c r="A143" s="10">
        <v>142</v>
      </c>
      <c r="B143" s="10">
        <v>142000</v>
      </c>
      <c r="C143" s="10">
        <f t="shared" si="4"/>
        <v>1420</v>
      </c>
      <c r="D143" s="10">
        <f>SUM($B$2:B143)*10</f>
        <v>101530000</v>
      </c>
      <c r="E143" s="10">
        <f t="shared" si="5"/>
        <v>1015300</v>
      </c>
    </row>
    <row r="144" ht="16.5" spans="1:5">
      <c r="A144" s="10">
        <v>143</v>
      </c>
      <c r="B144" s="10">
        <v>143000</v>
      </c>
      <c r="C144" s="10">
        <f t="shared" si="4"/>
        <v>1430</v>
      </c>
      <c r="D144" s="10">
        <f>SUM($B$2:B144)*10</f>
        <v>102960000</v>
      </c>
      <c r="E144" s="10">
        <f t="shared" si="5"/>
        <v>1029600</v>
      </c>
    </row>
    <row r="145" ht="16.5" spans="1:5">
      <c r="A145" s="10">
        <v>144</v>
      </c>
      <c r="B145" s="10">
        <v>144000</v>
      </c>
      <c r="C145" s="10">
        <f t="shared" si="4"/>
        <v>1440</v>
      </c>
      <c r="D145" s="10">
        <f>SUM($B$2:B145)*10</f>
        <v>104400000</v>
      </c>
      <c r="E145" s="10">
        <f t="shared" si="5"/>
        <v>1044000</v>
      </c>
    </row>
    <row r="146" ht="16.5" spans="1:5">
      <c r="A146" s="10">
        <v>145</v>
      </c>
      <c r="B146" s="10">
        <v>145000</v>
      </c>
      <c r="C146" s="10">
        <f t="shared" si="4"/>
        <v>1450</v>
      </c>
      <c r="D146" s="10">
        <f>SUM($B$2:B146)*10</f>
        <v>105850000</v>
      </c>
      <c r="E146" s="10">
        <f t="shared" si="5"/>
        <v>1058500</v>
      </c>
    </row>
    <row r="147" ht="16.5" spans="1:5">
      <c r="A147" s="10">
        <v>146</v>
      </c>
      <c r="B147" s="10">
        <v>146000</v>
      </c>
      <c r="C147" s="10">
        <f t="shared" si="4"/>
        <v>1460</v>
      </c>
      <c r="D147" s="10">
        <f>SUM($B$2:B147)*10</f>
        <v>107310000</v>
      </c>
      <c r="E147" s="10">
        <f t="shared" si="5"/>
        <v>1073100</v>
      </c>
    </row>
    <row r="148" ht="16.5" spans="1:5">
      <c r="A148" s="10">
        <v>147</v>
      </c>
      <c r="B148" s="10">
        <v>147000</v>
      </c>
      <c r="C148" s="10">
        <f t="shared" si="4"/>
        <v>1470</v>
      </c>
      <c r="D148" s="10">
        <f>SUM($B$2:B148)*10</f>
        <v>108780000</v>
      </c>
      <c r="E148" s="10">
        <f t="shared" si="5"/>
        <v>1087800</v>
      </c>
    </row>
    <row r="149" ht="16.5" spans="1:5">
      <c r="A149" s="10">
        <v>148</v>
      </c>
      <c r="B149" s="10">
        <v>148000</v>
      </c>
      <c r="C149" s="10">
        <f t="shared" si="4"/>
        <v>1480</v>
      </c>
      <c r="D149" s="10">
        <f>SUM($B$2:B149)*10</f>
        <v>110260000</v>
      </c>
      <c r="E149" s="10">
        <f t="shared" si="5"/>
        <v>1102600</v>
      </c>
    </row>
    <row r="150" ht="16.5" spans="1:5">
      <c r="A150" s="10">
        <v>149</v>
      </c>
      <c r="B150" s="10">
        <v>149000</v>
      </c>
      <c r="C150" s="10">
        <f t="shared" si="4"/>
        <v>1490</v>
      </c>
      <c r="D150" s="10">
        <f>SUM($B$2:B150)*10</f>
        <v>111750000</v>
      </c>
      <c r="E150" s="10">
        <f t="shared" si="5"/>
        <v>1117500</v>
      </c>
    </row>
    <row r="151" ht="16.5" spans="1:5">
      <c r="A151" s="10">
        <v>150</v>
      </c>
      <c r="B151" s="10">
        <v>150000</v>
      </c>
      <c r="C151" s="10">
        <f t="shared" si="4"/>
        <v>1500</v>
      </c>
      <c r="D151" s="10">
        <f>SUM($B$2:B151)*10</f>
        <v>113250000</v>
      </c>
      <c r="E151" s="10">
        <f t="shared" si="5"/>
        <v>1132500</v>
      </c>
    </row>
    <row r="152" ht="16.5" spans="1:5">
      <c r="A152" s="10">
        <v>151</v>
      </c>
      <c r="B152" s="10">
        <v>151000</v>
      </c>
      <c r="C152" s="10">
        <f t="shared" si="4"/>
        <v>1510</v>
      </c>
      <c r="D152" s="10">
        <f>SUM($B$2:B152)*10</f>
        <v>114760000</v>
      </c>
      <c r="E152" s="10">
        <f t="shared" si="5"/>
        <v>1147600</v>
      </c>
    </row>
    <row r="153" ht="16.5" spans="1:5">
      <c r="A153" s="10">
        <v>152</v>
      </c>
      <c r="B153" s="10">
        <v>152000</v>
      </c>
      <c r="C153" s="10">
        <f t="shared" si="4"/>
        <v>1520</v>
      </c>
      <c r="D153" s="10">
        <f>SUM($B$2:B153)*10</f>
        <v>116280000</v>
      </c>
      <c r="E153" s="10">
        <f t="shared" si="5"/>
        <v>1162800</v>
      </c>
    </row>
    <row r="154" ht="16.5" spans="1:5">
      <c r="A154" s="10">
        <v>153</v>
      </c>
      <c r="B154" s="10">
        <v>153000</v>
      </c>
      <c r="C154" s="10">
        <f t="shared" si="4"/>
        <v>1530</v>
      </c>
      <c r="D154" s="10">
        <f>SUM($B$2:B154)*10</f>
        <v>117810000</v>
      </c>
      <c r="E154" s="10">
        <f t="shared" si="5"/>
        <v>1178100</v>
      </c>
    </row>
    <row r="155" ht="16.5" spans="1:5">
      <c r="A155" s="10">
        <v>154</v>
      </c>
      <c r="B155" s="10">
        <v>154000</v>
      </c>
      <c r="C155" s="10">
        <f t="shared" si="4"/>
        <v>1540</v>
      </c>
      <c r="D155" s="10">
        <f>SUM($B$2:B155)*10</f>
        <v>119350000</v>
      </c>
      <c r="E155" s="10">
        <f t="shared" si="5"/>
        <v>1193500</v>
      </c>
    </row>
    <row r="156" ht="16.5" spans="1:5">
      <c r="A156" s="10">
        <v>155</v>
      </c>
      <c r="B156" s="10">
        <v>155000</v>
      </c>
      <c r="C156" s="10">
        <f t="shared" si="4"/>
        <v>1550</v>
      </c>
      <c r="D156" s="10">
        <f>SUM($B$2:B156)*10</f>
        <v>120900000</v>
      </c>
      <c r="E156" s="10">
        <f t="shared" si="5"/>
        <v>1209000</v>
      </c>
    </row>
    <row r="157" ht="16.5" spans="1:5">
      <c r="A157" s="10">
        <v>156</v>
      </c>
      <c r="B157" s="10">
        <v>156000</v>
      </c>
      <c r="C157" s="10">
        <f t="shared" si="4"/>
        <v>1560</v>
      </c>
      <c r="D157" s="10">
        <f>SUM($B$2:B157)*10</f>
        <v>122460000</v>
      </c>
      <c r="E157" s="10">
        <f t="shared" si="5"/>
        <v>1224600</v>
      </c>
    </row>
    <row r="158" ht="16.5" spans="1:5">
      <c r="A158" s="10">
        <v>157</v>
      </c>
      <c r="B158" s="10">
        <v>157000</v>
      </c>
      <c r="C158" s="10">
        <f t="shared" si="4"/>
        <v>1570</v>
      </c>
      <c r="D158" s="10">
        <f>SUM($B$2:B158)*10</f>
        <v>124030000</v>
      </c>
      <c r="E158" s="10">
        <f t="shared" si="5"/>
        <v>1240300</v>
      </c>
    </row>
    <row r="159" ht="16.5" spans="1:5">
      <c r="A159" s="10">
        <v>158</v>
      </c>
      <c r="B159" s="10">
        <v>158000</v>
      </c>
      <c r="C159" s="10">
        <f t="shared" si="4"/>
        <v>1580</v>
      </c>
      <c r="D159" s="10">
        <f>SUM($B$2:B159)*10</f>
        <v>125610000</v>
      </c>
      <c r="E159" s="10">
        <f t="shared" si="5"/>
        <v>1256100</v>
      </c>
    </row>
    <row r="160" ht="16.5" spans="1:5">
      <c r="A160" s="10">
        <v>159</v>
      </c>
      <c r="B160" s="10">
        <v>159000</v>
      </c>
      <c r="C160" s="10">
        <f t="shared" si="4"/>
        <v>1590</v>
      </c>
      <c r="D160" s="10">
        <f>SUM($B$2:B160)*10</f>
        <v>127200000</v>
      </c>
      <c r="E160" s="10">
        <f t="shared" si="5"/>
        <v>1272000</v>
      </c>
    </row>
    <row r="161" ht="16.5" spans="1:5">
      <c r="A161" s="10">
        <v>160</v>
      </c>
      <c r="B161" s="10">
        <v>160000</v>
      </c>
      <c r="C161" s="10">
        <f t="shared" si="4"/>
        <v>1600</v>
      </c>
      <c r="D161" s="10">
        <f>SUM($B$2:B161)*10</f>
        <v>128800000</v>
      </c>
      <c r="E161" s="10">
        <f t="shared" si="5"/>
        <v>1288000</v>
      </c>
    </row>
    <row r="162" ht="16.5" spans="1:5">
      <c r="A162" s="10">
        <v>161</v>
      </c>
      <c r="B162" s="10">
        <v>161000</v>
      </c>
      <c r="C162" s="10">
        <f t="shared" si="4"/>
        <v>1610</v>
      </c>
      <c r="D162" s="10">
        <f>SUM($B$2:B162)*10</f>
        <v>130410000</v>
      </c>
      <c r="E162" s="10">
        <f t="shared" si="5"/>
        <v>1304100</v>
      </c>
    </row>
    <row r="163" ht="16.5" spans="1:5">
      <c r="A163" s="10">
        <v>162</v>
      </c>
      <c r="B163" s="10">
        <v>162000</v>
      </c>
      <c r="C163" s="10">
        <f t="shared" si="4"/>
        <v>1620</v>
      </c>
      <c r="D163" s="10">
        <f>SUM($B$2:B163)*10</f>
        <v>132030000</v>
      </c>
      <c r="E163" s="10">
        <f t="shared" si="5"/>
        <v>1320300</v>
      </c>
    </row>
    <row r="164" ht="16.5" spans="1:5">
      <c r="A164" s="10">
        <v>163</v>
      </c>
      <c r="B164" s="10">
        <v>163000</v>
      </c>
      <c r="C164" s="10">
        <f t="shared" si="4"/>
        <v>1630</v>
      </c>
      <c r="D164" s="10">
        <f>SUM($B$2:B164)*10</f>
        <v>133660000</v>
      </c>
      <c r="E164" s="10">
        <f t="shared" si="5"/>
        <v>1336600</v>
      </c>
    </row>
    <row r="165" ht="16.5" spans="1:5">
      <c r="A165" s="10">
        <v>164</v>
      </c>
      <c r="B165" s="10">
        <v>164000</v>
      </c>
      <c r="C165" s="10">
        <f t="shared" si="4"/>
        <v>1640</v>
      </c>
      <c r="D165" s="10">
        <f>SUM($B$2:B165)*10</f>
        <v>135300000</v>
      </c>
      <c r="E165" s="10">
        <f t="shared" si="5"/>
        <v>1353000</v>
      </c>
    </row>
    <row r="166" ht="16.5" spans="1:5">
      <c r="A166" s="10">
        <v>165</v>
      </c>
      <c r="B166" s="10">
        <v>165000</v>
      </c>
      <c r="C166" s="10">
        <f t="shared" si="4"/>
        <v>1650</v>
      </c>
      <c r="D166" s="10">
        <f>SUM($B$2:B166)*10</f>
        <v>136950000</v>
      </c>
      <c r="E166" s="10">
        <f t="shared" si="5"/>
        <v>1369500</v>
      </c>
    </row>
    <row r="167" ht="16.5" spans="1:5">
      <c r="A167" s="10">
        <v>166</v>
      </c>
      <c r="B167" s="10">
        <v>166000</v>
      </c>
      <c r="C167" s="10">
        <f t="shared" si="4"/>
        <v>1660</v>
      </c>
      <c r="D167" s="10">
        <f>SUM($B$2:B167)*10</f>
        <v>138610000</v>
      </c>
      <c r="E167" s="10">
        <f t="shared" si="5"/>
        <v>1386100</v>
      </c>
    </row>
    <row r="168" ht="16.5" spans="1:5">
      <c r="A168" s="10">
        <v>167</v>
      </c>
      <c r="B168" s="10">
        <v>167000</v>
      </c>
      <c r="C168" s="10">
        <f t="shared" si="4"/>
        <v>1670</v>
      </c>
      <c r="D168" s="10">
        <f>SUM($B$2:B168)*10</f>
        <v>140280000</v>
      </c>
      <c r="E168" s="10">
        <f t="shared" si="5"/>
        <v>1402800</v>
      </c>
    </row>
    <row r="169" ht="16.5" spans="1:5">
      <c r="A169" s="10">
        <v>168</v>
      </c>
      <c r="B169" s="10">
        <v>168000</v>
      </c>
      <c r="C169" s="10">
        <f t="shared" si="4"/>
        <v>1680</v>
      </c>
      <c r="D169" s="10">
        <f>SUM($B$2:B169)*10</f>
        <v>141960000</v>
      </c>
      <c r="E169" s="10">
        <f t="shared" si="5"/>
        <v>1419600</v>
      </c>
    </row>
    <row r="170" ht="16.5" spans="1:5">
      <c r="A170" s="10">
        <v>169</v>
      </c>
      <c r="B170" s="10">
        <v>169000</v>
      </c>
      <c r="C170" s="10">
        <f t="shared" si="4"/>
        <v>1690</v>
      </c>
      <c r="D170" s="10">
        <f>SUM($B$2:B170)*10</f>
        <v>143650000</v>
      </c>
      <c r="E170" s="10">
        <f t="shared" si="5"/>
        <v>1436500</v>
      </c>
    </row>
    <row r="171" ht="16.5" spans="1:5">
      <c r="A171" s="10">
        <v>170</v>
      </c>
      <c r="B171" s="10">
        <v>170000</v>
      </c>
      <c r="C171" s="10">
        <f t="shared" si="4"/>
        <v>1700</v>
      </c>
      <c r="D171" s="10">
        <f>SUM($B$2:B171)*10</f>
        <v>145350000</v>
      </c>
      <c r="E171" s="10">
        <f t="shared" si="5"/>
        <v>1453500</v>
      </c>
    </row>
    <row r="172" ht="16.5" spans="1:5">
      <c r="A172" s="10">
        <v>171</v>
      </c>
      <c r="B172" s="10">
        <v>171000</v>
      </c>
      <c r="C172" s="10">
        <f t="shared" si="4"/>
        <v>1710</v>
      </c>
      <c r="D172" s="10">
        <f>SUM($B$2:B172)*10</f>
        <v>147060000</v>
      </c>
      <c r="E172" s="10">
        <f t="shared" si="5"/>
        <v>1470600</v>
      </c>
    </row>
    <row r="173" ht="16.5" spans="1:5">
      <c r="A173" s="10">
        <v>172</v>
      </c>
      <c r="B173" s="10">
        <v>172000</v>
      </c>
      <c r="C173" s="10">
        <f t="shared" si="4"/>
        <v>1720</v>
      </c>
      <c r="D173" s="10">
        <f>SUM($B$2:B173)*10</f>
        <v>148780000</v>
      </c>
      <c r="E173" s="10">
        <f t="shared" si="5"/>
        <v>1487800</v>
      </c>
    </row>
    <row r="174" ht="16.5" spans="1:5">
      <c r="A174" s="10">
        <v>173</v>
      </c>
      <c r="B174" s="10">
        <v>173000</v>
      </c>
      <c r="C174" s="10">
        <f t="shared" si="4"/>
        <v>1730</v>
      </c>
      <c r="D174" s="10">
        <f>SUM($B$2:B174)*10</f>
        <v>150510000</v>
      </c>
      <c r="E174" s="10">
        <f t="shared" si="5"/>
        <v>1505100</v>
      </c>
    </row>
    <row r="175" ht="16.5" spans="1:5">
      <c r="A175" s="10">
        <v>174</v>
      </c>
      <c r="B175" s="10">
        <v>174000</v>
      </c>
      <c r="C175" s="10">
        <f t="shared" si="4"/>
        <v>1740</v>
      </c>
      <c r="D175" s="10">
        <f>SUM($B$2:B175)*10</f>
        <v>152250000</v>
      </c>
      <c r="E175" s="10">
        <f t="shared" si="5"/>
        <v>1522500</v>
      </c>
    </row>
    <row r="176" ht="16.5" spans="1:5">
      <c r="A176" s="10">
        <v>175</v>
      </c>
      <c r="B176" s="10">
        <v>175000</v>
      </c>
      <c r="C176" s="10">
        <f t="shared" si="4"/>
        <v>1750</v>
      </c>
      <c r="D176" s="10">
        <f>SUM($B$2:B176)*10</f>
        <v>154000000</v>
      </c>
      <c r="E176" s="10">
        <f t="shared" si="5"/>
        <v>1540000</v>
      </c>
    </row>
    <row r="177" ht="16.5" spans="1:5">
      <c r="A177" s="10">
        <v>176</v>
      </c>
      <c r="B177" s="10">
        <v>176000</v>
      </c>
      <c r="C177" s="10">
        <f t="shared" si="4"/>
        <v>1760</v>
      </c>
      <c r="D177" s="10">
        <f>SUM($B$2:B177)*10</f>
        <v>155760000</v>
      </c>
      <c r="E177" s="10">
        <f t="shared" si="5"/>
        <v>1557600</v>
      </c>
    </row>
    <row r="178" ht="16.5" spans="1:5">
      <c r="A178" s="10">
        <v>177</v>
      </c>
      <c r="B178" s="10">
        <v>177000</v>
      </c>
      <c r="C178" s="10">
        <f t="shared" si="4"/>
        <v>1770</v>
      </c>
      <c r="D178" s="10">
        <f>SUM($B$2:B178)*10</f>
        <v>157530000</v>
      </c>
      <c r="E178" s="10">
        <f t="shared" si="5"/>
        <v>1575300</v>
      </c>
    </row>
    <row r="179" ht="16.5" spans="1:5">
      <c r="A179" s="10">
        <v>178</v>
      </c>
      <c r="B179" s="10">
        <v>178000</v>
      </c>
      <c r="C179" s="10">
        <f t="shared" si="4"/>
        <v>1780</v>
      </c>
      <c r="D179" s="10">
        <f>SUM($B$2:B179)*10</f>
        <v>159310000</v>
      </c>
      <c r="E179" s="10">
        <f t="shared" si="5"/>
        <v>1593100</v>
      </c>
    </row>
    <row r="180" ht="16.5" spans="1:5">
      <c r="A180" s="10">
        <v>179</v>
      </c>
      <c r="B180" s="10">
        <v>179000</v>
      </c>
      <c r="C180" s="10">
        <f t="shared" si="4"/>
        <v>1790</v>
      </c>
      <c r="D180" s="10">
        <f>SUM($B$2:B180)*10</f>
        <v>161100000</v>
      </c>
      <c r="E180" s="10">
        <f t="shared" si="5"/>
        <v>1611000</v>
      </c>
    </row>
    <row r="181" ht="16.5" spans="1:5">
      <c r="A181" s="10">
        <v>180</v>
      </c>
      <c r="B181" s="10">
        <v>180000</v>
      </c>
      <c r="C181" s="10">
        <f t="shared" si="4"/>
        <v>1800</v>
      </c>
      <c r="D181" s="10">
        <f>SUM($B$2:B181)*10</f>
        <v>162900000</v>
      </c>
      <c r="E181" s="10">
        <f t="shared" si="5"/>
        <v>1629000</v>
      </c>
    </row>
    <row r="182" ht="16.5" spans="1:5">
      <c r="A182" s="10">
        <v>181</v>
      </c>
      <c r="B182" s="10">
        <v>181000</v>
      </c>
      <c r="C182" s="10">
        <f t="shared" si="4"/>
        <v>1810</v>
      </c>
      <c r="D182" s="10">
        <f>SUM($B$2:B182)*10</f>
        <v>164710000</v>
      </c>
      <c r="E182" s="10">
        <f t="shared" si="5"/>
        <v>1647100</v>
      </c>
    </row>
    <row r="183" ht="16.5" spans="1:5">
      <c r="A183" s="10">
        <v>182</v>
      </c>
      <c r="B183" s="10">
        <v>182000</v>
      </c>
      <c r="C183" s="10">
        <f t="shared" si="4"/>
        <v>1820</v>
      </c>
      <c r="D183" s="10">
        <f>SUM($B$2:B183)*10</f>
        <v>166530000</v>
      </c>
      <c r="E183" s="10">
        <f t="shared" si="5"/>
        <v>1665300</v>
      </c>
    </row>
    <row r="184" ht="16.5" spans="1:5">
      <c r="A184" s="10">
        <v>183</v>
      </c>
      <c r="B184" s="10">
        <v>183000</v>
      </c>
      <c r="C184" s="10">
        <f t="shared" si="4"/>
        <v>1830</v>
      </c>
      <c r="D184" s="10">
        <f>SUM($B$2:B184)*10</f>
        <v>168360000</v>
      </c>
      <c r="E184" s="10">
        <f t="shared" si="5"/>
        <v>1683600</v>
      </c>
    </row>
    <row r="185" ht="16.5" spans="1:5">
      <c r="A185" s="10">
        <v>184</v>
      </c>
      <c r="B185" s="10">
        <v>184000</v>
      </c>
      <c r="C185" s="10">
        <f t="shared" si="4"/>
        <v>1840</v>
      </c>
      <c r="D185" s="10">
        <f>SUM($B$2:B185)*10</f>
        <v>170200000</v>
      </c>
      <c r="E185" s="10">
        <f t="shared" si="5"/>
        <v>1702000</v>
      </c>
    </row>
    <row r="186" ht="16.5" spans="1:5">
      <c r="A186" s="10">
        <v>185</v>
      </c>
      <c r="B186" s="10">
        <v>185000</v>
      </c>
      <c r="C186" s="10">
        <f t="shared" si="4"/>
        <v>1850</v>
      </c>
      <c r="D186" s="10">
        <f>SUM($B$2:B186)*10</f>
        <v>172050000</v>
      </c>
      <c r="E186" s="10">
        <f t="shared" si="5"/>
        <v>1720500</v>
      </c>
    </row>
    <row r="187" ht="16.5" spans="1:5">
      <c r="A187" s="10">
        <v>186</v>
      </c>
      <c r="B187" s="10">
        <v>186000</v>
      </c>
      <c r="C187" s="10">
        <f t="shared" si="4"/>
        <v>1860</v>
      </c>
      <c r="D187" s="10">
        <f>SUM($B$2:B187)*10</f>
        <v>173910000</v>
      </c>
      <c r="E187" s="10">
        <f t="shared" si="5"/>
        <v>1739100</v>
      </c>
    </row>
    <row r="188" ht="16.5" spans="1:5">
      <c r="A188" s="10">
        <v>187</v>
      </c>
      <c r="B188" s="10">
        <v>187000</v>
      </c>
      <c r="C188" s="10">
        <f t="shared" si="4"/>
        <v>1870</v>
      </c>
      <c r="D188" s="10">
        <f>SUM($B$2:B188)*10</f>
        <v>175780000</v>
      </c>
      <c r="E188" s="10">
        <f t="shared" si="5"/>
        <v>1757800</v>
      </c>
    </row>
    <row r="189" ht="16.5" spans="1:5">
      <c r="A189" s="10">
        <v>188</v>
      </c>
      <c r="B189" s="10">
        <v>188000</v>
      </c>
      <c r="C189" s="10">
        <f t="shared" si="4"/>
        <v>1880</v>
      </c>
      <c r="D189" s="10">
        <f>SUM($B$2:B189)*10</f>
        <v>177660000</v>
      </c>
      <c r="E189" s="10">
        <f t="shared" si="5"/>
        <v>1776600</v>
      </c>
    </row>
    <row r="190" ht="16.5" spans="1:5">
      <c r="A190" s="10">
        <v>189</v>
      </c>
      <c r="B190" s="10">
        <v>189000</v>
      </c>
      <c r="C190" s="10">
        <f t="shared" si="4"/>
        <v>1890</v>
      </c>
      <c r="D190" s="10">
        <f>SUM($B$2:B190)*10</f>
        <v>179550000</v>
      </c>
      <c r="E190" s="10">
        <f t="shared" si="5"/>
        <v>1795500</v>
      </c>
    </row>
    <row r="191" ht="16.5" spans="1:5">
      <c r="A191" s="10">
        <v>190</v>
      </c>
      <c r="B191" s="10">
        <v>190000</v>
      </c>
      <c r="C191" s="10">
        <f t="shared" si="4"/>
        <v>1900</v>
      </c>
      <c r="D191" s="10">
        <f>SUM($B$2:B191)*10</f>
        <v>181450000</v>
      </c>
      <c r="E191" s="10">
        <f t="shared" si="5"/>
        <v>1814500</v>
      </c>
    </row>
    <row r="192" ht="16.5" spans="1:5">
      <c r="A192" s="10">
        <v>191</v>
      </c>
      <c r="B192" s="10">
        <v>191000</v>
      </c>
      <c r="C192" s="10">
        <f t="shared" si="4"/>
        <v>1910</v>
      </c>
      <c r="D192" s="10">
        <f>SUM($B$2:B192)*10</f>
        <v>183360000</v>
      </c>
      <c r="E192" s="10">
        <f t="shared" si="5"/>
        <v>1833600</v>
      </c>
    </row>
    <row r="193" ht="16.5" spans="1:5">
      <c r="A193" s="10">
        <v>192</v>
      </c>
      <c r="B193" s="10">
        <v>192000</v>
      </c>
      <c r="C193" s="10">
        <f t="shared" si="4"/>
        <v>1920</v>
      </c>
      <c r="D193" s="10">
        <f>SUM($B$2:B193)*10</f>
        <v>185280000</v>
      </c>
      <c r="E193" s="10">
        <f t="shared" si="5"/>
        <v>1852800</v>
      </c>
    </row>
    <row r="194" ht="16.5" spans="1:5">
      <c r="A194" s="10">
        <v>193</v>
      </c>
      <c r="B194" s="10">
        <v>193000</v>
      </c>
      <c r="C194" s="10">
        <f t="shared" si="4"/>
        <v>1930</v>
      </c>
      <c r="D194" s="10">
        <f>SUM($B$2:B194)*10</f>
        <v>187210000</v>
      </c>
      <c r="E194" s="10">
        <f t="shared" si="5"/>
        <v>1872100</v>
      </c>
    </row>
    <row r="195" ht="16.5" spans="1:5">
      <c r="A195" s="10">
        <v>194</v>
      </c>
      <c r="B195" s="10">
        <v>194000</v>
      </c>
      <c r="C195" s="10">
        <f t="shared" ref="C195:C258" si="6">B195/100</f>
        <v>1940</v>
      </c>
      <c r="D195" s="10">
        <f>SUM($B$2:B195)*10</f>
        <v>189150000</v>
      </c>
      <c r="E195" s="10">
        <f t="shared" ref="E195:E258" si="7">D195/100</f>
        <v>1891500</v>
      </c>
    </row>
    <row r="196" ht="16.5" spans="1:5">
      <c r="A196" s="10">
        <v>195</v>
      </c>
      <c r="B196" s="10">
        <v>195000</v>
      </c>
      <c r="C196" s="10">
        <f t="shared" si="6"/>
        <v>1950</v>
      </c>
      <c r="D196" s="10">
        <f>SUM($B$2:B196)*10</f>
        <v>191100000</v>
      </c>
      <c r="E196" s="10">
        <f t="shared" si="7"/>
        <v>1911000</v>
      </c>
    </row>
    <row r="197" ht="16.5" spans="1:5">
      <c r="A197" s="10">
        <v>196</v>
      </c>
      <c r="B197" s="10">
        <v>196000</v>
      </c>
      <c r="C197" s="10">
        <f t="shared" si="6"/>
        <v>1960</v>
      </c>
      <c r="D197" s="10">
        <f>SUM($B$2:B197)*10</f>
        <v>193060000</v>
      </c>
      <c r="E197" s="10">
        <f t="shared" si="7"/>
        <v>1930600</v>
      </c>
    </row>
    <row r="198" ht="16.5" spans="1:5">
      <c r="A198" s="10">
        <v>197</v>
      </c>
      <c r="B198" s="10">
        <v>197000</v>
      </c>
      <c r="C198" s="10">
        <f t="shared" si="6"/>
        <v>1970</v>
      </c>
      <c r="D198" s="10">
        <f>SUM($B$2:B198)*10</f>
        <v>195030000</v>
      </c>
      <c r="E198" s="10">
        <f t="shared" si="7"/>
        <v>1950300</v>
      </c>
    </row>
    <row r="199" ht="16.5" spans="1:5">
      <c r="A199" s="10">
        <v>198</v>
      </c>
      <c r="B199" s="10">
        <v>198000</v>
      </c>
      <c r="C199" s="10">
        <f t="shared" si="6"/>
        <v>1980</v>
      </c>
      <c r="D199" s="10">
        <f>SUM($B$2:B199)*10</f>
        <v>197010000</v>
      </c>
      <c r="E199" s="10">
        <f t="shared" si="7"/>
        <v>1970100</v>
      </c>
    </row>
    <row r="200" ht="16.5" spans="1:5">
      <c r="A200" s="10">
        <v>199</v>
      </c>
      <c r="B200" s="10">
        <v>199000</v>
      </c>
      <c r="C200" s="10">
        <f t="shared" si="6"/>
        <v>1990</v>
      </c>
      <c r="D200" s="10">
        <f>SUM($B$2:B200)*10</f>
        <v>199000000</v>
      </c>
      <c r="E200" s="10">
        <f t="shared" si="7"/>
        <v>1990000</v>
      </c>
    </row>
    <row r="201" ht="16.5" spans="1:5">
      <c r="A201" s="10">
        <v>200</v>
      </c>
      <c r="B201" s="10">
        <v>200000</v>
      </c>
      <c r="C201" s="10">
        <f t="shared" si="6"/>
        <v>2000</v>
      </c>
      <c r="D201" s="10">
        <f>SUM($B$2:B201)*10</f>
        <v>201000000</v>
      </c>
      <c r="E201" s="10">
        <f t="shared" si="7"/>
        <v>2010000</v>
      </c>
    </row>
    <row r="202" ht="16.5" spans="1:5">
      <c r="A202" s="10">
        <v>201</v>
      </c>
      <c r="B202" s="10">
        <v>201000</v>
      </c>
      <c r="C202" s="10">
        <f t="shared" si="6"/>
        <v>2010</v>
      </c>
      <c r="D202" s="10">
        <f>SUM($B$2:B202)*10</f>
        <v>203010000</v>
      </c>
      <c r="E202" s="10">
        <f t="shared" si="7"/>
        <v>2030100</v>
      </c>
    </row>
    <row r="203" ht="16.5" spans="1:5">
      <c r="A203" s="10">
        <v>202</v>
      </c>
      <c r="B203" s="10">
        <v>202000</v>
      </c>
      <c r="C203" s="10">
        <f t="shared" si="6"/>
        <v>2020</v>
      </c>
      <c r="D203" s="10">
        <f>SUM($B$2:B203)*10</f>
        <v>205030000</v>
      </c>
      <c r="E203" s="10">
        <f t="shared" si="7"/>
        <v>2050300</v>
      </c>
    </row>
    <row r="204" ht="16.5" spans="1:5">
      <c r="A204" s="10">
        <v>203</v>
      </c>
      <c r="B204" s="10">
        <v>203000</v>
      </c>
      <c r="C204" s="10">
        <f t="shared" si="6"/>
        <v>2030</v>
      </c>
      <c r="D204" s="10">
        <f>SUM($B$2:B204)*10</f>
        <v>207060000</v>
      </c>
      <c r="E204" s="10">
        <f t="shared" si="7"/>
        <v>2070600</v>
      </c>
    </row>
    <row r="205" ht="16.5" spans="1:5">
      <c r="A205" s="10">
        <v>204</v>
      </c>
      <c r="B205" s="10">
        <v>204000</v>
      </c>
      <c r="C205" s="10">
        <f t="shared" si="6"/>
        <v>2040</v>
      </c>
      <c r="D205" s="10">
        <f>SUM($B$2:B205)*10</f>
        <v>209100000</v>
      </c>
      <c r="E205" s="10">
        <f t="shared" si="7"/>
        <v>2091000</v>
      </c>
    </row>
    <row r="206" ht="16.5" spans="1:5">
      <c r="A206" s="10">
        <v>205</v>
      </c>
      <c r="B206" s="10">
        <v>205000</v>
      </c>
      <c r="C206" s="10">
        <f t="shared" si="6"/>
        <v>2050</v>
      </c>
      <c r="D206" s="10">
        <f>SUM($B$2:B206)*10</f>
        <v>211150000</v>
      </c>
      <c r="E206" s="10">
        <f t="shared" si="7"/>
        <v>2111500</v>
      </c>
    </row>
    <row r="207" ht="16.5" spans="1:5">
      <c r="A207" s="10">
        <v>206</v>
      </c>
      <c r="B207" s="10">
        <v>206000</v>
      </c>
      <c r="C207" s="10">
        <f t="shared" si="6"/>
        <v>2060</v>
      </c>
      <c r="D207" s="10">
        <f>SUM($B$2:B207)*10</f>
        <v>213210000</v>
      </c>
      <c r="E207" s="10">
        <f t="shared" si="7"/>
        <v>2132100</v>
      </c>
    </row>
    <row r="208" ht="16.5" spans="1:5">
      <c r="A208" s="10">
        <v>207</v>
      </c>
      <c r="B208" s="10">
        <v>207000</v>
      </c>
      <c r="C208" s="10">
        <f t="shared" si="6"/>
        <v>2070</v>
      </c>
      <c r="D208" s="10">
        <f>SUM($B$2:B208)*10</f>
        <v>215280000</v>
      </c>
      <c r="E208" s="10">
        <f t="shared" si="7"/>
        <v>2152800</v>
      </c>
    </row>
    <row r="209" ht="16.5" spans="1:5">
      <c r="A209" s="10">
        <v>208</v>
      </c>
      <c r="B209" s="10">
        <v>208000</v>
      </c>
      <c r="C209" s="10">
        <f t="shared" si="6"/>
        <v>2080</v>
      </c>
      <c r="D209" s="10">
        <f>SUM($B$2:B209)*10</f>
        <v>217360000</v>
      </c>
      <c r="E209" s="10">
        <f t="shared" si="7"/>
        <v>2173600</v>
      </c>
    </row>
    <row r="210" ht="16.5" spans="1:5">
      <c r="A210" s="10">
        <v>209</v>
      </c>
      <c r="B210" s="10">
        <v>209000</v>
      </c>
      <c r="C210" s="10">
        <f t="shared" si="6"/>
        <v>2090</v>
      </c>
      <c r="D210" s="10">
        <f>SUM($B$2:B210)*10</f>
        <v>219450000</v>
      </c>
      <c r="E210" s="10">
        <f t="shared" si="7"/>
        <v>2194500</v>
      </c>
    </row>
    <row r="211" ht="16.5" spans="1:5">
      <c r="A211" s="10">
        <v>210</v>
      </c>
      <c r="B211" s="10">
        <v>210000</v>
      </c>
      <c r="C211" s="10">
        <f t="shared" si="6"/>
        <v>2100</v>
      </c>
      <c r="D211" s="10">
        <f>SUM($B$2:B211)*10</f>
        <v>221550000</v>
      </c>
      <c r="E211" s="10">
        <f t="shared" si="7"/>
        <v>2215500</v>
      </c>
    </row>
    <row r="212" ht="16.5" spans="1:5">
      <c r="A212" s="10">
        <v>211</v>
      </c>
      <c r="B212" s="10">
        <v>211000</v>
      </c>
      <c r="C212" s="10">
        <f t="shared" si="6"/>
        <v>2110</v>
      </c>
      <c r="D212" s="10">
        <f>SUM($B$2:B212)*10</f>
        <v>223660000</v>
      </c>
      <c r="E212" s="10">
        <f t="shared" si="7"/>
        <v>2236600</v>
      </c>
    </row>
    <row r="213" ht="16.5" spans="1:5">
      <c r="A213" s="10">
        <v>212</v>
      </c>
      <c r="B213" s="10">
        <v>212000</v>
      </c>
      <c r="C213" s="10">
        <f t="shared" si="6"/>
        <v>2120</v>
      </c>
      <c r="D213" s="10">
        <f>SUM($B$2:B213)*10</f>
        <v>225780000</v>
      </c>
      <c r="E213" s="10">
        <f t="shared" si="7"/>
        <v>2257800</v>
      </c>
    </row>
    <row r="214" ht="16.5" spans="1:5">
      <c r="A214" s="10">
        <v>213</v>
      </c>
      <c r="B214" s="10">
        <v>213000</v>
      </c>
      <c r="C214" s="10">
        <f t="shared" si="6"/>
        <v>2130</v>
      </c>
      <c r="D214" s="10">
        <f>SUM($B$2:B214)*10</f>
        <v>227910000</v>
      </c>
      <c r="E214" s="10">
        <f t="shared" si="7"/>
        <v>2279100</v>
      </c>
    </row>
    <row r="215" ht="16.5" spans="1:5">
      <c r="A215" s="10">
        <v>214</v>
      </c>
      <c r="B215" s="10">
        <v>214000</v>
      </c>
      <c r="C215" s="10">
        <f t="shared" si="6"/>
        <v>2140</v>
      </c>
      <c r="D215" s="10">
        <f>SUM($B$2:B215)*10</f>
        <v>230050000</v>
      </c>
      <c r="E215" s="10">
        <f t="shared" si="7"/>
        <v>2300500</v>
      </c>
    </row>
    <row r="216" ht="16.5" spans="1:5">
      <c r="A216" s="10">
        <v>215</v>
      </c>
      <c r="B216" s="10">
        <v>215000</v>
      </c>
      <c r="C216" s="10">
        <f t="shared" si="6"/>
        <v>2150</v>
      </c>
      <c r="D216" s="10">
        <f>SUM($B$2:B216)*10</f>
        <v>232200000</v>
      </c>
      <c r="E216" s="10">
        <f t="shared" si="7"/>
        <v>2322000</v>
      </c>
    </row>
    <row r="217" ht="16.5" spans="1:5">
      <c r="A217" s="10">
        <v>216</v>
      </c>
      <c r="B217" s="10">
        <v>216000</v>
      </c>
      <c r="C217" s="10">
        <f t="shared" si="6"/>
        <v>2160</v>
      </c>
      <c r="D217" s="10">
        <f>SUM($B$2:B217)*10</f>
        <v>234360000</v>
      </c>
      <c r="E217" s="10">
        <f t="shared" si="7"/>
        <v>2343600</v>
      </c>
    </row>
    <row r="218" ht="16.5" spans="1:5">
      <c r="A218" s="10">
        <v>217</v>
      </c>
      <c r="B218" s="10">
        <v>217000</v>
      </c>
      <c r="C218" s="10">
        <f t="shared" si="6"/>
        <v>2170</v>
      </c>
      <c r="D218" s="10">
        <f>SUM($B$2:B218)*10</f>
        <v>236530000</v>
      </c>
      <c r="E218" s="10">
        <f t="shared" si="7"/>
        <v>2365300</v>
      </c>
    </row>
    <row r="219" ht="16.5" spans="1:5">
      <c r="A219" s="10">
        <v>218</v>
      </c>
      <c r="B219" s="10">
        <v>218000</v>
      </c>
      <c r="C219" s="10">
        <f t="shared" si="6"/>
        <v>2180</v>
      </c>
      <c r="D219" s="10">
        <f>SUM($B$2:B219)*10</f>
        <v>238710000</v>
      </c>
      <c r="E219" s="10">
        <f t="shared" si="7"/>
        <v>2387100</v>
      </c>
    </row>
    <row r="220" ht="16.5" spans="1:5">
      <c r="A220" s="10">
        <v>219</v>
      </c>
      <c r="B220" s="10">
        <v>219000</v>
      </c>
      <c r="C220" s="10">
        <f t="shared" si="6"/>
        <v>2190</v>
      </c>
      <c r="D220" s="10">
        <f>SUM($B$2:B220)*10</f>
        <v>240900000</v>
      </c>
      <c r="E220" s="10">
        <f t="shared" si="7"/>
        <v>2409000</v>
      </c>
    </row>
    <row r="221" ht="16.5" spans="1:5">
      <c r="A221" s="10">
        <v>220</v>
      </c>
      <c r="B221" s="10">
        <v>220000</v>
      </c>
      <c r="C221" s="10">
        <f t="shared" si="6"/>
        <v>2200</v>
      </c>
      <c r="D221" s="10">
        <f>SUM($B$2:B221)*10</f>
        <v>243100000</v>
      </c>
      <c r="E221" s="10">
        <f t="shared" si="7"/>
        <v>2431000</v>
      </c>
    </row>
    <row r="222" ht="16.5" spans="1:5">
      <c r="A222" s="10">
        <v>221</v>
      </c>
      <c r="B222" s="10">
        <v>221000</v>
      </c>
      <c r="C222" s="10">
        <f t="shared" si="6"/>
        <v>2210</v>
      </c>
      <c r="D222" s="10">
        <f>SUM($B$2:B222)*10</f>
        <v>245310000</v>
      </c>
      <c r="E222" s="10">
        <f t="shared" si="7"/>
        <v>2453100</v>
      </c>
    </row>
    <row r="223" ht="16.5" spans="1:5">
      <c r="A223" s="10">
        <v>222</v>
      </c>
      <c r="B223" s="10">
        <v>222000</v>
      </c>
      <c r="C223" s="10">
        <f t="shared" si="6"/>
        <v>2220</v>
      </c>
      <c r="D223" s="10">
        <f>SUM($B$2:B223)*10</f>
        <v>247530000</v>
      </c>
      <c r="E223" s="10">
        <f t="shared" si="7"/>
        <v>2475300</v>
      </c>
    </row>
    <row r="224" ht="16.5" spans="1:5">
      <c r="A224" s="10">
        <v>223</v>
      </c>
      <c r="B224" s="10">
        <v>223000</v>
      </c>
      <c r="C224" s="10">
        <f t="shared" si="6"/>
        <v>2230</v>
      </c>
      <c r="D224" s="10">
        <f>SUM($B$2:B224)*10</f>
        <v>249760000</v>
      </c>
      <c r="E224" s="10">
        <f t="shared" si="7"/>
        <v>2497600</v>
      </c>
    </row>
    <row r="225" ht="16.5" spans="1:5">
      <c r="A225" s="10">
        <v>224</v>
      </c>
      <c r="B225" s="10">
        <v>224000</v>
      </c>
      <c r="C225" s="10">
        <f t="shared" si="6"/>
        <v>2240</v>
      </c>
      <c r="D225" s="10">
        <f>SUM($B$2:B225)*10</f>
        <v>252000000</v>
      </c>
      <c r="E225" s="10">
        <f t="shared" si="7"/>
        <v>2520000</v>
      </c>
    </row>
    <row r="226" ht="16.5" spans="1:5">
      <c r="A226" s="10">
        <v>225</v>
      </c>
      <c r="B226" s="10">
        <v>225000</v>
      </c>
      <c r="C226" s="10">
        <f t="shared" si="6"/>
        <v>2250</v>
      </c>
      <c r="D226" s="10">
        <f>SUM($B$2:B226)*10</f>
        <v>254250000</v>
      </c>
      <c r="E226" s="10">
        <f t="shared" si="7"/>
        <v>2542500</v>
      </c>
    </row>
    <row r="227" ht="16.5" spans="1:5">
      <c r="A227" s="10">
        <v>226</v>
      </c>
      <c r="B227" s="10">
        <v>226000</v>
      </c>
      <c r="C227" s="10">
        <f t="shared" si="6"/>
        <v>2260</v>
      </c>
      <c r="D227" s="10">
        <f>SUM($B$2:B227)*10</f>
        <v>256510000</v>
      </c>
      <c r="E227" s="10">
        <f t="shared" si="7"/>
        <v>2565100</v>
      </c>
    </row>
    <row r="228" ht="16.5" spans="1:5">
      <c r="A228" s="10">
        <v>227</v>
      </c>
      <c r="B228" s="10">
        <v>227000</v>
      </c>
      <c r="C228" s="10">
        <f t="shared" si="6"/>
        <v>2270</v>
      </c>
      <c r="D228" s="10">
        <f>SUM($B$2:B228)*10</f>
        <v>258780000</v>
      </c>
      <c r="E228" s="10">
        <f t="shared" si="7"/>
        <v>2587800</v>
      </c>
    </row>
    <row r="229" ht="16.5" spans="1:5">
      <c r="A229" s="10">
        <v>228</v>
      </c>
      <c r="B229" s="10">
        <v>228000</v>
      </c>
      <c r="C229" s="10">
        <f t="shared" si="6"/>
        <v>2280</v>
      </c>
      <c r="D229" s="10">
        <f>SUM($B$2:B229)*10</f>
        <v>261060000</v>
      </c>
      <c r="E229" s="10">
        <f t="shared" si="7"/>
        <v>2610600</v>
      </c>
    </row>
    <row r="230" ht="16.5" spans="1:5">
      <c r="A230" s="10">
        <v>229</v>
      </c>
      <c r="B230" s="10">
        <v>229000</v>
      </c>
      <c r="C230" s="10">
        <f t="shared" si="6"/>
        <v>2290</v>
      </c>
      <c r="D230" s="10">
        <f>SUM($B$2:B230)*10</f>
        <v>263350000</v>
      </c>
      <c r="E230" s="10">
        <f t="shared" si="7"/>
        <v>2633500</v>
      </c>
    </row>
    <row r="231" ht="16.5" spans="1:5">
      <c r="A231" s="10">
        <v>230</v>
      </c>
      <c r="B231" s="10">
        <v>230000</v>
      </c>
      <c r="C231" s="10">
        <f t="shared" si="6"/>
        <v>2300</v>
      </c>
      <c r="D231" s="10">
        <f>SUM($B$2:B231)*10</f>
        <v>265650000</v>
      </c>
      <c r="E231" s="10">
        <f t="shared" si="7"/>
        <v>2656500</v>
      </c>
    </row>
    <row r="232" ht="16.5" spans="1:5">
      <c r="A232" s="10">
        <v>231</v>
      </c>
      <c r="B232" s="10">
        <v>231000</v>
      </c>
      <c r="C232" s="10">
        <f t="shared" si="6"/>
        <v>2310</v>
      </c>
      <c r="D232" s="10">
        <f>SUM($B$2:B232)*10</f>
        <v>267960000</v>
      </c>
      <c r="E232" s="10">
        <f t="shared" si="7"/>
        <v>2679600</v>
      </c>
    </row>
    <row r="233" ht="16.5" spans="1:5">
      <c r="A233" s="10">
        <v>232</v>
      </c>
      <c r="B233" s="10">
        <v>232000</v>
      </c>
      <c r="C233" s="10">
        <f t="shared" si="6"/>
        <v>2320</v>
      </c>
      <c r="D233" s="10">
        <f>SUM($B$2:B233)*10</f>
        <v>270280000</v>
      </c>
      <c r="E233" s="10">
        <f t="shared" si="7"/>
        <v>2702800</v>
      </c>
    </row>
    <row r="234" ht="16.5" spans="1:5">
      <c r="A234" s="10">
        <v>233</v>
      </c>
      <c r="B234" s="10">
        <v>233000</v>
      </c>
      <c r="C234" s="10">
        <f t="shared" si="6"/>
        <v>2330</v>
      </c>
      <c r="D234" s="10">
        <f>SUM($B$2:B234)*10</f>
        <v>272610000</v>
      </c>
      <c r="E234" s="10">
        <f t="shared" si="7"/>
        <v>2726100</v>
      </c>
    </row>
    <row r="235" ht="16.5" spans="1:5">
      <c r="A235" s="10">
        <v>234</v>
      </c>
      <c r="B235" s="10">
        <v>234000</v>
      </c>
      <c r="C235" s="10">
        <f t="shared" si="6"/>
        <v>2340</v>
      </c>
      <c r="D235" s="10">
        <f>SUM($B$2:B235)*10</f>
        <v>274950000</v>
      </c>
      <c r="E235" s="10">
        <f t="shared" si="7"/>
        <v>2749500</v>
      </c>
    </row>
    <row r="236" ht="16.5" spans="1:5">
      <c r="A236" s="10">
        <v>235</v>
      </c>
      <c r="B236" s="10">
        <v>235000</v>
      </c>
      <c r="C236" s="10">
        <f t="shared" si="6"/>
        <v>2350</v>
      </c>
      <c r="D236" s="10">
        <f>SUM($B$2:B236)*10</f>
        <v>277300000</v>
      </c>
      <c r="E236" s="10">
        <f t="shared" si="7"/>
        <v>2773000</v>
      </c>
    </row>
    <row r="237" ht="16.5" spans="1:5">
      <c r="A237" s="10">
        <v>236</v>
      </c>
      <c r="B237" s="10">
        <v>236000</v>
      </c>
      <c r="C237" s="10">
        <f t="shared" si="6"/>
        <v>2360</v>
      </c>
      <c r="D237" s="10">
        <f>SUM($B$2:B237)*10</f>
        <v>279660000</v>
      </c>
      <c r="E237" s="10">
        <f t="shared" si="7"/>
        <v>2796600</v>
      </c>
    </row>
    <row r="238" ht="16.5" spans="1:5">
      <c r="A238" s="10">
        <v>237</v>
      </c>
      <c r="B238" s="10">
        <v>237000</v>
      </c>
      <c r="C238" s="10">
        <f t="shared" si="6"/>
        <v>2370</v>
      </c>
      <c r="D238" s="10">
        <f>SUM($B$2:B238)*10</f>
        <v>282030000</v>
      </c>
      <c r="E238" s="10">
        <f t="shared" si="7"/>
        <v>2820300</v>
      </c>
    </row>
    <row r="239" ht="16.5" spans="1:5">
      <c r="A239" s="10">
        <v>238</v>
      </c>
      <c r="B239" s="10">
        <v>238000</v>
      </c>
      <c r="C239" s="10">
        <f t="shared" si="6"/>
        <v>2380</v>
      </c>
      <c r="D239" s="10">
        <f>SUM($B$2:B239)*10</f>
        <v>284410000</v>
      </c>
      <c r="E239" s="10">
        <f t="shared" si="7"/>
        <v>2844100</v>
      </c>
    </row>
    <row r="240" ht="16.5" spans="1:5">
      <c r="A240" s="10">
        <v>239</v>
      </c>
      <c r="B240" s="10">
        <v>239000</v>
      </c>
      <c r="C240" s="10">
        <f t="shared" si="6"/>
        <v>2390</v>
      </c>
      <c r="D240" s="10">
        <f>SUM($B$2:B240)*10</f>
        <v>286800000</v>
      </c>
      <c r="E240" s="10">
        <f t="shared" si="7"/>
        <v>2868000</v>
      </c>
    </row>
    <row r="241" ht="16.5" spans="1:5">
      <c r="A241" s="10">
        <v>240</v>
      </c>
      <c r="B241" s="10">
        <v>240000</v>
      </c>
      <c r="C241" s="10">
        <f t="shared" si="6"/>
        <v>2400</v>
      </c>
      <c r="D241" s="10">
        <f>SUM($B$2:B241)*10</f>
        <v>289200000</v>
      </c>
      <c r="E241" s="10">
        <f t="shared" si="7"/>
        <v>2892000</v>
      </c>
    </row>
    <row r="242" ht="16.5" spans="1:5">
      <c r="A242" s="10">
        <v>241</v>
      </c>
      <c r="B242" s="10">
        <v>241000</v>
      </c>
      <c r="C242" s="10">
        <f t="shared" si="6"/>
        <v>2410</v>
      </c>
      <c r="D242" s="10">
        <f>SUM($B$2:B242)*10</f>
        <v>291610000</v>
      </c>
      <c r="E242" s="10">
        <f t="shared" si="7"/>
        <v>2916100</v>
      </c>
    </row>
    <row r="243" ht="16.5" spans="1:5">
      <c r="A243" s="10">
        <v>242</v>
      </c>
      <c r="B243" s="10">
        <v>242000</v>
      </c>
      <c r="C243" s="10">
        <f t="shared" si="6"/>
        <v>2420</v>
      </c>
      <c r="D243" s="10">
        <f>SUM($B$2:B243)*10</f>
        <v>294030000</v>
      </c>
      <c r="E243" s="10">
        <f t="shared" si="7"/>
        <v>2940300</v>
      </c>
    </row>
    <row r="244" ht="16.5" spans="1:5">
      <c r="A244" s="10">
        <v>243</v>
      </c>
      <c r="B244" s="10">
        <v>243000</v>
      </c>
      <c r="C244" s="10">
        <f t="shared" si="6"/>
        <v>2430</v>
      </c>
      <c r="D244" s="10">
        <f>SUM($B$2:B244)*10</f>
        <v>296460000</v>
      </c>
      <c r="E244" s="10">
        <f t="shared" si="7"/>
        <v>2964600</v>
      </c>
    </row>
    <row r="245" ht="16.5" spans="1:5">
      <c r="A245" s="10">
        <v>244</v>
      </c>
      <c r="B245" s="10">
        <v>244000</v>
      </c>
      <c r="C245" s="10">
        <f t="shared" si="6"/>
        <v>2440</v>
      </c>
      <c r="D245" s="10">
        <f>SUM($B$2:B245)*10</f>
        <v>298900000</v>
      </c>
      <c r="E245" s="10">
        <f t="shared" si="7"/>
        <v>2989000</v>
      </c>
    </row>
    <row r="246" ht="16.5" spans="1:5">
      <c r="A246" s="10">
        <v>245</v>
      </c>
      <c r="B246" s="10">
        <v>245000</v>
      </c>
      <c r="C246" s="10">
        <f t="shared" si="6"/>
        <v>2450</v>
      </c>
      <c r="D246" s="10">
        <f>SUM($B$2:B246)*10</f>
        <v>301350000</v>
      </c>
      <c r="E246" s="10">
        <f t="shared" si="7"/>
        <v>3013500</v>
      </c>
    </row>
    <row r="247" ht="16.5" spans="1:5">
      <c r="A247" s="10">
        <v>246</v>
      </c>
      <c r="B247" s="10">
        <v>246000</v>
      </c>
      <c r="C247" s="10">
        <f t="shared" si="6"/>
        <v>2460</v>
      </c>
      <c r="D247" s="10">
        <f>SUM($B$2:B247)*10</f>
        <v>303810000</v>
      </c>
      <c r="E247" s="10">
        <f t="shared" si="7"/>
        <v>3038100</v>
      </c>
    </row>
    <row r="248" ht="16.5" spans="1:5">
      <c r="A248" s="10">
        <v>247</v>
      </c>
      <c r="B248" s="10">
        <v>247000</v>
      </c>
      <c r="C248" s="10">
        <f t="shared" si="6"/>
        <v>2470</v>
      </c>
      <c r="D248" s="10">
        <f>SUM($B$2:B248)*10</f>
        <v>306280000</v>
      </c>
      <c r="E248" s="10">
        <f t="shared" si="7"/>
        <v>3062800</v>
      </c>
    </row>
    <row r="249" ht="16.5" spans="1:5">
      <c r="A249" s="10">
        <v>248</v>
      </c>
      <c r="B249" s="10">
        <v>248000</v>
      </c>
      <c r="C249" s="10">
        <f t="shared" si="6"/>
        <v>2480</v>
      </c>
      <c r="D249" s="10">
        <f>SUM($B$2:B249)*10</f>
        <v>308760000</v>
      </c>
      <c r="E249" s="10">
        <f t="shared" si="7"/>
        <v>3087600</v>
      </c>
    </row>
    <row r="250" ht="16.5" spans="1:5">
      <c r="A250" s="10">
        <v>249</v>
      </c>
      <c r="B250" s="10">
        <v>249000</v>
      </c>
      <c r="C250" s="10">
        <f t="shared" si="6"/>
        <v>2490</v>
      </c>
      <c r="D250" s="10">
        <f>SUM($B$2:B250)*10</f>
        <v>311250000</v>
      </c>
      <c r="E250" s="10">
        <f t="shared" si="7"/>
        <v>3112500</v>
      </c>
    </row>
    <row r="251" ht="16.5" spans="1:5">
      <c r="A251" s="10">
        <v>250</v>
      </c>
      <c r="B251" s="10">
        <v>250000</v>
      </c>
      <c r="C251" s="10">
        <f t="shared" si="6"/>
        <v>2500</v>
      </c>
      <c r="D251" s="10">
        <f>SUM($B$2:B251)*10</f>
        <v>313750000</v>
      </c>
      <c r="E251" s="10">
        <f t="shared" si="7"/>
        <v>3137500</v>
      </c>
    </row>
    <row r="252" ht="16.5" spans="1:5">
      <c r="A252" s="10">
        <v>251</v>
      </c>
      <c r="B252" s="10">
        <v>251000</v>
      </c>
      <c r="C252" s="10">
        <f t="shared" si="6"/>
        <v>2510</v>
      </c>
      <c r="D252" s="10">
        <f>SUM($B$2:B252)*10</f>
        <v>316260000</v>
      </c>
      <c r="E252" s="10">
        <f t="shared" si="7"/>
        <v>3162600</v>
      </c>
    </row>
    <row r="253" ht="16.5" spans="1:5">
      <c r="A253" s="10">
        <v>252</v>
      </c>
      <c r="B253" s="10">
        <v>252000</v>
      </c>
      <c r="C253" s="10">
        <f t="shared" si="6"/>
        <v>2520</v>
      </c>
      <c r="D253" s="10">
        <f>SUM($B$2:B253)*10</f>
        <v>318780000</v>
      </c>
      <c r="E253" s="10">
        <f t="shared" si="7"/>
        <v>3187800</v>
      </c>
    </row>
    <row r="254" ht="16.5" spans="1:5">
      <c r="A254" s="10">
        <v>253</v>
      </c>
      <c r="B254" s="10">
        <v>253000</v>
      </c>
      <c r="C254" s="10">
        <f t="shared" si="6"/>
        <v>2530</v>
      </c>
      <c r="D254" s="10">
        <f>SUM($B$2:B254)*10</f>
        <v>321310000</v>
      </c>
      <c r="E254" s="10">
        <f t="shared" si="7"/>
        <v>3213100</v>
      </c>
    </row>
    <row r="255" ht="16.5" spans="1:5">
      <c r="A255" s="10">
        <v>254</v>
      </c>
      <c r="B255" s="10">
        <v>254000</v>
      </c>
      <c r="C255" s="10">
        <f t="shared" si="6"/>
        <v>2540</v>
      </c>
      <c r="D255" s="10">
        <f>SUM($B$2:B255)*10</f>
        <v>323850000</v>
      </c>
      <c r="E255" s="10">
        <f t="shared" si="7"/>
        <v>3238500</v>
      </c>
    </row>
    <row r="256" ht="16.5" spans="1:5">
      <c r="A256" s="10">
        <v>255</v>
      </c>
      <c r="B256" s="10">
        <v>255000</v>
      </c>
      <c r="C256" s="10">
        <f t="shared" si="6"/>
        <v>2550</v>
      </c>
      <c r="D256" s="10">
        <f>SUM($B$2:B256)*10</f>
        <v>326400000</v>
      </c>
      <c r="E256" s="10">
        <f t="shared" si="7"/>
        <v>3264000</v>
      </c>
    </row>
    <row r="257" ht="16.5" spans="1:5">
      <c r="A257" s="10">
        <v>256</v>
      </c>
      <c r="B257" s="10">
        <v>256000</v>
      </c>
      <c r="C257" s="10">
        <f t="shared" si="6"/>
        <v>2560</v>
      </c>
      <c r="D257" s="10">
        <f>SUM($B$2:B257)*10</f>
        <v>328960000</v>
      </c>
      <c r="E257" s="10">
        <f t="shared" si="7"/>
        <v>3289600</v>
      </c>
    </row>
    <row r="258" ht="16.5" spans="1:5">
      <c r="A258" s="10">
        <v>257</v>
      </c>
      <c r="B258" s="10">
        <v>257000</v>
      </c>
      <c r="C258" s="10">
        <f t="shared" si="6"/>
        <v>2570</v>
      </c>
      <c r="D258" s="10">
        <f>SUM($B$2:B258)*10</f>
        <v>331530000</v>
      </c>
      <c r="E258" s="10">
        <f t="shared" si="7"/>
        <v>3315300</v>
      </c>
    </row>
    <row r="259" ht="16.5" spans="1:5">
      <c r="A259" s="10">
        <v>258</v>
      </c>
      <c r="B259" s="10">
        <v>258000</v>
      </c>
      <c r="C259" s="10">
        <f t="shared" ref="C259:C301" si="8">B259/100</f>
        <v>2580</v>
      </c>
      <c r="D259" s="10">
        <f>SUM($B$2:B259)*10</f>
        <v>334110000</v>
      </c>
      <c r="E259" s="10">
        <f t="shared" ref="E259:E301" si="9">D259/100</f>
        <v>3341100</v>
      </c>
    </row>
    <row r="260" ht="16.5" spans="1:5">
      <c r="A260" s="10">
        <v>259</v>
      </c>
      <c r="B260" s="10">
        <v>259000</v>
      </c>
      <c r="C260" s="10">
        <f t="shared" si="8"/>
        <v>2590</v>
      </c>
      <c r="D260" s="10">
        <f>SUM($B$2:B260)*10</f>
        <v>336700000</v>
      </c>
      <c r="E260" s="10">
        <f t="shared" si="9"/>
        <v>3367000</v>
      </c>
    </row>
    <row r="261" ht="16.5" spans="1:5">
      <c r="A261" s="10">
        <v>260</v>
      </c>
      <c r="B261" s="10">
        <v>260000</v>
      </c>
      <c r="C261" s="10">
        <f t="shared" si="8"/>
        <v>2600</v>
      </c>
      <c r="D261" s="10">
        <f>SUM($B$2:B261)*10</f>
        <v>339300000</v>
      </c>
      <c r="E261" s="10">
        <f t="shared" si="9"/>
        <v>3393000</v>
      </c>
    </row>
    <row r="262" ht="16.5" spans="1:5">
      <c r="A262" s="10">
        <v>261</v>
      </c>
      <c r="B262" s="10">
        <v>261000</v>
      </c>
      <c r="C262" s="10">
        <f t="shared" si="8"/>
        <v>2610</v>
      </c>
      <c r="D262" s="10">
        <f>SUM($B$2:B262)*10</f>
        <v>341910000</v>
      </c>
      <c r="E262" s="10">
        <f t="shared" si="9"/>
        <v>3419100</v>
      </c>
    </row>
    <row r="263" ht="16.5" spans="1:5">
      <c r="A263" s="10">
        <v>262</v>
      </c>
      <c r="B263" s="10">
        <v>262000</v>
      </c>
      <c r="C263" s="10">
        <f t="shared" si="8"/>
        <v>2620</v>
      </c>
      <c r="D263" s="10">
        <f>SUM($B$2:B263)*10</f>
        <v>344530000</v>
      </c>
      <c r="E263" s="10">
        <f t="shared" si="9"/>
        <v>3445300</v>
      </c>
    </row>
    <row r="264" ht="16.5" spans="1:5">
      <c r="A264" s="10">
        <v>263</v>
      </c>
      <c r="B264" s="10">
        <v>263000</v>
      </c>
      <c r="C264" s="10">
        <f t="shared" si="8"/>
        <v>2630</v>
      </c>
      <c r="D264" s="10">
        <f>SUM($B$2:B264)*10</f>
        <v>347160000</v>
      </c>
      <c r="E264" s="10">
        <f t="shared" si="9"/>
        <v>3471600</v>
      </c>
    </row>
    <row r="265" ht="16.5" spans="1:5">
      <c r="A265" s="10">
        <v>264</v>
      </c>
      <c r="B265" s="10">
        <v>264000</v>
      </c>
      <c r="C265" s="10">
        <f t="shared" si="8"/>
        <v>2640</v>
      </c>
      <c r="D265" s="10">
        <f>SUM($B$2:B265)*10</f>
        <v>349800000</v>
      </c>
      <c r="E265" s="10">
        <f t="shared" si="9"/>
        <v>3498000</v>
      </c>
    </row>
    <row r="266" ht="16.5" spans="1:5">
      <c r="A266" s="10">
        <v>265</v>
      </c>
      <c r="B266" s="10">
        <v>265000</v>
      </c>
      <c r="C266" s="10">
        <f t="shared" si="8"/>
        <v>2650</v>
      </c>
      <c r="D266" s="10">
        <f>SUM($B$2:B266)*10</f>
        <v>352450000</v>
      </c>
      <c r="E266" s="10">
        <f t="shared" si="9"/>
        <v>3524500</v>
      </c>
    </row>
    <row r="267" ht="16.5" spans="1:5">
      <c r="A267" s="10">
        <v>266</v>
      </c>
      <c r="B267" s="10">
        <v>266000</v>
      </c>
      <c r="C267" s="10">
        <f t="shared" si="8"/>
        <v>2660</v>
      </c>
      <c r="D267" s="10">
        <f>SUM($B$2:B267)*10</f>
        <v>355110000</v>
      </c>
      <c r="E267" s="10">
        <f t="shared" si="9"/>
        <v>3551100</v>
      </c>
    </row>
    <row r="268" ht="16.5" spans="1:5">
      <c r="A268" s="10">
        <v>267</v>
      </c>
      <c r="B268" s="10">
        <v>267000</v>
      </c>
      <c r="C268" s="10">
        <f t="shared" si="8"/>
        <v>2670</v>
      </c>
      <c r="D268" s="10">
        <f>SUM($B$2:B268)*10</f>
        <v>357780000</v>
      </c>
      <c r="E268" s="10">
        <f t="shared" si="9"/>
        <v>3577800</v>
      </c>
    </row>
    <row r="269" ht="16.5" spans="1:5">
      <c r="A269" s="10">
        <v>268</v>
      </c>
      <c r="B269" s="10">
        <v>268000</v>
      </c>
      <c r="C269" s="10">
        <f t="shared" si="8"/>
        <v>2680</v>
      </c>
      <c r="D269" s="10">
        <f>SUM($B$2:B269)*10</f>
        <v>360460000</v>
      </c>
      <c r="E269" s="10">
        <f t="shared" si="9"/>
        <v>3604600</v>
      </c>
    </row>
    <row r="270" ht="16.5" spans="1:5">
      <c r="A270" s="10">
        <v>269</v>
      </c>
      <c r="B270" s="10">
        <v>269000</v>
      </c>
      <c r="C270" s="10">
        <f t="shared" si="8"/>
        <v>2690</v>
      </c>
      <c r="D270" s="10">
        <f>SUM($B$2:B270)*10</f>
        <v>363150000</v>
      </c>
      <c r="E270" s="10">
        <f t="shared" si="9"/>
        <v>3631500</v>
      </c>
    </row>
    <row r="271" ht="16.5" spans="1:5">
      <c r="A271" s="10">
        <v>270</v>
      </c>
      <c r="B271" s="10">
        <v>270000</v>
      </c>
      <c r="C271" s="10">
        <f t="shared" si="8"/>
        <v>2700</v>
      </c>
      <c r="D271" s="10">
        <f>SUM($B$2:B271)*10</f>
        <v>365850000</v>
      </c>
      <c r="E271" s="10">
        <f t="shared" si="9"/>
        <v>3658500</v>
      </c>
    </row>
    <row r="272" ht="16.5" spans="1:5">
      <c r="A272" s="10">
        <v>271</v>
      </c>
      <c r="B272" s="10">
        <v>271000</v>
      </c>
      <c r="C272" s="10">
        <f t="shared" si="8"/>
        <v>2710</v>
      </c>
      <c r="D272" s="10">
        <f>SUM($B$2:B272)*10</f>
        <v>368560000</v>
      </c>
      <c r="E272" s="10">
        <f t="shared" si="9"/>
        <v>3685600</v>
      </c>
    </row>
    <row r="273" ht="16.5" spans="1:5">
      <c r="A273" s="10">
        <v>272</v>
      </c>
      <c r="B273" s="10">
        <v>272000</v>
      </c>
      <c r="C273" s="10">
        <f t="shared" si="8"/>
        <v>2720</v>
      </c>
      <c r="D273" s="10">
        <f>SUM($B$2:B273)*10</f>
        <v>371280000</v>
      </c>
      <c r="E273" s="10">
        <f t="shared" si="9"/>
        <v>3712800</v>
      </c>
    </row>
    <row r="274" ht="16.5" spans="1:5">
      <c r="A274" s="10">
        <v>273</v>
      </c>
      <c r="B274" s="10">
        <v>273000</v>
      </c>
      <c r="C274" s="10">
        <f t="shared" si="8"/>
        <v>2730</v>
      </c>
      <c r="D274" s="10">
        <f>SUM($B$2:B274)*10</f>
        <v>374010000</v>
      </c>
      <c r="E274" s="10">
        <f t="shared" si="9"/>
        <v>3740100</v>
      </c>
    </row>
    <row r="275" ht="16.5" spans="1:5">
      <c r="A275" s="10">
        <v>274</v>
      </c>
      <c r="B275" s="10">
        <v>274000</v>
      </c>
      <c r="C275" s="10">
        <f t="shared" si="8"/>
        <v>2740</v>
      </c>
      <c r="D275" s="10">
        <f>SUM($B$2:B275)*10</f>
        <v>376750000</v>
      </c>
      <c r="E275" s="10">
        <f t="shared" si="9"/>
        <v>3767500</v>
      </c>
    </row>
    <row r="276" ht="16.5" spans="1:5">
      <c r="A276" s="10">
        <v>275</v>
      </c>
      <c r="B276" s="10">
        <v>275000</v>
      </c>
      <c r="C276" s="10">
        <f t="shared" si="8"/>
        <v>2750</v>
      </c>
      <c r="D276" s="10">
        <f>SUM($B$2:B276)*10</f>
        <v>379500000</v>
      </c>
      <c r="E276" s="10">
        <f t="shared" si="9"/>
        <v>3795000</v>
      </c>
    </row>
    <row r="277" ht="16.5" spans="1:5">
      <c r="A277" s="10">
        <v>276</v>
      </c>
      <c r="B277" s="10">
        <v>276000</v>
      </c>
      <c r="C277" s="10">
        <f t="shared" si="8"/>
        <v>2760</v>
      </c>
      <c r="D277" s="10">
        <f>SUM($B$2:B277)*10</f>
        <v>382260000</v>
      </c>
      <c r="E277" s="10">
        <f t="shared" si="9"/>
        <v>3822600</v>
      </c>
    </row>
    <row r="278" ht="16.5" spans="1:5">
      <c r="A278" s="10">
        <v>277</v>
      </c>
      <c r="B278" s="10">
        <v>277000</v>
      </c>
      <c r="C278" s="10">
        <f t="shared" si="8"/>
        <v>2770</v>
      </c>
      <c r="D278" s="10">
        <f>SUM($B$2:B278)*10</f>
        <v>385030000</v>
      </c>
      <c r="E278" s="10">
        <f t="shared" si="9"/>
        <v>3850300</v>
      </c>
    </row>
    <row r="279" ht="16.5" spans="1:5">
      <c r="A279" s="10">
        <v>278</v>
      </c>
      <c r="B279" s="10">
        <v>278000</v>
      </c>
      <c r="C279" s="10">
        <f t="shared" si="8"/>
        <v>2780</v>
      </c>
      <c r="D279" s="10">
        <f>SUM($B$2:B279)*10</f>
        <v>387810000</v>
      </c>
      <c r="E279" s="10">
        <f t="shared" si="9"/>
        <v>3878100</v>
      </c>
    </row>
    <row r="280" ht="16.5" spans="1:5">
      <c r="A280" s="10">
        <v>279</v>
      </c>
      <c r="B280" s="10">
        <v>279000</v>
      </c>
      <c r="C280" s="10">
        <f t="shared" si="8"/>
        <v>2790</v>
      </c>
      <c r="D280" s="10">
        <f>SUM($B$2:B280)*10</f>
        <v>390600000</v>
      </c>
      <c r="E280" s="10">
        <f t="shared" si="9"/>
        <v>3906000</v>
      </c>
    </row>
    <row r="281" ht="16.5" spans="1:5">
      <c r="A281" s="10">
        <v>280</v>
      </c>
      <c r="B281" s="10">
        <v>280000</v>
      </c>
      <c r="C281" s="10">
        <f t="shared" si="8"/>
        <v>2800</v>
      </c>
      <c r="D281" s="10">
        <f>SUM($B$2:B281)*10</f>
        <v>393400000</v>
      </c>
      <c r="E281" s="10">
        <f t="shared" si="9"/>
        <v>3934000</v>
      </c>
    </row>
    <row r="282" ht="16.5" spans="1:5">
      <c r="A282" s="10">
        <v>281</v>
      </c>
      <c r="B282" s="10">
        <v>281000</v>
      </c>
      <c r="C282" s="10">
        <f t="shared" si="8"/>
        <v>2810</v>
      </c>
      <c r="D282" s="10">
        <f>SUM($B$2:B282)*10</f>
        <v>396210000</v>
      </c>
      <c r="E282" s="10">
        <f t="shared" si="9"/>
        <v>3962100</v>
      </c>
    </row>
    <row r="283" ht="16.5" spans="1:5">
      <c r="A283" s="10">
        <v>282</v>
      </c>
      <c r="B283" s="10">
        <v>282000</v>
      </c>
      <c r="C283" s="10">
        <f t="shared" si="8"/>
        <v>2820</v>
      </c>
      <c r="D283" s="10">
        <f>SUM($B$2:B283)*10</f>
        <v>399030000</v>
      </c>
      <c r="E283" s="10">
        <f t="shared" si="9"/>
        <v>3990300</v>
      </c>
    </row>
    <row r="284" ht="16.5" spans="1:5">
      <c r="A284" s="10">
        <v>283</v>
      </c>
      <c r="B284" s="10">
        <v>283000</v>
      </c>
      <c r="C284" s="10">
        <f t="shared" si="8"/>
        <v>2830</v>
      </c>
      <c r="D284" s="10">
        <f>SUM($B$2:B284)*10</f>
        <v>401860000</v>
      </c>
      <c r="E284" s="10">
        <f t="shared" si="9"/>
        <v>4018600</v>
      </c>
    </row>
    <row r="285" ht="16.5" spans="1:5">
      <c r="A285" s="10">
        <v>284</v>
      </c>
      <c r="B285" s="10">
        <v>284000</v>
      </c>
      <c r="C285" s="10">
        <f t="shared" si="8"/>
        <v>2840</v>
      </c>
      <c r="D285" s="10">
        <f>SUM($B$2:B285)*10</f>
        <v>404700000</v>
      </c>
      <c r="E285" s="10">
        <f t="shared" si="9"/>
        <v>4047000</v>
      </c>
    </row>
    <row r="286" ht="16.5" spans="1:5">
      <c r="A286" s="10">
        <v>285</v>
      </c>
      <c r="B286" s="10">
        <v>285000</v>
      </c>
      <c r="C286" s="10">
        <f t="shared" si="8"/>
        <v>2850</v>
      </c>
      <c r="D286" s="10">
        <f>SUM($B$2:B286)*10</f>
        <v>407550000</v>
      </c>
      <c r="E286" s="10">
        <f t="shared" si="9"/>
        <v>4075500</v>
      </c>
    </row>
    <row r="287" ht="16.5" spans="1:5">
      <c r="A287" s="10">
        <v>286</v>
      </c>
      <c r="B287" s="10">
        <v>286000</v>
      </c>
      <c r="C287" s="10">
        <f t="shared" si="8"/>
        <v>2860</v>
      </c>
      <c r="D287" s="10">
        <f>SUM($B$2:B287)*10</f>
        <v>410410000</v>
      </c>
      <c r="E287" s="10">
        <f t="shared" si="9"/>
        <v>4104100</v>
      </c>
    </row>
    <row r="288" ht="16.5" spans="1:5">
      <c r="A288" s="10">
        <v>287</v>
      </c>
      <c r="B288" s="10">
        <v>287000</v>
      </c>
      <c r="C288" s="10">
        <f t="shared" si="8"/>
        <v>2870</v>
      </c>
      <c r="D288" s="10">
        <f>SUM($B$2:B288)*10</f>
        <v>413280000</v>
      </c>
      <c r="E288" s="10">
        <f t="shared" si="9"/>
        <v>4132800</v>
      </c>
    </row>
    <row r="289" ht="16.5" spans="1:5">
      <c r="A289" s="10">
        <v>288</v>
      </c>
      <c r="B289" s="10">
        <v>288000</v>
      </c>
      <c r="C289" s="10">
        <f t="shared" si="8"/>
        <v>2880</v>
      </c>
      <c r="D289" s="10">
        <f>SUM($B$2:B289)*10</f>
        <v>416160000</v>
      </c>
      <c r="E289" s="10">
        <f t="shared" si="9"/>
        <v>4161600</v>
      </c>
    </row>
    <row r="290" ht="16.5" spans="1:5">
      <c r="A290" s="10">
        <v>289</v>
      </c>
      <c r="B290" s="10">
        <v>289000</v>
      </c>
      <c r="C290" s="10">
        <f t="shared" si="8"/>
        <v>2890</v>
      </c>
      <c r="D290" s="10">
        <f>SUM($B$2:B290)*10</f>
        <v>419050000</v>
      </c>
      <c r="E290" s="10">
        <f t="shared" si="9"/>
        <v>4190500</v>
      </c>
    </row>
    <row r="291" ht="16.5" spans="1:5">
      <c r="A291" s="10">
        <v>290</v>
      </c>
      <c r="B291" s="10">
        <v>290000</v>
      </c>
      <c r="C291" s="10">
        <f t="shared" si="8"/>
        <v>2900</v>
      </c>
      <c r="D291" s="10">
        <f>SUM($B$2:B291)*10</f>
        <v>421950000</v>
      </c>
      <c r="E291" s="10">
        <f t="shared" si="9"/>
        <v>4219500</v>
      </c>
    </row>
    <row r="292" ht="16.5" spans="1:5">
      <c r="A292" s="10">
        <v>291</v>
      </c>
      <c r="B292" s="10">
        <v>291000</v>
      </c>
      <c r="C292" s="10">
        <f t="shared" si="8"/>
        <v>2910</v>
      </c>
      <c r="D292" s="10">
        <f>SUM($B$2:B292)*10</f>
        <v>424860000</v>
      </c>
      <c r="E292" s="10">
        <f t="shared" si="9"/>
        <v>4248600</v>
      </c>
    </row>
    <row r="293" ht="16.5" spans="1:5">
      <c r="A293" s="10">
        <v>292</v>
      </c>
      <c r="B293" s="10">
        <v>292000</v>
      </c>
      <c r="C293" s="10">
        <f t="shared" si="8"/>
        <v>2920</v>
      </c>
      <c r="D293" s="10">
        <f>SUM($B$2:B293)*10</f>
        <v>427780000</v>
      </c>
      <c r="E293" s="10">
        <f t="shared" si="9"/>
        <v>4277800</v>
      </c>
    </row>
    <row r="294" ht="16.5" spans="1:5">
      <c r="A294" s="10">
        <v>293</v>
      </c>
      <c r="B294" s="10">
        <v>293000</v>
      </c>
      <c r="C294" s="10">
        <f t="shared" si="8"/>
        <v>2930</v>
      </c>
      <c r="D294" s="10">
        <f>SUM($B$2:B294)*10</f>
        <v>430710000</v>
      </c>
      <c r="E294" s="10">
        <f t="shared" si="9"/>
        <v>4307100</v>
      </c>
    </row>
    <row r="295" ht="16.5" spans="1:5">
      <c r="A295" s="10">
        <v>294</v>
      </c>
      <c r="B295" s="10">
        <v>294000</v>
      </c>
      <c r="C295" s="10">
        <f t="shared" si="8"/>
        <v>2940</v>
      </c>
      <c r="D295" s="10">
        <f>SUM($B$2:B295)*10</f>
        <v>433650000</v>
      </c>
      <c r="E295" s="10">
        <f t="shared" si="9"/>
        <v>4336500</v>
      </c>
    </row>
    <row r="296" ht="16.5" spans="1:5">
      <c r="A296" s="10">
        <v>295</v>
      </c>
      <c r="B296" s="10">
        <v>295000</v>
      </c>
      <c r="C296" s="10">
        <f t="shared" si="8"/>
        <v>2950</v>
      </c>
      <c r="D296" s="10">
        <f>SUM($B$2:B296)*10</f>
        <v>436600000</v>
      </c>
      <c r="E296" s="10">
        <f t="shared" si="9"/>
        <v>4366000</v>
      </c>
    </row>
    <row r="297" ht="16.5" spans="1:5">
      <c r="A297" s="10">
        <v>296</v>
      </c>
      <c r="B297" s="10">
        <v>296000</v>
      </c>
      <c r="C297" s="10">
        <f t="shared" si="8"/>
        <v>2960</v>
      </c>
      <c r="D297" s="10">
        <f>SUM($B$2:B297)*10</f>
        <v>439560000</v>
      </c>
      <c r="E297" s="10">
        <f t="shared" si="9"/>
        <v>4395600</v>
      </c>
    </row>
    <row r="298" ht="16.5" spans="1:5">
      <c r="A298" s="10">
        <v>297</v>
      </c>
      <c r="B298" s="10">
        <v>297000</v>
      </c>
      <c r="C298" s="10">
        <f t="shared" si="8"/>
        <v>2970</v>
      </c>
      <c r="D298" s="10">
        <f>SUM($B$2:B298)*10</f>
        <v>442530000</v>
      </c>
      <c r="E298" s="10">
        <f t="shared" si="9"/>
        <v>4425300</v>
      </c>
    </row>
    <row r="299" ht="16.5" spans="1:5">
      <c r="A299" s="10">
        <v>298</v>
      </c>
      <c r="B299" s="10">
        <v>298000</v>
      </c>
      <c r="C299" s="10">
        <f t="shared" si="8"/>
        <v>2980</v>
      </c>
      <c r="D299" s="10">
        <f>SUM($B$2:B299)*10</f>
        <v>445510000</v>
      </c>
      <c r="E299" s="10">
        <f t="shared" si="9"/>
        <v>4455100</v>
      </c>
    </row>
    <row r="300" ht="16.5" spans="1:5">
      <c r="A300" s="10">
        <v>299</v>
      </c>
      <c r="B300" s="10">
        <v>299000</v>
      </c>
      <c r="C300" s="10">
        <f t="shared" si="8"/>
        <v>2990</v>
      </c>
      <c r="D300" s="10">
        <f>SUM($B$2:B300)*10</f>
        <v>448500000</v>
      </c>
      <c r="E300" s="10">
        <f t="shared" si="9"/>
        <v>4485000</v>
      </c>
    </row>
    <row r="301" ht="16.5" spans="1:5">
      <c r="A301" s="10">
        <v>300</v>
      </c>
      <c r="B301" s="10">
        <v>300000</v>
      </c>
      <c r="C301" s="10">
        <f t="shared" si="8"/>
        <v>3000</v>
      </c>
      <c r="D301" s="10">
        <f>SUM($B$2:B301)*10</f>
        <v>451500000</v>
      </c>
      <c r="E301" s="10">
        <f t="shared" si="9"/>
        <v>4515000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opLeftCell="F1" workbookViewId="0">
      <selection activeCell="S34" sqref="S34"/>
    </sheetView>
  </sheetViews>
  <sheetFormatPr defaultColWidth="9" defaultRowHeight="13.5"/>
  <cols>
    <col min="2" max="2" width="19.5" customWidth="1"/>
    <col min="6" max="6" width="21.875" customWidth="1"/>
    <col min="10" max="10" width="9.25"/>
    <col min="11" max="11" width="53.5" customWidth="1"/>
  </cols>
  <sheetData>
    <row r="1" ht="16.5" spans="1:12">
      <c r="A1" s="27" t="s">
        <v>1759</v>
      </c>
      <c r="B1" s="27"/>
      <c r="C1" s="27"/>
      <c r="E1" s="27" t="s">
        <v>1760</v>
      </c>
      <c r="F1" s="27"/>
      <c r="G1" s="27"/>
      <c r="I1" s="17" t="s">
        <v>29</v>
      </c>
      <c r="J1" s="17"/>
      <c r="K1" s="17"/>
      <c r="L1" s="17"/>
    </row>
    <row r="2" ht="16.5" spans="1:12">
      <c r="A2" s="10" t="s">
        <v>1761</v>
      </c>
      <c r="B2" s="10" t="s">
        <v>1762</v>
      </c>
      <c r="C2" s="10" t="s">
        <v>1518</v>
      </c>
      <c r="E2" s="10" t="s">
        <v>1761</v>
      </c>
      <c r="F2" s="10" t="s">
        <v>1762</v>
      </c>
      <c r="G2" s="10" t="s">
        <v>1518</v>
      </c>
      <c r="I2" s="10" t="s">
        <v>1763</v>
      </c>
      <c r="J2" s="10" t="s">
        <v>77</v>
      </c>
      <c r="K2" s="10" t="s">
        <v>1762</v>
      </c>
      <c r="L2" s="10" t="s">
        <v>1518</v>
      </c>
    </row>
    <row r="3" ht="16.5" spans="1:12">
      <c r="A3" s="10" t="s">
        <v>1764</v>
      </c>
      <c r="B3" s="10" t="s">
        <v>1765</v>
      </c>
      <c r="C3" s="10"/>
      <c r="E3" s="10" t="s">
        <v>1766</v>
      </c>
      <c r="F3" s="10" t="s">
        <v>1767</v>
      </c>
      <c r="G3" s="10"/>
      <c r="I3" s="10">
        <v>1</v>
      </c>
      <c r="J3" s="10">
        <v>20</v>
      </c>
      <c r="K3" s="10" t="s">
        <v>1768</v>
      </c>
      <c r="L3" s="10"/>
    </row>
    <row r="4" ht="16.5" spans="1:12">
      <c r="A4" s="10" t="s">
        <v>1769</v>
      </c>
      <c r="B4" s="10" t="s">
        <v>1770</v>
      </c>
      <c r="C4" s="10"/>
      <c r="E4" s="10" t="s">
        <v>1771</v>
      </c>
      <c r="F4" s="10" t="s">
        <v>1772</v>
      </c>
      <c r="G4" s="10"/>
      <c r="I4" s="10">
        <v>2</v>
      </c>
      <c r="J4" s="10">
        <v>30</v>
      </c>
      <c r="K4" s="28" t="s">
        <v>1773</v>
      </c>
      <c r="L4" s="10"/>
    </row>
    <row r="5" ht="16.5" spans="1:12">
      <c r="A5" s="10" t="s">
        <v>1774</v>
      </c>
      <c r="B5" s="10" t="s">
        <v>1775</v>
      </c>
      <c r="C5" s="10"/>
      <c r="E5" s="10" t="s">
        <v>1776</v>
      </c>
      <c r="F5" s="10" t="s">
        <v>1775</v>
      </c>
      <c r="G5" s="10"/>
      <c r="I5" s="10">
        <v>3</v>
      </c>
      <c r="J5" s="10">
        <v>40</v>
      </c>
      <c r="K5" s="29" t="s">
        <v>1777</v>
      </c>
      <c r="L5" s="10"/>
    </row>
    <row r="6" ht="16.5" spans="1:12">
      <c r="A6" s="10" t="s">
        <v>1778</v>
      </c>
      <c r="B6" s="10" t="s">
        <v>1779</v>
      </c>
      <c r="C6" s="10"/>
      <c r="E6" s="10" t="s">
        <v>1780</v>
      </c>
      <c r="F6" s="10" t="s">
        <v>1779</v>
      </c>
      <c r="G6" s="10"/>
      <c r="I6" s="10">
        <v>4</v>
      </c>
      <c r="J6" s="10">
        <v>50</v>
      </c>
      <c r="K6" s="29" t="s">
        <v>1781</v>
      </c>
      <c r="L6" s="10"/>
    </row>
    <row r="7" ht="16.5" spans="9:12">
      <c r="I7" s="10">
        <v>5</v>
      </c>
      <c r="J7" s="10">
        <v>60</v>
      </c>
      <c r="K7" s="29" t="s">
        <v>1782</v>
      </c>
      <c r="L7" s="10"/>
    </row>
    <row r="8" ht="16.5" spans="9:12">
      <c r="I8" s="10">
        <v>6</v>
      </c>
      <c r="J8" s="10">
        <v>70</v>
      </c>
      <c r="K8" s="30" t="s">
        <v>1783</v>
      </c>
      <c r="L8" s="10"/>
    </row>
    <row r="9" ht="16.5" spans="9:12">
      <c r="I9" s="10">
        <v>7</v>
      </c>
      <c r="J9" s="10">
        <v>75</v>
      </c>
      <c r="K9" s="30" t="s">
        <v>1784</v>
      </c>
      <c r="L9" s="10"/>
    </row>
    <row r="10" ht="16.5" spans="9:12">
      <c r="I10" s="10">
        <v>8</v>
      </c>
      <c r="J10" s="10">
        <v>80</v>
      </c>
      <c r="K10" s="30" t="s">
        <v>1785</v>
      </c>
      <c r="L10" s="10"/>
    </row>
    <row r="11" ht="16.5" spans="9:12">
      <c r="I11" s="10">
        <v>9</v>
      </c>
      <c r="J11" s="10">
        <v>85</v>
      </c>
      <c r="K11" s="30" t="s">
        <v>1786</v>
      </c>
      <c r="L11" s="10"/>
    </row>
    <row r="12" ht="16.5" spans="9:12">
      <c r="I12" s="10">
        <v>10</v>
      </c>
      <c r="J12" s="10">
        <v>90</v>
      </c>
      <c r="K12" s="31" t="s">
        <v>1787</v>
      </c>
      <c r="L12" s="10"/>
    </row>
    <row r="13" ht="16.5" spans="9:12">
      <c r="I13" s="10">
        <v>11</v>
      </c>
      <c r="J13" s="10">
        <v>95</v>
      </c>
      <c r="K13" s="31" t="s">
        <v>1788</v>
      </c>
      <c r="L13" s="10"/>
    </row>
    <row r="14" ht="16.5" spans="9:12">
      <c r="I14" s="10">
        <v>12</v>
      </c>
      <c r="J14" s="10">
        <v>100</v>
      </c>
      <c r="K14" s="31" t="s">
        <v>1789</v>
      </c>
      <c r="L14" s="10"/>
    </row>
    <row r="15" ht="16.5" spans="9:12">
      <c r="I15" s="10">
        <v>13</v>
      </c>
      <c r="J15" s="10">
        <v>105</v>
      </c>
      <c r="K15" s="31" t="s">
        <v>1790</v>
      </c>
      <c r="L15" s="10"/>
    </row>
    <row r="16" ht="16.5" spans="9:12">
      <c r="I16" s="10">
        <v>14</v>
      </c>
      <c r="J16" s="10">
        <v>110</v>
      </c>
      <c r="K16" s="31" t="s">
        <v>1791</v>
      </c>
      <c r="L16" s="10"/>
    </row>
    <row r="20" ht="16.5" spans="9:12">
      <c r="I20" s="17" t="s">
        <v>1792</v>
      </c>
      <c r="J20" s="17"/>
      <c r="K20" s="17"/>
      <c r="L20" s="17"/>
    </row>
    <row r="21" ht="16.5" spans="9:12">
      <c r="I21" s="10" t="s">
        <v>1763</v>
      </c>
      <c r="J21" s="10" t="s">
        <v>1793</v>
      </c>
      <c r="K21" s="10" t="s">
        <v>1762</v>
      </c>
      <c r="L21" s="10" t="s">
        <v>1518</v>
      </c>
    </row>
    <row r="22" ht="16.5" spans="9:12">
      <c r="I22" s="10">
        <v>1</v>
      </c>
      <c r="J22" s="10">
        <v>30000</v>
      </c>
      <c r="K22" s="10" t="s">
        <v>1794</v>
      </c>
      <c r="L22" s="10"/>
    </row>
    <row r="23" ht="16.5" spans="9:12">
      <c r="I23" s="10">
        <v>2</v>
      </c>
      <c r="J23" s="10">
        <v>70000</v>
      </c>
      <c r="K23" s="28" t="s">
        <v>1795</v>
      </c>
      <c r="L23" s="10"/>
    </row>
    <row r="24" ht="16.5" spans="9:12">
      <c r="I24" s="10">
        <v>3</v>
      </c>
      <c r="J24" s="10">
        <v>200000</v>
      </c>
      <c r="K24" s="29" t="s">
        <v>1796</v>
      </c>
      <c r="L24" s="10"/>
    </row>
    <row r="25" ht="16.5" spans="9:12">
      <c r="I25" s="10">
        <v>4</v>
      </c>
      <c r="J25" s="10">
        <v>400000</v>
      </c>
      <c r="K25" s="29" t="s">
        <v>1797</v>
      </c>
      <c r="L25" s="10"/>
    </row>
    <row r="26" ht="16.5" spans="9:12">
      <c r="I26" s="10">
        <v>5</v>
      </c>
      <c r="J26" s="10">
        <v>800000</v>
      </c>
      <c r="K26" s="29" t="s">
        <v>1798</v>
      </c>
      <c r="L26" s="10"/>
    </row>
    <row r="27" ht="16.5" spans="9:12">
      <c r="I27" s="10">
        <v>6</v>
      </c>
      <c r="J27" s="10">
        <v>1100000</v>
      </c>
      <c r="K27" s="30" t="s">
        <v>1799</v>
      </c>
      <c r="L27" s="10"/>
    </row>
    <row r="28" ht="16.5" spans="9:12">
      <c r="I28" s="10">
        <v>7</v>
      </c>
      <c r="J28" s="10">
        <v>1300000</v>
      </c>
      <c r="K28" s="30" t="s">
        <v>1800</v>
      </c>
      <c r="L28" s="10"/>
    </row>
    <row r="29" ht="16.5" spans="9:12">
      <c r="I29" s="10">
        <v>8</v>
      </c>
      <c r="J29" s="10">
        <v>1450000</v>
      </c>
      <c r="K29" s="30" t="s">
        <v>1801</v>
      </c>
      <c r="L29" s="10"/>
    </row>
    <row r="30" ht="16.5" spans="9:12">
      <c r="I30" s="10">
        <v>9</v>
      </c>
      <c r="J30" s="10">
        <v>1600000</v>
      </c>
      <c r="K30" s="30" t="s">
        <v>1802</v>
      </c>
      <c r="L30" s="10"/>
    </row>
    <row r="31" ht="16.5" spans="9:12">
      <c r="I31" s="10">
        <v>10</v>
      </c>
      <c r="J31" s="10">
        <v>1800000</v>
      </c>
      <c r="K31" s="31" t="s">
        <v>1803</v>
      </c>
      <c r="L31" s="10"/>
    </row>
    <row r="32" ht="16.5" spans="9:12">
      <c r="I32" s="10">
        <v>11</v>
      </c>
      <c r="J32" s="10">
        <v>2000000</v>
      </c>
      <c r="K32" s="31" t="s">
        <v>1804</v>
      </c>
      <c r="L32" s="10"/>
    </row>
    <row r="33" ht="16.5" spans="9:12">
      <c r="I33" s="10">
        <v>12</v>
      </c>
      <c r="J33" s="10">
        <v>2200000</v>
      </c>
      <c r="K33" s="31" t="s">
        <v>1805</v>
      </c>
      <c r="L33" s="10"/>
    </row>
    <row r="34" ht="16.5" spans="9:12">
      <c r="I34" s="10">
        <v>13</v>
      </c>
      <c r="J34" s="10">
        <v>2400000</v>
      </c>
      <c r="K34" s="31" t="s">
        <v>1806</v>
      </c>
      <c r="L34" s="10"/>
    </row>
    <row r="35" ht="16.5" spans="9:12">
      <c r="I35" s="10">
        <v>14</v>
      </c>
      <c r="J35" s="10">
        <v>2600000</v>
      </c>
      <c r="K35" s="31" t="s">
        <v>1807</v>
      </c>
      <c r="L35" s="10"/>
    </row>
  </sheetData>
  <mergeCells count="4">
    <mergeCell ref="A1:C1"/>
    <mergeCell ref="E1:G1"/>
    <mergeCell ref="I1:L1"/>
    <mergeCell ref="I20:L20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N20" sqref="N20"/>
    </sheetView>
  </sheetViews>
  <sheetFormatPr defaultColWidth="9" defaultRowHeight="13.5" outlineLevelCol="4"/>
  <cols>
    <col min="2" max="2" width="14.625" customWidth="1"/>
    <col min="3" max="3" width="67.75" customWidth="1"/>
  </cols>
  <sheetData>
    <row r="1" ht="16.5" spans="1:5">
      <c r="A1" s="10" t="s">
        <v>1808</v>
      </c>
      <c r="B1" s="10" t="s">
        <v>1809</v>
      </c>
      <c r="C1" s="10" t="s">
        <v>1762</v>
      </c>
      <c r="D1" s="10" t="s">
        <v>1518</v>
      </c>
      <c r="E1" s="10" t="s">
        <v>1810</v>
      </c>
    </row>
    <row r="2" ht="16.5" spans="1:5">
      <c r="A2" s="10">
        <v>1</v>
      </c>
      <c r="B2" s="10" t="s">
        <v>1811</v>
      </c>
      <c r="C2" s="10" t="s">
        <v>1812</v>
      </c>
      <c r="D2" s="10"/>
      <c r="E2" s="10"/>
    </row>
    <row r="3" ht="16.5" spans="1:5">
      <c r="A3" s="10">
        <v>2</v>
      </c>
      <c r="B3" s="10" t="s">
        <v>1813</v>
      </c>
      <c r="C3" s="10" t="s">
        <v>1814</v>
      </c>
      <c r="D3" s="10"/>
      <c r="E3" s="10"/>
    </row>
    <row r="4" ht="16.5" spans="1:5">
      <c r="A4" s="10">
        <v>3</v>
      </c>
      <c r="B4" s="10" t="s">
        <v>1815</v>
      </c>
      <c r="C4" s="10" t="s">
        <v>1816</v>
      </c>
      <c r="D4" s="10"/>
      <c r="E4" s="10"/>
    </row>
    <row r="5" ht="16.5" spans="1:5">
      <c r="A5" s="10">
        <v>4</v>
      </c>
      <c r="B5" s="10" t="s">
        <v>1817</v>
      </c>
      <c r="C5" s="10" t="s">
        <v>1818</v>
      </c>
      <c r="D5" s="10"/>
      <c r="E5" s="10"/>
    </row>
    <row r="6" ht="16.5" spans="1:5">
      <c r="A6" s="10">
        <v>5</v>
      </c>
      <c r="B6" s="10" t="s">
        <v>1819</v>
      </c>
      <c r="C6" s="10" t="s">
        <v>1820</v>
      </c>
      <c r="D6" s="10"/>
      <c r="E6" s="10"/>
    </row>
    <row r="7" ht="16.5" spans="1:5">
      <c r="A7" s="10">
        <v>6</v>
      </c>
      <c r="B7" s="10" t="s">
        <v>1821</v>
      </c>
      <c r="C7" s="10" t="s">
        <v>1822</v>
      </c>
      <c r="D7" s="10"/>
      <c r="E7" s="10"/>
    </row>
    <row r="8" ht="16.5" spans="1:5">
      <c r="A8" s="10">
        <v>7</v>
      </c>
      <c r="B8" s="10" t="s">
        <v>1823</v>
      </c>
      <c r="C8" s="10" t="s">
        <v>1824</v>
      </c>
      <c r="D8" s="10"/>
      <c r="E8" s="10"/>
    </row>
    <row r="9" ht="16.5" spans="1:5">
      <c r="A9" s="10">
        <v>8</v>
      </c>
      <c r="B9" s="10" t="s">
        <v>1082</v>
      </c>
      <c r="C9" s="10" t="s">
        <v>1825</v>
      </c>
      <c r="D9" s="10"/>
      <c r="E9" s="10"/>
    </row>
    <row r="10" ht="16.5" spans="1:5">
      <c r="A10" s="10">
        <v>9</v>
      </c>
      <c r="B10" s="10" t="s">
        <v>1826</v>
      </c>
      <c r="C10" s="10" t="s">
        <v>1827</v>
      </c>
      <c r="D10" s="10"/>
      <c r="E10" s="10"/>
    </row>
    <row r="11" ht="16.5" spans="1:5">
      <c r="A11" s="10">
        <v>10</v>
      </c>
      <c r="B11" s="10" t="s">
        <v>1828</v>
      </c>
      <c r="C11" s="10" t="s">
        <v>1829</v>
      </c>
      <c r="D11" s="10"/>
      <c r="E11" s="10"/>
    </row>
    <row r="12" ht="16.5" spans="1:5">
      <c r="A12" s="10">
        <v>11</v>
      </c>
      <c r="B12" s="10" t="s">
        <v>1830</v>
      </c>
      <c r="C12" s="10" t="s">
        <v>1831</v>
      </c>
      <c r="D12" s="10"/>
      <c r="E12" s="10"/>
    </row>
    <row r="13" ht="16.5" spans="1:5">
      <c r="A13" s="10">
        <v>12</v>
      </c>
      <c r="B13" s="10" t="s">
        <v>1832</v>
      </c>
      <c r="C13" s="10" t="s">
        <v>1833</v>
      </c>
      <c r="D13" s="10"/>
      <c r="E13" s="10"/>
    </row>
    <row r="14" ht="16.5" spans="1:5">
      <c r="A14" s="10"/>
      <c r="B14" s="10"/>
      <c r="C14" s="10"/>
      <c r="D14" s="10"/>
      <c r="E14" s="10"/>
    </row>
    <row r="15" ht="16.5" spans="1:5">
      <c r="A15" s="10"/>
      <c r="B15" s="10"/>
      <c r="C15" s="10"/>
      <c r="D15" s="10"/>
      <c r="E15" s="10"/>
    </row>
    <row r="16" ht="16.5" spans="1:5">
      <c r="A16" s="10"/>
      <c r="B16" s="10"/>
      <c r="C16" s="10"/>
      <c r="D16" s="10"/>
      <c r="E16" s="10"/>
    </row>
    <row r="17" ht="16.5" spans="1:5">
      <c r="A17" s="10"/>
      <c r="B17" s="10"/>
      <c r="C17" s="10"/>
      <c r="D17" s="10"/>
      <c r="E17" s="10"/>
    </row>
    <row r="18" ht="16.5" spans="1:5">
      <c r="A18" s="10"/>
      <c r="B18" s="10"/>
      <c r="C18" s="10"/>
      <c r="D18" s="10"/>
      <c r="E18" s="10"/>
    </row>
    <row r="19" ht="16.5" spans="1:5">
      <c r="A19" s="10"/>
      <c r="B19" s="10"/>
      <c r="C19" s="10"/>
      <c r="D19" s="10"/>
      <c r="E19" s="10"/>
    </row>
    <row r="20" ht="16.5" spans="1:5">
      <c r="A20" s="10"/>
      <c r="B20" s="10"/>
      <c r="C20" s="10"/>
      <c r="D20" s="10"/>
      <c r="E20" s="10"/>
    </row>
    <row r="21" ht="16.5" spans="1:5">
      <c r="A21" s="10"/>
      <c r="B21" s="10"/>
      <c r="C21" s="10"/>
      <c r="D21" s="10"/>
      <c r="E21" s="10"/>
    </row>
    <row r="22" ht="16.5" spans="1:5">
      <c r="A22" s="10"/>
      <c r="B22" s="10"/>
      <c r="C22" s="10"/>
      <c r="D22" s="10"/>
      <c r="E22" s="10"/>
    </row>
    <row r="23" ht="16.5" spans="1:5">
      <c r="A23" s="10"/>
      <c r="B23" s="10"/>
      <c r="C23" s="10"/>
      <c r="D23" s="10"/>
      <c r="E23" s="10"/>
    </row>
    <row r="24" ht="16.5" spans="1:5">
      <c r="A24" s="10"/>
      <c r="B24" s="10"/>
      <c r="C24" s="10"/>
      <c r="D24" s="10"/>
      <c r="E24" s="10"/>
    </row>
    <row r="25" ht="16.5" spans="1:5">
      <c r="A25" s="10"/>
      <c r="B25" s="10"/>
      <c r="C25" s="10"/>
      <c r="D25" s="10"/>
      <c r="E25" s="10"/>
    </row>
    <row r="26" ht="16.5" spans="1:5">
      <c r="A26" s="10"/>
      <c r="B26" s="10"/>
      <c r="C26" s="10"/>
      <c r="D26" s="10"/>
      <c r="E26" s="10"/>
    </row>
    <row r="27" ht="16.5" spans="1:5">
      <c r="A27" s="10"/>
      <c r="B27" s="10"/>
      <c r="C27" s="10"/>
      <c r="D27" s="10"/>
      <c r="E27" s="10"/>
    </row>
    <row r="28" ht="16.5" spans="1:5">
      <c r="A28" s="10"/>
      <c r="B28" s="10"/>
      <c r="C28" s="10"/>
      <c r="D28" s="10"/>
      <c r="E28" s="10"/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selection activeCell="I17" sqref="I17"/>
    </sheetView>
  </sheetViews>
  <sheetFormatPr defaultColWidth="9" defaultRowHeight="13.5" outlineLevelRow="5"/>
  <cols>
    <col min="2" max="2" width="54.75" customWidth="1"/>
    <col min="3" max="3" width="9.75" customWidth="1"/>
    <col min="9" max="9" width="54.75" customWidth="1"/>
    <col min="10" max="10" width="17.25" customWidth="1"/>
    <col min="11" max="11" width="12.875" customWidth="1"/>
  </cols>
  <sheetData>
    <row r="1" ht="16.5" spans="1:12">
      <c r="A1" s="17" t="s">
        <v>1834</v>
      </c>
      <c r="B1" s="17"/>
      <c r="C1" s="17"/>
      <c r="D1" s="17"/>
      <c r="E1" s="17"/>
      <c r="H1" s="17" t="s">
        <v>1835</v>
      </c>
      <c r="I1" s="17"/>
      <c r="J1" s="17"/>
      <c r="K1" s="17"/>
      <c r="L1" s="17"/>
    </row>
    <row r="2" ht="16.5" spans="1:12">
      <c r="A2" s="10" t="s">
        <v>1514</v>
      </c>
      <c r="B2" s="10" t="s">
        <v>1836</v>
      </c>
      <c r="C2" s="10" t="s">
        <v>1837</v>
      </c>
      <c r="D2" s="10" t="s">
        <v>1838</v>
      </c>
      <c r="E2" s="10" t="s">
        <v>1839</v>
      </c>
      <c r="H2" s="10" t="s">
        <v>1514</v>
      </c>
      <c r="I2" s="10" t="s">
        <v>1836</v>
      </c>
      <c r="J2" s="10" t="s">
        <v>1840</v>
      </c>
      <c r="K2" s="10" t="s">
        <v>1838</v>
      </c>
      <c r="L2" s="10" t="s">
        <v>1839</v>
      </c>
    </row>
    <row r="3" ht="16.5" spans="1:12">
      <c r="A3" s="10">
        <v>1</v>
      </c>
      <c r="B3" s="10" t="s">
        <v>1841</v>
      </c>
      <c r="C3" s="10"/>
      <c r="D3" s="10"/>
      <c r="E3" s="10"/>
      <c r="H3" s="10">
        <v>1</v>
      </c>
      <c r="I3" s="10" t="s">
        <v>1842</v>
      </c>
      <c r="J3" s="10"/>
      <c r="K3" s="10"/>
      <c r="L3" s="10"/>
    </row>
    <row r="4" ht="16.5" spans="1:12">
      <c r="A4" s="10">
        <v>2</v>
      </c>
      <c r="B4" s="10" t="s">
        <v>1843</v>
      </c>
      <c r="C4" s="10"/>
      <c r="D4" s="10"/>
      <c r="E4" s="10"/>
      <c r="H4" s="10">
        <v>2</v>
      </c>
      <c r="I4" s="10" t="s">
        <v>1844</v>
      </c>
      <c r="J4" s="10"/>
      <c r="K4" s="10"/>
      <c r="L4" s="10"/>
    </row>
    <row r="5" ht="16.5" spans="1:12">
      <c r="A5" s="10">
        <v>3</v>
      </c>
      <c r="B5" s="10" t="s">
        <v>1845</v>
      </c>
      <c r="C5" s="10"/>
      <c r="D5" s="10"/>
      <c r="E5" s="10"/>
      <c r="H5" s="10">
        <v>3</v>
      </c>
      <c r="I5" s="10" t="s">
        <v>1846</v>
      </c>
      <c r="J5" s="10"/>
      <c r="K5" s="10"/>
      <c r="L5" s="10"/>
    </row>
    <row r="6" ht="16.5" spans="1:12">
      <c r="A6" s="10">
        <v>4</v>
      </c>
      <c r="B6" s="10" t="s">
        <v>1847</v>
      </c>
      <c r="C6" s="10"/>
      <c r="D6" s="10"/>
      <c r="E6" s="10"/>
      <c r="H6" s="10">
        <v>4</v>
      </c>
      <c r="I6" s="10" t="s">
        <v>1848</v>
      </c>
      <c r="J6" s="10"/>
      <c r="K6" s="10"/>
      <c r="L6" s="10"/>
    </row>
  </sheetData>
  <mergeCells count="2">
    <mergeCell ref="A1:E1"/>
    <mergeCell ref="H1:L1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5"/>
  </sheetPr>
  <dimension ref="A1:G154"/>
  <sheetViews>
    <sheetView workbookViewId="0">
      <selection activeCell="P20" sqref="P20"/>
    </sheetView>
  </sheetViews>
  <sheetFormatPr defaultColWidth="9" defaultRowHeight="13.5" outlineLevelCol="6"/>
  <cols>
    <col min="2" max="2" width="10.375"/>
    <col min="3" max="3" width="9.75" customWidth="1"/>
    <col min="7" max="7" width="10.5" customWidth="1"/>
  </cols>
  <sheetData>
    <row r="1" ht="16.5" spans="1:7">
      <c r="A1" s="10" t="s">
        <v>1849</v>
      </c>
      <c r="B1" s="10" t="s">
        <v>1850</v>
      </c>
      <c r="C1" s="10" t="s">
        <v>950</v>
      </c>
      <c r="D1" s="10" t="s">
        <v>952</v>
      </c>
      <c r="E1" s="10" t="s">
        <v>954</v>
      </c>
      <c r="F1" s="10" t="s">
        <v>956</v>
      </c>
      <c r="G1" s="10" t="s">
        <v>1851</v>
      </c>
    </row>
    <row r="2" ht="16.5" spans="1:7">
      <c r="A2" s="10">
        <v>1</v>
      </c>
      <c r="B2" s="10">
        <v>1000</v>
      </c>
      <c r="C2" s="10">
        <f>INT(B2/10)</f>
        <v>100</v>
      </c>
      <c r="D2" s="10">
        <f>INT(B2/40)</f>
        <v>25</v>
      </c>
      <c r="E2" s="10">
        <f>INT(B2/150)</f>
        <v>6</v>
      </c>
      <c r="F2" s="10">
        <f>INT(B2/500)</f>
        <v>2</v>
      </c>
      <c r="G2" s="10"/>
    </row>
    <row r="3" ht="16.5" spans="1:7">
      <c r="A3" s="10">
        <v>2</v>
      </c>
      <c r="B3" s="10">
        <v>2000</v>
      </c>
      <c r="C3" s="10">
        <f t="shared" ref="C3:C34" si="0">INT(B3/10)</f>
        <v>200</v>
      </c>
      <c r="D3" s="10">
        <f t="shared" ref="D3:D34" si="1">INT(B3/40)</f>
        <v>50</v>
      </c>
      <c r="E3" s="10">
        <f t="shared" ref="E3:E34" si="2">INT(B3/150)</f>
        <v>13</v>
      </c>
      <c r="F3" s="10">
        <f t="shared" ref="F3:F34" si="3">INT(B3/500)</f>
        <v>4</v>
      </c>
      <c r="G3" s="10"/>
    </row>
    <row r="4" ht="16.5" spans="1:7">
      <c r="A4" s="10">
        <v>3</v>
      </c>
      <c r="B4" s="10">
        <v>3000</v>
      </c>
      <c r="C4" s="10">
        <f t="shared" si="0"/>
        <v>300</v>
      </c>
      <c r="D4" s="10">
        <f t="shared" si="1"/>
        <v>75</v>
      </c>
      <c r="E4" s="10">
        <f t="shared" si="2"/>
        <v>20</v>
      </c>
      <c r="F4" s="10">
        <f t="shared" si="3"/>
        <v>6</v>
      </c>
      <c r="G4" s="10"/>
    </row>
    <row r="5" ht="16.5" spans="1:7">
      <c r="A5" s="10">
        <v>4</v>
      </c>
      <c r="B5" s="10">
        <v>4000</v>
      </c>
      <c r="C5" s="10">
        <f t="shared" si="0"/>
        <v>400</v>
      </c>
      <c r="D5" s="10">
        <f t="shared" si="1"/>
        <v>100</v>
      </c>
      <c r="E5" s="10">
        <f t="shared" si="2"/>
        <v>26</v>
      </c>
      <c r="F5" s="10">
        <f t="shared" si="3"/>
        <v>8</v>
      </c>
      <c r="G5" s="10"/>
    </row>
    <row r="6" ht="16.5" spans="1:7">
      <c r="A6" s="10">
        <v>5</v>
      </c>
      <c r="B6" s="10">
        <v>5000</v>
      </c>
      <c r="C6" s="10">
        <f t="shared" si="0"/>
        <v>500</v>
      </c>
      <c r="D6" s="10">
        <f t="shared" si="1"/>
        <v>125</v>
      </c>
      <c r="E6" s="10">
        <f t="shared" si="2"/>
        <v>33</v>
      </c>
      <c r="F6" s="10">
        <f t="shared" si="3"/>
        <v>10</v>
      </c>
      <c r="G6" s="10"/>
    </row>
    <row r="7" ht="16.5" spans="1:7">
      <c r="A7" s="10">
        <v>6</v>
      </c>
      <c r="B7" s="10">
        <v>6000</v>
      </c>
      <c r="C7" s="10">
        <f t="shared" si="0"/>
        <v>600</v>
      </c>
      <c r="D7" s="10">
        <f t="shared" si="1"/>
        <v>150</v>
      </c>
      <c r="E7" s="10">
        <f t="shared" si="2"/>
        <v>40</v>
      </c>
      <c r="F7" s="10">
        <f t="shared" si="3"/>
        <v>12</v>
      </c>
      <c r="G7" s="10"/>
    </row>
    <row r="8" ht="16.5" spans="1:7">
      <c r="A8" s="10">
        <v>7</v>
      </c>
      <c r="B8" s="10">
        <v>7000</v>
      </c>
      <c r="C8" s="10">
        <f t="shared" si="0"/>
        <v>700</v>
      </c>
      <c r="D8" s="10">
        <f t="shared" si="1"/>
        <v>175</v>
      </c>
      <c r="E8" s="10">
        <f t="shared" si="2"/>
        <v>46</v>
      </c>
      <c r="F8" s="10">
        <f t="shared" si="3"/>
        <v>14</v>
      </c>
      <c r="G8" s="10"/>
    </row>
    <row r="9" ht="16.5" spans="1:7">
      <c r="A9" s="10">
        <v>8</v>
      </c>
      <c r="B9" s="10">
        <v>8000</v>
      </c>
      <c r="C9" s="10">
        <f t="shared" si="0"/>
        <v>800</v>
      </c>
      <c r="D9" s="10">
        <f t="shared" si="1"/>
        <v>200</v>
      </c>
      <c r="E9" s="10">
        <f t="shared" si="2"/>
        <v>53</v>
      </c>
      <c r="F9" s="10">
        <f t="shared" si="3"/>
        <v>16</v>
      </c>
      <c r="G9" s="10"/>
    </row>
    <row r="10" ht="16.5" spans="1:7">
      <c r="A10" s="10">
        <v>9</v>
      </c>
      <c r="B10" s="10">
        <v>9000</v>
      </c>
      <c r="C10" s="10">
        <f t="shared" si="0"/>
        <v>900</v>
      </c>
      <c r="D10" s="10">
        <f t="shared" si="1"/>
        <v>225</v>
      </c>
      <c r="E10" s="10">
        <f t="shared" si="2"/>
        <v>60</v>
      </c>
      <c r="F10" s="10">
        <f t="shared" si="3"/>
        <v>18</v>
      </c>
      <c r="G10" s="10"/>
    </row>
    <row r="11" ht="16.5" spans="1:7">
      <c r="A11" s="10">
        <v>10</v>
      </c>
      <c r="B11" s="10">
        <v>10000</v>
      </c>
      <c r="C11" s="10">
        <f t="shared" si="0"/>
        <v>1000</v>
      </c>
      <c r="D11" s="10">
        <f t="shared" si="1"/>
        <v>250</v>
      </c>
      <c r="E11" s="10">
        <f t="shared" si="2"/>
        <v>66</v>
      </c>
      <c r="F11" s="10">
        <f t="shared" si="3"/>
        <v>20</v>
      </c>
      <c r="G11" s="10">
        <v>100</v>
      </c>
    </row>
    <row r="12" ht="16.5" spans="1:7">
      <c r="A12" s="10">
        <v>11</v>
      </c>
      <c r="B12" s="10">
        <v>11000</v>
      </c>
      <c r="C12" s="10">
        <f t="shared" si="0"/>
        <v>1100</v>
      </c>
      <c r="D12" s="10">
        <f t="shared" si="1"/>
        <v>275</v>
      </c>
      <c r="E12" s="10">
        <f t="shared" si="2"/>
        <v>73</v>
      </c>
      <c r="F12" s="10">
        <f t="shared" si="3"/>
        <v>22</v>
      </c>
      <c r="G12" s="10"/>
    </row>
    <row r="13" ht="16.5" spans="1:7">
      <c r="A13" s="10">
        <v>12</v>
      </c>
      <c r="B13" s="10">
        <v>12000</v>
      </c>
      <c r="C13" s="10">
        <f t="shared" si="0"/>
        <v>1200</v>
      </c>
      <c r="D13" s="10">
        <f t="shared" si="1"/>
        <v>300</v>
      </c>
      <c r="E13" s="10">
        <f t="shared" si="2"/>
        <v>80</v>
      </c>
      <c r="F13" s="10">
        <f t="shared" si="3"/>
        <v>24</v>
      </c>
      <c r="G13" s="10"/>
    </row>
    <row r="14" ht="16.5" spans="1:7">
      <c r="A14" s="10">
        <v>13</v>
      </c>
      <c r="B14" s="10">
        <v>13000</v>
      </c>
      <c r="C14" s="10">
        <f t="shared" si="0"/>
        <v>1300</v>
      </c>
      <c r="D14" s="10">
        <f t="shared" si="1"/>
        <v>325</v>
      </c>
      <c r="E14" s="10">
        <f t="shared" si="2"/>
        <v>86</v>
      </c>
      <c r="F14" s="10">
        <f t="shared" si="3"/>
        <v>26</v>
      </c>
      <c r="G14" s="10"/>
    </row>
    <row r="15" ht="16.5" spans="1:7">
      <c r="A15" s="10">
        <v>14</v>
      </c>
      <c r="B15" s="10">
        <v>14000</v>
      </c>
      <c r="C15" s="10">
        <f t="shared" si="0"/>
        <v>1400</v>
      </c>
      <c r="D15" s="10">
        <f t="shared" si="1"/>
        <v>350</v>
      </c>
      <c r="E15" s="10">
        <f t="shared" si="2"/>
        <v>93</v>
      </c>
      <c r="F15" s="10">
        <f t="shared" si="3"/>
        <v>28</v>
      </c>
      <c r="G15" s="10"/>
    </row>
    <row r="16" ht="16.5" spans="1:7">
      <c r="A16" s="10">
        <v>15</v>
      </c>
      <c r="B16" s="10">
        <v>15000</v>
      </c>
      <c r="C16" s="10">
        <f t="shared" si="0"/>
        <v>1500</v>
      </c>
      <c r="D16" s="10">
        <f t="shared" si="1"/>
        <v>375</v>
      </c>
      <c r="E16" s="10">
        <f t="shared" si="2"/>
        <v>100</v>
      </c>
      <c r="F16" s="10">
        <f t="shared" si="3"/>
        <v>30</v>
      </c>
      <c r="G16" s="10"/>
    </row>
    <row r="17" ht="16.5" spans="1:7">
      <c r="A17" s="10">
        <v>16</v>
      </c>
      <c r="B17" s="10">
        <v>16000</v>
      </c>
      <c r="C17" s="10">
        <f t="shared" si="0"/>
        <v>1600</v>
      </c>
      <c r="D17" s="10">
        <f t="shared" si="1"/>
        <v>400</v>
      </c>
      <c r="E17" s="10">
        <f t="shared" si="2"/>
        <v>106</v>
      </c>
      <c r="F17" s="10">
        <f t="shared" si="3"/>
        <v>32</v>
      </c>
      <c r="G17" s="10"/>
    </row>
    <row r="18" ht="16.5" spans="1:7">
      <c r="A18" s="10">
        <v>17</v>
      </c>
      <c r="B18" s="10">
        <v>17000</v>
      </c>
      <c r="C18" s="10">
        <f t="shared" si="0"/>
        <v>1700</v>
      </c>
      <c r="D18" s="10">
        <f t="shared" si="1"/>
        <v>425</v>
      </c>
      <c r="E18" s="10">
        <f t="shared" si="2"/>
        <v>113</v>
      </c>
      <c r="F18" s="10">
        <f t="shared" si="3"/>
        <v>34</v>
      </c>
      <c r="G18" s="10"/>
    </row>
    <row r="19" ht="16.5" spans="1:7">
      <c r="A19" s="10">
        <v>18</v>
      </c>
      <c r="B19" s="10">
        <v>18000</v>
      </c>
      <c r="C19" s="10">
        <f t="shared" si="0"/>
        <v>1800</v>
      </c>
      <c r="D19" s="10">
        <f t="shared" si="1"/>
        <v>450</v>
      </c>
      <c r="E19" s="10">
        <f t="shared" si="2"/>
        <v>120</v>
      </c>
      <c r="F19" s="10">
        <f t="shared" si="3"/>
        <v>36</v>
      </c>
      <c r="G19" s="10"/>
    </row>
    <row r="20" ht="16.5" spans="1:7">
      <c r="A20" s="10">
        <v>19</v>
      </c>
      <c r="B20" s="10">
        <v>19000</v>
      </c>
      <c r="C20" s="10">
        <f t="shared" si="0"/>
        <v>1900</v>
      </c>
      <c r="D20" s="10">
        <f t="shared" si="1"/>
        <v>475</v>
      </c>
      <c r="E20" s="10">
        <f t="shared" si="2"/>
        <v>126</v>
      </c>
      <c r="F20" s="10">
        <f t="shared" si="3"/>
        <v>38</v>
      </c>
      <c r="G20" s="10"/>
    </row>
    <row r="21" ht="16.5" spans="1:7">
      <c r="A21" s="10">
        <v>20</v>
      </c>
      <c r="B21" s="10">
        <v>20000</v>
      </c>
      <c r="C21" s="10">
        <f t="shared" si="0"/>
        <v>2000</v>
      </c>
      <c r="D21" s="10">
        <f t="shared" si="1"/>
        <v>500</v>
      </c>
      <c r="E21" s="10">
        <f t="shared" si="2"/>
        <v>133</v>
      </c>
      <c r="F21" s="10">
        <f t="shared" si="3"/>
        <v>40</v>
      </c>
      <c r="G21" s="10">
        <v>200</v>
      </c>
    </row>
    <row r="22" ht="16.5" spans="1:7">
      <c r="A22" s="10">
        <v>21</v>
      </c>
      <c r="B22" s="10">
        <v>21000</v>
      </c>
      <c r="C22" s="10">
        <f t="shared" si="0"/>
        <v>2100</v>
      </c>
      <c r="D22" s="10">
        <f t="shared" si="1"/>
        <v>525</v>
      </c>
      <c r="E22" s="10">
        <f t="shared" si="2"/>
        <v>140</v>
      </c>
      <c r="F22" s="10">
        <f t="shared" si="3"/>
        <v>42</v>
      </c>
      <c r="G22" s="10"/>
    </row>
    <row r="23" ht="16.5" spans="1:7">
      <c r="A23" s="10">
        <v>22</v>
      </c>
      <c r="B23" s="10">
        <v>22000</v>
      </c>
      <c r="C23" s="10">
        <f t="shared" si="0"/>
        <v>2200</v>
      </c>
      <c r="D23" s="10">
        <f t="shared" si="1"/>
        <v>550</v>
      </c>
      <c r="E23" s="10">
        <f t="shared" si="2"/>
        <v>146</v>
      </c>
      <c r="F23" s="10">
        <f t="shared" si="3"/>
        <v>44</v>
      </c>
      <c r="G23" s="10"/>
    </row>
    <row r="24" ht="16.5" spans="1:7">
      <c r="A24" s="10">
        <v>23</v>
      </c>
      <c r="B24" s="10">
        <v>23000</v>
      </c>
      <c r="C24" s="10">
        <f t="shared" si="0"/>
        <v>2300</v>
      </c>
      <c r="D24" s="10">
        <f t="shared" si="1"/>
        <v>575</v>
      </c>
      <c r="E24" s="10">
        <f t="shared" si="2"/>
        <v>153</v>
      </c>
      <c r="F24" s="10">
        <f t="shared" si="3"/>
        <v>46</v>
      </c>
      <c r="G24" s="10"/>
    </row>
    <row r="25" ht="16.5" spans="1:7">
      <c r="A25" s="10">
        <v>24</v>
      </c>
      <c r="B25" s="10">
        <v>24000</v>
      </c>
      <c r="C25" s="10">
        <f t="shared" si="0"/>
        <v>2400</v>
      </c>
      <c r="D25" s="10">
        <f t="shared" si="1"/>
        <v>600</v>
      </c>
      <c r="E25" s="10">
        <f t="shared" si="2"/>
        <v>160</v>
      </c>
      <c r="F25" s="10">
        <f t="shared" si="3"/>
        <v>48</v>
      </c>
      <c r="G25" s="10"/>
    </row>
    <row r="26" ht="16.5" spans="1:7">
      <c r="A26" s="10">
        <v>25</v>
      </c>
      <c r="B26" s="10">
        <v>25000</v>
      </c>
      <c r="C26" s="10">
        <f t="shared" si="0"/>
        <v>2500</v>
      </c>
      <c r="D26" s="10">
        <f t="shared" si="1"/>
        <v>625</v>
      </c>
      <c r="E26" s="10">
        <f t="shared" si="2"/>
        <v>166</v>
      </c>
      <c r="F26" s="10">
        <f t="shared" si="3"/>
        <v>50</v>
      </c>
      <c r="G26" s="10"/>
    </row>
    <row r="27" ht="16.5" spans="1:7">
      <c r="A27" s="10">
        <v>26</v>
      </c>
      <c r="B27" s="10">
        <v>26000</v>
      </c>
      <c r="C27" s="10">
        <f t="shared" si="0"/>
        <v>2600</v>
      </c>
      <c r="D27" s="10">
        <f t="shared" si="1"/>
        <v>650</v>
      </c>
      <c r="E27" s="10">
        <f t="shared" si="2"/>
        <v>173</v>
      </c>
      <c r="F27" s="10">
        <f t="shared" si="3"/>
        <v>52</v>
      </c>
      <c r="G27" s="10"/>
    </row>
    <row r="28" ht="16.5" spans="1:7">
      <c r="A28" s="10">
        <v>27</v>
      </c>
      <c r="B28" s="10">
        <v>27000</v>
      </c>
      <c r="C28" s="10">
        <f t="shared" si="0"/>
        <v>2700</v>
      </c>
      <c r="D28" s="10">
        <f t="shared" si="1"/>
        <v>675</v>
      </c>
      <c r="E28" s="10">
        <f t="shared" si="2"/>
        <v>180</v>
      </c>
      <c r="F28" s="10">
        <f t="shared" si="3"/>
        <v>54</v>
      </c>
      <c r="G28" s="10"/>
    </row>
    <row r="29" ht="16.5" spans="1:7">
      <c r="A29" s="10">
        <v>28</v>
      </c>
      <c r="B29" s="10">
        <v>28000</v>
      </c>
      <c r="C29" s="10">
        <f t="shared" si="0"/>
        <v>2800</v>
      </c>
      <c r="D29" s="10">
        <f t="shared" si="1"/>
        <v>700</v>
      </c>
      <c r="E29" s="10">
        <f t="shared" si="2"/>
        <v>186</v>
      </c>
      <c r="F29" s="10">
        <f t="shared" si="3"/>
        <v>56</v>
      </c>
      <c r="G29" s="10"/>
    </row>
    <row r="30" ht="16.5" spans="1:7">
      <c r="A30" s="10">
        <v>29</v>
      </c>
      <c r="B30" s="10">
        <v>29000</v>
      </c>
      <c r="C30" s="10">
        <f t="shared" si="0"/>
        <v>2900</v>
      </c>
      <c r="D30" s="10">
        <f t="shared" si="1"/>
        <v>725</v>
      </c>
      <c r="E30" s="10">
        <f t="shared" si="2"/>
        <v>193</v>
      </c>
      <c r="F30" s="10">
        <f t="shared" si="3"/>
        <v>58</v>
      </c>
      <c r="G30" s="10"/>
    </row>
    <row r="31" ht="16.5" spans="1:7">
      <c r="A31" s="10">
        <v>30</v>
      </c>
      <c r="B31" s="10">
        <v>30000</v>
      </c>
      <c r="C31" s="10">
        <f t="shared" si="0"/>
        <v>3000</v>
      </c>
      <c r="D31" s="10">
        <f t="shared" si="1"/>
        <v>750</v>
      </c>
      <c r="E31" s="10">
        <f t="shared" si="2"/>
        <v>200</v>
      </c>
      <c r="F31" s="10">
        <f t="shared" si="3"/>
        <v>60</v>
      </c>
      <c r="G31" s="10">
        <v>300</v>
      </c>
    </row>
    <row r="32" ht="16.5" spans="1:7">
      <c r="A32" s="10">
        <v>31</v>
      </c>
      <c r="B32" s="10">
        <v>31000</v>
      </c>
      <c r="C32" s="10">
        <f t="shared" si="0"/>
        <v>3100</v>
      </c>
      <c r="D32" s="10">
        <f t="shared" si="1"/>
        <v>775</v>
      </c>
      <c r="E32" s="10">
        <f t="shared" si="2"/>
        <v>206</v>
      </c>
      <c r="F32" s="10">
        <f t="shared" si="3"/>
        <v>62</v>
      </c>
      <c r="G32" s="10"/>
    </row>
    <row r="33" ht="16.5" spans="1:7">
      <c r="A33" s="10">
        <v>32</v>
      </c>
      <c r="B33" s="10">
        <v>32000</v>
      </c>
      <c r="C33" s="10">
        <f t="shared" si="0"/>
        <v>3200</v>
      </c>
      <c r="D33" s="10">
        <f t="shared" si="1"/>
        <v>800</v>
      </c>
      <c r="E33" s="10">
        <f t="shared" si="2"/>
        <v>213</v>
      </c>
      <c r="F33" s="10">
        <f t="shared" si="3"/>
        <v>64</v>
      </c>
      <c r="G33" s="10"/>
    </row>
    <row r="34" ht="16.5" spans="1:7">
      <c r="A34" s="10">
        <v>33</v>
      </c>
      <c r="B34" s="10">
        <v>33000</v>
      </c>
      <c r="C34" s="10">
        <f t="shared" si="0"/>
        <v>3300</v>
      </c>
      <c r="D34" s="10">
        <f t="shared" si="1"/>
        <v>825</v>
      </c>
      <c r="E34" s="10">
        <f t="shared" si="2"/>
        <v>220</v>
      </c>
      <c r="F34" s="10">
        <f t="shared" si="3"/>
        <v>66</v>
      </c>
      <c r="G34" s="10"/>
    </row>
    <row r="35" ht="16.5" spans="1:7">
      <c r="A35" s="10">
        <v>34</v>
      </c>
      <c r="B35" s="10">
        <v>34000</v>
      </c>
      <c r="C35" s="10">
        <f t="shared" ref="C35:C66" si="4">INT(B35/10)</f>
        <v>3400</v>
      </c>
      <c r="D35" s="10">
        <f t="shared" ref="D35:D66" si="5">INT(B35/40)</f>
        <v>850</v>
      </c>
      <c r="E35" s="10">
        <f t="shared" ref="E35:E66" si="6">INT(B35/150)</f>
        <v>226</v>
      </c>
      <c r="F35" s="10">
        <f t="shared" ref="F35:F66" si="7">INT(B35/500)</f>
        <v>68</v>
      </c>
      <c r="G35" s="10"/>
    </row>
    <row r="36" ht="16.5" spans="1:7">
      <c r="A36" s="10">
        <v>35</v>
      </c>
      <c r="B36" s="10">
        <v>35000</v>
      </c>
      <c r="C36" s="10">
        <f t="shared" si="4"/>
        <v>3500</v>
      </c>
      <c r="D36" s="10">
        <f t="shared" si="5"/>
        <v>875</v>
      </c>
      <c r="E36" s="10">
        <f t="shared" si="6"/>
        <v>233</v>
      </c>
      <c r="F36" s="10">
        <f t="shared" si="7"/>
        <v>70</v>
      </c>
      <c r="G36" s="10"/>
    </row>
    <row r="37" ht="16.5" spans="1:7">
      <c r="A37" s="10">
        <v>36</v>
      </c>
      <c r="B37" s="10">
        <v>36000</v>
      </c>
      <c r="C37" s="10">
        <f t="shared" si="4"/>
        <v>3600</v>
      </c>
      <c r="D37" s="10">
        <f t="shared" si="5"/>
        <v>900</v>
      </c>
      <c r="E37" s="10">
        <f t="shared" si="6"/>
        <v>240</v>
      </c>
      <c r="F37" s="10">
        <f t="shared" si="7"/>
        <v>72</v>
      </c>
      <c r="G37" s="10"/>
    </row>
    <row r="38" ht="16.5" spans="1:7">
      <c r="A38" s="10">
        <v>37</v>
      </c>
      <c r="B38" s="10">
        <v>37000</v>
      </c>
      <c r="C38" s="10">
        <f t="shared" si="4"/>
        <v>3700</v>
      </c>
      <c r="D38" s="10">
        <f t="shared" si="5"/>
        <v>925</v>
      </c>
      <c r="E38" s="10">
        <f t="shared" si="6"/>
        <v>246</v>
      </c>
      <c r="F38" s="10">
        <f t="shared" si="7"/>
        <v>74</v>
      </c>
      <c r="G38" s="10"/>
    </row>
    <row r="39" ht="16.5" spans="1:7">
      <c r="A39" s="10">
        <v>38</v>
      </c>
      <c r="B39" s="10">
        <v>38000</v>
      </c>
      <c r="C39" s="10">
        <f t="shared" si="4"/>
        <v>3800</v>
      </c>
      <c r="D39" s="10">
        <f t="shared" si="5"/>
        <v>950</v>
      </c>
      <c r="E39" s="10">
        <f t="shared" si="6"/>
        <v>253</v>
      </c>
      <c r="F39" s="10">
        <f t="shared" si="7"/>
        <v>76</v>
      </c>
      <c r="G39" s="10"/>
    </row>
    <row r="40" ht="16.5" spans="1:7">
      <c r="A40" s="10">
        <v>39</v>
      </c>
      <c r="B40" s="10">
        <v>39000</v>
      </c>
      <c r="C40" s="10">
        <f t="shared" si="4"/>
        <v>3900</v>
      </c>
      <c r="D40" s="10">
        <f t="shared" si="5"/>
        <v>975</v>
      </c>
      <c r="E40" s="10">
        <f t="shared" si="6"/>
        <v>260</v>
      </c>
      <c r="F40" s="10">
        <f t="shared" si="7"/>
        <v>78</v>
      </c>
      <c r="G40" s="10"/>
    </row>
    <row r="41" ht="16.5" spans="1:7">
      <c r="A41" s="10">
        <v>40</v>
      </c>
      <c r="B41" s="10">
        <v>40000</v>
      </c>
      <c r="C41" s="10">
        <f t="shared" si="4"/>
        <v>4000</v>
      </c>
      <c r="D41" s="10">
        <f t="shared" si="5"/>
        <v>1000</v>
      </c>
      <c r="E41" s="10">
        <f t="shared" si="6"/>
        <v>266</v>
      </c>
      <c r="F41" s="10">
        <f t="shared" si="7"/>
        <v>80</v>
      </c>
      <c r="G41" s="10">
        <v>400</v>
      </c>
    </row>
    <row r="42" ht="16.5" spans="1:7">
      <c r="A42" s="10">
        <v>41</v>
      </c>
      <c r="B42" s="10">
        <v>41000</v>
      </c>
      <c r="C42" s="10">
        <f t="shared" si="4"/>
        <v>4100</v>
      </c>
      <c r="D42" s="10">
        <f t="shared" si="5"/>
        <v>1025</v>
      </c>
      <c r="E42" s="10">
        <f t="shared" si="6"/>
        <v>273</v>
      </c>
      <c r="F42" s="10">
        <f t="shared" si="7"/>
        <v>82</v>
      </c>
      <c r="G42" s="10"/>
    </row>
    <row r="43" ht="16.5" spans="1:7">
      <c r="A43" s="10">
        <v>42</v>
      </c>
      <c r="B43" s="10">
        <v>42000</v>
      </c>
      <c r="C43" s="10">
        <f t="shared" si="4"/>
        <v>4200</v>
      </c>
      <c r="D43" s="10">
        <f t="shared" si="5"/>
        <v>1050</v>
      </c>
      <c r="E43" s="10">
        <f t="shared" si="6"/>
        <v>280</v>
      </c>
      <c r="F43" s="10">
        <f t="shared" si="7"/>
        <v>84</v>
      </c>
      <c r="G43" s="10"/>
    </row>
    <row r="44" ht="16.5" spans="1:7">
      <c r="A44" s="10">
        <v>43</v>
      </c>
      <c r="B44" s="10">
        <v>43000</v>
      </c>
      <c r="C44" s="10">
        <f t="shared" si="4"/>
        <v>4300</v>
      </c>
      <c r="D44" s="10">
        <f t="shared" si="5"/>
        <v>1075</v>
      </c>
      <c r="E44" s="10">
        <f t="shared" si="6"/>
        <v>286</v>
      </c>
      <c r="F44" s="10">
        <f t="shared" si="7"/>
        <v>86</v>
      </c>
      <c r="G44" s="10"/>
    </row>
    <row r="45" ht="16.5" spans="1:7">
      <c r="A45" s="10">
        <v>44</v>
      </c>
      <c r="B45" s="10">
        <v>44000</v>
      </c>
      <c r="C45" s="10">
        <f t="shared" si="4"/>
        <v>4400</v>
      </c>
      <c r="D45" s="10">
        <f t="shared" si="5"/>
        <v>1100</v>
      </c>
      <c r="E45" s="10">
        <f t="shared" si="6"/>
        <v>293</v>
      </c>
      <c r="F45" s="10">
        <f t="shared" si="7"/>
        <v>88</v>
      </c>
      <c r="G45" s="10"/>
    </row>
    <row r="46" ht="16.5" spans="1:7">
      <c r="A46" s="10">
        <v>45</v>
      </c>
      <c r="B46" s="10">
        <v>45000</v>
      </c>
      <c r="C46" s="10">
        <f t="shared" si="4"/>
        <v>4500</v>
      </c>
      <c r="D46" s="10">
        <f t="shared" si="5"/>
        <v>1125</v>
      </c>
      <c r="E46" s="10">
        <f t="shared" si="6"/>
        <v>300</v>
      </c>
      <c r="F46" s="10">
        <f t="shared" si="7"/>
        <v>90</v>
      </c>
      <c r="G46" s="10"/>
    </row>
    <row r="47" ht="16.5" spans="1:7">
      <c r="A47" s="10">
        <v>46</v>
      </c>
      <c r="B47" s="10">
        <v>46000</v>
      </c>
      <c r="C47" s="10">
        <f t="shared" si="4"/>
        <v>4600</v>
      </c>
      <c r="D47" s="10">
        <f t="shared" si="5"/>
        <v>1150</v>
      </c>
      <c r="E47" s="10">
        <f t="shared" si="6"/>
        <v>306</v>
      </c>
      <c r="F47" s="10">
        <f t="shared" si="7"/>
        <v>92</v>
      </c>
      <c r="G47" s="10"/>
    </row>
    <row r="48" ht="16.5" spans="1:7">
      <c r="A48" s="10">
        <v>47</v>
      </c>
      <c r="B48" s="10">
        <v>47000</v>
      </c>
      <c r="C48" s="10">
        <f t="shared" si="4"/>
        <v>4700</v>
      </c>
      <c r="D48" s="10">
        <f t="shared" si="5"/>
        <v>1175</v>
      </c>
      <c r="E48" s="10">
        <f t="shared" si="6"/>
        <v>313</v>
      </c>
      <c r="F48" s="10">
        <f t="shared" si="7"/>
        <v>94</v>
      </c>
      <c r="G48" s="10"/>
    </row>
    <row r="49" ht="16.5" spans="1:7">
      <c r="A49" s="10">
        <v>48</v>
      </c>
      <c r="B49" s="10">
        <v>48000</v>
      </c>
      <c r="C49" s="10">
        <f t="shared" si="4"/>
        <v>4800</v>
      </c>
      <c r="D49" s="10">
        <f t="shared" si="5"/>
        <v>1200</v>
      </c>
      <c r="E49" s="10">
        <f t="shared" si="6"/>
        <v>320</v>
      </c>
      <c r="F49" s="10">
        <f t="shared" si="7"/>
        <v>96</v>
      </c>
      <c r="G49" s="10"/>
    </row>
    <row r="50" ht="16.5" spans="1:7">
      <c r="A50" s="10">
        <v>49</v>
      </c>
      <c r="B50" s="10">
        <v>49000</v>
      </c>
      <c r="C50" s="10">
        <f t="shared" si="4"/>
        <v>4900</v>
      </c>
      <c r="D50" s="10">
        <f t="shared" si="5"/>
        <v>1225</v>
      </c>
      <c r="E50" s="10">
        <f t="shared" si="6"/>
        <v>326</v>
      </c>
      <c r="F50" s="10">
        <f t="shared" si="7"/>
        <v>98</v>
      </c>
      <c r="G50" s="10"/>
    </row>
    <row r="51" ht="16.5" spans="1:7">
      <c r="A51" s="10">
        <v>50</v>
      </c>
      <c r="B51" s="10">
        <v>50000</v>
      </c>
      <c r="C51" s="10">
        <f t="shared" si="4"/>
        <v>5000</v>
      </c>
      <c r="D51" s="10">
        <f t="shared" si="5"/>
        <v>1250</v>
      </c>
      <c r="E51" s="10">
        <f t="shared" si="6"/>
        <v>333</v>
      </c>
      <c r="F51" s="10">
        <f t="shared" si="7"/>
        <v>100</v>
      </c>
      <c r="G51" s="10">
        <v>500</v>
      </c>
    </row>
    <row r="52" ht="16.5" spans="1:7">
      <c r="A52" s="10">
        <v>51</v>
      </c>
      <c r="B52" s="10">
        <v>51000</v>
      </c>
      <c r="C52" s="10">
        <f t="shared" si="4"/>
        <v>5100</v>
      </c>
      <c r="D52" s="10">
        <f t="shared" si="5"/>
        <v>1275</v>
      </c>
      <c r="E52" s="10">
        <f t="shared" si="6"/>
        <v>340</v>
      </c>
      <c r="F52" s="10">
        <f t="shared" si="7"/>
        <v>102</v>
      </c>
      <c r="G52" s="10"/>
    </row>
    <row r="53" ht="16.5" spans="1:7">
      <c r="A53" s="10">
        <v>52</v>
      </c>
      <c r="B53" s="10">
        <v>52000</v>
      </c>
      <c r="C53" s="10">
        <f t="shared" si="4"/>
        <v>5200</v>
      </c>
      <c r="D53" s="10">
        <f t="shared" si="5"/>
        <v>1300</v>
      </c>
      <c r="E53" s="10">
        <f t="shared" si="6"/>
        <v>346</v>
      </c>
      <c r="F53" s="10">
        <f t="shared" si="7"/>
        <v>104</v>
      </c>
      <c r="G53" s="10"/>
    </row>
    <row r="54" ht="16.5" spans="1:7">
      <c r="A54" s="10">
        <v>53</v>
      </c>
      <c r="B54" s="10">
        <v>53000</v>
      </c>
      <c r="C54" s="10">
        <f t="shared" si="4"/>
        <v>5300</v>
      </c>
      <c r="D54" s="10">
        <f t="shared" si="5"/>
        <v>1325</v>
      </c>
      <c r="E54" s="10">
        <f t="shared" si="6"/>
        <v>353</v>
      </c>
      <c r="F54" s="10">
        <f t="shared" si="7"/>
        <v>106</v>
      </c>
      <c r="G54" s="10"/>
    </row>
    <row r="55" ht="16.5" spans="1:7">
      <c r="A55" s="10">
        <v>54</v>
      </c>
      <c r="B55" s="10">
        <v>54000</v>
      </c>
      <c r="C55" s="10">
        <f t="shared" si="4"/>
        <v>5400</v>
      </c>
      <c r="D55" s="10">
        <f t="shared" si="5"/>
        <v>1350</v>
      </c>
      <c r="E55" s="10">
        <f t="shared" si="6"/>
        <v>360</v>
      </c>
      <c r="F55" s="10">
        <f t="shared" si="7"/>
        <v>108</v>
      </c>
      <c r="G55" s="10"/>
    </row>
    <row r="56" ht="16.5" spans="1:7">
      <c r="A56" s="10">
        <v>55</v>
      </c>
      <c r="B56" s="10">
        <v>55000</v>
      </c>
      <c r="C56" s="10">
        <f t="shared" si="4"/>
        <v>5500</v>
      </c>
      <c r="D56" s="10">
        <f t="shared" si="5"/>
        <v>1375</v>
      </c>
      <c r="E56" s="10">
        <f t="shared" si="6"/>
        <v>366</v>
      </c>
      <c r="F56" s="10">
        <f t="shared" si="7"/>
        <v>110</v>
      </c>
      <c r="G56" s="10"/>
    </row>
    <row r="57" ht="16.5" spans="1:7">
      <c r="A57" s="10">
        <v>56</v>
      </c>
      <c r="B57" s="10">
        <v>56000</v>
      </c>
      <c r="C57" s="10">
        <f t="shared" si="4"/>
        <v>5600</v>
      </c>
      <c r="D57" s="10">
        <f t="shared" si="5"/>
        <v>1400</v>
      </c>
      <c r="E57" s="10">
        <f t="shared" si="6"/>
        <v>373</v>
      </c>
      <c r="F57" s="10">
        <f t="shared" si="7"/>
        <v>112</v>
      </c>
      <c r="G57" s="10"/>
    </row>
    <row r="58" ht="16.5" spans="1:7">
      <c r="A58" s="10">
        <v>57</v>
      </c>
      <c r="B58" s="10">
        <v>57000</v>
      </c>
      <c r="C58" s="10">
        <f t="shared" si="4"/>
        <v>5700</v>
      </c>
      <c r="D58" s="10">
        <f t="shared" si="5"/>
        <v>1425</v>
      </c>
      <c r="E58" s="10">
        <f t="shared" si="6"/>
        <v>380</v>
      </c>
      <c r="F58" s="10">
        <f t="shared" si="7"/>
        <v>114</v>
      </c>
      <c r="G58" s="10"/>
    </row>
    <row r="59" ht="16.5" spans="1:7">
      <c r="A59" s="10">
        <v>58</v>
      </c>
      <c r="B59" s="10">
        <v>58000</v>
      </c>
      <c r="C59" s="10">
        <f t="shared" si="4"/>
        <v>5800</v>
      </c>
      <c r="D59" s="10">
        <f t="shared" si="5"/>
        <v>1450</v>
      </c>
      <c r="E59" s="10">
        <f t="shared" si="6"/>
        <v>386</v>
      </c>
      <c r="F59" s="10">
        <f t="shared" si="7"/>
        <v>116</v>
      </c>
      <c r="G59" s="10"/>
    </row>
    <row r="60" ht="16.5" spans="1:7">
      <c r="A60" s="10">
        <v>59</v>
      </c>
      <c r="B60" s="10">
        <v>59000</v>
      </c>
      <c r="C60" s="10">
        <f t="shared" si="4"/>
        <v>5900</v>
      </c>
      <c r="D60" s="10">
        <f t="shared" si="5"/>
        <v>1475</v>
      </c>
      <c r="E60" s="10">
        <f t="shared" si="6"/>
        <v>393</v>
      </c>
      <c r="F60" s="10">
        <f t="shared" si="7"/>
        <v>118</v>
      </c>
      <c r="G60" s="10"/>
    </row>
    <row r="61" ht="16.5" spans="1:7">
      <c r="A61" s="10">
        <v>60</v>
      </c>
      <c r="B61" s="10">
        <v>60000</v>
      </c>
      <c r="C61" s="10">
        <f t="shared" si="4"/>
        <v>6000</v>
      </c>
      <c r="D61" s="10">
        <f t="shared" si="5"/>
        <v>1500</v>
      </c>
      <c r="E61" s="10">
        <f t="shared" si="6"/>
        <v>400</v>
      </c>
      <c r="F61" s="10">
        <f t="shared" si="7"/>
        <v>120</v>
      </c>
      <c r="G61" s="10">
        <v>600</v>
      </c>
    </row>
    <row r="62" ht="16.5" spans="1:7">
      <c r="A62" s="10">
        <v>61</v>
      </c>
      <c r="B62" s="10">
        <v>61000</v>
      </c>
      <c r="C62" s="10">
        <f t="shared" si="4"/>
        <v>6100</v>
      </c>
      <c r="D62" s="10">
        <f t="shared" si="5"/>
        <v>1525</v>
      </c>
      <c r="E62" s="10">
        <f t="shared" si="6"/>
        <v>406</v>
      </c>
      <c r="F62" s="10">
        <f t="shared" si="7"/>
        <v>122</v>
      </c>
      <c r="G62" s="10"/>
    </row>
    <row r="63" ht="16.5" spans="1:7">
      <c r="A63" s="10">
        <v>62</v>
      </c>
      <c r="B63" s="10">
        <v>62000</v>
      </c>
      <c r="C63" s="10">
        <f t="shared" si="4"/>
        <v>6200</v>
      </c>
      <c r="D63" s="10">
        <f t="shared" si="5"/>
        <v>1550</v>
      </c>
      <c r="E63" s="10">
        <f t="shared" si="6"/>
        <v>413</v>
      </c>
      <c r="F63" s="10">
        <f t="shared" si="7"/>
        <v>124</v>
      </c>
      <c r="G63" s="10"/>
    </row>
    <row r="64" ht="16.5" spans="1:7">
      <c r="A64" s="10">
        <v>63</v>
      </c>
      <c r="B64" s="10">
        <v>63000</v>
      </c>
      <c r="C64" s="10">
        <f t="shared" si="4"/>
        <v>6300</v>
      </c>
      <c r="D64" s="10">
        <f t="shared" si="5"/>
        <v>1575</v>
      </c>
      <c r="E64" s="10">
        <f t="shared" si="6"/>
        <v>420</v>
      </c>
      <c r="F64" s="10">
        <f t="shared" si="7"/>
        <v>126</v>
      </c>
      <c r="G64" s="10"/>
    </row>
    <row r="65" ht="16.5" spans="1:7">
      <c r="A65" s="10">
        <v>64</v>
      </c>
      <c r="B65" s="10">
        <v>64000</v>
      </c>
      <c r="C65" s="10">
        <f t="shared" si="4"/>
        <v>6400</v>
      </c>
      <c r="D65" s="10">
        <f t="shared" si="5"/>
        <v>1600</v>
      </c>
      <c r="E65" s="10">
        <f t="shared" si="6"/>
        <v>426</v>
      </c>
      <c r="F65" s="10">
        <f t="shared" si="7"/>
        <v>128</v>
      </c>
      <c r="G65" s="10"/>
    </row>
    <row r="66" ht="16.5" spans="1:7">
      <c r="A66" s="10">
        <v>65</v>
      </c>
      <c r="B66" s="10">
        <v>65000</v>
      </c>
      <c r="C66" s="10">
        <f t="shared" si="4"/>
        <v>6500</v>
      </c>
      <c r="D66" s="10">
        <f t="shared" si="5"/>
        <v>1625</v>
      </c>
      <c r="E66" s="10">
        <f t="shared" si="6"/>
        <v>433</v>
      </c>
      <c r="F66" s="10">
        <f t="shared" si="7"/>
        <v>130</v>
      </c>
      <c r="G66" s="10"/>
    </row>
    <row r="67" ht="16.5" spans="1:7">
      <c r="A67" s="10">
        <v>66</v>
      </c>
      <c r="B67" s="10">
        <v>66000</v>
      </c>
      <c r="C67" s="10">
        <f t="shared" ref="C67:C98" si="8">INT(B67/10)</f>
        <v>6600</v>
      </c>
      <c r="D67" s="10">
        <f t="shared" ref="D67:D98" si="9">INT(B67/40)</f>
        <v>1650</v>
      </c>
      <c r="E67" s="10">
        <f t="shared" ref="E67:E98" si="10">INT(B67/150)</f>
        <v>440</v>
      </c>
      <c r="F67" s="10">
        <f t="shared" ref="F67:F98" si="11">INT(B67/500)</f>
        <v>132</v>
      </c>
      <c r="G67" s="10"/>
    </row>
    <row r="68" ht="16.5" spans="1:7">
      <c r="A68" s="10">
        <v>67</v>
      </c>
      <c r="B68" s="10">
        <v>67000</v>
      </c>
      <c r="C68" s="10">
        <f t="shared" si="8"/>
        <v>6700</v>
      </c>
      <c r="D68" s="10">
        <f t="shared" si="9"/>
        <v>1675</v>
      </c>
      <c r="E68" s="10">
        <f t="shared" si="10"/>
        <v>446</v>
      </c>
      <c r="F68" s="10">
        <f t="shared" si="11"/>
        <v>134</v>
      </c>
      <c r="G68" s="10"/>
    </row>
    <row r="69" ht="16.5" spans="1:7">
      <c r="A69" s="10">
        <v>68</v>
      </c>
      <c r="B69" s="10">
        <v>68000</v>
      </c>
      <c r="C69" s="10">
        <f t="shared" si="8"/>
        <v>6800</v>
      </c>
      <c r="D69" s="10">
        <f t="shared" si="9"/>
        <v>1700</v>
      </c>
      <c r="E69" s="10">
        <f t="shared" si="10"/>
        <v>453</v>
      </c>
      <c r="F69" s="10">
        <f t="shared" si="11"/>
        <v>136</v>
      </c>
      <c r="G69" s="10"/>
    </row>
    <row r="70" ht="16.5" spans="1:7">
      <c r="A70" s="10">
        <v>69</v>
      </c>
      <c r="B70" s="10">
        <v>69000</v>
      </c>
      <c r="C70" s="10">
        <f t="shared" si="8"/>
        <v>6900</v>
      </c>
      <c r="D70" s="10">
        <f t="shared" si="9"/>
        <v>1725</v>
      </c>
      <c r="E70" s="10">
        <f t="shared" si="10"/>
        <v>460</v>
      </c>
      <c r="F70" s="10">
        <f t="shared" si="11"/>
        <v>138</v>
      </c>
      <c r="G70" s="10"/>
    </row>
    <row r="71" ht="16.5" spans="1:7">
      <c r="A71" s="10">
        <v>70</v>
      </c>
      <c r="B71" s="10">
        <v>70000</v>
      </c>
      <c r="C71" s="10">
        <f t="shared" si="8"/>
        <v>7000</v>
      </c>
      <c r="D71" s="10">
        <f t="shared" si="9"/>
        <v>1750</v>
      </c>
      <c r="E71" s="10">
        <f t="shared" si="10"/>
        <v>466</v>
      </c>
      <c r="F71" s="10">
        <f t="shared" si="11"/>
        <v>140</v>
      </c>
      <c r="G71" s="10">
        <v>700</v>
      </c>
    </row>
    <row r="72" ht="16.5" spans="1:7">
      <c r="A72" s="10">
        <v>71</v>
      </c>
      <c r="B72" s="10">
        <v>71000</v>
      </c>
      <c r="C72" s="10">
        <f t="shared" si="8"/>
        <v>7100</v>
      </c>
      <c r="D72" s="10">
        <f t="shared" si="9"/>
        <v>1775</v>
      </c>
      <c r="E72" s="10">
        <f t="shared" si="10"/>
        <v>473</v>
      </c>
      <c r="F72" s="10">
        <f t="shared" si="11"/>
        <v>142</v>
      </c>
      <c r="G72" s="10"/>
    </row>
    <row r="73" ht="16.5" spans="1:7">
      <c r="A73" s="10">
        <v>72</v>
      </c>
      <c r="B73" s="10">
        <v>72000</v>
      </c>
      <c r="C73" s="10">
        <f t="shared" si="8"/>
        <v>7200</v>
      </c>
      <c r="D73" s="10">
        <f t="shared" si="9"/>
        <v>1800</v>
      </c>
      <c r="E73" s="10">
        <f t="shared" si="10"/>
        <v>480</v>
      </c>
      <c r="F73" s="10">
        <f t="shared" si="11"/>
        <v>144</v>
      </c>
      <c r="G73" s="10"/>
    </row>
    <row r="74" ht="16.5" spans="1:7">
      <c r="A74" s="10">
        <v>73</v>
      </c>
      <c r="B74" s="10">
        <v>73000</v>
      </c>
      <c r="C74" s="10">
        <f t="shared" si="8"/>
        <v>7300</v>
      </c>
      <c r="D74" s="10">
        <f t="shared" si="9"/>
        <v>1825</v>
      </c>
      <c r="E74" s="10">
        <f t="shared" si="10"/>
        <v>486</v>
      </c>
      <c r="F74" s="10">
        <f t="shared" si="11"/>
        <v>146</v>
      </c>
      <c r="G74" s="10"/>
    </row>
    <row r="75" ht="16.5" spans="1:7">
      <c r="A75" s="10">
        <v>74</v>
      </c>
      <c r="B75" s="10">
        <v>74000</v>
      </c>
      <c r="C75" s="10">
        <f t="shared" si="8"/>
        <v>7400</v>
      </c>
      <c r="D75" s="10">
        <f t="shared" si="9"/>
        <v>1850</v>
      </c>
      <c r="E75" s="10">
        <f t="shared" si="10"/>
        <v>493</v>
      </c>
      <c r="F75" s="10">
        <f t="shared" si="11"/>
        <v>148</v>
      </c>
      <c r="G75" s="10"/>
    </row>
    <row r="76" ht="16.5" spans="1:7">
      <c r="A76" s="10">
        <v>75</v>
      </c>
      <c r="B76" s="10">
        <v>75000</v>
      </c>
      <c r="C76" s="10">
        <f t="shared" si="8"/>
        <v>7500</v>
      </c>
      <c r="D76" s="10">
        <f t="shared" si="9"/>
        <v>1875</v>
      </c>
      <c r="E76" s="10">
        <f t="shared" si="10"/>
        <v>500</v>
      </c>
      <c r="F76" s="10">
        <f t="shared" si="11"/>
        <v>150</v>
      </c>
      <c r="G76" s="10"/>
    </row>
    <row r="77" ht="16.5" spans="1:7">
      <c r="A77" s="10">
        <v>76</v>
      </c>
      <c r="B77" s="10">
        <v>76000</v>
      </c>
      <c r="C77" s="10">
        <f t="shared" si="8"/>
        <v>7600</v>
      </c>
      <c r="D77" s="10">
        <f t="shared" si="9"/>
        <v>1900</v>
      </c>
      <c r="E77" s="10">
        <f t="shared" si="10"/>
        <v>506</v>
      </c>
      <c r="F77" s="10">
        <f t="shared" si="11"/>
        <v>152</v>
      </c>
      <c r="G77" s="10"/>
    </row>
    <row r="78" ht="16.5" spans="1:7">
      <c r="A78" s="10">
        <v>77</v>
      </c>
      <c r="B78" s="10">
        <v>77000</v>
      </c>
      <c r="C78" s="10">
        <f t="shared" si="8"/>
        <v>7700</v>
      </c>
      <c r="D78" s="10">
        <f t="shared" si="9"/>
        <v>1925</v>
      </c>
      <c r="E78" s="10">
        <f t="shared" si="10"/>
        <v>513</v>
      </c>
      <c r="F78" s="10">
        <f t="shared" si="11"/>
        <v>154</v>
      </c>
      <c r="G78" s="10"/>
    </row>
    <row r="79" ht="16.5" spans="1:7">
      <c r="A79" s="10">
        <v>78</v>
      </c>
      <c r="B79" s="10">
        <v>78000</v>
      </c>
      <c r="C79" s="10">
        <f t="shared" si="8"/>
        <v>7800</v>
      </c>
      <c r="D79" s="10">
        <f t="shared" si="9"/>
        <v>1950</v>
      </c>
      <c r="E79" s="10">
        <f t="shared" si="10"/>
        <v>520</v>
      </c>
      <c r="F79" s="10">
        <f t="shared" si="11"/>
        <v>156</v>
      </c>
      <c r="G79" s="10"/>
    </row>
    <row r="80" ht="16.5" spans="1:7">
      <c r="A80" s="10">
        <v>79</v>
      </c>
      <c r="B80" s="10">
        <v>79000</v>
      </c>
      <c r="C80" s="10">
        <f t="shared" si="8"/>
        <v>7900</v>
      </c>
      <c r="D80" s="10">
        <f t="shared" si="9"/>
        <v>1975</v>
      </c>
      <c r="E80" s="10">
        <f t="shared" si="10"/>
        <v>526</v>
      </c>
      <c r="F80" s="10">
        <f t="shared" si="11"/>
        <v>158</v>
      </c>
      <c r="G80" s="10"/>
    </row>
    <row r="81" ht="16.5" spans="1:7">
      <c r="A81" s="10">
        <v>80</v>
      </c>
      <c r="B81" s="10">
        <v>80000</v>
      </c>
      <c r="C81" s="10">
        <f t="shared" si="8"/>
        <v>8000</v>
      </c>
      <c r="D81" s="10">
        <f t="shared" si="9"/>
        <v>2000</v>
      </c>
      <c r="E81" s="10">
        <f t="shared" si="10"/>
        <v>533</v>
      </c>
      <c r="F81" s="10">
        <f t="shared" si="11"/>
        <v>160</v>
      </c>
      <c r="G81" s="10">
        <v>800</v>
      </c>
    </row>
    <row r="82" ht="16.5" spans="1:7">
      <c r="A82" s="10">
        <v>81</v>
      </c>
      <c r="B82" s="10">
        <v>81000</v>
      </c>
      <c r="C82" s="10">
        <f t="shared" si="8"/>
        <v>8100</v>
      </c>
      <c r="D82" s="10">
        <f t="shared" si="9"/>
        <v>2025</v>
      </c>
      <c r="E82" s="10">
        <f t="shared" si="10"/>
        <v>540</v>
      </c>
      <c r="F82" s="10">
        <f t="shared" si="11"/>
        <v>162</v>
      </c>
      <c r="G82" s="10"/>
    </row>
    <row r="83" ht="16.5" spans="1:7">
      <c r="A83" s="10">
        <v>82</v>
      </c>
      <c r="B83" s="10">
        <v>82000</v>
      </c>
      <c r="C83" s="10">
        <f t="shared" si="8"/>
        <v>8200</v>
      </c>
      <c r="D83" s="10">
        <f t="shared" si="9"/>
        <v>2050</v>
      </c>
      <c r="E83" s="10">
        <f t="shared" si="10"/>
        <v>546</v>
      </c>
      <c r="F83" s="10">
        <f t="shared" si="11"/>
        <v>164</v>
      </c>
      <c r="G83" s="10"/>
    </row>
    <row r="84" ht="16.5" spans="1:7">
      <c r="A84" s="10">
        <v>83</v>
      </c>
      <c r="B84" s="10">
        <v>83000</v>
      </c>
      <c r="C84" s="10">
        <f t="shared" si="8"/>
        <v>8300</v>
      </c>
      <c r="D84" s="10">
        <f t="shared" si="9"/>
        <v>2075</v>
      </c>
      <c r="E84" s="10">
        <f t="shared" si="10"/>
        <v>553</v>
      </c>
      <c r="F84" s="10">
        <f t="shared" si="11"/>
        <v>166</v>
      </c>
      <c r="G84" s="10"/>
    </row>
    <row r="85" ht="16.5" spans="1:7">
      <c r="A85" s="10">
        <v>84</v>
      </c>
      <c r="B85" s="10">
        <v>84000</v>
      </c>
      <c r="C85" s="10">
        <f t="shared" si="8"/>
        <v>8400</v>
      </c>
      <c r="D85" s="10">
        <f t="shared" si="9"/>
        <v>2100</v>
      </c>
      <c r="E85" s="10">
        <f t="shared" si="10"/>
        <v>560</v>
      </c>
      <c r="F85" s="10">
        <f t="shared" si="11"/>
        <v>168</v>
      </c>
      <c r="G85" s="10"/>
    </row>
    <row r="86" ht="16.5" spans="1:7">
      <c r="A86" s="10">
        <v>85</v>
      </c>
      <c r="B86" s="10">
        <v>85000</v>
      </c>
      <c r="C86" s="10">
        <f t="shared" si="8"/>
        <v>8500</v>
      </c>
      <c r="D86" s="10">
        <f t="shared" si="9"/>
        <v>2125</v>
      </c>
      <c r="E86" s="10">
        <f t="shared" si="10"/>
        <v>566</v>
      </c>
      <c r="F86" s="10">
        <f t="shared" si="11"/>
        <v>170</v>
      </c>
      <c r="G86" s="10"/>
    </row>
    <row r="87" ht="16.5" spans="1:7">
      <c r="A87" s="10">
        <v>86</v>
      </c>
      <c r="B87" s="10">
        <v>86000</v>
      </c>
      <c r="C87" s="10">
        <f t="shared" si="8"/>
        <v>8600</v>
      </c>
      <c r="D87" s="10">
        <f t="shared" si="9"/>
        <v>2150</v>
      </c>
      <c r="E87" s="10">
        <f t="shared" si="10"/>
        <v>573</v>
      </c>
      <c r="F87" s="10">
        <f t="shared" si="11"/>
        <v>172</v>
      </c>
      <c r="G87" s="10"/>
    </row>
    <row r="88" ht="16.5" spans="1:7">
      <c r="A88" s="10">
        <v>87</v>
      </c>
      <c r="B88" s="10">
        <v>87000</v>
      </c>
      <c r="C88" s="10">
        <f t="shared" si="8"/>
        <v>8700</v>
      </c>
      <c r="D88" s="10">
        <f t="shared" si="9"/>
        <v>2175</v>
      </c>
      <c r="E88" s="10">
        <f t="shared" si="10"/>
        <v>580</v>
      </c>
      <c r="F88" s="10">
        <f t="shared" si="11"/>
        <v>174</v>
      </c>
      <c r="G88" s="10"/>
    </row>
    <row r="89" ht="16.5" spans="1:7">
      <c r="A89" s="10">
        <v>88</v>
      </c>
      <c r="B89" s="10">
        <v>88000</v>
      </c>
      <c r="C89" s="10">
        <f t="shared" si="8"/>
        <v>8800</v>
      </c>
      <c r="D89" s="10">
        <f t="shared" si="9"/>
        <v>2200</v>
      </c>
      <c r="E89" s="10">
        <f t="shared" si="10"/>
        <v>586</v>
      </c>
      <c r="F89" s="10">
        <f t="shared" si="11"/>
        <v>176</v>
      </c>
      <c r="G89" s="10"/>
    </row>
    <row r="90" ht="16.5" spans="1:7">
      <c r="A90" s="10">
        <v>89</v>
      </c>
      <c r="B90" s="10">
        <v>89000</v>
      </c>
      <c r="C90" s="10">
        <f t="shared" si="8"/>
        <v>8900</v>
      </c>
      <c r="D90" s="10">
        <f t="shared" si="9"/>
        <v>2225</v>
      </c>
      <c r="E90" s="10">
        <f t="shared" si="10"/>
        <v>593</v>
      </c>
      <c r="F90" s="10">
        <f t="shared" si="11"/>
        <v>178</v>
      </c>
      <c r="G90" s="10"/>
    </row>
    <row r="91" ht="16.5" spans="1:7">
      <c r="A91" s="10">
        <v>90</v>
      </c>
      <c r="B91" s="10">
        <v>90000</v>
      </c>
      <c r="C91" s="10">
        <f t="shared" si="8"/>
        <v>9000</v>
      </c>
      <c r="D91" s="10">
        <f t="shared" si="9"/>
        <v>2250</v>
      </c>
      <c r="E91" s="10">
        <f t="shared" si="10"/>
        <v>600</v>
      </c>
      <c r="F91" s="10">
        <f t="shared" si="11"/>
        <v>180</v>
      </c>
      <c r="G91" s="10">
        <v>900</v>
      </c>
    </row>
    <row r="92" ht="16.5" spans="1:7">
      <c r="A92" s="10">
        <v>91</v>
      </c>
      <c r="B92" s="10">
        <v>91000</v>
      </c>
      <c r="C92" s="10">
        <f t="shared" si="8"/>
        <v>9100</v>
      </c>
      <c r="D92" s="10">
        <f t="shared" si="9"/>
        <v>2275</v>
      </c>
      <c r="E92" s="10">
        <f t="shared" si="10"/>
        <v>606</v>
      </c>
      <c r="F92" s="10">
        <f t="shared" si="11"/>
        <v>182</v>
      </c>
      <c r="G92" s="10"/>
    </row>
    <row r="93" ht="16.5" spans="1:7">
      <c r="A93" s="10">
        <v>92</v>
      </c>
      <c r="B93" s="10">
        <v>92000</v>
      </c>
      <c r="C93" s="10">
        <f t="shared" si="8"/>
        <v>9200</v>
      </c>
      <c r="D93" s="10">
        <f t="shared" si="9"/>
        <v>2300</v>
      </c>
      <c r="E93" s="10">
        <f t="shared" si="10"/>
        <v>613</v>
      </c>
      <c r="F93" s="10">
        <f t="shared" si="11"/>
        <v>184</v>
      </c>
      <c r="G93" s="10"/>
    </row>
    <row r="94" ht="16.5" spans="1:7">
      <c r="A94" s="10">
        <v>93</v>
      </c>
      <c r="B94" s="10">
        <v>93000</v>
      </c>
      <c r="C94" s="10">
        <f t="shared" si="8"/>
        <v>9300</v>
      </c>
      <c r="D94" s="10">
        <f t="shared" si="9"/>
        <v>2325</v>
      </c>
      <c r="E94" s="10">
        <f t="shared" si="10"/>
        <v>620</v>
      </c>
      <c r="F94" s="10">
        <f t="shared" si="11"/>
        <v>186</v>
      </c>
      <c r="G94" s="10"/>
    </row>
    <row r="95" ht="16.5" spans="1:7">
      <c r="A95" s="10">
        <v>94</v>
      </c>
      <c r="B95" s="10">
        <v>94000</v>
      </c>
      <c r="C95" s="10">
        <f t="shared" si="8"/>
        <v>9400</v>
      </c>
      <c r="D95" s="10">
        <f t="shared" si="9"/>
        <v>2350</v>
      </c>
      <c r="E95" s="10">
        <f t="shared" si="10"/>
        <v>626</v>
      </c>
      <c r="F95" s="10">
        <f t="shared" si="11"/>
        <v>188</v>
      </c>
      <c r="G95" s="10"/>
    </row>
    <row r="96" ht="16.5" spans="1:7">
      <c r="A96" s="10">
        <v>95</v>
      </c>
      <c r="B96" s="10">
        <v>95000</v>
      </c>
      <c r="C96" s="10">
        <f t="shared" si="8"/>
        <v>9500</v>
      </c>
      <c r="D96" s="10">
        <f t="shared" si="9"/>
        <v>2375</v>
      </c>
      <c r="E96" s="10">
        <f t="shared" si="10"/>
        <v>633</v>
      </c>
      <c r="F96" s="10">
        <f t="shared" si="11"/>
        <v>190</v>
      </c>
      <c r="G96" s="10"/>
    </row>
    <row r="97" ht="16.5" spans="1:7">
      <c r="A97" s="10">
        <v>96</v>
      </c>
      <c r="B97" s="10">
        <v>96000</v>
      </c>
      <c r="C97" s="10">
        <f t="shared" si="8"/>
        <v>9600</v>
      </c>
      <c r="D97" s="10">
        <f t="shared" si="9"/>
        <v>2400</v>
      </c>
      <c r="E97" s="10">
        <f t="shared" si="10"/>
        <v>640</v>
      </c>
      <c r="F97" s="10">
        <f t="shared" si="11"/>
        <v>192</v>
      </c>
      <c r="G97" s="10"/>
    </row>
    <row r="98" ht="16.5" spans="1:7">
      <c r="A98" s="10">
        <v>97</v>
      </c>
      <c r="B98" s="10">
        <v>97000</v>
      </c>
      <c r="C98" s="10">
        <f t="shared" si="8"/>
        <v>9700</v>
      </c>
      <c r="D98" s="10">
        <f t="shared" si="9"/>
        <v>2425</v>
      </c>
      <c r="E98" s="10">
        <f t="shared" si="10"/>
        <v>646</v>
      </c>
      <c r="F98" s="10">
        <f t="shared" si="11"/>
        <v>194</v>
      </c>
      <c r="G98" s="10"/>
    </row>
    <row r="99" ht="16.5" spans="1:7">
      <c r="A99" s="10">
        <v>98</v>
      </c>
      <c r="B99" s="10">
        <v>98000</v>
      </c>
      <c r="C99" s="10">
        <f t="shared" ref="C99:C130" si="12">INT(B99/10)</f>
        <v>9800</v>
      </c>
      <c r="D99" s="10">
        <f t="shared" ref="D99:D130" si="13">INT(B99/40)</f>
        <v>2450</v>
      </c>
      <c r="E99" s="10">
        <f t="shared" ref="E99:E130" si="14">INT(B99/150)</f>
        <v>653</v>
      </c>
      <c r="F99" s="10">
        <f t="shared" ref="F99:F130" si="15">INT(B99/500)</f>
        <v>196</v>
      </c>
      <c r="G99" s="10"/>
    </row>
    <row r="100" ht="16.5" spans="1:7">
      <c r="A100" s="10">
        <v>99</v>
      </c>
      <c r="B100" s="10">
        <v>99000</v>
      </c>
      <c r="C100" s="10">
        <f t="shared" si="12"/>
        <v>9900</v>
      </c>
      <c r="D100" s="10">
        <f t="shared" si="13"/>
        <v>2475</v>
      </c>
      <c r="E100" s="10">
        <f t="shared" si="14"/>
        <v>660</v>
      </c>
      <c r="F100" s="10">
        <f t="shared" si="15"/>
        <v>198</v>
      </c>
      <c r="G100" s="10"/>
    </row>
    <row r="101" ht="16.5" spans="1:7">
      <c r="A101" s="10">
        <v>100</v>
      </c>
      <c r="B101" s="10">
        <v>100000</v>
      </c>
      <c r="C101" s="10">
        <f t="shared" si="12"/>
        <v>10000</v>
      </c>
      <c r="D101" s="10">
        <f t="shared" si="13"/>
        <v>2500</v>
      </c>
      <c r="E101" s="10">
        <f t="shared" si="14"/>
        <v>666</v>
      </c>
      <c r="F101" s="10">
        <f t="shared" si="15"/>
        <v>200</v>
      </c>
      <c r="G101" s="10">
        <v>1000</v>
      </c>
    </row>
    <row r="102" ht="16.5" spans="1:7">
      <c r="A102" s="10">
        <v>101</v>
      </c>
      <c r="B102" s="10">
        <v>101000</v>
      </c>
      <c r="C102" s="10">
        <f t="shared" si="12"/>
        <v>10100</v>
      </c>
      <c r="D102" s="10">
        <f t="shared" si="13"/>
        <v>2525</v>
      </c>
      <c r="E102" s="10">
        <f t="shared" si="14"/>
        <v>673</v>
      </c>
      <c r="F102" s="10">
        <f t="shared" si="15"/>
        <v>202</v>
      </c>
      <c r="G102" s="10"/>
    </row>
    <row r="103" ht="16.5" spans="1:7">
      <c r="A103" s="10">
        <v>102</v>
      </c>
      <c r="B103" s="10">
        <v>102000</v>
      </c>
      <c r="C103" s="10">
        <f t="shared" si="12"/>
        <v>10200</v>
      </c>
      <c r="D103" s="10">
        <f t="shared" si="13"/>
        <v>2550</v>
      </c>
      <c r="E103" s="10">
        <f t="shared" si="14"/>
        <v>680</v>
      </c>
      <c r="F103" s="10">
        <f t="shared" si="15"/>
        <v>204</v>
      </c>
      <c r="G103" s="10"/>
    </row>
    <row r="104" ht="16.5" spans="1:7">
      <c r="A104" s="10">
        <v>103</v>
      </c>
      <c r="B104" s="10">
        <v>103000</v>
      </c>
      <c r="C104" s="10">
        <f t="shared" si="12"/>
        <v>10300</v>
      </c>
      <c r="D104" s="10">
        <f t="shared" si="13"/>
        <v>2575</v>
      </c>
      <c r="E104" s="10">
        <f t="shared" si="14"/>
        <v>686</v>
      </c>
      <c r="F104" s="10">
        <f t="shared" si="15"/>
        <v>206</v>
      </c>
      <c r="G104" s="10"/>
    </row>
    <row r="105" ht="16.5" spans="1:7">
      <c r="A105" s="10">
        <v>104</v>
      </c>
      <c r="B105" s="10">
        <v>104000</v>
      </c>
      <c r="C105" s="10">
        <f t="shared" si="12"/>
        <v>10400</v>
      </c>
      <c r="D105" s="10">
        <f t="shared" si="13"/>
        <v>2600</v>
      </c>
      <c r="E105" s="10">
        <f t="shared" si="14"/>
        <v>693</v>
      </c>
      <c r="F105" s="10">
        <f t="shared" si="15"/>
        <v>208</v>
      </c>
      <c r="G105" s="10"/>
    </row>
    <row r="106" ht="16.5" spans="1:7">
      <c r="A106" s="10">
        <v>105</v>
      </c>
      <c r="B106" s="10">
        <v>105000</v>
      </c>
      <c r="C106" s="10">
        <f t="shared" si="12"/>
        <v>10500</v>
      </c>
      <c r="D106" s="10">
        <f t="shared" si="13"/>
        <v>2625</v>
      </c>
      <c r="E106" s="10">
        <f t="shared" si="14"/>
        <v>700</v>
      </c>
      <c r="F106" s="10">
        <f t="shared" si="15"/>
        <v>210</v>
      </c>
      <c r="G106" s="10"/>
    </row>
    <row r="107" ht="16.5" spans="1:7">
      <c r="A107" s="10">
        <v>106</v>
      </c>
      <c r="B107" s="10">
        <v>106000</v>
      </c>
      <c r="C107" s="10">
        <f t="shared" si="12"/>
        <v>10600</v>
      </c>
      <c r="D107" s="10">
        <f t="shared" si="13"/>
        <v>2650</v>
      </c>
      <c r="E107" s="10">
        <f t="shared" si="14"/>
        <v>706</v>
      </c>
      <c r="F107" s="10">
        <f t="shared" si="15"/>
        <v>212</v>
      </c>
      <c r="G107" s="10"/>
    </row>
    <row r="108" ht="16.5" spans="1:7">
      <c r="A108" s="10">
        <v>107</v>
      </c>
      <c r="B108" s="10">
        <v>107000</v>
      </c>
      <c r="C108" s="10">
        <f t="shared" si="12"/>
        <v>10700</v>
      </c>
      <c r="D108" s="10">
        <f t="shared" si="13"/>
        <v>2675</v>
      </c>
      <c r="E108" s="10">
        <f t="shared" si="14"/>
        <v>713</v>
      </c>
      <c r="F108" s="10">
        <f t="shared" si="15"/>
        <v>214</v>
      </c>
      <c r="G108" s="10"/>
    </row>
    <row r="109" ht="16.5" spans="1:7">
      <c r="A109" s="10">
        <v>108</v>
      </c>
      <c r="B109" s="10">
        <v>108000</v>
      </c>
      <c r="C109" s="10">
        <f t="shared" si="12"/>
        <v>10800</v>
      </c>
      <c r="D109" s="10">
        <f t="shared" si="13"/>
        <v>2700</v>
      </c>
      <c r="E109" s="10">
        <f t="shared" si="14"/>
        <v>720</v>
      </c>
      <c r="F109" s="10">
        <f t="shared" si="15"/>
        <v>216</v>
      </c>
      <c r="G109" s="10"/>
    </row>
    <row r="110" ht="16.5" spans="1:7">
      <c r="A110" s="10">
        <v>109</v>
      </c>
      <c r="B110" s="10">
        <v>109000</v>
      </c>
      <c r="C110" s="10">
        <f t="shared" si="12"/>
        <v>10900</v>
      </c>
      <c r="D110" s="10">
        <f t="shared" si="13"/>
        <v>2725</v>
      </c>
      <c r="E110" s="10">
        <f t="shared" si="14"/>
        <v>726</v>
      </c>
      <c r="F110" s="10">
        <f t="shared" si="15"/>
        <v>218</v>
      </c>
      <c r="G110" s="10"/>
    </row>
    <row r="111" ht="16.5" spans="1:7">
      <c r="A111" s="10">
        <v>110</v>
      </c>
      <c r="B111" s="10">
        <v>110000</v>
      </c>
      <c r="C111" s="10">
        <f t="shared" si="12"/>
        <v>11000</v>
      </c>
      <c r="D111" s="10">
        <f t="shared" si="13"/>
        <v>2750</v>
      </c>
      <c r="E111" s="10">
        <f t="shared" si="14"/>
        <v>733</v>
      </c>
      <c r="F111" s="10">
        <f t="shared" si="15"/>
        <v>220</v>
      </c>
      <c r="G111" s="10">
        <v>1100</v>
      </c>
    </row>
    <row r="112" ht="16.5" spans="1:7">
      <c r="A112" s="10">
        <v>111</v>
      </c>
      <c r="B112" s="10">
        <v>111000</v>
      </c>
      <c r="C112" s="10">
        <f t="shared" si="12"/>
        <v>11100</v>
      </c>
      <c r="D112" s="10">
        <f t="shared" si="13"/>
        <v>2775</v>
      </c>
      <c r="E112" s="10">
        <f t="shared" si="14"/>
        <v>740</v>
      </c>
      <c r="F112" s="10">
        <f t="shared" si="15"/>
        <v>222</v>
      </c>
      <c r="G112" s="10"/>
    </row>
    <row r="113" ht="16.5" spans="1:7">
      <c r="A113" s="10">
        <v>112</v>
      </c>
      <c r="B113" s="10">
        <v>112000</v>
      </c>
      <c r="C113" s="10">
        <f t="shared" si="12"/>
        <v>11200</v>
      </c>
      <c r="D113" s="10">
        <f t="shared" si="13"/>
        <v>2800</v>
      </c>
      <c r="E113" s="10">
        <f t="shared" si="14"/>
        <v>746</v>
      </c>
      <c r="F113" s="10">
        <f t="shared" si="15"/>
        <v>224</v>
      </c>
      <c r="G113" s="10"/>
    </row>
    <row r="114" ht="16.5" spans="1:7">
      <c r="A114" s="10">
        <v>113</v>
      </c>
      <c r="B114" s="10">
        <v>113000</v>
      </c>
      <c r="C114" s="10">
        <f t="shared" si="12"/>
        <v>11300</v>
      </c>
      <c r="D114" s="10">
        <f t="shared" si="13"/>
        <v>2825</v>
      </c>
      <c r="E114" s="10">
        <f t="shared" si="14"/>
        <v>753</v>
      </c>
      <c r="F114" s="10">
        <f t="shared" si="15"/>
        <v>226</v>
      </c>
      <c r="G114" s="10"/>
    </row>
    <row r="115" ht="16.5" spans="1:7">
      <c r="A115" s="10">
        <v>114</v>
      </c>
      <c r="B115" s="10">
        <v>114000</v>
      </c>
      <c r="C115" s="10">
        <f t="shared" si="12"/>
        <v>11400</v>
      </c>
      <c r="D115" s="10">
        <f t="shared" si="13"/>
        <v>2850</v>
      </c>
      <c r="E115" s="10">
        <f t="shared" si="14"/>
        <v>760</v>
      </c>
      <c r="F115" s="10">
        <f t="shared" si="15"/>
        <v>228</v>
      </c>
      <c r="G115" s="10"/>
    </row>
    <row r="116" ht="16.5" spans="1:7">
      <c r="A116" s="10">
        <v>115</v>
      </c>
      <c r="B116" s="10">
        <v>115000</v>
      </c>
      <c r="C116" s="10">
        <f t="shared" si="12"/>
        <v>11500</v>
      </c>
      <c r="D116" s="10">
        <f t="shared" si="13"/>
        <v>2875</v>
      </c>
      <c r="E116" s="10">
        <f t="shared" si="14"/>
        <v>766</v>
      </c>
      <c r="F116" s="10">
        <f t="shared" si="15"/>
        <v>230</v>
      </c>
      <c r="G116" s="10"/>
    </row>
    <row r="117" ht="16.5" spans="1:7">
      <c r="A117" s="10">
        <v>116</v>
      </c>
      <c r="B117" s="10">
        <v>116000</v>
      </c>
      <c r="C117" s="10">
        <f t="shared" si="12"/>
        <v>11600</v>
      </c>
      <c r="D117" s="10">
        <f t="shared" si="13"/>
        <v>2900</v>
      </c>
      <c r="E117" s="10">
        <f t="shared" si="14"/>
        <v>773</v>
      </c>
      <c r="F117" s="10">
        <f t="shared" si="15"/>
        <v>232</v>
      </c>
      <c r="G117" s="10"/>
    </row>
    <row r="118" ht="16.5" spans="1:7">
      <c r="A118" s="10">
        <v>117</v>
      </c>
      <c r="B118" s="10">
        <v>117000</v>
      </c>
      <c r="C118" s="10">
        <f t="shared" si="12"/>
        <v>11700</v>
      </c>
      <c r="D118" s="10">
        <f t="shared" si="13"/>
        <v>2925</v>
      </c>
      <c r="E118" s="10">
        <f t="shared" si="14"/>
        <v>780</v>
      </c>
      <c r="F118" s="10">
        <f t="shared" si="15"/>
        <v>234</v>
      </c>
      <c r="G118" s="10"/>
    </row>
    <row r="119" ht="16.5" spans="1:7">
      <c r="A119" s="10">
        <v>118</v>
      </c>
      <c r="B119" s="10">
        <v>118000</v>
      </c>
      <c r="C119" s="10">
        <f t="shared" si="12"/>
        <v>11800</v>
      </c>
      <c r="D119" s="10">
        <f t="shared" si="13"/>
        <v>2950</v>
      </c>
      <c r="E119" s="10">
        <f t="shared" si="14"/>
        <v>786</v>
      </c>
      <c r="F119" s="10">
        <f t="shared" si="15"/>
        <v>236</v>
      </c>
      <c r="G119" s="10"/>
    </row>
    <row r="120" ht="16.5" spans="1:7">
      <c r="A120" s="10">
        <v>119</v>
      </c>
      <c r="B120" s="10">
        <v>119000</v>
      </c>
      <c r="C120" s="10">
        <f t="shared" si="12"/>
        <v>11900</v>
      </c>
      <c r="D120" s="10">
        <f t="shared" si="13"/>
        <v>2975</v>
      </c>
      <c r="E120" s="10">
        <f t="shared" si="14"/>
        <v>793</v>
      </c>
      <c r="F120" s="10">
        <f t="shared" si="15"/>
        <v>238</v>
      </c>
      <c r="G120" s="10"/>
    </row>
    <row r="121" ht="16.5" spans="1:7">
      <c r="A121" s="10">
        <v>120</v>
      </c>
      <c r="B121" s="10">
        <v>120000</v>
      </c>
      <c r="C121" s="10">
        <f t="shared" si="12"/>
        <v>12000</v>
      </c>
      <c r="D121" s="10">
        <f t="shared" si="13"/>
        <v>3000</v>
      </c>
      <c r="E121" s="10">
        <f t="shared" si="14"/>
        <v>800</v>
      </c>
      <c r="F121" s="10">
        <f t="shared" si="15"/>
        <v>240</v>
      </c>
      <c r="G121" s="10">
        <v>1200</v>
      </c>
    </row>
    <row r="122" ht="16.5" spans="1:7">
      <c r="A122" s="10">
        <v>121</v>
      </c>
      <c r="B122" s="10">
        <v>121000</v>
      </c>
      <c r="C122" s="10">
        <f t="shared" si="12"/>
        <v>12100</v>
      </c>
      <c r="D122" s="10">
        <f t="shared" si="13"/>
        <v>3025</v>
      </c>
      <c r="E122" s="10">
        <f t="shared" si="14"/>
        <v>806</v>
      </c>
      <c r="F122" s="10">
        <f t="shared" si="15"/>
        <v>242</v>
      </c>
      <c r="G122" s="10"/>
    </row>
    <row r="123" ht="16.5" spans="1:7">
      <c r="A123" s="10">
        <v>122</v>
      </c>
      <c r="B123" s="10">
        <v>122000</v>
      </c>
      <c r="C123" s="10">
        <f t="shared" si="12"/>
        <v>12200</v>
      </c>
      <c r="D123" s="10">
        <f t="shared" si="13"/>
        <v>3050</v>
      </c>
      <c r="E123" s="10">
        <f t="shared" si="14"/>
        <v>813</v>
      </c>
      <c r="F123" s="10">
        <f t="shared" si="15"/>
        <v>244</v>
      </c>
      <c r="G123" s="10"/>
    </row>
    <row r="124" ht="16.5" spans="1:7">
      <c r="A124" s="10">
        <v>123</v>
      </c>
      <c r="B124" s="10">
        <v>123000</v>
      </c>
      <c r="C124" s="10">
        <f t="shared" si="12"/>
        <v>12300</v>
      </c>
      <c r="D124" s="10">
        <f t="shared" si="13"/>
        <v>3075</v>
      </c>
      <c r="E124" s="10">
        <f t="shared" si="14"/>
        <v>820</v>
      </c>
      <c r="F124" s="10">
        <f t="shared" si="15"/>
        <v>246</v>
      </c>
      <c r="G124" s="10"/>
    </row>
    <row r="125" ht="16.5" spans="1:7">
      <c r="A125" s="10">
        <v>124</v>
      </c>
      <c r="B125" s="10">
        <v>124000</v>
      </c>
      <c r="C125" s="10">
        <f t="shared" si="12"/>
        <v>12400</v>
      </c>
      <c r="D125" s="10">
        <f t="shared" si="13"/>
        <v>3100</v>
      </c>
      <c r="E125" s="10">
        <f t="shared" si="14"/>
        <v>826</v>
      </c>
      <c r="F125" s="10">
        <f t="shared" si="15"/>
        <v>248</v>
      </c>
      <c r="G125" s="10"/>
    </row>
    <row r="126" ht="16.5" spans="1:7">
      <c r="A126" s="10">
        <v>125</v>
      </c>
      <c r="B126" s="10">
        <v>125000</v>
      </c>
      <c r="C126" s="10">
        <f t="shared" si="12"/>
        <v>12500</v>
      </c>
      <c r="D126" s="10">
        <f t="shared" si="13"/>
        <v>3125</v>
      </c>
      <c r="E126" s="10">
        <f t="shared" si="14"/>
        <v>833</v>
      </c>
      <c r="F126" s="10">
        <f t="shared" si="15"/>
        <v>250</v>
      </c>
      <c r="G126" s="10"/>
    </row>
    <row r="127" ht="16.5" spans="1:7">
      <c r="A127" s="10">
        <v>126</v>
      </c>
      <c r="B127" s="10">
        <v>126000</v>
      </c>
      <c r="C127" s="10">
        <f t="shared" si="12"/>
        <v>12600</v>
      </c>
      <c r="D127" s="10">
        <f t="shared" si="13"/>
        <v>3150</v>
      </c>
      <c r="E127" s="10">
        <f t="shared" si="14"/>
        <v>840</v>
      </c>
      <c r="F127" s="10">
        <f t="shared" si="15"/>
        <v>252</v>
      </c>
      <c r="G127" s="10"/>
    </row>
    <row r="128" ht="16.5" spans="1:7">
      <c r="A128" s="10">
        <v>127</v>
      </c>
      <c r="B128" s="10">
        <v>127000</v>
      </c>
      <c r="C128" s="10">
        <f t="shared" si="12"/>
        <v>12700</v>
      </c>
      <c r="D128" s="10">
        <f t="shared" si="13"/>
        <v>3175</v>
      </c>
      <c r="E128" s="10">
        <f t="shared" si="14"/>
        <v>846</v>
      </c>
      <c r="F128" s="10">
        <f t="shared" si="15"/>
        <v>254</v>
      </c>
      <c r="G128" s="10"/>
    </row>
    <row r="129" ht="16.5" spans="1:7">
      <c r="A129" s="10">
        <v>128</v>
      </c>
      <c r="B129" s="10">
        <v>128000</v>
      </c>
      <c r="C129" s="10">
        <f t="shared" si="12"/>
        <v>12800</v>
      </c>
      <c r="D129" s="10">
        <f t="shared" si="13"/>
        <v>3200</v>
      </c>
      <c r="E129" s="10">
        <f t="shared" si="14"/>
        <v>853</v>
      </c>
      <c r="F129" s="10">
        <f t="shared" si="15"/>
        <v>256</v>
      </c>
      <c r="G129" s="10"/>
    </row>
    <row r="130" ht="16.5" spans="1:7">
      <c r="A130" s="10">
        <v>129</v>
      </c>
      <c r="B130" s="10">
        <v>129000</v>
      </c>
      <c r="C130" s="10">
        <f t="shared" si="12"/>
        <v>12900</v>
      </c>
      <c r="D130" s="10">
        <f t="shared" si="13"/>
        <v>3225</v>
      </c>
      <c r="E130" s="10">
        <f t="shared" si="14"/>
        <v>860</v>
      </c>
      <c r="F130" s="10">
        <f t="shared" si="15"/>
        <v>258</v>
      </c>
      <c r="G130" s="10"/>
    </row>
    <row r="131" ht="16.5" spans="1:7">
      <c r="A131" s="10">
        <v>130</v>
      </c>
      <c r="B131" s="10">
        <v>130000</v>
      </c>
      <c r="C131" s="10">
        <f t="shared" ref="C131:C151" si="16">INT(B131/10)</f>
        <v>13000</v>
      </c>
      <c r="D131" s="10">
        <f t="shared" ref="D131:D151" si="17">INT(B131/40)</f>
        <v>3250</v>
      </c>
      <c r="E131" s="10">
        <f t="shared" ref="E131:E151" si="18">INT(B131/150)</f>
        <v>866</v>
      </c>
      <c r="F131" s="10">
        <f t="shared" ref="F131:F151" si="19">INT(B131/500)</f>
        <v>260</v>
      </c>
      <c r="G131" s="10">
        <v>1300</v>
      </c>
    </row>
    <row r="132" ht="16.5" spans="1:7">
      <c r="A132" s="10">
        <v>131</v>
      </c>
      <c r="B132" s="10">
        <v>131000</v>
      </c>
      <c r="C132" s="10">
        <f t="shared" si="16"/>
        <v>13100</v>
      </c>
      <c r="D132" s="10">
        <f t="shared" si="17"/>
        <v>3275</v>
      </c>
      <c r="E132" s="10">
        <f t="shared" si="18"/>
        <v>873</v>
      </c>
      <c r="F132" s="10">
        <f t="shared" si="19"/>
        <v>262</v>
      </c>
      <c r="G132" s="10"/>
    </row>
    <row r="133" ht="16.5" spans="1:7">
      <c r="A133" s="10">
        <v>132</v>
      </c>
      <c r="B133" s="10">
        <v>132000</v>
      </c>
      <c r="C133" s="10">
        <f t="shared" si="16"/>
        <v>13200</v>
      </c>
      <c r="D133" s="10">
        <f t="shared" si="17"/>
        <v>3300</v>
      </c>
      <c r="E133" s="10">
        <f t="shared" si="18"/>
        <v>880</v>
      </c>
      <c r="F133" s="10">
        <f t="shared" si="19"/>
        <v>264</v>
      </c>
      <c r="G133" s="10"/>
    </row>
    <row r="134" ht="16.5" spans="1:7">
      <c r="A134" s="10">
        <v>133</v>
      </c>
      <c r="B134" s="10">
        <v>133000</v>
      </c>
      <c r="C134" s="10">
        <f t="shared" si="16"/>
        <v>13300</v>
      </c>
      <c r="D134" s="10">
        <f t="shared" si="17"/>
        <v>3325</v>
      </c>
      <c r="E134" s="10">
        <f t="shared" si="18"/>
        <v>886</v>
      </c>
      <c r="F134" s="10">
        <f t="shared" si="19"/>
        <v>266</v>
      </c>
      <c r="G134" s="10"/>
    </row>
    <row r="135" ht="16.5" spans="1:7">
      <c r="A135" s="10">
        <v>134</v>
      </c>
      <c r="B135" s="10">
        <v>134000</v>
      </c>
      <c r="C135" s="10">
        <f t="shared" si="16"/>
        <v>13400</v>
      </c>
      <c r="D135" s="10">
        <f t="shared" si="17"/>
        <v>3350</v>
      </c>
      <c r="E135" s="10">
        <f t="shared" si="18"/>
        <v>893</v>
      </c>
      <c r="F135" s="10">
        <f t="shared" si="19"/>
        <v>268</v>
      </c>
      <c r="G135" s="10"/>
    </row>
    <row r="136" ht="16.5" spans="1:7">
      <c r="A136" s="10">
        <v>135</v>
      </c>
      <c r="B136" s="10">
        <v>135000</v>
      </c>
      <c r="C136" s="10">
        <f t="shared" si="16"/>
        <v>13500</v>
      </c>
      <c r="D136" s="10">
        <f t="shared" si="17"/>
        <v>3375</v>
      </c>
      <c r="E136" s="10">
        <f t="shared" si="18"/>
        <v>900</v>
      </c>
      <c r="F136" s="10">
        <f t="shared" si="19"/>
        <v>270</v>
      </c>
      <c r="G136" s="10"/>
    </row>
    <row r="137" ht="16.5" spans="1:7">
      <c r="A137" s="10">
        <v>136</v>
      </c>
      <c r="B137" s="10">
        <v>136000</v>
      </c>
      <c r="C137" s="10">
        <f t="shared" si="16"/>
        <v>13600</v>
      </c>
      <c r="D137" s="10">
        <f t="shared" si="17"/>
        <v>3400</v>
      </c>
      <c r="E137" s="10">
        <f t="shared" si="18"/>
        <v>906</v>
      </c>
      <c r="F137" s="10">
        <f t="shared" si="19"/>
        <v>272</v>
      </c>
      <c r="G137" s="10"/>
    </row>
    <row r="138" ht="16.5" spans="1:7">
      <c r="A138" s="10">
        <v>137</v>
      </c>
      <c r="B138" s="10">
        <v>137000</v>
      </c>
      <c r="C138" s="10">
        <f t="shared" si="16"/>
        <v>13700</v>
      </c>
      <c r="D138" s="10">
        <f t="shared" si="17"/>
        <v>3425</v>
      </c>
      <c r="E138" s="10">
        <f t="shared" si="18"/>
        <v>913</v>
      </c>
      <c r="F138" s="10">
        <f t="shared" si="19"/>
        <v>274</v>
      </c>
      <c r="G138" s="10"/>
    </row>
    <row r="139" ht="16.5" spans="1:7">
      <c r="A139" s="10">
        <v>138</v>
      </c>
      <c r="B139" s="10">
        <v>138000</v>
      </c>
      <c r="C139" s="10">
        <f t="shared" si="16"/>
        <v>13800</v>
      </c>
      <c r="D139" s="10">
        <f t="shared" si="17"/>
        <v>3450</v>
      </c>
      <c r="E139" s="10">
        <f t="shared" si="18"/>
        <v>920</v>
      </c>
      <c r="F139" s="10">
        <f t="shared" si="19"/>
        <v>276</v>
      </c>
      <c r="G139" s="10"/>
    </row>
    <row r="140" ht="16.5" spans="1:7">
      <c r="A140" s="10">
        <v>139</v>
      </c>
      <c r="B140" s="10">
        <v>139000</v>
      </c>
      <c r="C140" s="10">
        <f t="shared" si="16"/>
        <v>13900</v>
      </c>
      <c r="D140" s="10">
        <f t="shared" si="17"/>
        <v>3475</v>
      </c>
      <c r="E140" s="10">
        <f t="shared" si="18"/>
        <v>926</v>
      </c>
      <c r="F140" s="10">
        <f t="shared" si="19"/>
        <v>278</v>
      </c>
      <c r="G140" s="10"/>
    </row>
    <row r="141" ht="16.5" spans="1:7">
      <c r="A141" s="10">
        <v>140</v>
      </c>
      <c r="B141" s="10">
        <v>140000</v>
      </c>
      <c r="C141" s="10">
        <f t="shared" si="16"/>
        <v>14000</v>
      </c>
      <c r="D141" s="10">
        <f t="shared" si="17"/>
        <v>3500</v>
      </c>
      <c r="E141" s="10">
        <f t="shared" si="18"/>
        <v>933</v>
      </c>
      <c r="F141" s="10">
        <f t="shared" si="19"/>
        <v>280</v>
      </c>
      <c r="G141" s="10">
        <v>1400</v>
      </c>
    </row>
    <row r="142" ht="16.5" spans="1:7">
      <c r="A142" s="10">
        <v>141</v>
      </c>
      <c r="B142" s="10">
        <v>141000</v>
      </c>
      <c r="C142" s="10">
        <f t="shared" si="16"/>
        <v>14100</v>
      </c>
      <c r="D142" s="10">
        <f t="shared" si="17"/>
        <v>3525</v>
      </c>
      <c r="E142" s="10">
        <f t="shared" si="18"/>
        <v>940</v>
      </c>
      <c r="F142" s="10">
        <f t="shared" si="19"/>
        <v>282</v>
      </c>
      <c r="G142" s="10"/>
    </row>
    <row r="143" ht="16.5" spans="1:7">
      <c r="A143" s="10">
        <v>142</v>
      </c>
      <c r="B143" s="10">
        <v>142000</v>
      </c>
      <c r="C143" s="10">
        <f t="shared" si="16"/>
        <v>14200</v>
      </c>
      <c r="D143" s="10">
        <f t="shared" si="17"/>
        <v>3550</v>
      </c>
      <c r="E143" s="10">
        <f t="shared" si="18"/>
        <v>946</v>
      </c>
      <c r="F143" s="10">
        <f t="shared" si="19"/>
        <v>284</v>
      </c>
      <c r="G143" s="10"/>
    </row>
    <row r="144" ht="16.5" spans="1:7">
      <c r="A144" s="10">
        <v>143</v>
      </c>
      <c r="B144" s="10">
        <v>143000</v>
      </c>
      <c r="C144" s="10">
        <f t="shared" si="16"/>
        <v>14300</v>
      </c>
      <c r="D144" s="10">
        <f t="shared" si="17"/>
        <v>3575</v>
      </c>
      <c r="E144" s="10">
        <f t="shared" si="18"/>
        <v>953</v>
      </c>
      <c r="F144" s="10">
        <f t="shared" si="19"/>
        <v>286</v>
      </c>
      <c r="G144" s="10"/>
    </row>
    <row r="145" ht="16.5" spans="1:7">
      <c r="A145" s="10">
        <v>144</v>
      </c>
      <c r="B145" s="10">
        <v>144000</v>
      </c>
      <c r="C145" s="10">
        <f t="shared" si="16"/>
        <v>14400</v>
      </c>
      <c r="D145" s="10">
        <f t="shared" si="17"/>
        <v>3600</v>
      </c>
      <c r="E145" s="10">
        <f t="shared" si="18"/>
        <v>960</v>
      </c>
      <c r="F145" s="10">
        <f t="shared" si="19"/>
        <v>288</v>
      </c>
      <c r="G145" s="10"/>
    </row>
    <row r="146" ht="16.5" spans="1:7">
      <c r="A146" s="10">
        <v>145</v>
      </c>
      <c r="B146" s="10">
        <v>145000</v>
      </c>
      <c r="C146" s="10">
        <f t="shared" si="16"/>
        <v>14500</v>
      </c>
      <c r="D146" s="10">
        <f t="shared" si="17"/>
        <v>3625</v>
      </c>
      <c r="E146" s="10">
        <f t="shared" si="18"/>
        <v>966</v>
      </c>
      <c r="F146" s="10">
        <f t="shared" si="19"/>
        <v>290</v>
      </c>
      <c r="G146" s="10"/>
    </row>
    <row r="147" ht="16.5" spans="1:7">
      <c r="A147" s="10">
        <v>146</v>
      </c>
      <c r="B147" s="10">
        <v>146000</v>
      </c>
      <c r="C147" s="10">
        <f t="shared" si="16"/>
        <v>14600</v>
      </c>
      <c r="D147" s="10">
        <f t="shared" si="17"/>
        <v>3650</v>
      </c>
      <c r="E147" s="10">
        <f t="shared" si="18"/>
        <v>973</v>
      </c>
      <c r="F147" s="10">
        <f t="shared" si="19"/>
        <v>292</v>
      </c>
      <c r="G147" s="10"/>
    </row>
    <row r="148" ht="16.5" spans="1:7">
      <c r="A148" s="10">
        <v>147</v>
      </c>
      <c r="B148" s="10">
        <v>147000</v>
      </c>
      <c r="C148" s="10">
        <f t="shared" si="16"/>
        <v>14700</v>
      </c>
      <c r="D148" s="10">
        <f t="shared" si="17"/>
        <v>3675</v>
      </c>
      <c r="E148" s="10">
        <f t="shared" si="18"/>
        <v>980</v>
      </c>
      <c r="F148" s="10">
        <f t="shared" si="19"/>
        <v>294</v>
      </c>
      <c r="G148" s="10"/>
    </row>
    <row r="149" ht="16.5" spans="1:7">
      <c r="A149" s="10">
        <v>148</v>
      </c>
      <c r="B149" s="10">
        <v>148000</v>
      </c>
      <c r="C149" s="10">
        <f t="shared" si="16"/>
        <v>14800</v>
      </c>
      <c r="D149" s="10">
        <f t="shared" si="17"/>
        <v>3700</v>
      </c>
      <c r="E149" s="10">
        <f t="shared" si="18"/>
        <v>986</v>
      </c>
      <c r="F149" s="10">
        <f t="shared" si="19"/>
        <v>296</v>
      </c>
      <c r="G149" s="10"/>
    </row>
    <row r="150" ht="16.5" spans="1:7">
      <c r="A150" s="10">
        <v>149</v>
      </c>
      <c r="B150" s="10">
        <v>149000</v>
      </c>
      <c r="C150" s="10">
        <f t="shared" si="16"/>
        <v>14900</v>
      </c>
      <c r="D150" s="10">
        <f t="shared" si="17"/>
        <v>3725</v>
      </c>
      <c r="E150" s="10">
        <f t="shared" si="18"/>
        <v>993</v>
      </c>
      <c r="F150" s="10">
        <f t="shared" si="19"/>
        <v>298</v>
      </c>
      <c r="G150" s="10"/>
    </row>
    <row r="151" ht="16.5" spans="1:7">
      <c r="A151" s="10">
        <v>150</v>
      </c>
      <c r="B151" s="10">
        <v>150000</v>
      </c>
      <c r="C151" s="10">
        <f t="shared" si="16"/>
        <v>15000</v>
      </c>
      <c r="D151" s="10">
        <f t="shared" si="17"/>
        <v>3750</v>
      </c>
      <c r="E151" s="10">
        <f t="shared" si="18"/>
        <v>1000</v>
      </c>
      <c r="F151" s="10">
        <f t="shared" si="19"/>
        <v>300</v>
      </c>
      <c r="G151" s="10">
        <v>1500</v>
      </c>
    </row>
    <row r="152" ht="16.5" spans="1:7">
      <c r="A152" s="26" t="s">
        <v>1852</v>
      </c>
      <c r="B152" s="26">
        <f t="shared" ref="B152:G152" si="20">SUM(B2:B151)</f>
        <v>11325000</v>
      </c>
      <c r="C152" s="26">
        <f t="shared" si="20"/>
        <v>1132500</v>
      </c>
      <c r="D152" s="26">
        <f t="shared" si="20"/>
        <v>283125</v>
      </c>
      <c r="E152" s="26">
        <f t="shared" si="20"/>
        <v>75450</v>
      </c>
      <c r="F152" s="26">
        <f t="shared" si="20"/>
        <v>22650</v>
      </c>
      <c r="G152" s="26">
        <f t="shared" si="20"/>
        <v>12000</v>
      </c>
    </row>
    <row r="153" spans="3:7">
      <c r="C153">
        <v>10</v>
      </c>
      <c r="D153">
        <v>30</v>
      </c>
      <c r="E153">
        <v>90</v>
      </c>
      <c r="F153">
        <v>270</v>
      </c>
      <c r="G153">
        <v>100</v>
      </c>
    </row>
    <row r="154" spans="3:7">
      <c r="C154">
        <f>C152*C153/100</f>
        <v>113250</v>
      </c>
      <c r="D154">
        <f>D152*D153/100</f>
        <v>84937.5</v>
      </c>
      <c r="E154">
        <f>E152*E153/100</f>
        <v>67905</v>
      </c>
      <c r="F154">
        <f>F152*F153/100</f>
        <v>61155</v>
      </c>
      <c r="G154">
        <f>G152*G153/100</f>
        <v>12000</v>
      </c>
    </row>
  </sheetData>
  <pageMargins left="0.75" right="0.75" top="1" bottom="1" header="0.5" footer="0.5"/>
  <headerFooter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4"/>
  </sheetPr>
  <dimension ref="A1:BF43"/>
  <sheetViews>
    <sheetView topLeftCell="AL1" workbookViewId="0">
      <selection activeCell="AV34" sqref="AV34"/>
    </sheetView>
  </sheetViews>
  <sheetFormatPr defaultColWidth="9" defaultRowHeight="13.5"/>
  <cols>
    <col min="7" max="12" width="9" hidden="1" outlineLevel="1"/>
    <col min="13" max="14" width="9.25" hidden="1" outlineLevel="1"/>
    <col min="15" max="15" width="9" collapsed="1"/>
    <col min="16" max="17" width="9" hidden="1" outlineLevel="1"/>
    <col min="18" max="18" width="9.25" hidden="1" outlineLevel="1"/>
    <col min="19" max="22" width="9" hidden="1" outlineLevel="1"/>
    <col min="23" max="23" width="11.625" hidden="1" customWidth="1" outlineLevel="1"/>
    <col min="24" max="24" width="9" collapsed="1"/>
    <col min="25" max="26" width="9" hidden="1" outlineLevel="1"/>
    <col min="27" max="27" width="9.25" hidden="1" outlineLevel="1"/>
    <col min="28" max="30" width="9" hidden="1" outlineLevel="1"/>
    <col min="31" max="31" width="10.875" hidden="1" customWidth="1" outlineLevel="1"/>
    <col min="32" max="32" width="11.625" hidden="1" customWidth="1" outlineLevel="1"/>
    <col min="33" max="33" width="9" collapsed="1"/>
    <col min="36" max="36" width="9.25"/>
    <col min="40" max="40" width="10.875" customWidth="1"/>
    <col min="41" max="41" width="10.375" customWidth="1"/>
    <col min="42" max="43" width="12.625"/>
    <col min="45" max="45" width="13.125" customWidth="1"/>
    <col min="46" max="46" width="12.125" customWidth="1"/>
    <col min="47" max="47" width="10.875" style="1" customWidth="1"/>
    <col min="48" max="48" width="12.875" customWidth="1"/>
    <col min="52" max="52" width="12.125" customWidth="1"/>
    <col min="54" max="54" width="8" customWidth="1"/>
    <col min="55" max="55" width="16.25" customWidth="1"/>
    <col min="58" max="58" width="9.375"/>
  </cols>
  <sheetData>
    <row r="1" ht="16.5" spans="1:55">
      <c r="A1" s="20" t="s">
        <v>76</v>
      </c>
      <c r="B1" s="20" t="s">
        <v>77</v>
      </c>
      <c r="C1" s="20"/>
      <c r="D1" s="20"/>
      <c r="E1" s="20"/>
      <c r="G1" s="17" t="s">
        <v>1853</v>
      </c>
      <c r="H1" s="17"/>
      <c r="I1" s="17"/>
      <c r="J1" s="17"/>
      <c r="K1" s="17"/>
      <c r="L1" s="17"/>
      <c r="M1" s="17"/>
      <c r="N1" s="17"/>
      <c r="O1" s="21"/>
      <c r="P1" s="17" t="s">
        <v>1854</v>
      </c>
      <c r="Q1" s="17"/>
      <c r="R1" s="17"/>
      <c r="S1" s="17"/>
      <c r="T1" s="17"/>
      <c r="U1" s="17"/>
      <c r="V1" s="17"/>
      <c r="W1" s="17"/>
      <c r="Y1" s="17" t="s">
        <v>1855</v>
      </c>
      <c r="Z1" s="17"/>
      <c r="AA1" s="17"/>
      <c r="AB1" s="17"/>
      <c r="AC1" s="17"/>
      <c r="AD1" s="17"/>
      <c r="AE1" s="17"/>
      <c r="AF1" s="17"/>
      <c r="AH1" s="17" t="s">
        <v>1856</v>
      </c>
      <c r="AI1" s="17"/>
      <c r="AJ1" s="17"/>
      <c r="AK1" s="17"/>
      <c r="AL1" s="17"/>
      <c r="AM1" s="17"/>
      <c r="AN1" s="17"/>
      <c r="AO1" s="17"/>
      <c r="AR1" s="17" t="s">
        <v>1857</v>
      </c>
      <c r="AS1" s="17"/>
      <c r="AT1" s="17"/>
      <c r="AU1" s="18"/>
      <c r="AV1" s="17" t="s">
        <v>1858</v>
      </c>
      <c r="AW1" s="25"/>
      <c r="AY1" s="17" t="s">
        <v>1859</v>
      </c>
      <c r="AZ1" s="17"/>
      <c r="BA1" s="17"/>
      <c r="BB1" s="18"/>
      <c r="BC1" s="17" t="s">
        <v>1858</v>
      </c>
    </row>
    <row r="2" ht="16.5" spans="1:55">
      <c r="A2" s="20"/>
      <c r="B2" s="20" t="s">
        <v>78</v>
      </c>
      <c r="C2" s="20" t="s">
        <v>79</v>
      </c>
      <c r="D2" s="20" t="s">
        <v>80</v>
      </c>
      <c r="E2" s="20" t="s">
        <v>81</v>
      </c>
      <c r="G2" s="10" t="s">
        <v>76</v>
      </c>
      <c r="H2" s="10" t="s">
        <v>1860</v>
      </c>
      <c r="I2" s="10" t="s">
        <v>1861</v>
      </c>
      <c r="J2" s="10" t="s">
        <v>1862</v>
      </c>
      <c r="K2" s="10" t="s">
        <v>1863</v>
      </c>
      <c r="L2" s="10" t="s">
        <v>1864</v>
      </c>
      <c r="M2" s="10" t="s">
        <v>1865</v>
      </c>
      <c r="N2" s="10" t="s">
        <v>1866</v>
      </c>
      <c r="O2" s="2"/>
      <c r="P2" s="10" t="s">
        <v>76</v>
      </c>
      <c r="Q2" s="10" t="s">
        <v>1860</v>
      </c>
      <c r="R2" s="10" t="s">
        <v>1861</v>
      </c>
      <c r="S2" s="10" t="s">
        <v>1862</v>
      </c>
      <c r="T2" s="10" t="s">
        <v>1863</v>
      </c>
      <c r="U2" s="10" t="s">
        <v>1864</v>
      </c>
      <c r="V2" s="10" t="s">
        <v>1865</v>
      </c>
      <c r="W2" s="10" t="s">
        <v>1866</v>
      </c>
      <c r="Y2" s="10" t="s">
        <v>76</v>
      </c>
      <c r="Z2" s="10" t="s">
        <v>1860</v>
      </c>
      <c r="AA2" s="10" t="s">
        <v>1861</v>
      </c>
      <c r="AB2" s="10" t="s">
        <v>1867</v>
      </c>
      <c r="AC2" s="10" t="s">
        <v>1868</v>
      </c>
      <c r="AD2" s="10" t="s">
        <v>1864</v>
      </c>
      <c r="AE2" s="10" t="s">
        <v>1869</v>
      </c>
      <c r="AF2" s="10" t="s">
        <v>1870</v>
      </c>
      <c r="AH2" s="10" t="s">
        <v>76</v>
      </c>
      <c r="AI2" s="10" t="s">
        <v>1860</v>
      </c>
      <c r="AJ2" s="10" t="s">
        <v>1861</v>
      </c>
      <c r="AK2" s="10" t="s">
        <v>1867</v>
      </c>
      <c r="AL2" s="10" t="s">
        <v>1868</v>
      </c>
      <c r="AM2" s="10" t="s">
        <v>1864</v>
      </c>
      <c r="AN2" s="10" t="s">
        <v>1871</v>
      </c>
      <c r="AO2" s="10" t="s">
        <v>1872</v>
      </c>
      <c r="AR2" s="10" t="s">
        <v>1873</v>
      </c>
      <c r="AS2" s="10" t="s">
        <v>83</v>
      </c>
      <c r="AT2" s="10" t="s">
        <v>895</v>
      </c>
      <c r="AU2" s="11" t="s">
        <v>896</v>
      </c>
      <c r="AV2" s="17">
        <v>200</v>
      </c>
      <c r="AY2" s="10" t="s">
        <v>1873</v>
      </c>
      <c r="AZ2" s="10" t="s">
        <v>83</v>
      </c>
      <c r="BA2" s="10" t="s">
        <v>895</v>
      </c>
      <c r="BB2" s="11" t="s">
        <v>896</v>
      </c>
      <c r="BC2" s="17">
        <v>200</v>
      </c>
    </row>
    <row r="3" ht="16.5" spans="1:58">
      <c r="A3" s="20">
        <v>1</v>
      </c>
      <c r="B3" s="20">
        <v>50</v>
      </c>
      <c r="C3" s="20">
        <v>48</v>
      </c>
      <c r="D3" s="20">
        <v>46</v>
      </c>
      <c r="E3" s="20">
        <v>45</v>
      </c>
      <c r="G3" s="10">
        <v>1</v>
      </c>
      <c r="H3" s="10">
        <f>B3</f>
        <v>50</v>
      </c>
      <c r="I3" s="10">
        <f>E3</f>
        <v>45</v>
      </c>
      <c r="J3" s="10">
        <v>2</v>
      </c>
      <c r="K3" s="10">
        <v>1</v>
      </c>
      <c r="L3" s="10">
        <v>50000</v>
      </c>
      <c r="M3" s="10">
        <f>H3*J3*L3</f>
        <v>5000000</v>
      </c>
      <c r="N3" s="10">
        <f>I3*K3*L3</f>
        <v>2250000</v>
      </c>
      <c r="O3" s="2"/>
      <c r="P3" s="10">
        <v>1</v>
      </c>
      <c r="Q3" s="10">
        <f>B3</f>
        <v>50</v>
      </c>
      <c r="R3" s="10">
        <f>E3</f>
        <v>45</v>
      </c>
      <c r="S3" s="10">
        <v>2</v>
      </c>
      <c r="T3" s="10">
        <v>1</v>
      </c>
      <c r="U3" s="10">
        <v>50000</v>
      </c>
      <c r="V3" s="10">
        <f t="shared" ref="V3:V32" si="0">Q3*S3*U3</f>
        <v>5000000</v>
      </c>
      <c r="W3" s="10">
        <f t="shared" ref="W3:W32" si="1">R3*T3*U3</f>
        <v>2250000</v>
      </c>
      <c r="Y3" s="10">
        <v>1</v>
      </c>
      <c r="Z3" s="10">
        <f>B3</f>
        <v>50</v>
      </c>
      <c r="AA3" s="10">
        <f>E3</f>
        <v>45</v>
      </c>
      <c r="AB3" s="10">
        <v>6</v>
      </c>
      <c r="AC3" s="10">
        <v>1</v>
      </c>
      <c r="AD3" s="10">
        <v>10</v>
      </c>
      <c r="AE3" s="10">
        <f t="shared" ref="AE3:AE32" si="2">Z3*AB3*AD3</f>
        <v>3000</v>
      </c>
      <c r="AF3" s="10">
        <f t="shared" ref="AF3:AF32" si="3">AA3*AC3*AD3</f>
        <v>450</v>
      </c>
      <c r="AH3" s="10">
        <v>1</v>
      </c>
      <c r="AI3" s="10">
        <f>B3</f>
        <v>50</v>
      </c>
      <c r="AJ3" s="10">
        <f>E3</f>
        <v>45</v>
      </c>
      <c r="AK3" s="10">
        <v>6</v>
      </c>
      <c r="AL3" s="10">
        <v>1</v>
      </c>
      <c r="AM3" s="10">
        <v>5</v>
      </c>
      <c r="AN3" s="10">
        <f t="shared" ref="AN3:AN32" si="4">AI3*AK3*AM3</f>
        <v>1500</v>
      </c>
      <c r="AO3" s="10">
        <f t="shared" ref="AO3:AO32" si="5">AJ3*AL3*AM3</f>
        <v>225</v>
      </c>
      <c r="AP3">
        <f>200000/AN3</f>
        <v>133.333333333333</v>
      </c>
      <c r="AQ3">
        <f>200000/AO3</f>
        <v>888.888888888889</v>
      </c>
      <c r="AR3" s="4" t="s">
        <v>1874</v>
      </c>
      <c r="AS3" s="10" t="s">
        <v>69</v>
      </c>
      <c r="AT3" s="10">
        <v>1</v>
      </c>
      <c r="AU3" s="11">
        <v>0.04</v>
      </c>
      <c r="AV3" s="17" t="s">
        <v>1875</v>
      </c>
      <c r="AY3" s="4" t="s">
        <v>1874</v>
      </c>
      <c r="AZ3" s="10" t="s">
        <v>900</v>
      </c>
      <c r="BA3" s="10">
        <v>1</v>
      </c>
      <c r="BB3" s="11">
        <v>0.01</v>
      </c>
      <c r="BC3" s="17" t="s">
        <v>1876</v>
      </c>
      <c r="BE3">
        <f>3^14</f>
        <v>4782969</v>
      </c>
      <c r="BF3">
        <f>BE3*12</f>
        <v>57395628</v>
      </c>
    </row>
    <row r="4" ht="16.5" spans="1:58">
      <c r="A4" s="20">
        <v>2</v>
      </c>
      <c r="B4" s="20">
        <v>55</v>
      </c>
      <c r="C4" s="20">
        <v>53</v>
      </c>
      <c r="D4" s="20">
        <v>51</v>
      </c>
      <c r="E4" s="20">
        <v>50</v>
      </c>
      <c r="G4" s="10">
        <v>2</v>
      </c>
      <c r="H4" s="10">
        <f t="shared" ref="H4:H32" si="6">B4</f>
        <v>55</v>
      </c>
      <c r="I4" s="10">
        <f t="shared" ref="I4:I32" si="7">E4</f>
        <v>50</v>
      </c>
      <c r="J4" s="10">
        <v>2</v>
      </c>
      <c r="K4" s="10">
        <v>1</v>
      </c>
      <c r="L4" s="10">
        <v>50000</v>
      </c>
      <c r="M4" s="10">
        <f t="shared" ref="M4:M32" si="8">H4*J4*L4</f>
        <v>5500000</v>
      </c>
      <c r="N4" s="10">
        <f t="shared" ref="N4:N32" si="9">I4*K4*L4</f>
        <v>2500000</v>
      </c>
      <c r="O4" s="2"/>
      <c r="P4" s="10">
        <v>2</v>
      </c>
      <c r="Q4" s="10">
        <f t="shared" ref="Q4:Q32" si="10">B4</f>
        <v>55</v>
      </c>
      <c r="R4" s="10">
        <f t="shared" ref="R4:R32" si="11">E4</f>
        <v>50</v>
      </c>
      <c r="S4" s="10">
        <v>2</v>
      </c>
      <c r="T4" s="10">
        <v>1</v>
      </c>
      <c r="U4" s="10">
        <v>50000</v>
      </c>
      <c r="V4" s="10">
        <f t="shared" si="0"/>
        <v>5500000</v>
      </c>
      <c r="W4" s="10">
        <f t="shared" si="1"/>
        <v>2500000</v>
      </c>
      <c r="Y4" s="10">
        <v>2</v>
      </c>
      <c r="Z4" s="10">
        <f t="shared" ref="Z4:Z32" si="12">B4</f>
        <v>55</v>
      </c>
      <c r="AA4" s="10">
        <f t="shared" ref="AA4:AA32" si="13">E4</f>
        <v>50</v>
      </c>
      <c r="AB4" s="10">
        <v>6</v>
      </c>
      <c r="AC4" s="10">
        <v>1</v>
      </c>
      <c r="AD4" s="10">
        <v>10</v>
      </c>
      <c r="AE4" s="10">
        <f t="shared" si="2"/>
        <v>3300</v>
      </c>
      <c r="AF4" s="10">
        <f t="shared" si="3"/>
        <v>500</v>
      </c>
      <c r="AH4" s="10">
        <v>2</v>
      </c>
      <c r="AI4" s="10">
        <f t="shared" ref="AI4:AI32" si="14">B4</f>
        <v>55</v>
      </c>
      <c r="AJ4" s="10">
        <f t="shared" ref="AJ4:AJ32" si="15">E4</f>
        <v>50</v>
      </c>
      <c r="AK4" s="10">
        <v>6</v>
      </c>
      <c r="AL4" s="10">
        <v>1</v>
      </c>
      <c r="AM4" s="10">
        <v>6</v>
      </c>
      <c r="AN4" s="10">
        <f t="shared" si="4"/>
        <v>1980</v>
      </c>
      <c r="AO4" s="10">
        <f t="shared" si="5"/>
        <v>300</v>
      </c>
      <c r="AP4">
        <f t="shared" ref="AP4:AP32" si="16">200000/AN4</f>
        <v>101.010101010101</v>
      </c>
      <c r="AQ4">
        <f t="shared" ref="AQ4:AQ32" si="17">200000/AO4</f>
        <v>666.666666666667</v>
      </c>
      <c r="AR4" s="22"/>
      <c r="AS4" s="10" t="s">
        <v>70</v>
      </c>
      <c r="AT4" s="10">
        <v>1</v>
      </c>
      <c r="AU4" s="11">
        <v>0.009</v>
      </c>
      <c r="AV4" s="17">
        <v>20000</v>
      </c>
      <c r="AY4" s="22"/>
      <c r="AZ4" s="10" t="s">
        <v>904</v>
      </c>
      <c r="BA4" s="10">
        <v>1</v>
      </c>
      <c r="BB4" s="11">
        <v>0.01</v>
      </c>
      <c r="BC4" s="17">
        <f>INT(BF4/50)</f>
        <v>127545</v>
      </c>
      <c r="BF4">
        <f>BF3/9</f>
        <v>6377292</v>
      </c>
    </row>
    <row r="5" ht="16.5" spans="1:55">
      <c r="A5" s="20">
        <v>3</v>
      </c>
      <c r="B5" s="20">
        <v>60</v>
      </c>
      <c r="C5" s="20">
        <v>58</v>
      </c>
      <c r="D5" s="20">
        <v>56</v>
      </c>
      <c r="E5" s="20">
        <v>55</v>
      </c>
      <c r="G5" s="10">
        <v>3</v>
      </c>
      <c r="H5" s="10">
        <f t="shared" si="6"/>
        <v>60</v>
      </c>
      <c r="I5" s="10">
        <f t="shared" si="7"/>
        <v>55</v>
      </c>
      <c r="J5" s="10">
        <v>2</v>
      </c>
      <c r="K5" s="10">
        <v>1</v>
      </c>
      <c r="L5" s="10">
        <v>50000</v>
      </c>
      <c r="M5" s="10">
        <f t="shared" si="8"/>
        <v>6000000</v>
      </c>
      <c r="N5" s="10">
        <f t="shared" si="9"/>
        <v>2750000</v>
      </c>
      <c r="O5" s="2"/>
      <c r="P5" s="10">
        <v>3</v>
      </c>
      <c r="Q5" s="10">
        <f t="shared" si="10"/>
        <v>60</v>
      </c>
      <c r="R5" s="10">
        <f t="shared" si="11"/>
        <v>55</v>
      </c>
      <c r="S5" s="10">
        <v>2</v>
      </c>
      <c r="T5" s="10">
        <v>1</v>
      </c>
      <c r="U5" s="10">
        <v>50000</v>
      </c>
      <c r="V5" s="10">
        <f t="shared" si="0"/>
        <v>6000000</v>
      </c>
      <c r="W5" s="10">
        <f t="shared" si="1"/>
        <v>2750000</v>
      </c>
      <c r="Y5" s="10">
        <v>3</v>
      </c>
      <c r="Z5" s="10">
        <f t="shared" si="12"/>
        <v>60</v>
      </c>
      <c r="AA5" s="10">
        <f t="shared" si="13"/>
        <v>55</v>
      </c>
      <c r="AB5" s="10">
        <v>6</v>
      </c>
      <c r="AC5" s="10">
        <v>1</v>
      </c>
      <c r="AD5" s="10">
        <v>10</v>
      </c>
      <c r="AE5" s="10">
        <f t="shared" si="2"/>
        <v>3600</v>
      </c>
      <c r="AF5" s="10">
        <f t="shared" si="3"/>
        <v>550</v>
      </c>
      <c r="AH5" s="10">
        <v>3</v>
      </c>
      <c r="AI5" s="10">
        <f t="shared" si="14"/>
        <v>60</v>
      </c>
      <c r="AJ5" s="10">
        <f t="shared" si="15"/>
        <v>55</v>
      </c>
      <c r="AK5" s="10">
        <v>6</v>
      </c>
      <c r="AL5" s="10">
        <v>1</v>
      </c>
      <c r="AM5" s="10">
        <v>7</v>
      </c>
      <c r="AN5" s="10">
        <f t="shared" si="4"/>
        <v>2520</v>
      </c>
      <c r="AO5" s="10">
        <f t="shared" si="5"/>
        <v>385</v>
      </c>
      <c r="AP5">
        <f t="shared" si="16"/>
        <v>79.3650793650794</v>
      </c>
      <c r="AQ5">
        <f t="shared" si="17"/>
        <v>519.480519480519</v>
      </c>
      <c r="AR5" s="22"/>
      <c r="AS5" s="10" t="s">
        <v>71</v>
      </c>
      <c r="AT5" s="10">
        <v>1</v>
      </c>
      <c r="AU5" s="11">
        <v>0.001</v>
      </c>
      <c r="AV5" s="17" t="s">
        <v>1877</v>
      </c>
      <c r="AY5" s="22"/>
      <c r="AZ5" s="10" t="s">
        <v>908</v>
      </c>
      <c r="BA5" s="10">
        <v>1</v>
      </c>
      <c r="BB5" s="11">
        <v>0.01</v>
      </c>
      <c r="BC5" s="17" t="s">
        <v>1877</v>
      </c>
    </row>
    <row r="6" ht="16.5" spans="1:55">
      <c r="A6" s="20">
        <v>4</v>
      </c>
      <c r="B6" s="20">
        <v>65</v>
      </c>
      <c r="C6" s="20">
        <v>60</v>
      </c>
      <c r="D6" s="20">
        <v>58</v>
      </c>
      <c r="E6" s="20">
        <v>57</v>
      </c>
      <c r="G6" s="10">
        <v>4</v>
      </c>
      <c r="H6" s="10">
        <f t="shared" si="6"/>
        <v>65</v>
      </c>
      <c r="I6" s="10">
        <f t="shared" si="7"/>
        <v>57</v>
      </c>
      <c r="J6" s="10">
        <v>2</v>
      </c>
      <c r="K6" s="10">
        <v>1</v>
      </c>
      <c r="L6" s="10">
        <v>50000</v>
      </c>
      <c r="M6" s="10">
        <f t="shared" si="8"/>
        <v>6500000</v>
      </c>
      <c r="N6" s="10">
        <f t="shared" si="9"/>
        <v>2850000</v>
      </c>
      <c r="O6" s="2"/>
      <c r="P6" s="10">
        <v>4</v>
      </c>
      <c r="Q6" s="10">
        <f t="shared" si="10"/>
        <v>65</v>
      </c>
      <c r="R6" s="10">
        <f t="shared" si="11"/>
        <v>57</v>
      </c>
      <c r="S6" s="10">
        <v>2</v>
      </c>
      <c r="T6" s="10">
        <v>1</v>
      </c>
      <c r="U6" s="10">
        <v>50000</v>
      </c>
      <c r="V6" s="10">
        <f t="shared" si="0"/>
        <v>6500000</v>
      </c>
      <c r="W6" s="10">
        <f t="shared" si="1"/>
        <v>2850000</v>
      </c>
      <c r="Y6" s="10">
        <v>4</v>
      </c>
      <c r="Z6" s="10">
        <f t="shared" si="12"/>
        <v>65</v>
      </c>
      <c r="AA6" s="10">
        <f t="shared" si="13"/>
        <v>57</v>
      </c>
      <c r="AB6" s="10">
        <v>6</v>
      </c>
      <c r="AC6" s="10">
        <v>1</v>
      </c>
      <c r="AD6" s="10">
        <v>10</v>
      </c>
      <c r="AE6" s="10">
        <f t="shared" si="2"/>
        <v>3900</v>
      </c>
      <c r="AF6" s="10">
        <f t="shared" si="3"/>
        <v>570</v>
      </c>
      <c r="AH6" s="10">
        <v>4</v>
      </c>
      <c r="AI6" s="10">
        <f t="shared" si="14"/>
        <v>65</v>
      </c>
      <c r="AJ6" s="10">
        <f t="shared" si="15"/>
        <v>57</v>
      </c>
      <c r="AK6" s="10">
        <v>6</v>
      </c>
      <c r="AL6" s="10">
        <v>1</v>
      </c>
      <c r="AM6" s="10">
        <v>8</v>
      </c>
      <c r="AN6" s="10">
        <f t="shared" si="4"/>
        <v>3120</v>
      </c>
      <c r="AO6" s="10">
        <f t="shared" si="5"/>
        <v>456</v>
      </c>
      <c r="AP6">
        <f t="shared" si="16"/>
        <v>64.1025641025641</v>
      </c>
      <c r="AQ6">
        <f t="shared" si="17"/>
        <v>438.59649122807</v>
      </c>
      <c r="AR6" s="22"/>
      <c r="AS6" s="10" t="s">
        <v>51</v>
      </c>
      <c r="AT6" s="10" t="s">
        <v>1878</v>
      </c>
      <c r="AU6" s="11">
        <v>0.95</v>
      </c>
      <c r="AV6" s="17">
        <f>INT(AV4/AV2)</f>
        <v>100</v>
      </c>
      <c r="AY6" s="22"/>
      <c r="AZ6" s="10" t="s">
        <v>912</v>
      </c>
      <c r="BA6" s="10">
        <v>1</v>
      </c>
      <c r="BB6" s="11">
        <v>0.01</v>
      </c>
      <c r="BC6" s="17">
        <f>INT(BC4/BC2)</f>
        <v>637</v>
      </c>
    </row>
    <row r="7" ht="16.5" spans="1:54">
      <c r="A7" s="20">
        <v>5</v>
      </c>
      <c r="B7" s="20">
        <v>68</v>
      </c>
      <c r="C7" s="20">
        <v>62</v>
      </c>
      <c r="D7" s="20">
        <v>60</v>
      </c>
      <c r="E7" s="20">
        <v>59</v>
      </c>
      <c r="G7" s="10">
        <v>5</v>
      </c>
      <c r="H7" s="10">
        <f t="shared" si="6"/>
        <v>68</v>
      </c>
      <c r="I7" s="10">
        <f t="shared" si="7"/>
        <v>59</v>
      </c>
      <c r="J7" s="10">
        <v>2</v>
      </c>
      <c r="K7" s="10">
        <v>1</v>
      </c>
      <c r="L7" s="10">
        <v>50000</v>
      </c>
      <c r="M7" s="10">
        <f t="shared" si="8"/>
        <v>6800000</v>
      </c>
      <c r="N7" s="10">
        <f t="shared" si="9"/>
        <v>2950000</v>
      </c>
      <c r="O7" s="2"/>
      <c r="P7" s="10">
        <v>5</v>
      </c>
      <c r="Q7" s="10">
        <f t="shared" si="10"/>
        <v>68</v>
      </c>
      <c r="R7" s="10">
        <f t="shared" si="11"/>
        <v>59</v>
      </c>
      <c r="S7" s="10">
        <v>2</v>
      </c>
      <c r="T7" s="10">
        <v>1</v>
      </c>
      <c r="U7" s="10">
        <v>50000</v>
      </c>
      <c r="V7" s="10">
        <f t="shared" si="0"/>
        <v>6800000</v>
      </c>
      <c r="W7" s="10">
        <f t="shared" si="1"/>
        <v>2950000</v>
      </c>
      <c r="Y7" s="10">
        <v>5</v>
      </c>
      <c r="Z7" s="10">
        <f t="shared" si="12"/>
        <v>68</v>
      </c>
      <c r="AA7" s="10">
        <f t="shared" si="13"/>
        <v>59</v>
      </c>
      <c r="AB7" s="10">
        <v>6</v>
      </c>
      <c r="AC7" s="10">
        <v>1</v>
      </c>
      <c r="AD7" s="10">
        <v>10</v>
      </c>
      <c r="AE7" s="10">
        <f t="shared" si="2"/>
        <v>4080</v>
      </c>
      <c r="AF7" s="10">
        <f t="shared" si="3"/>
        <v>590</v>
      </c>
      <c r="AH7" s="10">
        <v>5</v>
      </c>
      <c r="AI7" s="10">
        <f t="shared" si="14"/>
        <v>68</v>
      </c>
      <c r="AJ7" s="10">
        <f t="shared" si="15"/>
        <v>59</v>
      </c>
      <c r="AK7" s="10">
        <v>6</v>
      </c>
      <c r="AL7" s="10">
        <v>1</v>
      </c>
      <c r="AM7" s="10">
        <v>9</v>
      </c>
      <c r="AN7" s="10">
        <f t="shared" si="4"/>
        <v>3672</v>
      </c>
      <c r="AO7" s="10">
        <f t="shared" si="5"/>
        <v>531</v>
      </c>
      <c r="AP7">
        <f t="shared" si="16"/>
        <v>54.4662309368192</v>
      </c>
      <c r="AQ7">
        <f t="shared" si="17"/>
        <v>376.647834274953</v>
      </c>
      <c r="AR7" s="22"/>
      <c r="AS7" s="10"/>
      <c r="AT7" s="10"/>
      <c r="AU7" s="11"/>
      <c r="AY7" s="22"/>
      <c r="AZ7" s="10" t="s">
        <v>916</v>
      </c>
      <c r="BA7" s="10">
        <v>1</v>
      </c>
      <c r="BB7" s="11">
        <v>0.05</v>
      </c>
    </row>
    <row r="8" ht="16.5" spans="1:54">
      <c r="A8" s="20">
        <v>6</v>
      </c>
      <c r="B8" s="20">
        <v>71</v>
      </c>
      <c r="C8" s="20">
        <v>64</v>
      </c>
      <c r="D8" s="20">
        <v>62</v>
      </c>
      <c r="E8" s="20">
        <v>61</v>
      </c>
      <c r="G8" s="10">
        <v>6</v>
      </c>
      <c r="H8" s="10">
        <f t="shared" si="6"/>
        <v>71</v>
      </c>
      <c r="I8" s="10">
        <f t="shared" si="7"/>
        <v>61</v>
      </c>
      <c r="J8" s="10">
        <v>2</v>
      </c>
      <c r="K8" s="10">
        <v>1</v>
      </c>
      <c r="L8" s="10">
        <v>50000</v>
      </c>
      <c r="M8" s="10">
        <f t="shared" si="8"/>
        <v>7100000</v>
      </c>
      <c r="N8" s="10">
        <f t="shared" si="9"/>
        <v>3050000</v>
      </c>
      <c r="O8" s="2"/>
      <c r="P8" s="10">
        <v>6</v>
      </c>
      <c r="Q8" s="10">
        <f t="shared" si="10"/>
        <v>71</v>
      </c>
      <c r="R8" s="10">
        <f t="shared" si="11"/>
        <v>61</v>
      </c>
      <c r="S8" s="10">
        <v>2</v>
      </c>
      <c r="T8" s="10">
        <v>1</v>
      </c>
      <c r="U8" s="10">
        <v>50000</v>
      </c>
      <c r="V8" s="10">
        <f t="shared" si="0"/>
        <v>7100000</v>
      </c>
      <c r="W8" s="10">
        <f t="shared" si="1"/>
        <v>3050000</v>
      </c>
      <c r="Y8" s="10">
        <v>6</v>
      </c>
      <c r="Z8" s="10">
        <f t="shared" si="12"/>
        <v>71</v>
      </c>
      <c r="AA8" s="10">
        <f t="shared" si="13"/>
        <v>61</v>
      </c>
      <c r="AB8" s="10">
        <v>6</v>
      </c>
      <c r="AC8" s="10">
        <v>1</v>
      </c>
      <c r="AD8" s="10">
        <v>10</v>
      </c>
      <c r="AE8" s="10">
        <f t="shared" si="2"/>
        <v>4260</v>
      </c>
      <c r="AF8" s="10">
        <f t="shared" si="3"/>
        <v>610</v>
      </c>
      <c r="AH8" s="10">
        <v>6</v>
      </c>
      <c r="AI8" s="10">
        <f t="shared" si="14"/>
        <v>71</v>
      </c>
      <c r="AJ8" s="10">
        <f t="shared" si="15"/>
        <v>61</v>
      </c>
      <c r="AK8" s="10">
        <v>6</v>
      </c>
      <c r="AL8" s="10">
        <v>1</v>
      </c>
      <c r="AM8" s="10">
        <v>10</v>
      </c>
      <c r="AN8" s="10">
        <f t="shared" si="4"/>
        <v>4260</v>
      </c>
      <c r="AO8" s="10">
        <f t="shared" si="5"/>
        <v>610</v>
      </c>
      <c r="AP8">
        <f t="shared" si="16"/>
        <v>46.9483568075117</v>
      </c>
      <c r="AQ8">
        <f t="shared" si="17"/>
        <v>327.868852459016</v>
      </c>
      <c r="AR8" s="22"/>
      <c r="AS8" s="10"/>
      <c r="AT8" s="10"/>
      <c r="AU8" s="11"/>
      <c r="AY8" s="22"/>
      <c r="AZ8" s="10" t="s">
        <v>920</v>
      </c>
      <c r="BA8" s="10">
        <v>1</v>
      </c>
      <c r="BB8" s="11">
        <v>0.05</v>
      </c>
    </row>
    <row r="9" ht="16.5" spans="1:54">
      <c r="A9" s="20">
        <v>7</v>
      </c>
      <c r="B9" s="20">
        <v>74</v>
      </c>
      <c r="C9" s="20">
        <v>66</v>
      </c>
      <c r="D9" s="20">
        <v>64</v>
      </c>
      <c r="E9" s="20">
        <v>63</v>
      </c>
      <c r="G9" s="10">
        <v>7</v>
      </c>
      <c r="H9" s="10">
        <f t="shared" si="6"/>
        <v>74</v>
      </c>
      <c r="I9" s="10">
        <f t="shared" si="7"/>
        <v>63</v>
      </c>
      <c r="J9" s="10">
        <v>2</v>
      </c>
      <c r="K9" s="10">
        <v>1</v>
      </c>
      <c r="L9" s="10">
        <v>50000</v>
      </c>
      <c r="M9" s="10">
        <f t="shared" si="8"/>
        <v>7400000</v>
      </c>
      <c r="N9" s="10">
        <f t="shared" si="9"/>
        <v>3150000</v>
      </c>
      <c r="O9" s="2"/>
      <c r="P9" s="10">
        <v>7</v>
      </c>
      <c r="Q9" s="10">
        <f t="shared" si="10"/>
        <v>74</v>
      </c>
      <c r="R9" s="10">
        <f t="shared" si="11"/>
        <v>63</v>
      </c>
      <c r="S9" s="10">
        <v>2</v>
      </c>
      <c r="T9" s="10">
        <v>1</v>
      </c>
      <c r="U9" s="10">
        <v>50000</v>
      </c>
      <c r="V9" s="10">
        <f t="shared" si="0"/>
        <v>7400000</v>
      </c>
      <c r="W9" s="10">
        <f t="shared" si="1"/>
        <v>3150000</v>
      </c>
      <c r="Y9" s="10">
        <v>7</v>
      </c>
      <c r="Z9" s="10">
        <f t="shared" si="12"/>
        <v>74</v>
      </c>
      <c r="AA9" s="10">
        <f t="shared" si="13"/>
        <v>63</v>
      </c>
      <c r="AB9" s="10">
        <v>6</v>
      </c>
      <c r="AC9" s="10">
        <v>1</v>
      </c>
      <c r="AD9" s="10">
        <v>10</v>
      </c>
      <c r="AE9" s="10">
        <f t="shared" si="2"/>
        <v>4440</v>
      </c>
      <c r="AF9" s="10">
        <f t="shared" si="3"/>
        <v>630</v>
      </c>
      <c r="AH9" s="10">
        <v>7</v>
      </c>
      <c r="AI9" s="10">
        <f t="shared" si="14"/>
        <v>74</v>
      </c>
      <c r="AJ9" s="10">
        <f t="shared" si="15"/>
        <v>63</v>
      </c>
      <c r="AK9" s="10">
        <v>6</v>
      </c>
      <c r="AL9" s="10">
        <v>1</v>
      </c>
      <c r="AM9" s="10">
        <v>11</v>
      </c>
      <c r="AN9" s="10">
        <f t="shared" si="4"/>
        <v>4884</v>
      </c>
      <c r="AO9" s="10">
        <f t="shared" si="5"/>
        <v>693</v>
      </c>
      <c r="AP9">
        <f t="shared" si="16"/>
        <v>40.950040950041</v>
      </c>
      <c r="AQ9">
        <f t="shared" si="17"/>
        <v>288.600288600289</v>
      </c>
      <c r="AR9" s="22"/>
      <c r="AS9" s="10"/>
      <c r="AT9" s="10"/>
      <c r="AU9" s="11"/>
      <c r="AY9" s="22"/>
      <c r="AZ9" s="10" t="s">
        <v>924</v>
      </c>
      <c r="BA9" s="10">
        <v>1</v>
      </c>
      <c r="BB9" s="11">
        <v>0.05</v>
      </c>
    </row>
    <row r="10" ht="16.5" spans="1:54">
      <c r="A10" s="20">
        <v>8</v>
      </c>
      <c r="B10" s="20">
        <v>76</v>
      </c>
      <c r="C10" s="20">
        <v>67</v>
      </c>
      <c r="D10" s="20">
        <v>65</v>
      </c>
      <c r="E10" s="20">
        <v>64</v>
      </c>
      <c r="G10" s="10">
        <v>8</v>
      </c>
      <c r="H10" s="10">
        <f t="shared" si="6"/>
        <v>76</v>
      </c>
      <c r="I10" s="10">
        <f t="shared" si="7"/>
        <v>64</v>
      </c>
      <c r="J10" s="10">
        <v>2</v>
      </c>
      <c r="K10" s="10">
        <v>1</v>
      </c>
      <c r="L10" s="10">
        <v>50000</v>
      </c>
      <c r="M10" s="10">
        <f t="shared" si="8"/>
        <v>7600000</v>
      </c>
      <c r="N10" s="10">
        <f t="shared" si="9"/>
        <v>3200000</v>
      </c>
      <c r="O10" s="2"/>
      <c r="P10" s="10">
        <v>8</v>
      </c>
      <c r="Q10" s="10">
        <f t="shared" si="10"/>
        <v>76</v>
      </c>
      <c r="R10" s="10">
        <f t="shared" si="11"/>
        <v>64</v>
      </c>
      <c r="S10" s="10">
        <v>2</v>
      </c>
      <c r="T10" s="10">
        <v>1</v>
      </c>
      <c r="U10" s="10">
        <v>50000</v>
      </c>
      <c r="V10" s="10">
        <f t="shared" si="0"/>
        <v>7600000</v>
      </c>
      <c r="W10" s="10">
        <f t="shared" si="1"/>
        <v>3200000</v>
      </c>
      <c r="Y10" s="10">
        <v>8</v>
      </c>
      <c r="Z10" s="10">
        <f t="shared" si="12"/>
        <v>76</v>
      </c>
      <c r="AA10" s="10">
        <f t="shared" si="13"/>
        <v>64</v>
      </c>
      <c r="AB10" s="10">
        <v>6</v>
      </c>
      <c r="AC10" s="10">
        <v>1</v>
      </c>
      <c r="AD10" s="10">
        <v>10</v>
      </c>
      <c r="AE10" s="10">
        <f t="shared" si="2"/>
        <v>4560</v>
      </c>
      <c r="AF10" s="10">
        <f t="shared" si="3"/>
        <v>640</v>
      </c>
      <c r="AH10" s="10">
        <v>8</v>
      </c>
      <c r="AI10" s="10">
        <f t="shared" si="14"/>
        <v>76</v>
      </c>
      <c r="AJ10" s="10">
        <f t="shared" si="15"/>
        <v>64</v>
      </c>
      <c r="AK10" s="10">
        <v>6</v>
      </c>
      <c r="AL10" s="10">
        <v>1</v>
      </c>
      <c r="AM10" s="10">
        <v>12</v>
      </c>
      <c r="AN10" s="10">
        <f t="shared" si="4"/>
        <v>5472</v>
      </c>
      <c r="AO10" s="10">
        <f t="shared" si="5"/>
        <v>768</v>
      </c>
      <c r="AP10">
        <f t="shared" si="16"/>
        <v>36.5497076023392</v>
      </c>
      <c r="AQ10">
        <f t="shared" si="17"/>
        <v>260.416666666667</v>
      </c>
      <c r="AR10" s="22"/>
      <c r="AS10" s="10"/>
      <c r="AT10" s="10"/>
      <c r="AU10" s="11"/>
      <c r="AY10" s="22"/>
      <c r="AZ10" s="10" t="s">
        <v>928</v>
      </c>
      <c r="BA10" s="10">
        <v>1</v>
      </c>
      <c r="BB10" s="11">
        <v>0.05</v>
      </c>
    </row>
    <row r="11" ht="16.5" spans="1:54">
      <c r="A11" s="20">
        <v>9</v>
      </c>
      <c r="B11" s="20">
        <v>77</v>
      </c>
      <c r="C11" s="20">
        <v>68</v>
      </c>
      <c r="D11" s="20">
        <v>66</v>
      </c>
      <c r="E11" s="20">
        <v>65</v>
      </c>
      <c r="G11" s="10">
        <v>9</v>
      </c>
      <c r="H11" s="10">
        <f t="shared" si="6"/>
        <v>77</v>
      </c>
      <c r="I11" s="10">
        <f t="shared" si="7"/>
        <v>65</v>
      </c>
      <c r="J11" s="10">
        <v>2</v>
      </c>
      <c r="K11" s="10">
        <v>1</v>
      </c>
      <c r="L11" s="10">
        <v>50000</v>
      </c>
      <c r="M11" s="10">
        <f t="shared" si="8"/>
        <v>7700000</v>
      </c>
      <c r="N11" s="10">
        <f t="shared" si="9"/>
        <v>3250000</v>
      </c>
      <c r="O11" s="2"/>
      <c r="P11" s="10">
        <v>9</v>
      </c>
      <c r="Q11" s="10">
        <f t="shared" si="10"/>
        <v>77</v>
      </c>
      <c r="R11" s="10">
        <f t="shared" si="11"/>
        <v>65</v>
      </c>
      <c r="S11" s="10">
        <v>2</v>
      </c>
      <c r="T11" s="10">
        <v>1</v>
      </c>
      <c r="U11" s="10">
        <v>50000</v>
      </c>
      <c r="V11" s="10">
        <f t="shared" si="0"/>
        <v>7700000</v>
      </c>
      <c r="W11" s="10">
        <f t="shared" si="1"/>
        <v>3250000</v>
      </c>
      <c r="Y11" s="10">
        <v>9</v>
      </c>
      <c r="Z11" s="10">
        <f t="shared" si="12"/>
        <v>77</v>
      </c>
      <c r="AA11" s="10">
        <f t="shared" si="13"/>
        <v>65</v>
      </c>
      <c r="AB11" s="10">
        <v>6</v>
      </c>
      <c r="AC11" s="10">
        <v>1</v>
      </c>
      <c r="AD11" s="10">
        <v>10</v>
      </c>
      <c r="AE11" s="10">
        <f t="shared" si="2"/>
        <v>4620</v>
      </c>
      <c r="AF11" s="10">
        <f t="shared" si="3"/>
        <v>650</v>
      </c>
      <c r="AH11" s="10">
        <v>9</v>
      </c>
      <c r="AI11" s="10">
        <f t="shared" si="14"/>
        <v>77</v>
      </c>
      <c r="AJ11" s="10">
        <f t="shared" si="15"/>
        <v>65</v>
      </c>
      <c r="AK11" s="10">
        <v>6</v>
      </c>
      <c r="AL11" s="10">
        <v>1</v>
      </c>
      <c r="AM11" s="10">
        <v>13</v>
      </c>
      <c r="AN11" s="10">
        <f t="shared" si="4"/>
        <v>6006</v>
      </c>
      <c r="AO11" s="10">
        <f t="shared" si="5"/>
        <v>845</v>
      </c>
      <c r="AP11">
        <f t="shared" si="16"/>
        <v>33.3000333000333</v>
      </c>
      <c r="AQ11">
        <f t="shared" si="17"/>
        <v>236.686390532544</v>
      </c>
      <c r="AR11" s="22"/>
      <c r="AS11" s="10"/>
      <c r="AT11" s="10"/>
      <c r="AU11" s="11"/>
      <c r="AY11" s="22"/>
      <c r="AZ11" s="10" t="s">
        <v>1501</v>
      </c>
      <c r="BA11" s="10">
        <v>1</v>
      </c>
      <c r="BB11" s="11">
        <v>0.19</v>
      </c>
    </row>
    <row r="12" ht="16.5" spans="1:54">
      <c r="A12" s="20">
        <v>10</v>
      </c>
      <c r="B12" s="20">
        <v>78</v>
      </c>
      <c r="C12" s="20">
        <v>69</v>
      </c>
      <c r="D12" s="20">
        <v>67</v>
      </c>
      <c r="E12" s="20">
        <v>66</v>
      </c>
      <c r="G12" s="10">
        <v>10</v>
      </c>
      <c r="H12" s="10">
        <f t="shared" si="6"/>
        <v>78</v>
      </c>
      <c r="I12" s="10">
        <f t="shared" si="7"/>
        <v>66</v>
      </c>
      <c r="J12" s="10">
        <v>2</v>
      </c>
      <c r="K12" s="10">
        <v>1</v>
      </c>
      <c r="L12" s="10">
        <v>50000</v>
      </c>
      <c r="M12" s="10">
        <f t="shared" si="8"/>
        <v>7800000</v>
      </c>
      <c r="N12" s="10">
        <f t="shared" si="9"/>
        <v>3300000</v>
      </c>
      <c r="O12" s="2"/>
      <c r="P12" s="10">
        <v>10</v>
      </c>
      <c r="Q12" s="10">
        <f t="shared" si="10"/>
        <v>78</v>
      </c>
      <c r="R12" s="10">
        <f t="shared" si="11"/>
        <v>66</v>
      </c>
      <c r="S12" s="10">
        <v>2</v>
      </c>
      <c r="T12" s="10">
        <v>1</v>
      </c>
      <c r="U12" s="10">
        <v>50000</v>
      </c>
      <c r="V12" s="10">
        <f t="shared" si="0"/>
        <v>7800000</v>
      </c>
      <c r="W12" s="10">
        <f t="shared" si="1"/>
        <v>3300000</v>
      </c>
      <c r="Y12" s="10">
        <v>10</v>
      </c>
      <c r="Z12" s="10">
        <f t="shared" si="12"/>
        <v>78</v>
      </c>
      <c r="AA12" s="10">
        <f t="shared" si="13"/>
        <v>66</v>
      </c>
      <c r="AB12" s="10">
        <v>6</v>
      </c>
      <c r="AC12" s="10">
        <v>1</v>
      </c>
      <c r="AD12" s="10">
        <v>10</v>
      </c>
      <c r="AE12" s="10">
        <f t="shared" si="2"/>
        <v>4680</v>
      </c>
      <c r="AF12" s="10">
        <f t="shared" si="3"/>
        <v>660</v>
      </c>
      <c r="AH12" s="10">
        <v>10</v>
      </c>
      <c r="AI12" s="10">
        <f t="shared" si="14"/>
        <v>78</v>
      </c>
      <c r="AJ12" s="10">
        <f t="shared" si="15"/>
        <v>66</v>
      </c>
      <c r="AK12" s="10">
        <v>6</v>
      </c>
      <c r="AL12" s="10">
        <v>1</v>
      </c>
      <c r="AM12" s="10">
        <v>14</v>
      </c>
      <c r="AN12" s="10">
        <f t="shared" si="4"/>
        <v>6552</v>
      </c>
      <c r="AO12" s="10">
        <f t="shared" si="5"/>
        <v>924</v>
      </c>
      <c r="AP12">
        <f t="shared" si="16"/>
        <v>30.5250305250305</v>
      </c>
      <c r="AQ12">
        <f t="shared" si="17"/>
        <v>216.450216450216</v>
      </c>
      <c r="AR12" s="22"/>
      <c r="AS12" s="10"/>
      <c r="AT12" s="10"/>
      <c r="AU12" s="11"/>
      <c r="AY12" s="22"/>
      <c r="AZ12" s="10" t="s">
        <v>1502</v>
      </c>
      <c r="BA12" s="10">
        <v>1</v>
      </c>
      <c r="BB12" s="11">
        <v>0.19</v>
      </c>
    </row>
    <row r="13" ht="16.5" spans="1:54">
      <c r="A13" s="20">
        <v>11</v>
      </c>
      <c r="B13" s="20">
        <v>79</v>
      </c>
      <c r="C13" s="20">
        <v>70</v>
      </c>
      <c r="D13" s="20">
        <v>68</v>
      </c>
      <c r="E13" s="20">
        <v>67</v>
      </c>
      <c r="G13" s="10">
        <v>11</v>
      </c>
      <c r="H13" s="10">
        <f t="shared" si="6"/>
        <v>79</v>
      </c>
      <c r="I13" s="10">
        <f t="shared" si="7"/>
        <v>67</v>
      </c>
      <c r="J13" s="10">
        <v>2</v>
      </c>
      <c r="K13" s="10">
        <v>1</v>
      </c>
      <c r="L13" s="10">
        <v>50000</v>
      </c>
      <c r="M13" s="10">
        <f t="shared" si="8"/>
        <v>7900000</v>
      </c>
      <c r="N13" s="10">
        <f t="shared" si="9"/>
        <v>3350000</v>
      </c>
      <c r="O13" s="2"/>
      <c r="P13" s="10">
        <v>11</v>
      </c>
      <c r="Q13" s="10">
        <f t="shared" si="10"/>
        <v>79</v>
      </c>
      <c r="R13" s="10">
        <f t="shared" si="11"/>
        <v>67</v>
      </c>
      <c r="S13" s="10">
        <v>2</v>
      </c>
      <c r="T13" s="10">
        <v>1</v>
      </c>
      <c r="U13" s="10">
        <v>50000</v>
      </c>
      <c r="V13" s="10">
        <f t="shared" si="0"/>
        <v>7900000</v>
      </c>
      <c r="W13" s="10">
        <f t="shared" si="1"/>
        <v>3350000</v>
      </c>
      <c r="Y13" s="10">
        <v>11</v>
      </c>
      <c r="Z13" s="10">
        <f t="shared" si="12"/>
        <v>79</v>
      </c>
      <c r="AA13" s="10">
        <f t="shared" si="13"/>
        <v>67</v>
      </c>
      <c r="AB13" s="10">
        <v>6</v>
      </c>
      <c r="AC13" s="10">
        <v>1</v>
      </c>
      <c r="AD13" s="10">
        <v>10</v>
      </c>
      <c r="AE13" s="10">
        <f t="shared" si="2"/>
        <v>4740</v>
      </c>
      <c r="AF13" s="10">
        <f t="shared" si="3"/>
        <v>670</v>
      </c>
      <c r="AH13" s="10">
        <v>11</v>
      </c>
      <c r="AI13" s="10">
        <f t="shared" si="14"/>
        <v>79</v>
      </c>
      <c r="AJ13" s="10">
        <f t="shared" si="15"/>
        <v>67</v>
      </c>
      <c r="AK13" s="10">
        <v>6</v>
      </c>
      <c r="AL13" s="10">
        <v>1</v>
      </c>
      <c r="AM13" s="10">
        <v>15</v>
      </c>
      <c r="AN13" s="10">
        <f t="shared" si="4"/>
        <v>7110</v>
      </c>
      <c r="AO13" s="10">
        <f t="shared" si="5"/>
        <v>1005</v>
      </c>
      <c r="AP13">
        <f t="shared" si="16"/>
        <v>28.1293952180028</v>
      </c>
      <c r="AQ13">
        <f t="shared" si="17"/>
        <v>199.004975124378</v>
      </c>
      <c r="AR13" s="22"/>
      <c r="AS13" s="10"/>
      <c r="AT13" s="10"/>
      <c r="AU13" s="11"/>
      <c r="AY13" s="22"/>
      <c r="AZ13" s="10" t="s">
        <v>1504</v>
      </c>
      <c r="BA13" s="10">
        <v>1</v>
      </c>
      <c r="BB13" s="11">
        <v>0.19</v>
      </c>
    </row>
    <row r="14" ht="16.5" spans="1:57">
      <c r="A14" s="20">
        <v>12</v>
      </c>
      <c r="B14" s="20">
        <v>80</v>
      </c>
      <c r="C14" s="20">
        <v>71</v>
      </c>
      <c r="D14" s="20">
        <v>69</v>
      </c>
      <c r="E14" s="20">
        <v>68</v>
      </c>
      <c r="G14" s="10">
        <v>12</v>
      </c>
      <c r="H14" s="10">
        <f t="shared" si="6"/>
        <v>80</v>
      </c>
      <c r="I14" s="10">
        <f t="shared" si="7"/>
        <v>68</v>
      </c>
      <c r="J14" s="10">
        <v>2</v>
      </c>
      <c r="K14" s="10">
        <v>1</v>
      </c>
      <c r="L14" s="10">
        <v>50000</v>
      </c>
      <c r="M14" s="10">
        <f t="shared" si="8"/>
        <v>8000000</v>
      </c>
      <c r="N14" s="10">
        <f t="shared" si="9"/>
        <v>3400000</v>
      </c>
      <c r="O14" s="2"/>
      <c r="P14" s="10">
        <v>12</v>
      </c>
      <c r="Q14" s="10">
        <f t="shared" si="10"/>
        <v>80</v>
      </c>
      <c r="R14" s="10">
        <f t="shared" si="11"/>
        <v>68</v>
      </c>
      <c r="S14" s="10">
        <v>2</v>
      </c>
      <c r="T14" s="10">
        <v>1</v>
      </c>
      <c r="U14" s="10">
        <v>50000</v>
      </c>
      <c r="V14" s="10">
        <f t="shared" si="0"/>
        <v>8000000</v>
      </c>
      <c r="W14" s="10">
        <f t="shared" si="1"/>
        <v>3400000</v>
      </c>
      <c r="Y14" s="10">
        <v>12</v>
      </c>
      <c r="Z14" s="10">
        <f t="shared" si="12"/>
        <v>80</v>
      </c>
      <c r="AA14" s="10">
        <f t="shared" si="13"/>
        <v>68</v>
      </c>
      <c r="AB14" s="10">
        <v>6</v>
      </c>
      <c r="AC14" s="10">
        <v>1</v>
      </c>
      <c r="AD14" s="10">
        <v>10</v>
      </c>
      <c r="AE14" s="10">
        <f t="shared" si="2"/>
        <v>4800</v>
      </c>
      <c r="AF14" s="10">
        <f t="shared" si="3"/>
        <v>680</v>
      </c>
      <c r="AH14" s="10">
        <v>12</v>
      </c>
      <c r="AI14" s="10">
        <f t="shared" si="14"/>
        <v>80</v>
      </c>
      <c r="AJ14" s="10">
        <f t="shared" si="15"/>
        <v>68</v>
      </c>
      <c r="AK14" s="10">
        <v>6</v>
      </c>
      <c r="AL14" s="10">
        <v>1</v>
      </c>
      <c r="AM14" s="10">
        <v>16</v>
      </c>
      <c r="AN14" s="10">
        <f t="shared" si="4"/>
        <v>7680</v>
      </c>
      <c r="AO14" s="10">
        <f t="shared" si="5"/>
        <v>1088</v>
      </c>
      <c r="AP14">
        <f t="shared" si="16"/>
        <v>26.0416666666667</v>
      </c>
      <c r="AQ14">
        <f t="shared" si="17"/>
        <v>183.823529411765</v>
      </c>
      <c r="AR14" s="9"/>
      <c r="AS14" s="10"/>
      <c r="AT14" s="10"/>
      <c r="AU14" s="11"/>
      <c r="AY14" s="9"/>
      <c r="AZ14" s="10" t="s">
        <v>1506</v>
      </c>
      <c r="BA14" s="10">
        <v>1</v>
      </c>
      <c r="BB14" s="11">
        <v>0.19</v>
      </c>
      <c r="BE14">
        <f>76/4</f>
        <v>19</v>
      </c>
    </row>
    <row r="15" ht="16.5" spans="1:54">
      <c r="A15" s="20">
        <v>13</v>
      </c>
      <c r="B15" s="20">
        <v>81</v>
      </c>
      <c r="C15" s="20">
        <v>72</v>
      </c>
      <c r="D15" s="20">
        <v>70</v>
      </c>
      <c r="E15" s="20">
        <v>69</v>
      </c>
      <c r="G15" s="10">
        <v>13</v>
      </c>
      <c r="H15" s="10">
        <f t="shared" si="6"/>
        <v>81</v>
      </c>
      <c r="I15" s="10">
        <f t="shared" si="7"/>
        <v>69</v>
      </c>
      <c r="J15" s="10">
        <v>2</v>
      </c>
      <c r="K15" s="10">
        <v>1</v>
      </c>
      <c r="L15" s="10">
        <v>50000</v>
      </c>
      <c r="M15" s="10">
        <f t="shared" si="8"/>
        <v>8100000</v>
      </c>
      <c r="N15" s="10">
        <f t="shared" si="9"/>
        <v>3450000</v>
      </c>
      <c r="O15" s="2"/>
      <c r="P15" s="10">
        <v>13</v>
      </c>
      <c r="Q15" s="10">
        <f t="shared" si="10"/>
        <v>81</v>
      </c>
      <c r="R15" s="10">
        <f t="shared" si="11"/>
        <v>69</v>
      </c>
      <c r="S15" s="10">
        <v>2</v>
      </c>
      <c r="T15" s="10">
        <v>1</v>
      </c>
      <c r="U15" s="10">
        <v>50000</v>
      </c>
      <c r="V15" s="10">
        <f t="shared" si="0"/>
        <v>8100000</v>
      </c>
      <c r="W15" s="10">
        <f t="shared" si="1"/>
        <v>3450000</v>
      </c>
      <c r="Y15" s="10">
        <v>13</v>
      </c>
      <c r="Z15" s="10">
        <f t="shared" si="12"/>
        <v>81</v>
      </c>
      <c r="AA15" s="10">
        <f t="shared" si="13"/>
        <v>69</v>
      </c>
      <c r="AB15" s="10">
        <v>6</v>
      </c>
      <c r="AC15" s="10">
        <v>1</v>
      </c>
      <c r="AD15" s="10">
        <v>10</v>
      </c>
      <c r="AE15" s="10">
        <f t="shared" si="2"/>
        <v>4860</v>
      </c>
      <c r="AF15" s="10">
        <f t="shared" si="3"/>
        <v>690</v>
      </c>
      <c r="AH15" s="10">
        <v>13</v>
      </c>
      <c r="AI15" s="10">
        <f t="shared" si="14"/>
        <v>81</v>
      </c>
      <c r="AJ15" s="10">
        <f t="shared" si="15"/>
        <v>69</v>
      </c>
      <c r="AK15" s="10">
        <v>6</v>
      </c>
      <c r="AL15" s="10">
        <v>1</v>
      </c>
      <c r="AM15" s="10">
        <v>17</v>
      </c>
      <c r="AN15" s="10">
        <f t="shared" si="4"/>
        <v>8262</v>
      </c>
      <c r="AO15" s="10">
        <f t="shared" si="5"/>
        <v>1173</v>
      </c>
      <c r="AP15">
        <f t="shared" si="16"/>
        <v>24.2072137496974</v>
      </c>
      <c r="AQ15">
        <f t="shared" si="17"/>
        <v>170.502983802217</v>
      </c>
      <c r="AR15" s="4" t="s">
        <v>1879</v>
      </c>
      <c r="AS15" s="10" t="s">
        <v>69</v>
      </c>
      <c r="AT15" s="10">
        <v>1</v>
      </c>
      <c r="AU15" s="11">
        <v>0.025</v>
      </c>
      <c r="AY15" s="17" t="s">
        <v>1879</v>
      </c>
      <c r="AZ15" s="10" t="s">
        <v>916</v>
      </c>
      <c r="BA15" s="10">
        <v>1</v>
      </c>
      <c r="BB15" s="11">
        <v>0.01</v>
      </c>
    </row>
    <row r="16" ht="16.5" spans="1:54">
      <c r="A16" s="20">
        <v>14</v>
      </c>
      <c r="B16" s="20">
        <v>82</v>
      </c>
      <c r="C16" s="20">
        <v>73</v>
      </c>
      <c r="D16" s="20">
        <v>71</v>
      </c>
      <c r="E16" s="20">
        <v>70</v>
      </c>
      <c r="G16" s="10">
        <v>14</v>
      </c>
      <c r="H16" s="10">
        <f t="shared" si="6"/>
        <v>82</v>
      </c>
      <c r="I16" s="10">
        <f t="shared" si="7"/>
        <v>70</v>
      </c>
      <c r="J16" s="10">
        <v>2</v>
      </c>
      <c r="K16" s="10">
        <v>1</v>
      </c>
      <c r="L16" s="10">
        <v>50000</v>
      </c>
      <c r="M16" s="10">
        <f t="shared" si="8"/>
        <v>8200000</v>
      </c>
      <c r="N16" s="10">
        <f t="shared" si="9"/>
        <v>3500000</v>
      </c>
      <c r="O16" s="2"/>
      <c r="P16" s="10">
        <v>14</v>
      </c>
      <c r="Q16" s="10">
        <f t="shared" si="10"/>
        <v>82</v>
      </c>
      <c r="R16" s="10">
        <f t="shared" si="11"/>
        <v>70</v>
      </c>
      <c r="S16" s="10">
        <v>2</v>
      </c>
      <c r="T16" s="10">
        <v>1</v>
      </c>
      <c r="U16" s="10">
        <v>50000</v>
      </c>
      <c r="V16" s="10">
        <f t="shared" si="0"/>
        <v>8200000</v>
      </c>
      <c r="W16" s="10">
        <f t="shared" si="1"/>
        <v>3500000</v>
      </c>
      <c r="Y16" s="10">
        <v>14</v>
      </c>
      <c r="Z16" s="10">
        <f t="shared" si="12"/>
        <v>82</v>
      </c>
      <c r="AA16" s="10">
        <f t="shared" si="13"/>
        <v>70</v>
      </c>
      <c r="AB16" s="10">
        <v>6</v>
      </c>
      <c r="AC16" s="10">
        <v>1</v>
      </c>
      <c r="AD16" s="10">
        <v>10</v>
      </c>
      <c r="AE16" s="10">
        <f t="shared" si="2"/>
        <v>4920</v>
      </c>
      <c r="AF16" s="10">
        <f t="shared" si="3"/>
        <v>700</v>
      </c>
      <c r="AH16" s="10">
        <v>14</v>
      </c>
      <c r="AI16" s="10">
        <f t="shared" si="14"/>
        <v>82</v>
      </c>
      <c r="AJ16" s="10">
        <f t="shared" si="15"/>
        <v>70</v>
      </c>
      <c r="AK16" s="10">
        <v>6</v>
      </c>
      <c r="AL16" s="10">
        <v>1</v>
      </c>
      <c r="AM16" s="10">
        <v>18</v>
      </c>
      <c r="AN16" s="10">
        <f t="shared" si="4"/>
        <v>8856</v>
      </c>
      <c r="AO16" s="10">
        <f t="shared" si="5"/>
        <v>1260</v>
      </c>
      <c r="AP16">
        <f t="shared" si="16"/>
        <v>22.583559168925</v>
      </c>
      <c r="AQ16">
        <f t="shared" si="17"/>
        <v>158.730158730159</v>
      </c>
      <c r="AR16" s="22"/>
      <c r="AS16" s="10" t="s">
        <v>70</v>
      </c>
      <c r="AT16" s="10">
        <v>1</v>
      </c>
      <c r="AU16" s="11">
        <v>0.005</v>
      </c>
      <c r="AY16" s="17"/>
      <c r="AZ16" s="10" t="s">
        <v>920</v>
      </c>
      <c r="BA16" s="10">
        <v>1</v>
      </c>
      <c r="BB16" s="11">
        <v>0.01</v>
      </c>
    </row>
    <row r="17" ht="16.5" spans="1:54">
      <c r="A17" s="20">
        <v>15</v>
      </c>
      <c r="B17" s="20">
        <v>83</v>
      </c>
      <c r="C17" s="20">
        <v>74</v>
      </c>
      <c r="D17" s="20">
        <v>72</v>
      </c>
      <c r="E17" s="20">
        <v>71</v>
      </c>
      <c r="G17" s="10">
        <v>15</v>
      </c>
      <c r="H17" s="10">
        <f t="shared" si="6"/>
        <v>83</v>
      </c>
      <c r="I17" s="10">
        <f t="shared" si="7"/>
        <v>71</v>
      </c>
      <c r="J17" s="10">
        <v>2</v>
      </c>
      <c r="K17" s="10">
        <v>1</v>
      </c>
      <c r="L17" s="10">
        <v>50000</v>
      </c>
      <c r="M17" s="10">
        <f t="shared" si="8"/>
        <v>8300000</v>
      </c>
      <c r="N17" s="10">
        <f t="shared" si="9"/>
        <v>3550000</v>
      </c>
      <c r="O17" s="2"/>
      <c r="P17" s="10">
        <v>15</v>
      </c>
      <c r="Q17" s="10">
        <f t="shared" si="10"/>
        <v>83</v>
      </c>
      <c r="R17" s="10">
        <f t="shared" si="11"/>
        <v>71</v>
      </c>
      <c r="S17" s="10">
        <v>2</v>
      </c>
      <c r="T17" s="10">
        <v>1</v>
      </c>
      <c r="U17" s="10">
        <v>50000</v>
      </c>
      <c r="V17" s="10">
        <f t="shared" si="0"/>
        <v>8300000</v>
      </c>
      <c r="W17" s="10">
        <f t="shared" si="1"/>
        <v>3550000</v>
      </c>
      <c r="Y17" s="10">
        <v>15</v>
      </c>
      <c r="Z17" s="10">
        <f t="shared" si="12"/>
        <v>83</v>
      </c>
      <c r="AA17" s="10">
        <f t="shared" si="13"/>
        <v>71</v>
      </c>
      <c r="AB17" s="10">
        <v>6</v>
      </c>
      <c r="AC17" s="10">
        <v>1</v>
      </c>
      <c r="AD17" s="10">
        <v>10</v>
      </c>
      <c r="AE17" s="10">
        <f t="shared" si="2"/>
        <v>4980</v>
      </c>
      <c r="AF17" s="10">
        <f t="shared" si="3"/>
        <v>710</v>
      </c>
      <c r="AH17" s="10">
        <v>15</v>
      </c>
      <c r="AI17" s="10">
        <f t="shared" si="14"/>
        <v>83</v>
      </c>
      <c r="AJ17" s="10">
        <f t="shared" si="15"/>
        <v>71</v>
      </c>
      <c r="AK17" s="10">
        <v>6</v>
      </c>
      <c r="AL17" s="10">
        <v>1</v>
      </c>
      <c r="AM17" s="10">
        <v>19</v>
      </c>
      <c r="AN17" s="10">
        <f t="shared" si="4"/>
        <v>9462</v>
      </c>
      <c r="AO17" s="10">
        <f t="shared" si="5"/>
        <v>1349</v>
      </c>
      <c r="AP17">
        <f t="shared" si="16"/>
        <v>21.137180300148</v>
      </c>
      <c r="AQ17">
        <f t="shared" si="17"/>
        <v>148.257968865827</v>
      </c>
      <c r="AR17" s="22"/>
      <c r="AS17" s="10" t="s">
        <v>51</v>
      </c>
      <c r="AT17" s="10" t="s">
        <v>1880</v>
      </c>
      <c r="AU17" s="11">
        <v>0.97</v>
      </c>
      <c r="AV17"/>
      <c r="AY17" s="17"/>
      <c r="AZ17" s="10" t="s">
        <v>924</v>
      </c>
      <c r="BA17" s="10">
        <v>1</v>
      </c>
      <c r="BB17" s="11">
        <v>0.01</v>
      </c>
    </row>
    <row r="18" ht="16.5" spans="1:54">
      <c r="A18" s="20">
        <v>16</v>
      </c>
      <c r="B18" s="20">
        <v>84</v>
      </c>
      <c r="C18" s="20">
        <v>75</v>
      </c>
      <c r="D18" s="20">
        <v>73</v>
      </c>
      <c r="E18" s="20">
        <v>72</v>
      </c>
      <c r="G18" s="10">
        <v>16</v>
      </c>
      <c r="H18" s="10">
        <f t="shared" si="6"/>
        <v>84</v>
      </c>
      <c r="I18" s="10">
        <f t="shared" si="7"/>
        <v>72</v>
      </c>
      <c r="J18" s="10">
        <v>2</v>
      </c>
      <c r="K18" s="10">
        <v>1</v>
      </c>
      <c r="L18" s="10">
        <v>50000</v>
      </c>
      <c r="M18" s="10">
        <f t="shared" si="8"/>
        <v>8400000</v>
      </c>
      <c r="N18" s="10">
        <f t="shared" si="9"/>
        <v>3600000</v>
      </c>
      <c r="O18" s="2"/>
      <c r="P18" s="10">
        <v>16</v>
      </c>
      <c r="Q18" s="10">
        <f t="shared" si="10"/>
        <v>84</v>
      </c>
      <c r="R18" s="10">
        <f t="shared" si="11"/>
        <v>72</v>
      </c>
      <c r="S18" s="10">
        <v>2</v>
      </c>
      <c r="T18" s="10">
        <v>1</v>
      </c>
      <c r="U18" s="10">
        <v>50000</v>
      </c>
      <c r="V18" s="10">
        <f t="shared" si="0"/>
        <v>8400000</v>
      </c>
      <c r="W18" s="10">
        <f t="shared" si="1"/>
        <v>3600000</v>
      </c>
      <c r="Y18" s="10">
        <v>16</v>
      </c>
      <c r="Z18" s="10">
        <f t="shared" si="12"/>
        <v>84</v>
      </c>
      <c r="AA18" s="10">
        <f t="shared" si="13"/>
        <v>72</v>
      </c>
      <c r="AB18" s="10">
        <v>6</v>
      </c>
      <c r="AC18" s="10">
        <v>1</v>
      </c>
      <c r="AD18" s="10">
        <v>10</v>
      </c>
      <c r="AE18" s="10">
        <f t="shared" si="2"/>
        <v>5040</v>
      </c>
      <c r="AF18" s="10">
        <f t="shared" si="3"/>
        <v>720</v>
      </c>
      <c r="AH18" s="10">
        <v>16</v>
      </c>
      <c r="AI18" s="10">
        <f t="shared" si="14"/>
        <v>84</v>
      </c>
      <c r="AJ18" s="10">
        <f t="shared" si="15"/>
        <v>72</v>
      </c>
      <c r="AK18" s="10">
        <v>6</v>
      </c>
      <c r="AL18" s="10">
        <v>1</v>
      </c>
      <c r="AM18" s="10">
        <v>20</v>
      </c>
      <c r="AN18" s="10">
        <f t="shared" si="4"/>
        <v>10080</v>
      </c>
      <c r="AO18" s="10">
        <f t="shared" si="5"/>
        <v>1440</v>
      </c>
      <c r="AP18">
        <f t="shared" si="16"/>
        <v>19.8412698412698</v>
      </c>
      <c r="AQ18">
        <f t="shared" si="17"/>
        <v>138.888888888889</v>
      </c>
      <c r="AR18" s="22"/>
      <c r="AS18" s="10"/>
      <c r="AT18" s="10"/>
      <c r="AU18" s="11"/>
      <c r="AY18" s="17"/>
      <c r="AZ18" s="10" t="s">
        <v>928</v>
      </c>
      <c r="BA18" s="10">
        <v>1</v>
      </c>
      <c r="BB18" s="11">
        <v>0.01</v>
      </c>
    </row>
    <row r="19" ht="16.5" spans="1:54">
      <c r="A19" s="20">
        <v>17</v>
      </c>
      <c r="B19" s="20">
        <v>85</v>
      </c>
      <c r="C19" s="20">
        <v>76</v>
      </c>
      <c r="D19" s="20">
        <v>74</v>
      </c>
      <c r="E19" s="20">
        <v>73</v>
      </c>
      <c r="G19" s="10">
        <v>17</v>
      </c>
      <c r="H19" s="10">
        <f t="shared" si="6"/>
        <v>85</v>
      </c>
      <c r="I19" s="10">
        <f t="shared" si="7"/>
        <v>73</v>
      </c>
      <c r="J19" s="10">
        <v>2</v>
      </c>
      <c r="K19" s="10">
        <v>1</v>
      </c>
      <c r="L19" s="10">
        <v>50000</v>
      </c>
      <c r="M19" s="10">
        <f t="shared" si="8"/>
        <v>8500000</v>
      </c>
      <c r="N19" s="10">
        <f t="shared" si="9"/>
        <v>3650000</v>
      </c>
      <c r="O19" s="2"/>
      <c r="P19" s="10">
        <v>17</v>
      </c>
      <c r="Q19" s="10">
        <f t="shared" si="10"/>
        <v>85</v>
      </c>
      <c r="R19" s="10">
        <f t="shared" si="11"/>
        <v>73</v>
      </c>
      <c r="S19" s="10">
        <v>2</v>
      </c>
      <c r="T19" s="10">
        <v>1</v>
      </c>
      <c r="U19" s="10">
        <v>50000</v>
      </c>
      <c r="V19" s="10">
        <f t="shared" si="0"/>
        <v>8500000</v>
      </c>
      <c r="W19" s="10">
        <f t="shared" si="1"/>
        <v>3650000</v>
      </c>
      <c r="Y19" s="10">
        <v>17</v>
      </c>
      <c r="Z19" s="10">
        <f t="shared" si="12"/>
        <v>85</v>
      </c>
      <c r="AA19" s="10">
        <f t="shared" si="13"/>
        <v>73</v>
      </c>
      <c r="AB19" s="10">
        <v>6</v>
      </c>
      <c r="AC19" s="10">
        <v>1</v>
      </c>
      <c r="AD19" s="10">
        <v>10</v>
      </c>
      <c r="AE19" s="10">
        <f t="shared" si="2"/>
        <v>5100</v>
      </c>
      <c r="AF19" s="10">
        <f t="shared" si="3"/>
        <v>730</v>
      </c>
      <c r="AH19" s="10">
        <v>17</v>
      </c>
      <c r="AI19" s="10">
        <f t="shared" si="14"/>
        <v>85</v>
      </c>
      <c r="AJ19" s="10">
        <f t="shared" si="15"/>
        <v>73</v>
      </c>
      <c r="AK19" s="10">
        <v>6</v>
      </c>
      <c r="AL19" s="10">
        <v>1</v>
      </c>
      <c r="AM19" s="10">
        <v>21</v>
      </c>
      <c r="AN19" s="10">
        <f t="shared" si="4"/>
        <v>10710</v>
      </c>
      <c r="AO19" s="10">
        <f t="shared" si="5"/>
        <v>1533</v>
      </c>
      <c r="AP19">
        <f t="shared" si="16"/>
        <v>18.6741363211951</v>
      </c>
      <c r="AQ19">
        <f t="shared" si="17"/>
        <v>130.463144161774</v>
      </c>
      <c r="AR19" s="22"/>
      <c r="AS19" s="10"/>
      <c r="AT19" s="10"/>
      <c r="AU19" s="11"/>
      <c r="AY19" s="17"/>
      <c r="AZ19" s="10" t="s">
        <v>1501</v>
      </c>
      <c r="BA19" s="10">
        <v>1</v>
      </c>
      <c r="BB19" s="11">
        <v>0.05</v>
      </c>
    </row>
    <row r="20" ht="16.5" spans="1:54">
      <c r="A20" s="20">
        <v>18</v>
      </c>
      <c r="B20" s="20">
        <v>86</v>
      </c>
      <c r="C20" s="20">
        <v>77</v>
      </c>
      <c r="D20" s="20">
        <v>75</v>
      </c>
      <c r="E20" s="20">
        <v>74</v>
      </c>
      <c r="G20" s="10">
        <v>18</v>
      </c>
      <c r="H20" s="10">
        <f t="shared" si="6"/>
        <v>86</v>
      </c>
      <c r="I20" s="10">
        <f t="shared" si="7"/>
        <v>74</v>
      </c>
      <c r="J20" s="10">
        <v>2</v>
      </c>
      <c r="K20" s="10">
        <v>1</v>
      </c>
      <c r="L20" s="10">
        <v>50000</v>
      </c>
      <c r="M20" s="10">
        <f t="shared" si="8"/>
        <v>8600000</v>
      </c>
      <c r="N20" s="10">
        <f t="shared" si="9"/>
        <v>3700000</v>
      </c>
      <c r="O20" s="2"/>
      <c r="P20" s="10">
        <v>18</v>
      </c>
      <c r="Q20" s="10">
        <f t="shared" si="10"/>
        <v>86</v>
      </c>
      <c r="R20" s="10">
        <f t="shared" si="11"/>
        <v>74</v>
      </c>
      <c r="S20" s="10">
        <v>2</v>
      </c>
      <c r="T20" s="10">
        <v>1</v>
      </c>
      <c r="U20" s="10">
        <v>50000</v>
      </c>
      <c r="V20" s="10">
        <f t="shared" si="0"/>
        <v>8600000</v>
      </c>
      <c r="W20" s="10">
        <f t="shared" si="1"/>
        <v>3700000</v>
      </c>
      <c r="Y20" s="10">
        <v>18</v>
      </c>
      <c r="Z20" s="10">
        <f t="shared" si="12"/>
        <v>86</v>
      </c>
      <c r="AA20" s="10">
        <f t="shared" si="13"/>
        <v>74</v>
      </c>
      <c r="AB20" s="10">
        <v>6</v>
      </c>
      <c r="AC20" s="10">
        <v>1</v>
      </c>
      <c r="AD20" s="10">
        <v>10</v>
      </c>
      <c r="AE20" s="10">
        <f t="shared" si="2"/>
        <v>5160</v>
      </c>
      <c r="AF20" s="10">
        <f t="shared" si="3"/>
        <v>740</v>
      </c>
      <c r="AH20" s="10">
        <v>18</v>
      </c>
      <c r="AI20" s="10">
        <f t="shared" si="14"/>
        <v>86</v>
      </c>
      <c r="AJ20" s="10">
        <f t="shared" si="15"/>
        <v>74</v>
      </c>
      <c r="AK20" s="10">
        <v>6</v>
      </c>
      <c r="AL20" s="10">
        <v>1</v>
      </c>
      <c r="AM20" s="10">
        <v>22</v>
      </c>
      <c r="AN20" s="10">
        <f t="shared" si="4"/>
        <v>11352</v>
      </c>
      <c r="AO20" s="10">
        <f t="shared" si="5"/>
        <v>1628</v>
      </c>
      <c r="AP20">
        <f t="shared" si="16"/>
        <v>17.6180408738548</v>
      </c>
      <c r="AQ20">
        <f t="shared" si="17"/>
        <v>122.850122850123</v>
      </c>
      <c r="AR20" s="22"/>
      <c r="AS20" s="10"/>
      <c r="AT20" s="10"/>
      <c r="AU20" s="11"/>
      <c r="AY20" s="17"/>
      <c r="AZ20" s="10" t="s">
        <v>1502</v>
      </c>
      <c r="BA20" s="10">
        <v>1</v>
      </c>
      <c r="BB20" s="11">
        <v>0.05</v>
      </c>
    </row>
    <row r="21" ht="16.5" spans="1:54">
      <c r="A21" s="20">
        <v>19</v>
      </c>
      <c r="B21" s="20">
        <v>87</v>
      </c>
      <c r="C21" s="20">
        <v>78</v>
      </c>
      <c r="D21" s="20">
        <v>76</v>
      </c>
      <c r="E21" s="20">
        <v>75</v>
      </c>
      <c r="G21" s="10">
        <v>19</v>
      </c>
      <c r="H21" s="10">
        <f t="shared" si="6"/>
        <v>87</v>
      </c>
      <c r="I21" s="10">
        <f t="shared" si="7"/>
        <v>75</v>
      </c>
      <c r="J21" s="10">
        <v>2</v>
      </c>
      <c r="K21" s="10">
        <v>1</v>
      </c>
      <c r="L21" s="10">
        <v>50000</v>
      </c>
      <c r="M21" s="10">
        <f t="shared" si="8"/>
        <v>8700000</v>
      </c>
      <c r="N21" s="10">
        <f t="shared" si="9"/>
        <v>3750000</v>
      </c>
      <c r="O21" s="2"/>
      <c r="P21" s="10">
        <v>19</v>
      </c>
      <c r="Q21" s="10">
        <f t="shared" si="10"/>
        <v>87</v>
      </c>
      <c r="R21" s="10">
        <f t="shared" si="11"/>
        <v>75</v>
      </c>
      <c r="S21" s="10">
        <v>2</v>
      </c>
      <c r="T21" s="10">
        <v>1</v>
      </c>
      <c r="U21" s="10">
        <v>50000</v>
      </c>
      <c r="V21" s="10">
        <f t="shared" si="0"/>
        <v>8700000</v>
      </c>
      <c r="W21" s="10">
        <f t="shared" si="1"/>
        <v>3750000</v>
      </c>
      <c r="Y21" s="10">
        <v>19</v>
      </c>
      <c r="Z21" s="10">
        <f t="shared" si="12"/>
        <v>87</v>
      </c>
      <c r="AA21" s="10">
        <f t="shared" si="13"/>
        <v>75</v>
      </c>
      <c r="AB21" s="10">
        <v>6</v>
      </c>
      <c r="AC21" s="10">
        <v>1</v>
      </c>
      <c r="AD21" s="10">
        <v>10</v>
      </c>
      <c r="AE21" s="10">
        <f t="shared" si="2"/>
        <v>5220</v>
      </c>
      <c r="AF21" s="10">
        <f t="shared" si="3"/>
        <v>750</v>
      </c>
      <c r="AH21" s="10">
        <v>19</v>
      </c>
      <c r="AI21" s="10">
        <f t="shared" si="14"/>
        <v>87</v>
      </c>
      <c r="AJ21" s="10">
        <f t="shared" si="15"/>
        <v>75</v>
      </c>
      <c r="AK21" s="10">
        <v>6</v>
      </c>
      <c r="AL21" s="10">
        <v>1</v>
      </c>
      <c r="AM21" s="10">
        <v>23</v>
      </c>
      <c r="AN21" s="10">
        <f t="shared" si="4"/>
        <v>12006</v>
      </c>
      <c r="AO21" s="10">
        <f t="shared" si="5"/>
        <v>1725</v>
      </c>
      <c r="AP21">
        <f t="shared" si="16"/>
        <v>16.6583374979177</v>
      </c>
      <c r="AQ21">
        <f t="shared" si="17"/>
        <v>115.942028985507</v>
      </c>
      <c r="AR21" s="22"/>
      <c r="AS21" s="10"/>
      <c r="AT21" s="10"/>
      <c r="AU21" s="11"/>
      <c r="AY21" s="17"/>
      <c r="AZ21" s="10" t="s">
        <v>1504</v>
      </c>
      <c r="BA21" s="10">
        <v>1</v>
      </c>
      <c r="BB21" s="11">
        <v>0.05</v>
      </c>
    </row>
    <row r="22" ht="16.5" spans="1:54">
      <c r="A22" s="20">
        <v>20</v>
      </c>
      <c r="B22" s="20">
        <v>88</v>
      </c>
      <c r="C22" s="20">
        <v>79</v>
      </c>
      <c r="D22" s="20">
        <v>77</v>
      </c>
      <c r="E22" s="20">
        <v>76</v>
      </c>
      <c r="G22" s="10">
        <v>20</v>
      </c>
      <c r="H22" s="10">
        <f t="shared" si="6"/>
        <v>88</v>
      </c>
      <c r="I22" s="10">
        <f t="shared" si="7"/>
        <v>76</v>
      </c>
      <c r="J22" s="10">
        <v>2</v>
      </c>
      <c r="K22" s="10">
        <v>1</v>
      </c>
      <c r="L22" s="10">
        <v>50000</v>
      </c>
      <c r="M22" s="10">
        <f t="shared" si="8"/>
        <v>8800000</v>
      </c>
      <c r="N22" s="10">
        <f t="shared" si="9"/>
        <v>3800000</v>
      </c>
      <c r="O22" s="2"/>
      <c r="P22" s="10">
        <v>20</v>
      </c>
      <c r="Q22" s="10">
        <f t="shared" si="10"/>
        <v>88</v>
      </c>
      <c r="R22" s="10">
        <f t="shared" si="11"/>
        <v>76</v>
      </c>
      <c r="S22" s="10">
        <v>2</v>
      </c>
      <c r="T22" s="10">
        <v>1</v>
      </c>
      <c r="U22" s="10">
        <v>50000</v>
      </c>
      <c r="V22" s="10">
        <f t="shared" si="0"/>
        <v>8800000</v>
      </c>
      <c r="W22" s="10">
        <f t="shared" si="1"/>
        <v>3800000</v>
      </c>
      <c r="Y22" s="10">
        <v>20</v>
      </c>
      <c r="Z22" s="10">
        <f t="shared" si="12"/>
        <v>88</v>
      </c>
      <c r="AA22" s="10">
        <f t="shared" si="13"/>
        <v>76</v>
      </c>
      <c r="AB22" s="10">
        <v>6</v>
      </c>
      <c r="AC22" s="10">
        <v>1</v>
      </c>
      <c r="AD22" s="10">
        <v>10</v>
      </c>
      <c r="AE22" s="10">
        <f t="shared" si="2"/>
        <v>5280</v>
      </c>
      <c r="AF22" s="10">
        <f t="shared" si="3"/>
        <v>760</v>
      </c>
      <c r="AH22" s="10">
        <v>20</v>
      </c>
      <c r="AI22" s="10">
        <f t="shared" si="14"/>
        <v>88</v>
      </c>
      <c r="AJ22" s="10">
        <f t="shared" si="15"/>
        <v>76</v>
      </c>
      <c r="AK22" s="10">
        <v>6</v>
      </c>
      <c r="AL22" s="10">
        <v>1</v>
      </c>
      <c r="AM22" s="10">
        <v>24</v>
      </c>
      <c r="AN22" s="10">
        <f t="shared" si="4"/>
        <v>12672</v>
      </c>
      <c r="AO22" s="10">
        <f t="shared" si="5"/>
        <v>1824</v>
      </c>
      <c r="AP22">
        <f t="shared" si="16"/>
        <v>15.7828282828283</v>
      </c>
      <c r="AQ22">
        <f t="shared" si="17"/>
        <v>109.649122807018</v>
      </c>
      <c r="AR22" s="22"/>
      <c r="AS22" s="10"/>
      <c r="AT22" s="10"/>
      <c r="AU22" s="11"/>
      <c r="AY22" s="17"/>
      <c r="AZ22" s="10" t="s">
        <v>1506</v>
      </c>
      <c r="BA22" s="10">
        <v>1</v>
      </c>
      <c r="BB22" s="11">
        <v>0.05</v>
      </c>
    </row>
    <row r="23" ht="16.5" spans="1:54">
      <c r="A23" s="20">
        <v>21</v>
      </c>
      <c r="B23" s="20">
        <v>89</v>
      </c>
      <c r="C23" s="20">
        <v>80</v>
      </c>
      <c r="D23" s="20">
        <v>78</v>
      </c>
      <c r="E23" s="20">
        <v>77</v>
      </c>
      <c r="G23" s="10">
        <v>21</v>
      </c>
      <c r="H23" s="10">
        <f t="shared" si="6"/>
        <v>89</v>
      </c>
      <c r="I23" s="10">
        <f t="shared" si="7"/>
        <v>77</v>
      </c>
      <c r="J23" s="10">
        <v>2</v>
      </c>
      <c r="K23" s="10">
        <v>1</v>
      </c>
      <c r="L23" s="10">
        <v>50000</v>
      </c>
      <c r="M23" s="10">
        <f t="shared" si="8"/>
        <v>8900000</v>
      </c>
      <c r="N23" s="10">
        <f t="shared" si="9"/>
        <v>3850000</v>
      </c>
      <c r="O23" s="2"/>
      <c r="P23" s="10">
        <v>21</v>
      </c>
      <c r="Q23" s="10">
        <f t="shared" si="10"/>
        <v>89</v>
      </c>
      <c r="R23" s="10">
        <f t="shared" si="11"/>
        <v>77</v>
      </c>
      <c r="S23" s="10">
        <v>2</v>
      </c>
      <c r="T23" s="10">
        <v>1</v>
      </c>
      <c r="U23" s="10">
        <v>50000</v>
      </c>
      <c r="V23" s="10">
        <f t="shared" si="0"/>
        <v>8900000</v>
      </c>
      <c r="W23" s="10">
        <f t="shared" si="1"/>
        <v>3850000</v>
      </c>
      <c r="Y23" s="10">
        <v>21</v>
      </c>
      <c r="Z23" s="10">
        <f t="shared" si="12"/>
        <v>89</v>
      </c>
      <c r="AA23" s="10">
        <f t="shared" si="13"/>
        <v>77</v>
      </c>
      <c r="AB23" s="10">
        <v>6</v>
      </c>
      <c r="AC23" s="10">
        <v>1</v>
      </c>
      <c r="AD23" s="10">
        <v>10</v>
      </c>
      <c r="AE23" s="10">
        <f t="shared" si="2"/>
        <v>5340</v>
      </c>
      <c r="AF23" s="10">
        <f t="shared" si="3"/>
        <v>770</v>
      </c>
      <c r="AH23" s="10">
        <v>21</v>
      </c>
      <c r="AI23" s="10">
        <f t="shared" si="14"/>
        <v>89</v>
      </c>
      <c r="AJ23" s="10">
        <f t="shared" si="15"/>
        <v>77</v>
      </c>
      <c r="AK23" s="10">
        <v>6</v>
      </c>
      <c r="AL23" s="10">
        <v>1</v>
      </c>
      <c r="AM23" s="10">
        <v>25</v>
      </c>
      <c r="AN23" s="10">
        <f t="shared" si="4"/>
        <v>13350</v>
      </c>
      <c r="AO23" s="10">
        <f t="shared" si="5"/>
        <v>1925</v>
      </c>
      <c r="AP23">
        <f t="shared" si="16"/>
        <v>14.9812734082397</v>
      </c>
      <c r="AQ23">
        <f t="shared" si="17"/>
        <v>103.896103896104</v>
      </c>
      <c r="AR23" s="22"/>
      <c r="AS23" s="10"/>
      <c r="AT23" s="10"/>
      <c r="AU23" s="11"/>
      <c r="AY23" s="17"/>
      <c r="AZ23" s="10" t="s">
        <v>1881</v>
      </c>
      <c r="BA23" s="10">
        <v>1</v>
      </c>
      <c r="BB23" s="11">
        <v>0.19</v>
      </c>
    </row>
    <row r="24" ht="16.5" spans="1:54">
      <c r="A24" s="20">
        <v>22</v>
      </c>
      <c r="B24" s="20">
        <v>90</v>
      </c>
      <c r="C24" s="20">
        <v>81</v>
      </c>
      <c r="D24" s="20">
        <v>79</v>
      </c>
      <c r="E24" s="20">
        <v>78</v>
      </c>
      <c r="G24" s="10">
        <v>22</v>
      </c>
      <c r="H24" s="10">
        <f t="shared" si="6"/>
        <v>90</v>
      </c>
      <c r="I24" s="10">
        <f t="shared" si="7"/>
        <v>78</v>
      </c>
      <c r="J24" s="10">
        <v>2</v>
      </c>
      <c r="K24" s="10">
        <v>1</v>
      </c>
      <c r="L24" s="10">
        <v>50000</v>
      </c>
      <c r="M24" s="10">
        <f t="shared" si="8"/>
        <v>9000000</v>
      </c>
      <c r="N24" s="10">
        <f t="shared" si="9"/>
        <v>3900000</v>
      </c>
      <c r="O24" s="2"/>
      <c r="P24" s="10">
        <v>22</v>
      </c>
      <c r="Q24" s="10">
        <f t="shared" si="10"/>
        <v>90</v>
      </c>
      <c r="R24" s="10">
        <f t="shared" si="11"/>
        <v>78</v>
      </c>
      <c r="S24" s="10">
        <v>2</v>
      </c>
      <c r="T24" s="10">
        <v>1</v>
      </c>
      <c r="U24" s="10">
        <v>50000</v>
      </c>
      <c r="V24" s="10">
        <f t="shared" si="0"/>
        <v>9000000</v>
      </c>
      <c r="W24" s="10">
        <f t="shared" si="1"/>
        <v>3900000</v>
      </c>
      <c r="Y24" s="10">
        <v>22</v>
      </c>
      <c r="Z24" s="10">
        <f t="shared" si="12"/>
        <v>90</v>
      </c>
      <c r="AA24" s="10">
        <f t="shared" si="13"/>
        <v>78</v>
      </c>
      <c r="AB24" s="10">
        <v>6</v>
      </c>
      <c r="AC24" s="10">
        <v>1</v>
      </c>
      <c r="AD24" s="10">
        <v>10</v>
      </c>
      <c r="AE24" s="10">
        <f t="shared" si="2"/>
        <v>5400</v>
      </c>
      <c r="AF24" s="10">
        <f t="shared" si="3"/>
        <v>780</v>
      </c>
      <c r="AH24" s="10">
        <v>22</v>
      </c>
      <c r="AI24" s="10">
        <f t="shared" si="14"/>
        <v>90</v>
      </c>
      <c r="AJ24" s="10">
        <f t="shared" si="15"/>
        <v>78</v>
      </c>
      <c r="AK24" s="10">
        <v>6</v>
      </c>
      <c r="AL24" s="10">
        <v>1</v>
      </c>
      <c r="AM24" s="10">
        <v>26</v>
      </c>
      <c r="AN24" s="10">
        <f t="shared" si="4"/>
        <v>14040</v>
      </c>
      <c r="AO24" s="10">
        <f t="shared" si="5"/>
        <v>2028</v>
      </c>
      <c r="AP24">
        <f t="shared" si="16"/>
        <v>14.2450142450142</v>
      </c>
      <c r="AQ24">
        <f t="shared" si="17"/>
        <v>98.6193293885602</v>
      </c>
      <c r="AR24" s="22"/>
      <c r="AS24" s="10"/>
      <c r="AT24" s="10"/>
      <c r="AU24" s="11"/>
      <c r="AY24" s="17"/>
      <c r="AZ24" s="10" t="s">
        <v>1882</v>
      </c>
      <c r="BA24" s="10">
        <v>1</v>
      </c>
      <c r="BB24" s="11">
        <v>0.19</v>
      </c>
    </row>
    <row r="25" ht="16.5" spans="1:54">
      <c r="A25" s="20">
        <v>23</v>
      </c>
      <c r="B25" s="20">
        <v>91</v>
      </c>
      <c r="C25" s="20">
        <v>82</v>
      </c>
      <c r="D25" s="20">
        <v>80</v>
      </c>
      <c r="E25" s="20">
        <v>79</v>
      </c>
      <c r="G25" s="10">
        <v>23</v>
      </c>
      <c r="H25" s="10">
        <f t="shared" si="6"/>
        <v>91</v>
      </c>
      <c r="I25" s="10">
        <f t="shared" si="7"/>
        <v>79</v>
      </c>
      <c r="J25" s="10">
        <v>2</v>
      </c>
      <c r="K25" s="10">
        <v>1</v>
      </c>
      <c r="L25" s="10">
        <v>50000</v>
      </c>
      <c r="M25" s="10">
        <f t="shared" si="8"/>
        <v>9100000</v>
      </c>
      <c r="N25" s="10">
        <f t="shared" si="9"/>
        <v>3950000</v>
      </c>
      <c r="O25" s="2"/>
      <c r="P25" s="10">
        <v>23</v>
      </c>
      <c r="Q25" s="10">
        <f t="shared" si="10"/>
        <v>91</v>
      </c>
      <c r="R25" s="10">
        <f t="shared" si="11"/>
        <v>79</v>
      </c>
      <c r="S25" s="10">
        <v>2</v>
      </c>
      <c r="T25" s="10">
        <v>1</v>
      </c>
      <c r="U25" s="10">
        <v>50000</v>
      </c>
      <c r="V25" s="10">
        <f t="shared" si="0"/>
        <v>9100000</v>
      </c>
      <c r="W25" s="10">
        <f t="shared" si="1"/>
        <v>3950000</v>
      </c>
      <c r="Y25" s="10">
        <v>23</v>
      </c>
      <c r="Z25" s="10">
        <f t="shared" si="12"/>
        <v>91</v>
      </c>
      <c r="AA25" s="10">
        <f t="shared" si="13"/>
        <v>79</v>
      </c>
      <c r="AB25" s="10">
        <v>6</v>
      </c>
      <c r="AC25" s="10">
        <v>1</v>
      </c>
      <c r="AD25" s="10">
        <v>10</v>
      </c>
      <c r="AE25" s="10">
        <f t="shared" si="2"/>
        <v>5460</v>
      </c>
      <c r="AF25" s="10">
        <f t="shared" si="3"/>
        <v>790</v>
      </c>
      <c r="AH25" s="10">
        <v>23</v>
      </c>
      <c r="AI25" s="10">
        <f t="shared" si="14"/>
        <v>91</v>
      </c>
      <c r="AJ25" s="10">
        <f t="shared" si="15"/>
        <v>79</v>
      </c>
      <c r="AK25" s="10">
        <v>6</v>
      </c>
      <c r="AL25" s="10">
        <v>1</v>
      </c>
      <c r="AM25" s="10">
        <v>27</v>
      </c>
      <c r="AN25" s="10">
        <f t="shared" si="4"/>
        <v>14742</v>
      </c>
      <c r="AO25" s="10">
        <f t="shared" si="5"/>
        <v>2133</v>
      </c>
      <c r="AP25">
        <f t="shared" si="16"/>
        <v>13.5666802333469</v>
      </c>
      <c r="AQ25">
        <f t="shared" si="17"/>
        <v>93.764650726676</v>
      </c>
      <c r="AR25" s="22"/>
      <c r="AS25" s="10"/>
      <c r="AT25" s="10"/>
      <c r="AU25" s="11"/>
      <c r="AY25" s="17"/>
      <c r="AZ25" s="10" t="s">
        <v>1883</v>
      </c>
      <c r="BA25" s="10">
        <v>1</v>
      </c>
      <c r="BB25" s="11">
        <v>0.19</v>
      </c>
    </row>
    <row r="26" ht="16.5" spans="1:54">
      <c r="A26" s="20">
        <v>24</v>
      </c>
      <c r="B26" s="20">
        <v>92</v>
      </c>
      <c r="C26" s="20">
        <v>83</v>
      </c>
      <c r="D26" s="20">
        <v>81</v>
      </c>
      <c r="E26" s="20">
        <v>80</v>
      </c>
      <c r="G26" s="10">
        <v>24</v>
      </c>
      <c r="H26" s="10">
        <f t="shared" si="6"/>
        <v>92</v>
      </c>
      <c r="I26" s="10">
        <f t="shared" si="7"/>
        <v>80</v>
      </c>
      <c r="J26" s="10">
        <v>2</v>
      </c>
      <c r="K26" s="10">
        <v>1</v>
      </c>
      <c r="L26" s="10">
        <v>50000</v>
      </c>
      <c r="M26" s="10">
        <f t="shared" si="8"/>
        <v>9200000</v>
      </c>
      <c r="N26" s="10">
        <f t="shared" si="9"/>
        <v>4000000</v>
      </c>
      <c r="O26" s="2"/>
      <c r="P26" s="10">
        <v>24</v>
      </c>
      <c r="Q26" s="10">
        <f t="shared" si="10"/>
        <v>92</v>
      </c>
      <c r="R26" s="10">
        <f t="shared" si="11"/>
        <v>80</v>
      </c>
      <c r="S26" s="10">
        <v>2</v>
      </c>
      <c r="T26" s="10">
        <v>1</v>
      </c>
      <c r="U26" s="10">
        <v>50000</v>
      </c>
      <c r="V26" s="10">
        <f t="shared" si="0"/>
        <v>9200000</v>
      </c>
      <c r="W26" s="10">
        <f t="shared" si="1"/>
        <v>4000000</v>
      </c>
      <c r="Y26" s="10">
        <v>24</v>
      </c>
      <c r="Z26" s="10">
        <f t="shared" si="12"/>
        <v>92</v>
      </c>
      <c r="AA26" s="10">
        <f t="shared" si="13"/>
        <v>80</v>
      </c>
      <c r="AB26" s="10">
        <v>6</v>
      </c>
      <c r="AC26" s="10">
        <v>1</v>
      </c>
      <c r="AD26" s="10">
        <v>10</v>
      </c>
      <c r="AE26" s="10">
        <f t="shared" si="2"/>
        <v>5520</v>
      </c>
      <c r="AF26" s="10">
        <f t="shared" si="3"/>
        <v>800</v>
      </c>
      <c r="AH26" s="10">
        <v>24</v>
      </c>
      <c r="AI26" s="10">
        <f t="shared" si="14"/>
        <v>92</v>
      </c>
      <c r="AJ26" s="10">
        <f t="shared" si="15"/>
        <v>80</v>
      </c>
      <c r="AK26" s="10">
        <v>6</v>
      </c>
      <c r="AL26" s="10">
        <v>1</v>
      </c>
      <c r="AM26" s="10">
        <v>28</v>
      </c>
      <c r="AN26" s="10">
        <f t="shared" si="4"/>
        <v>15456</v>
      </c>
      <c r="AO26" s="10">
        <f t="shared" si="5"/>
        <v>2240</v>
      </c>
      <c r="AP26">
        <f t="shared" si="16"/>
        <v>12.9399585921325</v>
      </c>
      <c r="AQ26">
        <f t="shared" si="17"/>
        <v>89.2857142857143</v>
      </c>
      <c r="AR26" s="22"/>
      <c r="AS26" s="10"/>
      <c r="AT26" s="10"/>
      <c r="AU26" s="11"/>
      <c r="AY26" s="17"/>
      <c r="AZ26" s="10" t="s">
        <v>1884</v>
      </c>
      <c r="BA26" s="10">
        <v>1</v>
      </c>
      <c r="BB26" s="11">
        <v>0.19</v>
      </c>
    </row>
    <row r="27" ht="16.5" spans="1:54">
      <c r="A27" s="20">
        <v>25</v>
      </c>
      <c r="B27" s="20">
        <v>92</v>
      </c>
      <c r="C27" s="20">
        <v>84</v>
      </c>
      <c r="D27" s="20">
        <v>82</v>
      </c>
      <c r="E27" s="20">
        <v>81</v>
      </c>
      <c r="G27" s="10">
        <v>25</v>
      </c>
      <c r="H27" s="10">
        <f t="shared" si="6"/>
        <v>92</v>
      </c>
      <c r="I27" s="10">
        <f t="shared" si="7"/>
        <v>81</v>
      </c>
      <c r="J27" s="10">
        <v>2</v>
      </c>
      <c r="K27" s="10">
        <v>1</v>
      </c>
      <c r="L27" s="10">
        <v>50000</v>
      </c>
      <c r="M27" s="10">
        <f t="shared" si="8"/>
        <v>9200000</v>
      </c>
      <c r="N27" s="10">
        <f t="shared" si="9"/>
        <v>4050000</v>
      </c>
      <c r="O27" s="2"/>
      <c r="P27" s="10">
        <v>25</v>
      </c>
      <c r="Q27" s="10">
        <f t="shared" si="10"/>
        <v>92</v>
      </c>
      <c r="R27" s="10">
        <f t="shared" si="11"/>
        <v>81</v>
      </c>
      <c r="S27" s="10">
        <v>2</v>
      </c>
      <c r="T27" s="10">
        <v>1</v>
      </c>
      <c r="U27" s="10">
        <v>50000</v>
      </c>
      <c r="V27" s="10">
        <f t="shared" si="0"/>
        <v>9200000</v>
      </c>
      <c r="W27" s="10">
        <f t="shared" si="1"/>
        <v>4050000</v>
      </c>
      <c r="Y27" s="10">
        <v>25</v>
      </c>
      <c r="Z27" s="10">
        <f t="shared" si="12"/>
        <v>92</v>
      </c>
      <c r="AA27" s="10">
        <f t="shared" si="13"/>
        <v>81</v>
      </c>
      <c r="AB27" s="10">
        <v>6</v>
      </c>
      <c r="AC27" s="10">
        <v>1</v>
      </c>
      <c r="AD27" s="10">
        <v>10</v>
      </c>
      <c r="AE27" s="10">
        <f t="shared" si="2"/>
        <v>5520</v>
      </c>
      <c r="AF27" s="10">
        <f t="shared" si="3"/>
        <v>810</v>
      </c>
      <c r="AH27" s="10">
        <v>25</v>
      </c>
      <c r="AI27" s="10">
        <f t="shared" si="14"/>
        <v>92</v>
      </c>
      <c r="AJ27" s="10">
        <f t="shared" si="15"/>
        <v>81</v>
      </c>
      <c r="AK27" s="10">
        <v>6</v>
      </c>
      <c r="AL27" s="10">
        <v>1</v>
      </c>
      <c r="AM27" s="10">
        <v>29</v>
      </c>
      <c r="AN27" s="10">
        <f t="shared" si="4"/>
        <v>16008</v>
      </c>
      <c r="AO27" s="10">
        <f t="shared" si="5"/>
        <v>2349</v>
      </c>
      <c r="AP27">
        <f t="shared" si="16"/>
        <v>12.4937531234383</v>
      </c>
      <c r="AQ27">
        <f t="shared" si="17"/>
        <v>85.1426138782461</v>
      </c>
      <c r="AR27" s="9"/>
      <c r="AS27" s="10"/>
      <c r="AT27" s="10"/>
      <c r="AU27" s="11"/>
      <c r="AY27" s="17" t="s">
        <v>1885</v>
      </c>
      <c r="AZ27" s="10" t="s">
        <v>1501</v>
      </c>
      <c r="BA27" s="10">
        <v>1</v>
      </c>
      <c r="BB27" s="11">
        <v>0.01</v>
      </c>
    </row>
    <row r="28" ht="16.5" spans="1:54">
      <c r="A28" s="20">
        <v>26</v>
      </c>
      <c r="B28" s="20">
        <v>93</v>
      </c>
      <c r="C28" s="20">
        <v>85</v>
      </c>
      <c r="D28" s="20">
        <v>83</v>
      </c>
      <c r="E28" s="20">
        <v>82</v>
      </c>
      <c r="G28" s="10">
        <v>26</v>
      </c>
      <c r="H28" s="10">
        <f t="shared" si="6"/>
        <v>93</v>
      </c>
      <c r="I28" s="10">
        <f t="shared" si="7"/>
        <v>82</v>
      </c>
      <c r="J28" s="10">
        <v>2</v>
      </c>
      <c r="K28" s="10">
        <v>1</v>
      </c>
      <c r="L28" s="10">
        <v>50000</v>
      </c>
      <c r="M28" s="10">
        <f t="shared" si="8"/>
        <v>9300000</v>
      </c>
      <c r="N28" s="10">
        <f t="shared" si="9"/>
        <v>4100000</v>
      </c>
      <c r="O28" s="2"/>
      <c r="P28" s="10">
        <v>26</v>
      </c>
      <c r="Q28" s="10">
        <f t="shared" si="10"/>
        <v>93</v>
      </c>
      <c r="R28" s="10">
        <f t="shared" si="11"/>
        <v>82</v>
      </c>
      <c r="S28" s="10">
        <v>2</v>
      </c>
      <c r="T28" s="10">
        <v>1</v>
      </c>
      <c r="U28" s="10">
        <v>50000</v>
      </c>
      <c r="V28" s="10">
        <f t="shared" si="0"/>
        <v>9300000</v>
      </c>
      <c r="W28" s="10">
        <f t="shared" si="1"/>
        <v>4100000</v>
      </c>
      <c r="Y28" s="10">
        <v>26</v>
      </c>
      <c r="Z28" s="10">
        <f t="shared" si="12"/>
        <v>93</v>
      </c>
      <c r="AA28" s="10">
        <f t="shared" si="13"/>
        <v>82</v>
      </c>
      <c r="AB28" s="10">
        <v>6</v>
      </c>
      <c r="AC28" s="10">
        <v>1</v>
      </c>
      <c r="AD28" s="10">
        <v>10</v>
      </c>
      <c r="AE28" s="10">
        <f t="shared" si="2"/>
        <v>5580</v>
      </c>
      <c r="AF28" s="10">
        <f t="shared" si="3"/>
        <v>820</v>
      </c>
      <c r="AH28" s="10">
        <v>26</v>
      </c>
      <c r="AI28" s="10">
        <f t="shared" si="14"/>
        <v>93</v>
      </c>
      <c r="AJ28" s="10">
        <f t="shared" si="15"/>
        <v>82</v>
      </c>
      <c r="AK28" s="10">
        <v>6</v>
      </c>
      <c r="AL28" s="10">
        <v>1</v>
      </c>
      <c r="AM28" s="10">
        <v>30</v>
      </c>
      <c r="AN28" s="10">
        <f t="shared" si="4"/>
        <v>16740</v>
      </c>
      <c r="AO28" s="10">
        <f t="shared" si="5"/>
        <v>2460</v>
      </c>
      <c r="AP28">
        <f t="shared" si="16"/>
        <v>11.94743130227</v>
      </c>
      <c r="AQ28">
        <f t="shared" si="17"/>
        <v>81.3008130081301</v>
      </c>
      <c r="AR28" s="4" t="s">
        <v>1885</v>
      </c>
      <c r="AS28" s="10" t="s">
        <v>69</v>
      </c>
      <c r="AT28" s="10">
        <v>1</v>
      </c>
      <c r="AU28" s="11">
        <v>0.01</v>
      </c>
      <c r="AY28" s="17"/>
      <c r="AZ28" s="10" t="s">
        <v>1502</v>
      </c>
      <c r="BA28" s="10">
        <v>1</v>
      </c>
      <c r="BB28" s="11">
        <v>0.01</v>
      </c>
    </row>
    <row r="29" ht="16.5" spans="1:54">
      <c r="A29" s="20">
        <v>27</v>
      </c>
      <c r="B29" s="20">
        <v>93</v>
      </c>
      <c r="C29" s="20">
        <v>86</v>
      </c>
      <c r="D29" s="20">
        <v>84</v>
      </c>
      <c r="E29" s="20">
        <v>83</v>
      </c>
      <c r="G29" s="10">
        <v>27</v>
      </c>
      <c r="H29" s="10">
        <f t="shared" si="6"/>
        <v>93</v>
      </c>
      <c r="I29" s="10">
        <f t="shared" si="7"/>
        <v>83</v>
      </c>
      <c r="J29" s="10">
        <v>2</v>
      </c>
      <c r="K29" s="10">
        <v>1</v>
      </c>
      <c r="L29" s="10">
        <v>50000</v>
      </c>
      <c r="M29" s="10">
        <f t="shared" si="8"/>
        <v>9300000</v>
      </c>
      <c r="N29" s="10">
        <f t="shared" si="9"/>
        <v>4150000</v>
      </c>
      <c r="O29" s="2"/>
      <c r="P29" s="10">
        <v>27</v>
      </c>
      <c r="Q29" s="10">
        <f t="shared" si="10"/>
        <v>93</v>
      </c>
      <c r="R29" s="10">
        <f t="shared" si="11"/>
        <v>83</v>
      </c>
      <c r="S29" s="10">
        <v>2</v>
      </c>
      <c r="T29" s="10">
        <v>1</v>
      </c>
      <c r="U29" s="10">
        <v>50000</v>
      </c>
      <c r="V29" s="10">
        <f t="shared" si="0"/>
        <v>9300000</v>
      </c>
      <c r="W29" s="10">
        <f t="shared" si="1"/>
        <v>4150000</v>
      </c>
      <c r="Y29" s="10">
        <v>27</v>
      </c>
      <c r="Z29" s="10">
        <f t="shared" si="12"/>
        <v>93</v>
      </c>
      <c r="AA29" s="10">
        <f t="shared" si="13"/>
        <v>83</v>
      </c>
      <c r="AB29" s="10">
        <v>6</v>
      </c>
      <c r="AC29" s="10">
        <v>1</v>
      </c>
      <c r="AD29" s="10">
        <v>10</v>
      </c>
      <c r="AE29" s="10">
        <f t="shared" si="2"/>
        <v>5580</v>
      </c>
      <c r="AF29" s="10">
        <f t="shared" si="3"/>
        <v>830</v>
      </c>
      <c r="AH29" s="10">
        <v>27</v>
      </c>
      <c r="AI29" s="10">
        <f t="shared" si="14"/>
        <v>93</v>
      </c>
      <c r="AJ29" s="10">
        <f t="shared" si="15"/>
        <v>83</v>
      </c>
      <c r="AK29" s="10">
        <v>6</v>
      </c>
      <c r="AL29" s="10">
        <v>1</v>
      </c>
      <c r="AM29" s="10">
        <v>31</v>
      </c>
      <c r="AN29" s="10">
        <f t="shared" si="4"/>
        <v>17298</v>
      </c>
      <c r="AO29" s="10">
        <f t="shared" si="5"/>
        <v>2573</v>
      </c>
      <c r="AP29">
        <f t="shared" si="16"/>
        <v>11.5620302925194</v>
      </c>
      <c r="AQ29">
        <f t="shared" si="17"/>
        <v>77.7302759424796</v>
      </c>
      <c r="AR29" s="22"/>
      <c r="AS29" s="10" t="s">
        <v>51</v>
      </c>
      <c r="AT29" s="10" t="s">
        <v>1886</v>
      </c>
      <c r="AU29" s="11">
        <v>0.99</v>
      </c>
      <c r="AY29" s="17"/>
      <c r="AZ29" s="10" t="s">
        <v>1504</v>
      </c>
      <c r="BA29" s="10">
        <v>1</v>
      </c>
      <c r="BB29" s="11">
        <v>0.01</v>
      </c>
    </row>
    <row r="30" ht="16.5" spans="1:54">
      <c r="A30" s="20">
        <v>28</v>
      </c>
      <c r="B30" s="20">
        <v>94</v>
      </c>
      <c r="C30" s="20">
        <v>87</v>
      </c>
      <c r="D30" s="20">
        <v>85</v>
      </c>
      <c r="E30" s="20">
        <v>84</v>
      </c>
      <c r="G30" s="10">
        <v>28</v>
      </c>
      <c r="H30" s="10">
        <f t="shared" si="6"/>
        <v>94</v>
      </c>
      <c r="I30" s="10">
        <f t="shared" si="7"/>
        <v>84</v>
      </c>
      <c r="J30" s="10">
        <v>2</v>
      </c>
      <c r="K30" s="10">
        <v>1</v>
      </c>
      <c r="L30" s="10">
        <v>50000</v>
      </c>
      <c r="M30" s="10">
        <f t="shared" si="8"/>
        <v>9400000</v>
      </c>
      <c r="N30" s="10">
        <f t="shared" si="9"/>
        <v>4200000</v>
      </c>
      <c r="O30" s="2"/>
      <c r="P30" s="10">
        <v>28</v>
      </c>
      <c r="Q30" s="10">
        <f t="shared" si="10"/>
        <v>94</v>
      </c>
      <c r="R30" s="10">
        <f t="shared" si="11"/>
        <v>84</v>
      </c>
      <c r="S30" s="10">
        <v>2</v>
      </c>
      <c r="T30" s="10">
        <v>1</v>
      </c>
      <c r="U30" s="10">
        <v>50000</v>
      </c>
      <c r="V30" s="10">
        <f t="shared" si="0"/>
        <v>9400000</v>
      </c>
      <c r="W30" s="10">
        <f t="shared" si="1"/>
        <v>4200000</v>
      </c>
      <c r="Y30" s="10">
        <v>28</v>
      </c>
      <c r="Z30" s="10">
        <f t="shared" si="12"/>
        <v>94</v>
      </c>
      <c r="AA30" s="10">
        <f t="shared" si="13"/>
        <v>84</v>
      </c>
      <c r="AB30" s="10">
        <v>6</v>
      </c>
      <c r="AC30" s="10">
        <v>1</v>
      </c>
      <c r="AD30" s="10">
        <v>10</v>
      </c>
      <c r="AE30" s="10">
        <f t="shared" si="2"/>
        <v>5640</v>
      </c>
      <c r="AF30" s="10">
        <f t="shared" si="3"/>
        <v>840</v>
      </c>
      <c r="AH30" s="10">
        <v>28</v>
      </c>
      <c r="AI30" s="10">
        <f t="shared" si="14"/>
        <v>94</v>
      </c>
      <c r="AJ30" s="10">
        <f t="shared" si="15"/>
        <v>84</v>
      </c>
      <c r="AK30" s="10">
        <v>6</v>
      </c>
      <c r="AL30" s="10">
        <v>1</v>
      </c>
      <c r="AM30" s="10">
        <v>32</v>
      </c>
      <c r="AN30" s="10">
        <f t="shared" si="4"/>
        <v>18048</v>
      </c>
      <c r="AO30" s="10">
        <f t="shared" si="5"/>
        <v>2688</v>
      </c>
      <c r="AP30">
        <f t="shared" si="16"/>
        <v>11.0815602836879</v>
      </c>
      <c r="AQ30">
        <f t="shared" si="17"/>
        <v>74.4047619047619</v>
      </c>
      <c r="AR30" s="22"/>
      <c r="AS30" s="10"/>
      <c r="AT30" s="10"/>
      <c r="AU30" s="11"/>
      <c r="AY30" s="17"/>
      <c r="AZ30" s="10" t="s">
        <v>1506</v>
      </c>
      <c r="BA30" s="10">
        <v>1</v>
      </c>
      <c r="BB30" s="11">
        <v>0.01</v>
      </c>
    </row>
    <row r="31" ht="16.5" spans="1:54">
      <c r="A31" s="20">
        <v>29</v>
      </c>
      <c r="B31" s="20">
        <v>94</v>
      </c>
      <c r="C31" s="20">
        <v>88</v>
      </c>
      <c r="D31" s="20">
        <v>86</v>
      </c>
      <c r="E31" s="20">
        <v>85</v>
      </c>
      <c r="G31" s="10">
        <v>29</v>
      </c>
      <c r="H31" s="10">
        <f t="shared" si="6"/>
        <v>94</v>
      </c>
      <c r="I31" s="10">
        <f t="shared" si="7"/>
        <v>85</v>
      </c>
      <c r="J31" s="10">
        <v>2</v>
      </c>
      <c r="K31" s="10">
        <v>1</v>
      </c>
      <c r="L31" s="10">
        <v>50000</v>
      </c>
      <c r="M31" s="10">
        <f t="shared" si="8"/>
        <v>9400000</v>
      </c>
      <c r="N31" s="10">
        <f t="shared" si="9"/>
        <v>4250000</v>
      </c>
      <c r="O31" s="2"/>
      <c r="P31" s="10">
        <v>29</v>
      </c>
      <c r="Q31" s="10">
        <f t="shared" si="10"/>
        <v>94</v>
      </c>
      <c r="R31" s="10">
        <f t="shared" si="11"/>
        <v>85</v>
      </c>
      <c r="S31" s="10">
        <v>2</v>
      </c>
      <c r="T31" s="10">
        <v>1</v>
      </c>
      <c r="U31" s="10">
        <v>50000</v>
      </c>
      <c r="V31" s="10">
        <f t="shared" si="0"/>
        <v>9400000</v>
      </c>
      <c r="W31" s="10">
        <f t="shared" si="1"/>
        <v>4250000</v>
      </c>
      <c r="Y31" s="10">
        <v>29</v>
      </c>
      <c r="Z31" s="10">
        <f t="shared" si="12"/>
        <v>94</v>
      </c>
      <c r="AA31" s="10">
        <f t="shared" si="13"/>
        <v>85</v>
      </c>
      <c r="AB31" s="10">
        <v>6</v>
      </c>
      <c r="AC31" s="10">
        <v>1</v>
      </c>
      <c r="AD31" s="10">
        <v>10</v>
      </c>
      <c r="AE31" s="10">
        <f t="shared" si="2"/>
        <v>5640</v>
      </c>
      <c r="AF31" s="10">
        <f t="shared" si="3"/>
        <v>850</v>
      </c>
      <c r="AH31" s="10">
        <v>29</v>
      </c>
      <c r="AI31" s="10">
        <f t="shared" si="14"/>
        <v>94</v>
      </c>
      <c r="AJ31" s="10">
        <f t="shared" si="15"/>
        <v>85</v>
      </c>
      <c r="AK31" s="10">
        <v>6</v>
      </c>
      <c r="AL31" s="10">
        <v>1</v>
      </c>
      <c r="AM31" s="10">
        <v>33</v>
      </c>
      <c r="AN31" s="10">
        <f t="shared" si="4"/>
        <v>18612</v>
      </c>
      <c r="AO31" s="10">
        <f t="shared" si="5"/>
        <v>2805</v>
      </c>
      <c r="AP31">
        <f t="shared" si="16"/>
        <v>10.7457554266065</v>
      </c>
      <c r="AQ31">
        <f t="shared" si="17"/>
        <v>71.301247771836</v>
      </c>
      <c r="AR31" s="22"/>
      <c r="AS31" s="10"/>
      <c r="AT31" s="10"/>
      <c r="AU31" s="11"/>
      <c r="AY31" s="17"/>
      <c r="AZ31" s="10" t="s">
        <v>1881</v>
      </c>
      <c r="BA31" s="10">
        <v>1</v>
      </c>
      <c r="BB31" s="11">
        <v>0.05</v>
      </c>
    </row>
    <row r="32" ht="16.5" spans="1:54">
      <c r="A32" s="20">
        <v>30</v>
      </c>
      <c r="B32" s="20">
        <v>94</v>
      </c>
      <c r="C32" s="20">
        <v>89</v>
      </c>
      <c r="D32" s="20">
        <v>87</v>
      </c>
      <c r="E32" s="20">
        <v>86</v>
      </c>
      <c r="G32" s="10">
        <v>30</v>
      </c>
      <c r="H32" s="10">
        <f t="shared" si="6"/>
        <v>94</v>
      </c>
      <c r="I32" s="10">
        <f t="shared" si="7"/>
        <v>86</v>
      </c>
      <c r="J32" s="10">
        <v>2</v>
      </c>
      <c r="K32" s="10">
        <v>1</v>
      </c>
      <c r="L32" s="10">
        <v>50000</v>
      </c>
      <c r="M32" s="10">
        <f t="shared" si="8"/>
        <v>9400000</v>
      </c>
      <c r="N32" s="10">
        <f t="shared" si="9"/>
        <v>4300000</v>
      </c>
      <c r="O32" s="2"/>
      <c r="P32" s="10">
        <v>30</v>
      </c>
      <c r="Q32" s="10">
        <f t="shared" si="10"/>
        <v>94</v>
      </c>
      <c r="R32" s="10">
        <f t="shared" si="11"/>
        <v>86</v>
      </c>
      <c r="S32" s="10">
        <v>2</v>
      </c>
      <c r="T32" s="10">
        <v>1</v>
      </c>
      <c r="U32" s="10">
        <v>50000</v>
      </c>
      <c r="V32" s="10">
        <f t="shared" si="0"/>
        <v>9400000</v>
      </c>
      <c r="W32" s="10">
        <f t="shared" si="1"/>
        <v>4300000</v>
      </c>
      <c r="Y32" s="10">
        <v>30</v>
      </c>
      <c r="Z32" s="10">
        <f t="shared" si="12"/>
        <v>94</v>
      </c>
      <c r="AA32" s="10">
        <f t="shared" si="13"/>
        <v>86</v>
      </c>
      <c r="AB32" s="10">
        <v>6</v>
      </c>
      <c r="AC32" s="10">
        <v>1</v>
      </c>
      <c r="AD32" s="10">
        <v>10</v>
      </c>
      <c r="AE32" s="10">
        <f t="shared" si="2"/>
        <v>5640</v>
      </c>
      <c r="AF32" s="10">
        <f t="shared" si="3"/>
        <v>860</v>
      </c>
      <c r="AH32" s="10">
        <v>30</v>
      </c>
      <c r="AI32" s="10">
        <f t="shared" si="14"/>
        <v>94</v>
      </c>
      <c r="AJ32" s="10">
        <f t="shared" si="15"/>
        <v>86</v>
      </c>
      <c r="AK32" s="10">
        <v>6</v>
      </c>
      <c r="AL32" s="10">
        <v>1</v>
      </c>
      <c r="AM32" s="10">
        <v>34</v>
      </c>
      <c r="AN32" s="10">
        <f t="shared" si="4"/>
        <v>19176</v>
      </c>
      <c r="AO32" s="10">
        <f t="shared" si="5"/>
        <v>2924</v>
      </c>
      <c r="AP32">
        <f t="shared" si="16"/>
        <v>10.4297037964122</v>
      </c>
      <c r="AQ32">
        <f t="shared" si="17"/>
        <v>68.3994528043776</v>
      </c>
      <c r="AR32" s="22"/>
      <c r="AS32" s="10"/>
      <c r="AT32" s="10"/>
      <c r="AU32" s="11"/>
      <c r="AY32" s="17"/>
      <c r="AZ32" s="10" t="s">
        <v>1882</v>
      </c>
      <c r="BA32" s="10">
        <v>1</v>
      </c>
      <c r="BB32" s="11">
        <v>0.05</v>
      </c>
    </row>
    <row r="33" ht="16.5" spans="44:54">
      <c r="AR33" s="22"/>
      <c r="AS33" s="23"/>
      <c r="AT33" s="23"/>
      <c r="AU33" s="24"/>
      <c r="AY33" s="17"/>
      <c r="AZ33" s="10" t="s">
        <v>1883</v>
      </c>
      <c r="BA33" s="10">
        <v>1</v>
      </c>
      <c r="BB33" s="11">
        <v>0.05</v>
      </c>
    </row>
    <row r="34" ht="16.5" spans="44:54">
      <c r="AR34" s="22"/>
      <c r="AS34" s="23"/>
      <c r="AT34" s="23"/>
      <c r="AU34" s="24"/>
      <c r="AY34" s="17"/>
      <c r="AZ34" s="10" t="s">
        <v>1884</v>
      </c>
      <c r="BA34" s="10">
        <v>1</v>
      </c>
      <c r="BB34" s="11">
        <v>0.05</v>
      </c>
    </row>
    <row r="35" ht="16.5" spans="44:54">
      <c r="AR35" s="22"/>
      <c r="AS35" s="23"/>
      <c r="AT35" s="23"/>
      <c r="AU35" s="24"/>
      <c r="AY35" s="17"/>
      <c r="AZ35" s="10" t="s">
        <v>1503</v>
      </c>
      <c r="BA35" s="10">
        <v>1</v>
      </c>
      <c r="BB35" s="11">
        <v>0.19</v>
      </c>
    </row>
    <row r="36" ht="16.5" spans="44:54">
      <c r="AR36" s="22"/>
      <c r="AS36" s="23"/>
      <c r="AT36" s="23"/>
      <c r="AU36" s="24"/>
      <c r="AY36" s="17"/>
      <c r="AZ36" s="10" t="s">
        <v>1505</v>
      </c>
      <c r="BA36" s="10">
        <v>1</v>
      </c>
      <c r="BB36" s="11">
        <v>0.19</v>
      </c>
    </row>
    <row r="37" ht="16.5" spans="44:54">
      <c r="AR37" s="22"/>
      <c r="AS37" s="23"/>
      <c r="AT37" s="23"/>
      <c r="AU37" s="24"/>
      <c r="AY37" s="17"/>
      <c r="AZ37" s="10" t="s">
        <v>1507</v>
      </c>
      <c r="BA37" s="10">
        <v>1</v>
      </c>
      <c r="BB37" s="11">
        <v>0.19</v>
      </c>
    </row>
    <row r="38" ht="16.5" spans="44:54">
      <c r="AR38" s="22"/>
      <c r="AS38" s="23"/>
      <c r="AT38" s="23"/>
      <c r="AU38" s="24"/>
      <c r="AY38" s="17"/>
      <c r="AZ38" s="10" t="s">
        <v>1509</v>
      </c>
      <c r="BA38" s="10">
        <v>1</v>
      </c>
      <c r="BB38" s="11">
        <v>0.19</v>
      </c>
    </row>
    <row r="39" spans="44:47">
      <c r="AR39" s="22"/>
      <c r="AS39" s="23"/>
      <c r="AT39" s="23"/>
      <c r="AU39" s="24"/>
    </row>
    <row r="40" spans="44:47">
      <c r="AR40" s="22"/>
      <c r="AS40" s="23"/>
      <c r="AT40" s="23"/>
      <c r="AU40" s="24"/>
    </row>
    <row r="41" spans="44:47">
      <c r="AR41" s="22"/>
      <c r="AS41" s="23"/>
      <c r="AT41" s="23"/>
      <c r="AU41" s="24"/>
    </row>
    <row r="42" spans="44:47">
      <c r="AR42" s="22"/>
      <c r="AS42" s="23"/>
      <c r="AT42" s="23"/>
      <c r="AU42" s="24"/>
    </row>
    <row r="43" spans="44:47">
      <c r="AR43" s="9"/>
      <c r="AS43" s="23"/>
      <c r="AT43" s="23"/>
      <c r="AU43" s="24"/>
    </row>
  </sheetData>
  <mergeCells count="14">
    <mergeCell ref="B1:E1"/>
    <mergeCell ref="G1:N1"/>
    <mergeCell ref="P1:W1"/>
    <mergeCell ref="Y1:AF1"/>
    <mergeCell ref="AH1:AO1"/>
    <mergeCell ref="AR1:AU1"/>
    <mergeCell ref="AY1:BB1"/>
    <mergeCell ref="A1:A2"/>
    <mergeCell ref="AR3:AR14"/>
    <mergeCell ref="AR15:AR27"/>
    <mergeCell ref="AR28:AR43"/>
    <mergeCell ref="AY3:AY14"/>
    <mergeCell ref="AY15:AY26"/>
    <mergeCell ref="AY27:AY38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/>
  </sheetPr>
  <dimension ref="A1:O137"/>
  <sheetViews>
    <sheetView topLeftCell="A11" workbookViewId="0">
      <selection activeCell="M17" sqref="M17"/>
    </sheetView>
  </sheetViews>
  <sheetFormatPr defaultColWidth="9" defaultRowHeight="16.5"/>
  <cols>
    <col min="3" max="3" width="15.375" customWidth="1"/>
    <col min="4" max="4" width="7" customWidth="1"/>
    <col min="5" max="5" width="8.875" style="1" customWidth="1"/>
    <col min="6" max="6" width="5.125" customWidth="1"/>
    <col min="7" max="8" width="10.5" customWidth="1"/>
    <col min="9" max="9" width="15.375" style="2" customWidth="1"/>
    <col min="10" max="10" width="9" style="2"/>
    <col min="11" max="11" width="9" style="3"/>
    <col min="12" max="12" width="9" style="2"/>
    <col min="14" max="14" width="12.625"/>
  </cols>
  <sheetData>
    <row r="1" spans="1:12">
      <c r="A1" s="4" t="s">
        <v>1887</v>
      </c>
      <c r="B1" s="4" t="s">
        <v>1888</v>
      </c>
      <c r="C1" s="5" t="s">
        <v>1889</v>
      </c>
      <c r="D1" s="6"/>
      <c r="E1" s="7"/>
      <c r="F1" s="6"/>
      <c r="G1" s="6"/>
      <c r="H1" s="8"/>
      <c r="I1" s="17" t="s">
        <v>1890</v>
      </c>
      <c r="J1" s="17"/>
      <c r="K1" s="18"/>
      <c r="L1" s="17"/>
    </row>
    <row r="2" spans="1:12">
      <c r="A2" s="9"/>
      <c r="B2" s="9"/>
      <c r="C2" s="10" t="s">
        <v>83</v>
      </c>
      <c r="D2" s="10" t="s">
        <v>82</v>
      </c>
      <c r="E2" s="11" t="s">
        <v>1891</v>
      </c>
      <c r="F2" s="10" t="s">
        <v>1892</v>
      </c>
      <c r="G2" s="10" t="s">
        <v>1893</v>
      </c>
      <c r="H2" s="10" t="s">
        <v>1894</v>
      </c>
      <c r="I2" s="10" t="s">
        <v>83</v>
      </c>
      <c r="J2" s="10" t="s">
        <v>82</v>
      </c>
      <c r="K2" s="11" t="s">
        <v>1891</v>
      </c>
      <c r="L2" s="10" t="s">
        <v>1892</v>
      </c>
    </row>
    <row r="3" spans="1:15">
      <c r="A3" s="10">
        <v>1</v>
      </c>
      <c r="B3" s="10">
        <v>50</v>
      </c>
      <c r="C3" s="12" t="s">
        <v>69</v>
      </c>
      <c r="D3" s="10">
        <v>44</v>
      </c>
      <c r="E3" s="11">
        <f>O3</f>
        <v>0.15891</v>
      </c>
      <c r="F3" s="10">
        <v>1</v>
      </c>
      <c r="G3" s="10">
        <v>300</v>
      </c>
      <c r="H3" s="10">
        <f>G3*F3</f>
        <v>300</v>
      </c>
      <c r="I3" s="14" t="s">
        <v>71</v>
      </c>
      <c r="J3" s="10">
        <v>46</v>
      </c>
      <c r="K3" s="11">
        <v>0.2</v>
      </c>
      <c r="L3" s="10">
        <v>1</v>
      </c>
      <c r="M3">
        <v>1590</v>
      </c>
      <c r="N3">
        <f>ROUND(300/H3,5)</f>
        <v>1</v>
      </c>
      <c r="O3">
        <f>ROUND(N3/SUM($N$3:$N$14),5)</f>
        <v>0.15891</v>
      </c>
    </row>
    <row r="4" spans="1:15">
      <c r="A4" s="10">
        <v>1</v>
      </c>
      <c r="B4" s="10">
        <v>50</v>
      </c>
      <c r="C4" s="13" t="s">
        <v>70</v>
      </c>
      <c r="D4" s="10">
        <v>45</v>
      </c>
      <c r="E4" s="11">
        <f t="shared" ref="E4:E35" si="0">O4</f>
        <v>0.05297</v>
      </c>
      <c r="F4" s="10">
        <v>1</v>
      </c>
      <c r="G4" s="10">
        <v>900</v>
      </c>
      <c r="H4" s="10">
        <f t="shared" ref="H4:H14" si="1">G4*F4</f>
        <v>900</v>
      </c>
      <c r="I4" s="14" t="s">
        <v>72</v>
      </c>
      <c r="J4" s="10">
        <v>47</v>
      </c>
      <c r="K4" s="11">
        <v>0.11</v>
      </c>
      <c r="L4" s="10">
        <v>1</v>
      </c>
      <c r="M4">
        <v>530</v>
      </c>
      <c r="N4">
        <f t="shared" ref="N4:N14" si="2">ROUND(300/H4,5)</f>
        <v>0.33333</v>
      </c>
      <c r="O4">
        <f t="shared" ref="O4:O14" si="3">ROUND(N4/SUM($N$3:$N$14),5)</f>
        <v>0.05297</v>
      </c>
    </row>
    <row r="5" spans="1:15">
      <c r="A5" s="10">
        <v>1</v>
      </c>
      <c r="B5" s="10">
        <v>50</v>
      </c>
      <c r="C5" s="14" t="s">
        <v>71</v>
      </c>
      <c r="D5" s="10">
        <v>46</v>
      </c>
      <c r="E5" s="11">
        <f t="shared" si="0"/>
        <v>0.02509</v>
      </c>
      <c r="F5" s="10">
        <v>1</v>
      </c>
      <c r="G5" s="10">
        <v>1900</v>
      </c>
      <c r="H5" s="10">
        <f t="shared" si="1"/>
        <v>1900</v>
      </c>
      <c r="I5" s="14" t="s">
        <v>66</v>
      </c>
      <c r="J5" s="10">
        <v>37</v>
      </c>
      <c r="K5" s="11">
        <v>0.3</v>
      </c>
      <c r="L5" s="10">
        <v>1</v>
      </c>
      <c r="M5">
        <v>251</v>
      </c>
      <c r="N5">
        <f t="shared" si="2"/>
        <v>0.15789</v>
      </c>
      <c r="O5">
        <f t="shared" si="3"/>
        <v>0.02509</v>
      </c>
    </row>
    <row r="6" spans="1:15">
      <c r="A6" s="10">
        <v>1</v>
      </c>
      <c r="B6" s="10">
        <v>50</v>
      </c>
      <c r="C6" s="14" t="s">
        <v>72</v>
      </c>
      <c r="D6" s="10">
        <v>47</v>
      </c>
      <c r="E6" s="11">
        <f t="shared" si="0"/>
        <v>0.00822</v>
      </c>
      <c r="F6" s="10">
        <v>1</v>
      </c>
      <c r="G6" s="10">
        <v>5800</v>
      </c>
      <c r="H6" s="10">
        <f t="shared" si="1"/>
        <v>5800</v>
      </c>
      <c r="I6" s="15" t="s">
        <v>73</v>
      </c>
      <c r="J6" s="10">
        <v>48</v>
      </c>
      <c r="K6" s="11">
        <v>0.05</v>
      </c>
      <c r="L6" s="10">
        <v>1</v>
      </c>
      <c r="M6">
        <v>82</v>
      </c>
      <c r="N6">
        <f t="shared" si="2"/>
        <v>0.05172</v>
      </c>
      <c r="O6">
        <f t="shared" si="3"/>
        <v>0.00822</v>
      </c>
    </row>
    <row r="7" spans="1:15">
      <c r="A7" s="10">
        <v>1</v>
      </c>
      <c r="B7" s="10">
        <v>50</v>
      </c>
      <c r="C7" s="15" t="s">
        <v>73</v>
      </c>
      <c r="D7" s="10">
        <v>48</v>
      </c>
      <c r="E7" s="11">
        <f t="shared" si="0"/>
        <v>0.0045</v>
      </c>
      <c r="F7" s="10">
        <v>1</v>
      </c>
      <c r="G7" s="10">
        <v>10600</v>
      </c>
      <c r="H7" s="10">
        <f t="shared" si="1"/>
        <v>10600</v>
      </c>
      <c r="I7" s="15" t="s">
        <v>74</v>
      </c>
      <c r="J7" s="10">
        <v>49</v>
      </c>
      <c r="K7" s="11">
        <v>0.03</v>
      </c>
      <c r="L7" s="10">
        <v>1</v>
      </c>
      <c r="M7">
        <v>45</v>
      </c>
      <c r="N7">
        <f t="shared" si="2"/>
        <v>0.0283</v>
      </c>
      <c r="O7">
        <f t="shared" si="3"/>
        <v>0.0045</v>
      </c>
    </row>
    <row r="8" spans="1:15">
      <c r="A8" s="10">
        <v>1</v>
      </c>
      <c r="B8" s="10">
        <v>50</v>
      </c>
      <c r="C8" s="15" t="s">
        <v>74</v>
      </c>
      <c r="D8" s="10">
        <v>49</v>
      </c>
      <c r="E8" s="11">
        <f t="shared" si="0"/>
        <v>0.00268</v>
      </c>
      <c r="F8" s="10">
        <v>1</v>
      </c>
      <c r="G8" s="10">
        <v>17800</v>
      </c>
      <c r="H8" s="10">
        <f t="shared" si="1"/>
        <v>17800</v>
      </c>
      <c r="I8" s="16" t="s">
        <v>75</v>
      </c>
      <c r="J8" s="10">
        <v>50</v>
      </c>
      <c r="K8" s="11">
        <v>0.01</v>
      </c>
      <c r="L8" s="10">
        <v>1</v>
      </c>
      <c r="M8">
        <v>27</v>
      </c>
      <c r="N8">
        <f t="shared" si="2"/>
        <v>0.01685</v>
      </c>
      <c r="O8">
        <f t="shared" si="3"/>
        <v>0.00268</v>
      </c>
    </row>
    <row r="9" spans="1:15">
      <c r="A9" s="10">
        <v>1</v>
      </c>
      <c r="B9" s="10">
        <v>50</v>
      </c>
      <c r="C9" s="16" t="s">
        <v>75</v>
      </c>
      <c r="D9" s="10">
        <v>50</v>
      </c>
      <c r="E9" s="11">
        <f t="shared" si="0"/>
        <v>0.00077</v>
      </c>
      <c r="F9" s="10">
        <v>1</v>
      </c>
      <c r="G9" s="10">
        <v>61700</v>
      </c>
      <c r="H9" s="10">
        <f t="shared" si="1"/>
        <v>61700</v>
      </c>
      <c r="I9" s="15" t="s">
        <v>1500</v>
      </c>
      <c r="J9" s="10">
        <v>76</v>
      </c>
      <c r="K9" s="11">
        <v>0.3</v>
      </c>
      <c r="L9" s="10">
        <v>2</v>
      </c>
      <c r="M9">
        <v>8</v>
      </c>
      <c r="N9">
        <f t="shared" si="2"/>
        <v>0.00486</v>
      </c>
      <c r="O9">
        <f t="shared" si="3"/>
        <v>0.00077</v>
      </c>
    </row>
    <row r="10" spans="1:15">
      <c r="A10" s="10">
        <v>1</v>
      </c>
      <c r="B10" s="10">
        <v>50</v>
      </c>
      <c r="C10" s="15" t="s">
        <v>1500</v>
      </c>
      <c r="D10" s="10">
        <v>76</v>
      </c>
      <c r="E10" s="11">
        <f t="shared" si="0"/>
        <v>0.23836</v>
      </c>
      <c r="F10" s="10">
        <v>2</v>
      </c>
      <c r="G10" s="10">
        <v>100</v>
      </c>
      <c r="H10" s="10">
        <f t="shared" si="1"/>
        <v>200</v>
      </c>
      <c r="I10" s="10"/>
      <c r="J10" s="10"/>
      <c r="K10" s="11"/>
      <c r="L10" s="10"/>
      <c r="M10">
        <v>2384</v>
      </c>
      <c r="N10">
        <f t="shared" si="2"/>
        <v>1.5</v>
      </c>
      <c r="O10">
        <f t="shared" si="3"/>
        <v>0.23836</v>
      </c>
    </row>
    <row r="11" spans="1:15">
      <c r="A11" s="10">
        <v>1</v>
      </c>
      <c r="B11" s="10">
        <v>50</v>
      </c>
      <c r="C11" s="13" t="s">
        <v>205</v>
      </c>
      <c r="D11" s="10">
        <v>61</v>
      </c>
      <c r="E11" s="11">
        <f t="shared" si="0"/>
        <v>0.23836</v>
      </c>
      <c r="F11" s="10">
        <v>1</v>
      </c>
      <c r="G11" s="10">
        <v>200</v>
      </c>
      <c r="H11" s="10">
        <f t="shared" si="1"/>
        <v>200</v>
      </c>
      <c r="I11" s="10"/>
      <c r="J11" s="10"/>
      <c r="K11" s="11"/>
      <c r="L11" s="10"/>
      <c r="M11">
        <v>2384</v>
      </c>
      <c r="N11">
        <f t="shared" si="2"/>
        <v>1.5</v>
      </c>
      <c r="O11">
        <f t="shared" si="3"/>
        <v>0.23836</v>
      </c>
    </row>
    <row r="12" spans="1:15">
      <c r="A12" s="10">
        <v>1</v>
      </c>
      <c r="B12" s="10">
        <v>50</v>
      </c>
      <c r="C12" s="13" t="s">
        <v>207</v>
      </c>
      <c r="D12" s="10">
        <v>62</v>
      </c>
      <c r="E12" s="11">
        <f t="shared" si="0"/>
        <v>0.09534</v>
      </c>
      <c r="F12" s="10">
        <v>1</v>
      </c>
      <c r="G12" s="10">
        <v>500</v>
      </c>
      <c r="H12" s="10">
        <f t="shared" si="1"/>
        <v>500</v>
      </c>
      <c r="I12" s="10"/>
      <c r="J12" s="10"/>
      <c r="K12" s="11"/>
      <c r="L12" s="10"/>
      <c r="M12">
        <v>953</v>
      </c>
      <c r="N12">
        <f t="shared" si="2"/>
        <v>0.6</v>
      </c>
      <c r="O12">
        <f t="shared" si="3"/>
        <v>0.09534</v>
      </c>
    </row>
    <row r="13" spans="1:15">
      <c r="A13" s="10">
        <v>1</v>
      </c>
      <c r="B13" s="10">
        <v>50</v>
      </c>
      <c r="C13" s="13" t="s">
        <v>53</v>
      </c>
      <c r="D13" s="10">
        <v>24</v>
      </c>
      <c r="E13" s="11">
        <f t="shared" si="0"/>
        <v>0.07945</v>
      </c>
      <c r="F13" s="10">
        <v>3</v>
      </c>
      <c r="G13" s="10">
        <v>200</v>
      </c>
      <c r="H13" s="10">
        <f t="shared" si="1"/>
        <v>600</v>
      </c>
      <c r="I13" s="10"/>
      <c r="J13" s="10"/>
      <c r="K13" s="11"/>
      <c r="L13" s="10"/>
      <c r="M13">
        <v>795</v>
      </c>
      <c r="N13">
        <f t="shared" si="2"/>
        <v>0.5</v>
      </c>
      <c r="O13">
        <f t="shared" si="3"/>
        <v>0.07945</v>
      </c>
    </row>
    <row r="14" spans="1:15">
      <c r="A14" s="10">
        <v>1</v>
      </c>
      <c r="B14" s="10">
        <v>50</v>
      </c>
      <c r="C14" s="14" t="s">
        <v>66</v>
      </c>
      <c r="D14" s="10">
        <v>37</v>
      </c>
      <c r="E14" s="11">
        <f t="shared" si="0"/>
        <v>0.09534</v>
      </c>
      <c r="F14" s="10">
        <v>1</v>
      </c>
      <c r="G14" s="10">
        <v>500</v>
      </c>
      <c r="H14" s="10">
        <f t="shared" si="1"/>
        <v>500</v>
      </c>
      <c r="I14" s="10"/>
      <c r="J14" s="10"/>
      <c r="K14" s="11"/>
      <c r="L14" s="10"/>
      <c r="M14">
        <v>953</v>
      </c>
      <c r="N14">
        <f t="shared" si="2"/>
        <v>0.6</v>
      </c>
      <c r="O14">
        <f t="shared" si="3"/>
        <v>0.09534</v>
      </c>
    </row>
    <row r="15" spans="1:15">
      <c r="A15" s="10">
        <f>B3+1</f>
        <v>51</v>
      </c>
      <c r="B15" s="10">
        <v>60</v>
      </c>
      <c r="C15" s="12" t="s">
        <v>69</v>
      </c>
      <c r="D15" s="10">
        <v>44</v>
      </c>
      <c r="E15" s="11">
        <f t="shared" si="0"/>
        <v>0.20028</v>
      </c>
      <c r="F15" s="10">
        <v>1</v>
      </c>
      <c r="G15" s="10">
        <v>300</v>
      </c>
      <c r="H15" s="10">
        <f t="shared" ref="H15:H46" si="4">G15*F15</f>
        <v>300</v>
      </c>
      <c r="I15" s="14" t="s">
        <v>71</v>
      </c>
      <c r="J15" s="10">
        <v>46</v>
      </c>
      <c r="K15" s="11">
        <v>0.2</v>
      </c>
      <c r="L15" s="10"/>
      <c r="N15">
        <f t="shared" ref="N15:N31" si="5">ROUND(300/H15,5)</f>
        <v>1</v>
      </c>
      <c r="O15">
        <f>ROUND(N15/SUM($N$15:$N$26),5)</f>
        <v>0.20028</v>
      </c>
    </row>
    <row r="16" spans="1:15">
      <c r="A16" s="10">
        <f>B4+1</f>
        <v>51</v>
      </c>
      <c r="B16" s="10">
        <v>60</v>
      </c>
      <c r="C16" s="13" t="s">
        <v>70</v>
      </c>
      <c r="D16" s="10">
        <v>45</v>
      </c>
      <c r="E16" s="11">
        <f t="shared" si="0"/>
        <v>0.06676</v>
      </c>
      <c r="F16" s="10">
        <v>1</v>
      </c>
      <c r="G16" s="10">
        <v>900</v>
      </c>
      <c r="H16" s="10">
        <f t="shared" si="4"/>
        <v>900</v>
      </c>
      <c r="I16" s="14" t="s">
        <v>72</v>
      </c>
      <c r="J16" s="10">
        <v>47</v>
      </c>
      <c r="K16" s="11">
        <v>0.11</v>
      </c>
      <c r="L16" s="10"/>
      <c r="N16">
        <f t="shared" si="5"/>
        <v>0.33333</v>
      </c>
      <c r="O16">
        <f t="shared" ref="O16:O27" si="6">ROUND(N16/SUM($N$15:$N$26),5)</f>
        <v>0.06676</v>
      </c>
    </row>
    <row r="17" spans="1:15">
      <c r="A17" s="10">
        <f t="shared" ref="A17:A28" si="7">B5+1</f>
        <v>51</v>
      </c>
      <c r="B17" s="10">
        <v>60</v>
      </c>
      <c r="C17" s="14" t="s">
        <v>71</v>
      </c>
      <c r="D17" s="10">
        <v>46</v>
      </c>
      <c r="E17" s="11">
        <f t="shared" si="0"/>
        <v>0.03162</v>
      </c>
      <c r="F17" s="10">
        <v>1</v>
      </c>
      <c r="G17" s="10">
        <v>1900</v>
      </c>
      <c r="H17" s="10">
        <f t="shared" si="4"/>
        <v>1900</v>
      </c>
      <c r="I17" s="14" t="s">
        <v>66</v>
      </c>
      <c r="J17" s="10">
        <v>37</v>
      </c>
      <c r="K17" s="11">
        <v>0.3</v>
      </c>
      <c r="L17" s="10"/>
      <c r="N17">
        <f t="shared" si="5"/>
        <v>0.15789</v>
      </c>
      <c r="O17">
        <f t="shared" si="6"/>
        <v>0.03162</v>
      </c>
    </row>
    <row r="18" spans="1:15">
      <c r="A18" s="10">
        <f t="shared" si="7"/>
        <v>51</v>
      </c>
      <c r="B18" s="10">
        <v>60</v>
      </c>
      <c r="C18" s="14" t="s">
        <v>72</v>
      </c>
      <c r="D18" s="10">
        <v>47</v>
      </c>
      <c r="E18" s="11">
        <f t="shared" si="0"/>
        <v>0.01036</v>
      </c>
      <c r="F18" s="10">
        <v>1</v>
      </c>
      <c r="G18" s="10">
        <v>5800</v>
      </c>
      <c r="H18" s="10">
        <f t="shared" si="4"/>
        <v>5800</v>
      </c>
      <c r="I18" s="15" t="s">
        <v>73</v>
      </c>
      <c r="J18" s="10">
        <v>48</v>
      </c>
      <c r="K18" s="11">
        <v>0.05</v>
      </c>
      <c r="L18" s="10"/>
      <c r="N18">
        <f t="shared" si="5"/>
        <v>0.05172</v>
      </c>
      <c r="O18">
        <f t="shared" si="6"/>
        <v>0.01036</v>
      </c>
    </row>
    <row r="19" spans="1:15">
      <c r="A19" s="10">
        <f t="shared" si="7"/>
        <v>51</v>
      </c>
      <c r="B19" s="10">
        <v>60</v>
      </c>
      <c r="C19" s="15" t="s">
        <v>73</v>
      </c>
      <c r="D19" s="10">
        <v>48</v>
      </c>
      <c r="E19" s="11">
        <f t="shared" si="0"/>
        <v>0.00567</v>
      </c>
      <c r="F19" s="10">
        <v>1</v>
      </c>
      <c r="G19" s="10">
        <v>10600</v>
      </c>
      <c r="H19" s="10">
        <f t="shared" si="4"/>
        <v>10600</v>
      </c>
      <c r="I19" s="15" t="s">
        <v>74</v>
      </c>
      <c r="J19" s="10">
        <v>49</v>
      </c>
      <c r="K19" s="11">
        <v>0.03</v>
      </c>
      <c r="L19" s="10"/>
      <c r="N19">
        <f t="shared" si="5"/>
        <v>0.0283</v>
      </c>
      <c r="O19">
        <f t="shared" si="6"/>
        <v>0.00567</v>
      </c>
    </row>
    <row r="20" spans="1:15">
      <c r="A20" s="10">
        <f t="shared" si="7"/>
        <v>51</v>
      </c>
      <c r="B20" s="10">
        <v>60</v>
      </c>
      <c r="C20" s="15" t="s">
        <v>74</v>
      </c>
      <c r="D20" s="10">
        <v>49</v>
      </c>
      <c r="E20" s="11">
        <f t="shared" si="0"/>
        <v>0.00337</v>
      </c>
      <c r="F20" s="10">
        <v>1</v>
      </c>
      <c r="G20" s="10">
        <v>17800</v>
      </c>
      <c r="H20" s="10">
        <f t="shared" si="4"/>
        <v>17800</v>
      </c>
      <c r="I20" s="16" t="s">
        <v>75</v>
      </c>
      <c r="J20" s="10">
        <v>50</v>
      </c>
      <c r="K20" s="11">
        <v>0.01</v>
      </c>
      <c r="L20" s="10"/>
      <c r="N20">
        <f t="shared" si="5"/>
        <v>0.01685</v>
      </c>
      <c r="O20">
        <f t="shared" si="6"/>
        <v>0.00337</v>
      </c>
    </row>
    <row r="21" spans="1:15">
      <c r="A21" s="10">
        <f t="shared" si="7"/>
        <v>51</v>
      </c>
      <c r="B21" s="10">
        <v>60</v>
      </c>
      <c r="C21" s="16" t="s">
        <v>75</v>
      </c>
      <c r="D21" s="10">
        <v>50</v>
      </c>
      <c r="E21" s="11">
        <f t="shared" si="0"/>
        <v>0.00097</v>
      </c>
      <c r="F21" s="10">
        <v>1</v>
      </c>
      <c r="G21" s="10">
        <v>61700</v>
      </c>
      <c r="H21" s="10">
        <f t="shared" si="4"/>
        <v>61700</v>
      </c>
      <c r="I21" s="15" t="s">
        <v>1500</v>
      </c>
      <c r="J21" s="10">
        <v>76</v>
      </c>
      <c r="K21" s="11">
        <v>0.3</v>
      </c>
      <c r="L21" s="10"/>
      <c r="N21">
        <f t="shared" si="5"/>
        <v>0.00486</v>
      </c>
      <c r="O21">
        <f t="shared" si="6"/>
        <v>0.00097</v>
      </c>
    </row>
    <row r="22" spans="1:15">
      <c r="A22" s="10">
        <f t="shared" si="7"/>
        <v>51</v>
      </c>
      <c r="B22" s="10">
        <v>60</v>
      </c>
      <c r="C22" s="15" t="s">
        <v>1500</v>
      </c>
      <c r="D22" s="10">
        <v>76</v>
      </c>
      <c r="E22" s="11">
        <f t="shared" si="0"/>
        <v>0.30042</v>
      </c>
      <c r="F22" s="10">
        <v>2</v>
      </c>
      <c r="G22" s="10">
        <v>100</v>
      </c>
      <c r="H22" s="10">
        <f t="shared" si="4"/>
        <v>200</v>
      </c>
      <c r="I22" s="10"/>
      <c r="J22" s="10"/>
      <c r="K22" s="11"/>
      <c r="L22" s="10"/>
      <c r="N22">
        <f t="shared" si="5"/>
        <v>1.5</v>
      </c>
      <c r="O22">
        <f t="shared" si="6"/>
        <v>0.30042</v>
      </c>
    </row>
    <row r="23" spans="1:15">
      <c r="A23" s="10">
        <f t="shared" si="7"/>
        <v>51</v>
      </c>
      <c r="B23" s="10">
        <v>60</v>
      </c>
      <c r="C23" s="13" t="s">
        <v>209</v>
      </c>
      <c r="D23" s="10">
        <v>63</v>
      </c>
      <c r="E23" s="11">
        <f t="shared" si="0"/>
        <v>0.10014</v>
      </c>
      <c r="F23" s="10">
        <v>1</v>
      </c>
      <c r="G23" s="10">
        <v>600</v>
      </c>
      <c r="H23" s="10">
        <f t="shared" si="4"/>
        <v>600</v>
      </c>
      <c r="I23" s="10"/>
      <c r="J23" s="10"/>
      <c r="K23" s="11"/>
      <c r="L23" s="10"/>
      <c r="N23">
        <f t="shared" si="5"/>
        <v>0.5</v>
      </c>
      <c r="O23">
        <f t="shared" si="6"/>
        <v>0.10014</v>
      </c>
    </row>
    <row r="24" spans="1:15">
      <c r="A24" s="10">
        <f t="shared" si="7"/>
        <v>51</v>
      </c>
      <c r="B24" s="10">
        <v>60</v>
      </c>
      <c r="C24" s="13" t="s">
        <v>56</v>
      </c>
      <c r="D24" s="10">
        <v>27</v>
      </c>
      <c r="E24" s="11">
        <f t="shared" si="0"/>
        <v>0.06008</v>
      </c>
      <c r="F24" s="10">
        <v>1</v>
      </c>
      <c r="G24" s="10">
        <v>1000</v>
      </c>
      <c r="H24" s="10">
        <f t="shared" si="4"/>
        <v>1000</v>
      </c>
      <c r="I24" s="10"/>
      <c r="J24" s="10"/>
      <c r="K24" s="11"/>
      <c r="L24" s="10"/>
      <c r="N24">
        <f t="shared" si="5"/>
        <v>0.3</v>
      </c>
      <c r="O24">
        <f t="shared" si="6"/>
        <v>0.06008</v>
      </c>
    </row>
    <row r="25" spans="1:15">
      <c r="A25" s="10">
        <f t="shared" si="7"/>
        <v>51</v>
      </c>
      <c r="B25" s="10">
        <v>60</v>
      </c>
      <c r="C25" s="13" t="s">
        <v>53</v>
      </c>
      <c r="D25" s="10">
        <v>24</v>
      </c>
      <c r="E25" s="11">
        <f t="shared" si="0"/>
        <v>0.10014</v>
      </c>
      <c r="F25" s="10">
        <v>3</v>
      </c>
      <c r="G25" s="10">
        <v>200</v>
      </c>
      <c r="H25" s="10">
        <f t="shared" si="4"/>
        <v>600</v>
      </c>
      <c r="I25" s="10"/>
      <c r="J25" s="10"/>
      <c r="K25" s="11"/>
      <c r="L25" s="10"/>
      <c r="N25">
        <f t="shared" si="5"/>
        <v>0.5</v>
      </c>
      <c r="O25">
        <f t="shared" si="6"/>
        <v>0.10014</v>
      </c>
    </row>
    <row r="26" spans="1:15">
      <c r="A26" s="10">
        <f t="shared" si="7"/>
        <v>51</v>
      </c>
      <c r="B26" s="10">
        <v>60</v>
      </c>
      <c r="C26" s="14" t="s">
        <v>66</v>
      </c>
      <c r="D26" s="10">
        <v>37</v>
      </c>
      <c r="E26" s="11">
        <f t="shared" si="0"/>
        <v>0.12017</v>
      </c>
      <c r="F26" s="10">
        <v>1</v>
      </c>
      <c r="G26" s="10">
        <v>500</v>
      </c>
      <c r="H26" s="10">
        <f t="shared" si="4"/>
        <v>500</v>
      </c>
      <c r="I26" s="10"/>
      <c r="J26" s="10"/>
      <c r="K26" s="11"/>
      <c r="L26" s="10"/>
      <c r="N26">
        <f t="shared" si="5"/>
        <v>0.6</v>
      </c>
      <c r="O26">
        <f t="shared" si="6"/>
        <v>0.12017</v>
      </c>
    </row>
    <row r="27" spans="1:15">
      <c r="A27" s="10">
        <f t="shared" si="7"/>
        <v>61</v>
      </c>
      <c r="B27" s="10">
        <v>70</v>
      </c>
      <c r="C27" s="12" t="s">
        <v>69</v>
      </c>
      <c r="D27" s="10">
        <v>44</v>
      </c>
      <c r="E27" s="11">
        <f t="shared" si="0"/>
        <v>0.20319</v>
      </c>
      <c r="F27" s="10">
        <v>1</v>
      </c>
      <c r="G27" s="10">
        <v>300</v>
      </c>
      <c r="H27" s="10">
        <f t="shared" si="4"/>
        <v>300</v>
      </c>
      <c r="I27" s="14" t="s">
        <v>71</v>
      </c>
      <c r="J27" s="10">
        <v>46</v>
      </c>
      <c r="K27" s="11">
        <v>0.2</v>
      </c>
      <c r="L27" s="10"/>
      <c r="N27">
        <f t="shared" si="5"/>
        <v>1</v>
      </c>
      <c r="O27">
        <f>ROUND(N27/SUM($N$27:$N$38),5)</f>
        <v>0.20319</v>
      </c>
    </row>
    <row r="28" spans="1:15">
      <c r="A28" s="10">
        <f t="shared" si="7"/>
        <v>61</v>
      </c>
      <c r="B28" s="10">
        <v>70</v>
      </c>
      <c r="C28" s="13" t="s">
        <v>70</v>
      </c>
      <c r="D28" s="10">
        <v>45</v>
      </c>
      <c r="E28" s="11">
        <f t="shared" si="0"/>
        <v>0.06773</v>
      </c>
      <c r="F28" s="10">
        <v>1</v>
      </c>
      <c r="G28" s="10">
        <v>900</v>
      </c>
      <c r="H28" s="10">
        <f t="shared" si="4"/>
        <v>900</v>
      </c>
      <c r="I28" s="14" t="s">
        <v>72</v>
      </c>
      <c r="J28" s="10">
        <v>47</v>
      </c>
      <c r="K28" s="11">
        <v>0.11</v>
      </c>
      <c r="L28" s="10"/>
      <c r="N28">
        <f t="shared" si="5"/>
        <v>0.33333</v>
      </c>
      <c r="O28">
        <f t="shared" ref="O28:O38" si="8">ROUND(N28/SUM($N$27:$N$38),5)</f>
        <v>0.06773</v>
      </c>
    </row>
    <row r="29" spans="1:15">
      <c r="A29" s="10">
        <f t="shared" ref="A29:A40" si="9">B17+1</f>
        <v>61</v>
      </c>
      <c r="B29" s="10">
        <v>70</v>
      </c>
      <c r="C29" s="14" t="s">
        <v>71</v>
      </c>
      <c r="D29" s="10">
        <v>46</v>
      </c>
      <c r="E29" s="11">
        <f t="shared" si="0"/>
        <v>0.03208</v>
      </c>
      <c r="F29" s="10">
        <v>1</v>
      </c>
      <c r="G29" s="10">
        <v>1900</v>
      </c>
      <c r="H29" s="10">
        <f t="shared" si="4"/>
        <v>1900</v>
      </c>
      <c r="I29" s="14" t="s">
        <v>66</v>
      </c>
      <c r="J29" s="10">
        <v>37</v>
      </c>
      <c r="K29" s="11">
        <v>0.2</v>
      </c>
      <c r="L29" s="10"/>
      <c r="N29">
        <f t="shared" si="5"/>
        <v>0.15789</v>
      </c>
      <c r="O29">
        <f t="shared" si="8"/>
        <v>0.03208</v>
      </c>
    </row>
    <row r="30" spans="1:15">
      <c r="A30" s="10">
        <f t="shared" si="9"/>
        <v>61</v>
      </c>
      <c r="B30" s="10">
        <v>70</v>
      </c>
      <c r="C30" s="14" t="s">
        <v>72</v>
      </c>
      <c r="D30" s="10">
        <v>47</v>
      </c>
      <c r="E30" s="11">
        <f t="shared" si="0"/>
        <v>0.01051</v>
      </c>
      <c r="F30" s="10">
        <v>1</v>
      </c>
      <c r="G30" s="10">
        <v>5800</v>
      </c>
      <c r="H30" s="10">
        <f t="shared" si="4"/>
        <v>5800</v>
      </c>
      <c r="I30" s="15" t="s">
        <v>73</v>
      </c>
      <c r="J30" s="10">
        <v>48</v>
      </c>
      <c r="K30" s="11">
        <v>0.05</v>
      </c>
      <c r="L30" s="10"/>
      <c r="N30">
        <f t="shared" si="5"/>
        <v>0.05172</v>
      </c>
      <c r="O30">
        <f t="shared" si="8"/>
        <v>0.01051</v>
      </c>
    </row>
    <row r="31" spans="1:15">
      <c r="A31" s="10">
        <f t="shared" si="9"/>
        <v>61</v>
      </c>
      <c r="B31" s="10">
        <v>70</v>
      </c>
      <c r="C31" s="15" t="s">
        <v>73</v>
      </c>
      <c r="D31" s="10">
        <v>48</v>
      </c>
      <c r="E31" s="11">
        <f t="shared" si="0"/>
        <v>0.00575</v>
      </c>
      <c r="F31" s="10">
        <v>1</v>
      </c>
      <c r="G31" s="10">
        <v>10600</v>
      </c>
      <c r="H31" s="10">
        <f t="shared" si="4"/>
        <v>10600</v>
      </c>
      <c r="I31" s="15" t="s">
        <v>74</v>
      </c>
      <c r="J31" s="10">
        <v>49</v>
      </c>
      <c r="K31" s="11">
        <v>0.03</v>
      </c>
      <c r="L31" s="10"/>
      <c r="N31">
        <f t="shared" si="5"/>
        <v>0.0283</v>
      </c>
      <c r="O31">
        <f t="shared" si="8"/>
        <v>0.00575</v>
      </c>
    </row>
    <row r="32" spans="1:15">
      <c r="A32" s="10">
        <f t="shared" si="9"/>
        <v>61</v>
      </c>
      <c r="B32" s="10">
        <v>70</v>
      </c>
      <c r="C32" s="15" t="s">
        <v>74</v>
      </c>
      <c r="D32" s="10">
        <v>49</v>
      </c>
      <c r="E32" s="11">
        <f t="shared" si="0"/>
        <v>0.00342</v>
      </c>
      <c r="F32" s="10">
        <v>1</v>
      </c>
      <c r="G32" s="10">
        <v>17800</v>
      </c>
      <c r="H32" s="10">
        <f t="shared" si="4"/>
        <v>17800</v>
      </c>
      <c r="I32" s="16" t="s">
        <v>75</v>
      </c>
      <c r="J32" s="10">
        <v>50</v>
      </c>
      <c r="K32" s="11">
        <v>0.01</v>
      </c>
      <c r="L32" s="10"/>
      <c r="N32">
        <f t="shared" ref="N32:N63" si="10">ROUND(300/H32,5)</f>
        <v>0.01685</v>
      </c>
      <c r="O32">
        <f t="shared" si="8"/>
        <v>0.00342</v>
      </c>
    </row>
    <row r="33" spans="1:15">
      <c r="A33" s="10">
        <f t="shared" si="9"/>
        <v>61</v>
      </c>
      <c r="B33" s="10">
        <v>70</v>
      </c>
      <c r="C33" s="16" t="s">
        <v>75</v>
      </c>
      <c r="D33" s="10">
        <v>50</v>
      </c>
      <c r="E33" s="11">
        <f t="shared" si="0"/>
        <v>0.00099</v>
      </c>
      <c r="F33" s="10">
        <v>1</v>
      </c>
      <c r="G33" s="10">
        <v>61700</v>
      </c>
      <c r="H33" s="10">
        <f t="shared" si="4"/>
        <v>61700</v>
      </c>
      <c r="I33" s="15" t="s">
        <v>1500</v>
      </c>
      <c r="J33" s="10">
        <v>76</v>
      </c>
      <c r="K33" s="11">
        <v>0.2</v>
      </c>
      <c r="L33" s="10"/>
      <c r="N33">
        <f t="shared" si="10"/>
        <v>0.00486</v>
      </c>
      <c r="O33">
        <f t="shared" si="8"/>
        <v>0.00099</v>
      </c>
    </row>
    <row r="34" spans="1:15">
      <c r="A34" s="10">
        <f t="shared" si="9"/>
        <v>61</v>
      </c>
      <c r="B34" s="10">
        <v>70</v>
      </c>
      <c r="C34" s="15" t="s">
        <v>1500</v>
      </c>
      <c r="D34" s="10">
        <v>76</v>
      </c>
      <c r="E34" s="11">
        <f t="shared" si="0"/>
        <v>0.30478</v>
      </c>
      <c r="F34" s="10">
        <v>2</v>
      </c>
      <c r="G34" s="10">
        <v>100</v>
      </c>
      <c r="H34" s="10">
        <f t="shared" si="4"/>
        <v>200</v>
      </c>
      <c r="I34" s="14" t="s">
        <v>212</v>
      </c>
      <c r="J34" s="10">
        <v>64</v>
      </c>
      <c r="K34" s="11">
        <v>0.2</v>
      </c>
      <c r="L34" s="10"/>
      <c r="N34">
        <f t="shared" si="10"/>
        <v>1.5</v>
      </c>
      <c r="O34">
        <f t="shared" si="8"/>
        <v>0.30478</v>
      </c>
    </row>
    <row r="35" spans="1:15">
      <c r="A35" s="10">
        <f t="shared" si="9"/>
        <v>61</v>
      </c>
      <c r="B35" s="10">
        <v>70</v>
      </c>
      <c r="C35" s="14" t="s">
        <v>212</v>
      </c>
      <c r="D35" s="10">
        <v>64</v>
      </c>
      <c r="E35" s="11">
        <f t="shared" si="0"/>
        <v>0.08708</v>
      </c>
      <c r="F35" s="10">
        <v>1</v>
      </c>
      <c r="G35" s="10">
        <v>700</v>
      </c>
      <c r="H35" s="10">
        <f t="shared" si="4"/>
        <v>700</v>
      </c>
      <c r="I35" s="10"/>
      <c r="J35" s="10"/>
      <c r="K35" s="11"/>
      <c r="L35" s="10"/>
      <c r="N35">
        <f t="shared" si="10"/>
        <v>0.42857</v>
      </c>
      <c r="O35">
        <f t="shared" si="8"/>
        <v>0.08708</v>
      </c>
    </row>
    <row r="36" spans="1:15">
      <c r="A36" s="10">
        <f t="shared" si="9"/>
        <v>61</v>
      </c>
      <c r="B36" s="10">
        <v>70</v>
      </c>
      <c r="C36" s="13" t="s">
        <v>56</v>
      </c>
      <c r="D36" s="10">
        <v>27</v>
      </c>
      <c r="E36" s="11">
        <f t="shared" ref="E36:E67" si="11">O36</f>
        <v>0.06096</v>
      </c>
      <c r="F36" s="10">
        <v>1</v>
      </c>
      <c r="G36" s="10">
        <v>1000</v>
      </c>
      <c r="H36" s="10">
        <f t="shared" si="4"/>
        <v>1000</v>
      </c>
      <c r="I36" s="10"/>
      <c r="J36" s="10"/>
      <c r="K36" s="11"/>
      <c r="L36" s="10"/>
      <c r="N36">
        <f t="shared" si="10"/>
        <v>0.3</v>
      </c>
      <c r="O36">
        <f t="shared" si="8"/>
        <v>0.06096</v>
      </c>
    </row>
    <row r="37" spans="1:15">
      <c r="A37" s="10">
        <f t="shared" si="9"/>
        <v>61</v>
      </c>
      <c r="B37" s="10">
        <v>70</v>
      </c>
      <c r="C37" s="13" t="s">
        <v>53</v>
      </c>
      <c r="D37" s="10">
        <v>24</v>
      </c>
      <c r="E37" s="11">
        <f t="shared" si="11"/>
        <v>0.10159</v>
      </c>
      <c r="F37" s="10">
        <v>3</v>
      </c>
      <c r="G37" s="10">
        <v>200</v>
      </c>
      <c r="H37" s="10">
        <f t="shared" si="4"/>
        <v>600</v>
      </c>
      <c r="I37" s="10"/>
      <c r="J37" s="10"/>
      <c r="K37" s="11"/>
      <c r="L37" s="10"/>
      <c r="N37">
        <f t="shared" si="10"/>
        <v>0.5</v>
      </c>
      <c r="O37">
        <f t="shared" si="8"/>
        <v>0.10159</v>
      </c>
    </row>
    <row r="38" spans="1:15">
      <c r="A38" s="10">
        <f t="shared" si="9"/>
        <v>61</v>
      </c>
      <c r="B38" s="10">
        <v>70</v>
      </c>
      <c r="C38" s="14" t="s">
        <v>66</v>
      </c>
      <c r="D38" s="10">
        <v>37</v>
      </c>
      <c r="E38" s="11">
        <f t="shared" si="11"/>
        <v>0.12191</v>
      </c>
      <c r="F38" s="10">
        <v>1</v>
      </c>
      <c r="G38" s="10">
        <v>500</v>
      </c>
      <c r="H38" s="10">
        <f t="shared" si="4"/>
        <v>500</v>
      </c>
      <c r="I38" s="10"/>
      <c r="J38" s="10"/>
      <c r="K38" s="11"/>
      <c r="L38" s="10"/>
      <c r="N38">
        <f t="shared" si="10"/>
        <v>0.6</v>
      </c>
      <c r="O38">
        <f t="shared" si="8"/>
        <v>0.12191</v>
      </c>
    </row>
    <row r="39" spans="1:15">
      <c r="A39" s="10">
        <f t="shared" si="9"/>
        <v>71</v>
      </c>
      <c r="B39" s="10">
        <v>75</v>
      </c>
      <c r="C39" s="12" t="s">
        <v>69</v>
      </c>
      <c r="D39" s="10">
        <v>44</v>
      </c>
      <c r="E39" s="11">
        <f t="shared" si="11"/>
        <v>0.20438</v>
      </c>
      <c r="F39" s="10">
        <v>1</v>
      </c>
      <c r="G39" s="10">
        <v>300</v>
      </c>
      <c r="H39" s="10">
        <f t="shared" si="4"/>
        <v>300</v>
      </c>
      <c r="I39" s="14" t="s">
        <v>71</v>
      </c>
      <c r="J39" s="10">
        <v>46</v>
      </c>
      <c r="K39" s="11">
        <v>0.2</v>
      </c>
      <c r="L39" s="10"/>
      <c r="N39">
        <f t="shared" si="10"/>
        <v>1</v>
      </c>
      <c r="O39">
        <f>ROUND(N39/SUM($N$39:$N$50),5)</f>
        <v>0.20438</v>
      </c>
    </row>
    <row r="40" spans="1:15">
      <c r="A40" s="10">
        <f t="shared" si="9"/>
        <v>71</v>
      </c>
      <c r="B40" s="10">
        <v>75</v>
      </c>
      <c r="C40" s="13" t="s">
        <v>70</v>
      </c>
      <c r="D40" s="10">
        <v>45</v>
      </c>
      <c r="E40" s="11">
        <f t="shared" si="11"/>
        <v>0.06812</v>
      </c>
      <c r="F40" s="10">
        <v>1</v>
      </c>
      <c r="G40" s="10">
        <v>900</v>
      </c>
      <c r="H40" s="10">
        <f t="shared" si="4"/>
        <v>900</v>
      </c>
      <c r="I40" s="14" t="s">
        <v>72</v>
      </c>
      <c r="J40" s="10">
        <v>47</v>
      </c>
      <c r="K40" s="11">
        <v>0.11</v>
      </c>
      <c r="L40" s="10"/>
      <c r="N40">
        <f t="shared" si="10"/>
        <v>0.33333</v>
      </c>
      <c r="O40">
        <f t="shared" ref="O40:O50" si="12">ROUND(N40/SUM($N$39:$N$50),5)</f>
        <v>0.06812</v>
      </c>
    </row>
    <row r="41" spans="1:15">
      <c r="A41" s="10">
        <f t="shared" ref="A41:A52" si="13">B29+1</f>
        <v>71</v>
      </c>
      <c r="B41" s="10">
        <v>75</v>
      </c>
      <c r="C41" s="14" t="s">
        <v>71</v>
      </c>
      <c r="D41" s="10">
        <v>46</v>
      </c>
      <c r="E41" s="11">
        <f t="shared" si="11"/>
        <v>0.03227</v>
      </c>
      <c r="F41" s="10">
        <v>1</v>
      </c>
      <c r="G41" s="10">
        <v>1900</v>
      </c>
      <c r="H41" s="10">
        <f t="shared" si="4"/>
        <v>1900</v>
      </c>
      <c r="I41" s="14" t="s">
        <v>66</v>
      </c>
      <c r="J41" s="10">
        <v>37</v>
      </c>
      <c r="K41" s="11">
        <v>0.2</v>
      </c>
      <c r="L41" s="10"/>
      <c r="N41">
        <f t="shared" si="10"/>
        <v>0.15789</v>
      </c>
      <c r="O41">
        <f t="shared" si="12"/>
        <v>0.03227</v>
      </c>
    </row>
    <row r="42" spans="1:15">
      <c r="A42" s="10">
        <f t="shared" si="13"/>
        <v>71</v>
      </c>
      <c r="B42" s="10">
        <v>75</v>
      </c>
      <c r="C42" s="14" t="s">
        <v>72</v>
      </c>
      <c r="D42" s="10">
        <v>47</v>
      </c>
      <c r="E42" s="11">
        <f t="shared" si="11"/>
        <v>0.01057</v>
      </c>
      <c r="F42" s="10">
        <v>1</v>
      </c>
      <c r="G42" s="10">
        <v>5800</v>
      </c>
      <c r="H42" s="10">
        <f t="shared" si="4"/>
        <v>5800</v>
      </c>
      <c r="I42" s="15" t="s">
        <v>73</v>
      </c>
      <c r="J42" s="10">
        <v>48</v>
      </c>
      <c r="K42" s="11">
        <v>0.05</v>
      </c>
      <c r="L42" s="10"/>
      <c r="N42">
        <f t="shared" si="10"/>
        <v>0.05172</v>
      </c>
      <c r="O42">
        <f t="shared" si="12"/>
        <v>0.01057</v>
      </c>
    </row>
    <row r="43" spans="1:15">
      <c r="A43" s="10">
        <f t="shared" si="13"/>
        <v>71</v>
      </c>
      <c r="B43" s="10">
        <v>75</v>
      </c>
      <c r="C43" s="15" t="s">
        <v>73</v>
      </c>
      <c r="D43" s="10">
        <v>48</v>
      </c>
      <c r="E43" s="11">
        <f t="shared" si="11"/>
        <v>0.00578</v>
      </c>
      <c r="F43" s="10">
        <v>1</v>
      </c>
      <c r="G43" s="10">
        <v>10600</v>
      </c>
      <c r="H43" s="10">
        <f t="shared" si="4"/>
        <v>10600</v>
      </c>
      <c r="I43" s="15" t="s">
        <v>74</v>
      </c>
      <c r="J43" s="10">
        <v>49</v>
      </c>
      <c r="K43" s="11">
        <v>0.03</v>
      </c>
      <c r="L43" s="10"/>
      <c r="N43">
        <f t="shared" si="10"/>
        <v>0.0283</v>
      </c>
      <c r="O43">
        <f t="shared" si="12"/>
        <v>0.00578</v>
      </c>
    </row>
    <row r="44" spans="1:15">
      <c r="A44" s="10">
        <f t="shared" si="13"/>
        <v>71</v>
      </c>
      <c r="B44" s="10">
        <v>75</v>
      </c>
      <c r="C44" s="15" t="s">
        <v>74</v>
      </c>
      <c r="D44" s="10">
        <v>49</v>
      </c>
      <c r="E44" s="11">
        <f t="shared" si="11"/>
        <v>0.00344</v>
      </c>
      <c r="F44" s="10">
        <v>1</v>
      </c>
      <c r="G44" s="10">
        <v>17800</v>
      </c>
      <c r="H44" s="10">
        <f t="shared" si="4"/>
        <v>17800</v>
      </c>
      <c r="I44" s="16" t="s">
        <v>75</v>
      </c>
      <c r="J44" s="10">
        <v>50</v>
      </c>
      <c r="K44" s="11">
        <v>0.01</v>
      </c>
      <c r="L44" s="10"/>
      <c r="N44">
        <f t="shared" si="10"/>
        <v>0.01685</v>
      </c>
      <c r="O44">
        <f t="shared" si="12"/>
        <v>0.00344</v>
      </c>
    </row>
    <row r="45" spans="1:15">
      <c r="A45" s="10">
        <f t="shared" si="13"/>
        <v>71</v>
      </c>
      <c r="B45" s="10">
        <v>75</v>
      </c>
      <c r="C45" s="16" t="s">
        <v>75</v>
      </c>
      <c r="D45" s="10">
        <v>50</v>
      </c>
      <c r="E45" s="11">
        <f t="shared" si="11"/>
        <v>0.00099</v>
      </c>
      <c r="F45" s="10">
        <v>1</v>
      </c>
      <c r="G45" s="10">
        <v>61700</v>
      </c>
      <c r="H45" s="10">
        <f t="shared" si="4"/>
        <v>61700</v>
      </c>
      <c r="I45" s="15" t="s">
        <v>1500</v>
      </c>
      <c r="J45" s="10">
        <v>76</v>
      </c>
      <c r="K45" s="11">
        <v>0.2</v>
      </c>
      <c r="L45" s="10"/>
      <c r="N45">
        <f t="shared" si="10"/>
        <v>0.00486</v>
      </c>
      <c r="O45">
        <f t="shared" si="12"/>
        <v>0.00099</v>
      </c>
    </row>
    <row r="46" spans="1:15">
      <c r="A46" s="10">
        <f t="shared" si="13"/>
        <v>71</v>
      </c>
      <c r="B46" s="10">
        <v>75</v>
      </c>
      <c r="C46" s="15" t="s">
        <v>1500</v>
      </c>
      <c r="D46" s="10">
        <v>76</v>
      </c>
      <c r="E46" s="11">
        <f t="shared" si="11"/>
        <v>0.30656</v>
      </c>
      <c r="F46" s="10">
        <v>2</v>
      </c>
      <c r="G46" s="10">
        <v>100</v>
      </c>
      <c r="H46" s="10">
        <f t="shared" si="4"/>
        <v>200</v>
      </c>
      <c r="I46" s="14" t="s">
        <v>215</v>
      </c>
      <c r="J46" s="10">
        <v>65</v>
      </c>
      <c r="K46" s="11">
        <v>0.2</v>
      </c>
      <c r="L46" s="10"/>
      <c r="N46">
        <f t="shared" si="10"/>
        <v>1.5</v>
      </c>
      <c r="O46">
        <f t="shared" si="12"/>
        <v>0.30656</v>
      </c>
    </row>
    <row r="47" spans="1:15">
      <c r="A47" s="10">
        <f t="shared" si="13"/>
        <v>71</v>
      </c>
      <c r="B47" s="10">
        <v>75</v>
      </c>
      <c r="C47" s="14" t="s">
        <v>215</v>
      </c>
      <c r="D47" s="10">
        <v>65</v>
      </c>
      <c r="E47" s="11">
        <f t="shared" si="11"/>
        <v>0.08175</v>
      </c>
      <c r="F47" s="10">
        <v>1</v>
      </c>
      <c r="G47" s="10">
        <v>750</v>
      </c>
      <c r="H47" s="10">
        <f t="shared" ref="H47:H78" si="14">G47*F47</f>
        <v>750</v>
      </c>
      <c r="I47" s="10"/>
      <c r="J47" s="10"/>
      <c r="K47" s="11"/>
      <c r="L47" s="10"/>
      <c r="N47">
        <f t="shared" si="10"/>
        <v>0.4</v>
      </c>
      <c r="O47">
        <f t="shared" si="12"/>
        <v>0.08175</v>
      </c>
    </row>
    <row r="48" spans="1:15">
      <c r="A48" s="10">
        <f t="shared" si="13"/>
        <v>71</v>
      </c>
      <c r="B48" s="10">
        <v>75</v>
      </c>
      <c r="C48" s="13" t="s">
        <v>56</v>
      </c>
      <c r="D48" s="10">
        <v>27</v>
      </c>
      <c r="E48" s="11">
        <f t="shared" si="11"/>
        <v>0.06131</v>
      </c>
      <c r="F48" s="10">
        <v>1</v>
      </c>
      <c r="G48" s="10">
        <v>1000</v>
      </c>
      <c r="H48" s="10">
        <f t="shared" si="14"/>
        <v>1000</v>
      </c>
      <c r="I48" s="10"/>
      <c r="J48" s="10"/>
      <c r="K48" s="11"/>
      <c r="L48" s="10"/>
      <c r="N48">
        <f t="shared" si="10"/>
        <v>0.3</v>
      </c>
      <c r="O48">
        <f t="shared" si="12"/>
        <v>0.06131</v>
      </c>
    </row>
    <row r="49" spans="1:15">
      <c r="A49" s="10">
        <f t="shared" si="13"/>
        <v>71</v>
      </c>
      <c r="B49" s="10">
        <v>75</v>
      </c>
      <c r="C49" s="13" t="s">
        <v>53</v>
      </c>
      <c r="D49" s="10">
        <v>24</v>
      </c>
      <c r="E49" s="11">
        <f t="shared" si="11"/>
        <v>0.10219</v>
      </c>
      <c r="F49" s="10">
        <v>3</v>
      </c>
      <c r="G49" s="10">
        <v>200</v>
      </c>
      <c r="H49" s="10">
        <f t="shared" si="14"/>
        <v>600</v>
      </c>
      <c r="I49" s="10"/>
      <c r="J49" s="10"/>
      <c r="K49" s="11"/>
      <c r="L49" s="10"/>
      <c r="N49">
        <f t="shared" si="10"/>
        <v>0.5</v>
      </c>
      <c r="O49">
        <f t="shared" si="12"/>
        <v>0.10219</v>
      </c>
    </row>
    <row r="50" spans="1:15">
      <c r="A50" s="10">
        <f t="shared" si="13"/>
        <v>71</v>
      </c>
      <c r="B50" s="10">
        <v>75</v>
      </c>
      <c r="C50" s="14" t="s">
        <v>66</v>
      </c>
      <c r="D50" s="10">
        <v>37</v>
      </c>
      <c r="E50" s="11">
        <f t="shared" si="11"/>
        <v>0.12263</v>
      </c>
      <c r="F50" s="10">
        <v>1</v>
      </c>
      <c r="G50" s="10">
        <v>500</v>
      </c>
      <c r="H50" s="10">
        <f t="shared" si="14"/>
        <v>500</v>
      </c>
      <c r="I50" s="10"/>
      <c r="J50" s="10"/>
      <c r="K50" s="11"/>
      <c r="L50" s="10"/>
      <c r="N50">
        <f t="shared" si="10"/>
        <v>0.6</v>
      </c>
      <c r="O50">
        <f t="shared" si="12"/>
        <v>0.12263</v>
      </c>
    </row>
    <row r="51" spans="1:15">
      <c r="A51" s="10">
        <f t="shared" si="13"/>
        <v>76</v>
      </c>
      <c r="B51" s="10">
        <v>80</v>
      </c>
      <c r="C51" s="12" t="s">
        <v>69</v>
      </c>
      <c r="D51" s="10">
        <v>44</v>
      </c>
      <c r="E51" s="11">
        <f t="shared" si="11"/>
        <v>0.20543</v>
      </c>
      <c r="F51" s="10">
        <v>1</v>
      </c>
      <c r="G51" s="10">
        <v>300</v>
      </c>
      <c r="H51" s="10">
        <f t="shared" si="14"/>
        <v>300</v>
      </c>
      <c r="I51" s="14" t="s">
        <v>71</v>
      </c>
      <c r="J51" s="10">
        <v>46</v>
      </c>
      <c r="K51" s="11">
        <v>0.2</v>
      </c>
      <c r="L51" s="10"/>
      <c r="N51">
        <f t="shared" si="10"/>
        <v>1</v>
      </c>
      <c r="O51">
        <f>ROUND(N51/SUM($N$51:$N$62),5)</f>
        <v>0.20543</v>
      </c>
    </row>
    <row r="52" spans="1:15">
      <c r="A52" s="10">
        <f t="shared" si="13"/>
        <v>76</v>
      </c>
      <c r="B52" s="10">
        <v>80</v>
      </c>
      <c r="C52" s="13" t="s">
        <v>70</v>
      </c>
      <c r="D52" s="10">
        <v>45</v>
      </c>
      <c r="E52" s="11">
        <f t="shared" si="11"/>
        <v>0.06847</v>
      </c>
      <c r="F52" s="10">
        <v>1</v>
      </c>
      <c r="G52" s="10">
        <v>900</v>
      </c>
      <c r="H52" s="10">
        <f t="shared" si="14"/>
        <v>900</v>
      </c>
      <c r="I52" s="14" t="s">
        <v>72</v>
      </c>
      <c r="J52" s="10">
        <v>47</v>
      </c>
      <c r="K52" s="11">
        <v>0.11</v>
      </c>
      <c r="L52" s="10"/>
      <c r="N52">
        <f t="shared" si="10"/>
        <v>0.33333</v>
      </c>
      <c r="O52">
        <f t="shared" ref="O52:O62" si="15">ROUND(N52/SUM($N$51:$N$62),5)</f>
        <v>0.06847</v>
      </c>
    </row>
    <row r="53" spans="1:15">
      <c r="A53" s="10">
        <f t="shared" ref="A53:A64" si="16">B41+1</f>
        <v>76</v>
      </c>
      <c r="B53" s="10">
        <v>80</v>
      </c>
      <c r="C53" s="14" t="s">
        <v>71</v>
      </c>
      <c r="D53" s="10">
        <v>46</v>
      </c>
      <c r="E53" s="11">
        <f t="shared" si="11"/>
        <v>0.03243</v>
      </c>
      <c r="F53" s="10">
        <v>1</v>
      </c>
      <c r="G53" s="10">
        <v>1900</v>
      </c>
      <c r="H53" s="10">
        <f t="shared" si="14"/>
        <v>1900</v>
      </c>
      <c r="I53" s="14" t="s">
        <v>66</v>
      </c>
      <c r="J53" s="10">
        <v>37</v>
      </c>
      <c r="K53" s="11">
        <v>0.2</v>
      </c>
      <c r="L53" s="10"/>
      <c r="N53">
        <f t="shared" si="10"/>
        <v>0.15789</v>
      </c>
      <c r="O53">
        <f t="shared" si="15"/>
        <v>0.03243</v>
      </c>
    </row>
    <row r="54" spans="1:15">
      <c r="A54" s="10">
        <f t="shared" si="16"/>
        <v>76</v>
      </c>
      <c r="B54" s="10">
        <v>80</v>
      </c>
      <c r="C54" s="14" t="s">
        <v>72</v>
      </c>
      <c r="D54" s="10">
        <v>47</v>
      </c>
      <c r="E54" s="11">
        <f t="shared" si="11"/>
        <v>0.01062</v>
      </c>
      <c r="F54" s="10">
        <v>1</v>
      </c>
      <c r="G54" s="10">
        <v>5800</v>
      </c>
      <c r="H54" s="10">
        <f t="shared" si="14"/>
        <v>5800</v>
      </c>
      <c r="I54" s="15" t="s">
        <v>73</v>
      </c>
      <c r="J54" s="10">
        <v>48</v>
      </c>
      <c r="K54" s="11">
        <v>0.05</v>
      </c>
      <c r="L54" s="10"/>
      <c r="N54">
        <f t="shared" si="10"/>
        <v>0.05172</v>
      </c>
      <c r="O54">
        <f t="shared" si="15"/>
        <v>0.01062</v>
      </c>
    </row>
    <row r="55" spans="1:15">
      <c r="A55" s="10">
        <f t="shared" si="16"/>
        <v>76</v>
      </c>
      <c r="B55" s="10">
        <v>80</v>
      </c>
      <c r="C55" s="15" t="s">
        <v>73</v>
      </c>
      <c r="D55" s="10">
        <v>48</v>
      </c>
      <c r="E55" s="11">
        <f t="shared" si="11"/>
        <v>0.00581</v>
      </c>
      <c r="F55" s="10">
        <v>1</v>
      </c>
      <c r="G55" s="10">
        <v>10600</v>
      </c>
      <c r="H55" s="10">
        <f t="shared" si="14"/>
        <v>10600</v>
      </c>
      <c r="I55" s="15" t="s">
        <v>74</v>
      </c>
      <c r="J55" s="10">
        <v>49</v>
      </c>
      <c r="K55" s="11">
        <v>0.03</v>
      </c>
      <c r="L55" s="10"/>
      <c r="N55">
        <f t="shared" si="10"/>
        <v>0.0283</v>
      </c>
      <c r="O55">
        <f t="shared" si="15"/>
        <v>0.00581</v>
      </c>
    </row>
    <row r="56" spans="1:15">
      <c r="A56" s="10">
        <f t="shared" si="16"/>
        <v>76</v>
      </c>
      <c r="B56" s="10">
        <v>80</v>
      </c>
      <c r="C56" s="15" t="s">
        <v>74</v>
      </c>
      <c r="D56" s="10">
        <v>49</v>
      </c>
      <c r="E56" s="11">
        <f t="shared" si="11"/>
        <v>0.00346</v>
      </c>
      <c r="F56" s="10">
        <v>1</v>
      </c>
      <c r="G56" s="10">
        <v>17800</v>
      </c>
      <c r="H56" s="10">
        <f t="shared" si="14"/>
        <v>17800</v>
      </c>
      <c r="I56" s="16" t="s">
        <v>75</v>
      </c>
      <c r="J56" s="10">
        <v>50</v>
      </c>
      <c r="K56" s="11">
        <v>0.01</v>
      </c>
      <c r="L56" s="10"/>
      <c r="N56">
        <f t="shared" si="10"/>
        <v>0.01685</v>
      </c>
      <c r="O56">
        <f t="shared" si="15"/>
        <v>0.00346</v>
      </c>
    </row>
    <row r="57" spans="1:15">
      <c r="A57" s="10">
        <f t="shared" si="16"/>
        <v>76</v>
      </c>
      <c r="B57" s="10">
        <v>80</v>
      </c>
      <c r="C57" s="16" t="s">
        <v>75</v>
      </c>
      <c r="D57" s="10">
        <v>50</v>
      </c>
      <c r="E57" s="11">
        <f t="shared" si="11"/>
        <v>0.001</v>
      </c>
      <c r="F57" s="10">
        <v>1</v>
      </c>
      <c r="G57" s="10">
        <v>61700</v>
      </c>
      <c r="H57" s="10">
        <f t="shared" si="14"/>
        <v>61700</v>
      </c>
      <c r="I57" s="15" t="s">
        <v>1500</v>
      </c>
      <c r="J57" s="10">
        <v>76</v>
      </c>
      <c r="K57" s="11">
        <v>0.2</v>
      </c>
      <c r="L57" s="10"/>
      <c r="N57">
        <f t="shared" si="10"/>
        <v>0.00486</v>
      </c>
      <c r="O57">
        <f t="shared" si="15"/>
        <v>0.001</v>
      </c>
    </row>
    <row r="58" spans="1:15">
      <c r="A58" s="10">
        <f t="shared" si="16"/>
        <v>76</v>
      </c>
      <c r="B58" s="10">
        <v>80</v>
      </c>
      <c r="C58" s="15" t="s">
        <v>1500</v>
      </c>
      <c r="D58" s="10">
        <v>76</v>
      </c>
      <c r="E58" s="11">
        <f t="shared" si="11"/>
        <v>0.30814</v>
      </c>
      <c r="F58" s="10">
        <v>2</v>
      </c>
      <c r="G58" s="10">
        <v>100</v>
      </c>
      <c r="H58" s="10">
        <f t="shared" si="14"/>
        <v>200</v>
      </c>
      <c r="I58" s="14" t="s">
        <v>218</v>
      </c>
      <c r="J58" s="10">
        <v>66</v>
      </c>
      <c r="K58" s="11">
        <v>0.2</v>
      </c>
      <c r="L58" s="10"/>
      <c r="N58">
        <f t="shared" si="10"/>
        <v>1.5</v>
      </c>
      <c r="O58">
        <f t="shared" si="15"/>
        <v>0.30814</v>
      </c>
    </row>
    <row r="59" spans="1:15">
      <c r="A59" s="10">
        <f t="shared" si="16"/>
        <v>76</v>
      </c>
      <c r="B59" s="10">
        <v>80</v>
      </c>
      <c r="C59" s="14" t="s">
        <v>218</v>
      </c>
      <c r="D59" s="10">
        <v>66</v>
      </c>
      <c r="E59" s="11">
        <f t="shared" si="11"/>
        <v>0.07703</v>
      </c>
      <c r="F59" s="10">
        <v>1</v>
      </c>
      <c r="G59" s="10">
        <v>800</v>
      </c>
      <c r="H59" s="10">
        <f t="shared" si="14"/>
        <v>800</v>
      </c>
      <c r="I59" s="10"/>
      <c r="J59" s="10"/>
      <c r="K59" s="11"/>
      <c r="L59" s="10"/>
      <c r="N59">
        <f t="shared" si="10"/>
        <v>0.375</v>
      </c>
      <c r="O59">
        <f t="shared" si="15"/>
        <v>0.07703</v>
      </c>
    </row>
    <row r="60" spans="1:15">
      <c r="A60" s="10">
        <f t="shared" si="16"/>
        <v>76</v>
      </c>
      <c r="B60" s="10">
        <v>80</v>
      </c>
      <c r="C60" s="13" t="s">
        <v>56</v>
      </c>
      <c r="D60" s="10">
        <v>27</v>
      </c>
      <c r="E60" s="11">
        <f t="shared" si="11"/>
        <v>0.06163</v>
      </c>
      <c r="F60" s="10">
        <v>1</v>
      </c>
      <c r="G60" s="10">
        <v>1000</v>
      </c>
      <c r="H60" s="10">
        <f t="shared" si="14"/>
        <v>1000</v>
      </c>
      <c r="I60" s="10"/>
      <c r="J60" s="10"/>
      <c r="K60" s="11"/>
      <c r="L60" s="10"/>
      <c r="N60">
        <f t="shared" si="10"/>
        <v>0.3</v>
      </c>
      <c r="O60">
        <f t="shared" si="15"/>
        <v>0.06163</v>
      </c>
    </row>
    <row r="61" spans="1:15">
      <c r="A61" s="10">
        <f t="shared" si="16"/>
        <v>76</v>
      </c>
      <c r="B61" s="10">
        <v>80</v>
      </c>
      <c r="C61" s="13" t="s">
        <v>53</v>
      </c>
      <c r="D61" s="10">
        <v>24</v>
      </c>
      <c r="E61" s="11">
        <f t="shared" si="11"/>
        <v>0.10271</v>
      </c>
      <c r="F61" s="10">
        <v>3</v>
      </c>
      <c r="G61" s="10">
        <v>200</v>
      </c>
      <c r="H61" s="10">
        <f t="shared" si="14"/>
        <v>600</v>
      </c>
      <c r="I61" s="10"/>
      <c r="J61" s="10"/>
      <c r="K61" s="11"/>
      <c r="L61" s="10"/>
      <c r="N61">
        <f t="shared" si="10"/>
        <v>0.5</v>
      </c>
      <c r="O61">
        <f t="shared" si="15"/>
        <v>0.10271</v>
      </c>
    </row>
    <row r="62" spans="1:15">
      <c r="A62" s="10">
        <f t="shared" si="16"/>
        <v>76</v>
      </c>
      <c r="B62" s="10">
        <v>80</v>
      </c>
      <c r="C62" s="14" t="s">
        <v>66</v>
      </c>
      <c r="D62" s="10">
        <v>37</v>
      </c>
      <c r="E62" s="11">
        <f t="shared" si="11"/>
        <v>0.12326</v>
      </c>
      <c r="F62" s="10">
        <v>1</v>
      </c>
      <c r="G62" s="10">
        <v>500</v>
      </c>
      <c r="H62" s="10">
        <f t="shared" si="14"/>
        <v>500</v>
      </c>
      <c r="I62" s="10"/>
      <c r="J62" s="10"/>
      <c r="K62" s="11"/>
      <c r="L62" s="10"/>
      <c r="N62">
        <f t="shared" si="10"/>
        <v>0.6</v>
      </c>
      <c r="O62">
        <f t="shared" si="15"/>
        <v>0.12326</v>
      </c>
    </row>
    <row r="63" spans="1:15">
      <c r="A63" s="10">
        <f t="shared" si="16"/>
        <v>81</v>
      </c>
      <c r="B63" s="10">
        <v>85</v>
      </c>
      <c r="C63" s="12" t="s">
        <v>69</v>
      </c>
      <c r="D63" s="10">
        <v>44</v>
      </c>
      <c r="E63" s="11">
        <f t="shared" si="11"/>
        <v>0.20636</v>
      </c>
      <c r="F63" s="10">
        <v>1</v>
      </c>
      <c r="G63" s="10">
        <v>300</v>
      </c>
      <c r="H63" s="10">
        <f t="shared" si="14"/>
        <v>300</v>
      </c>
      <c r="I63" s="14" t="s">
        <v>71</v>
      </c>
      <c r="J63" s="10">
        <v>46</v>
      </c>
      <c r="K63" s="11">
        <v>0.2</v>
      </c>
      <c r="L63" s="10"/>
      <c r="N63">
        <f t="shared" si="10"/>
        <v>1</v>
      </c>
      <c r="O63">
        <f>ROUND(N63/SUM($N$63:$N$74),5)</f>
        <v>0.20636</v>
      </c>
    </row>
    <row r="64" spans="1:15">
      <c r="A64" s="10">
        <f t="shared" si="16"/>
        <v>81</v>
      </c>
      <c r="B64" s="10">
        <v>85</v>
      </c>
      <c r="C64" s="13" t="s">
        <v>70</v>
      </c>
      <c r="D64" s="10">
        <v>45</v>
      </c>
      <c r="E64" s="11">
        <f t="shared" si="11"/>
        <v>0.06879</v>
      </c>
      <c r="F64" s="10">
        <v>1</v>
      </c>
      <c r="G64" s="10">
        <v>900</v>
      </c>
      <c r="H64" s="10">
        <f t="shared" si="14"/>
        <v>900</v>
      </c>
      <c r="I64" s="14" t="s">
        <v>72</v>
      </c>
      <c r="J64" s="10">
        <v>47</v>
      </c>
      <c r="K64" s="11">
        <v>0.11</v>
      </c>
      <c r="L64" s="10"/>
      <c r="N64">
        <f t="shared" ref="N64:N110" si="17">ROUND(300/H64,5)</f>
        <v>0.33333</v>
      </c>
      <c r="O64">
        <f t="shared" ref="O64:O74" si="18">ROUND(N64/SUM($N$63:$N$74),5)</f>
        <v>0.06879</v>
      </c>
    </row>
    <row r="65" spans="1:15">
      <c r="A65" s="10">
        <f t="shared" ref="A65:A76" si="19">B53+1</f>
        <v>81</v>
      </c>
      <c r="B65" s="10">
        <v>85</v>
      </c>
      <c r="C65" s="14" t="s">
        <v>71</v>
      </c>
      <c r="D65" s="10">
        <v>46</v>
      </c>
      <c r="E65" s="11">
        <f t="shared" si="11"/>
        <v>0.03258</v>
      </c>
      <c r="F65" s="10">
        <v>1</v>
      </c>
      <c r="G65" s="10">
        <v>1900</v>
      </c>
      <c r="H65" s="10">
        <f t="shared" si="14"/>
        <v>1900</v>
      </c>
      <c r="I65" s="14" t="s">
        <v>66</v>
      </c>
      <c r="J65" s="10">
        <v>37</v>
      </c>
      <c r="K65" s="11">
        <v>0.2</v>
      </c>
      <c r="L65" s="10"/>
      <c r="N65">
        <f t="shared" si="17"/>
        <v>0.15789</v>
      </c>
      <c r="O65">
        <f t="shared" si="18"/>
        <v>0.03258</v>
      </c>
    </row>
    <row r="66" spans="1:15">
      <c r="A66" s="10">
        <f t="shared" si="19"/>
        <v>81</v>
      </c>
      <c r="B66" s="10">
        <v>85</v>
      </c>
      <c r="C66" s="14" t="s">
        <v>72</v>
      </c>
      <c r="D66" s="10">
        <v>47</v>
      </c>
      <c r="E66" s="11">
        <f t="shared" si="11"/>
        <v>0.01067</v>
      </c>
      <c r="F66" s="10">
        <v>1</v>
      </c>
      <c r="G66" s="10">
        <v>5800</v>
      </c>
      <c r="H66" s="10">
        <f t="shared" si="14"/>
        <v>5800</v>
      </c>
      <c r="I66" s="15" t="s">
        <v>73</v>
      </c>
      <c r="J66" s="10">
        <v>48</v>
      </c>
      <c r="K66" s="11">
        <v>0.05</v>
      </c>
      <c r="L66" s="10"/>
      <c r="N66">
        <f t="shared" si="17"/>
        <v>0.05172</v>
      </c>
      <c r="O66">
        <f t="shared" si="18"/>
        <v>0.01067</v>
      </c>
    </row>
    <row r="67" spans="1:15">
      <c r="A67" s="10">
        <f t="shared" si="19"/>
        <v>81</v>
      </c>
      <c r="B67" s="10">
        <v>85</v>
      </c>
      <c r="C67" s="15" t="s">
        <v>73</v>
      </c>
      <c r="D67" s="10">
        <v>48</v>
      </c>
      <c r="E67" s="11">
        <f t="shared" si="11"/>
        <v>0.00584</v>
      </c>
      <c r="F67" s="10">
        <v>1</v>
      </c>
      <c r="G67" s="10">
        <v>10600</v>
      </c>
      <c r="H67" s="10">
        <f t="shared" si="14"/>
        <v>10600</v>
      </c>
      <c r="I67" s="15" t="s">
        <v>74</v>
      </c>
      <c r="J67" s="10">
        <v>49</v>
      </c>
      <c r="K67" s="11">
        <v>0.03</v>
      </c>
      <c r="L67" s="10"/>
      <c r="N67">
        <f t="shared" si="17"/>
        <v>0.0283</v>
      </c>
      <c r="O67">
        <f t="shared" si="18"/>
        <v>0.00584</v>
      </c>
    </row>
    <row r="68" spans="1:15">
      <c r="A68" s="10">
        <f t="shared" si="19"/>
        <v>81</v>
      </c>
      <c r="B68" s="10">
        <v>85</v>
      </c>
      <c r="C68" s="15" t="s">
        <v>74</v>
      </c>
      <c r="D68" s="10">
        <v>49</v>
      </c>
      <c r="E68" s="11">
        <f t="shared" ref="E68:E110" si="20">O68</f>
        <v>0.00348</v>
      </c>
      <c r="F68" s="10">
        <v>1</v>
      </c>
      <c r="G68" s="10">
        <v>17800</v>
      </c>
      <c r="H68" s="10">
        <f t="shared" si="14"/>
        <v>17800</v>
      </c>
      <c r="I68" s="16" t="s">
        <v>75</v>
      </c>
      <c r="J68" s="10">
        <v>50</v>
      </c>
      <c r="K68" s="11">
        <v>0.01</v>
      </c>
      <c r="L68" s="10"/>
      <c r="N68">
        <f t="shared" si="17"/>
        <v>0.01685</v>
      </c>
      <c r="O68">
        <f t="shared" si="18"/>
        <v>0.00348</v>
      </c>
    </row>
    <row r="69" spans="1:15">
      <c r="A69" s="10">
        <f t="shared" si="19"/>
        <v>81</v>
      </c>
      <c r="B69" s="10">
        <v>85</v>
      </c>
      <c r="C69" s="16" t="s">
        <v>75</v>
      </c>
      <c r="D69" s="10">
        <v>50</v>
      </c>
      <c r="E69" s="11">
        <f t="shared" si="20"/>
        <v>0.001</v>
      </c>
      <c r="F69" s="10">
        <v>1</v>
      </c>
      <c r="G69" s="10">
        <v>61700</v>
      </c>
      <c r="H69" s="10">
        <f t="shared" si="14"/>
        <v>61700</v>
      </c>
      <c r="I69" s="15" t="s">
        <v>1500</v>
      </c>
      <c r="J69" s="10">
        <v>76</v>
      </c>
      <c r="K69" s="11">
        <v>0.2</v>
      </c>
      <c r="L69" s="10"/>
      <c r="N69">
        <f t="shared" si="17"/>
        <v>0.00486</v>
      </c>
      <c r="O69">
        <f t="shared" si="18"/>
        <v>0.001</v>
      </c>
    </row>
    <row r="70" spans="1:15">
      <c r="A70" s="10">
        <f t="shared" si="19"/>
        <v>81</v>
      </c>
      <c r="B70" s="10">
        <v>85</v>
      </c>
      <c r="C70" s="15" t="s">
        <v>1500</v>
      </c>
      <c r="D70" s="10">
        <v>76</v>
      </c>
      <c r="E70" s="11">
        <f t="shared" si="20"/>
        <v>0.30954</v>
      </c>
      <c r="F70" s="10">
        <v>2</v>
      </c>
      <c r="G70" s="10">
        <v>100</v>
      </c>
      <c r="H70" s="10">
        <f t="shared" si="14"/>
        <v>200</v>
      </c>
      <c r="I70" s="14" t="s">
        <v>220</v>
      </c>
      <c r="J70" s="10">
        <v>67</v>
      </c>
      <c r="K70" s="11">
        <v>0.2</v>
      </c>
      <c r="L70" s="10"/>
      <c r="N70">
        <f t="shared" si="17"/>
        <v>1.5</v>
      </c>
      <c r="O70">
        <f t="shared" si="18"/>
        <v>0.30954</v>
      </c>
    </row>
    <row r="71" spans="1:15">
      <c r="A71" s="10">
        <f t="shared" si="19"/>
        <v>81</v>
      </c>
      <c r="B71" s="10">
        <v>85</v>
      </c>
      <c r="C71" s="14" t="s">
        <v>220</v>
      </c>
      <c r="D71" s="10">
        <v>67</v>
      </c>
      <c r="E71" s="11">
        <f t="shared" si="20"/>
        <v>0.07283</v>
      </c>
      <c r="F71" s="10">
        <v>1</v>
      </c>
      <c r="G71" s="10">
        <v>850</v>
      </c>
      <c r="H71" s="10">
        <f t="shared" si="14"/>
        <v>850</v>
      </c>
      <c r="I71" s="10"/>
      <c r="J71" s="10"/>
      <c r="K71" s="11"/>
      <c r="L71" s="10"/>
      <c r="N71">
        <f t="shared" si="17"/>
        <v>0.35294</v>
      </c>
      <c r="O71">
        <f t="shared" si="18"/>
        <v>0.07283</v>
      </c>
    </row>
    <row r="72" spans="1:15">
      <c r="A72" s="10">
        <f t="shared" si="19"/>
        <v>81</v>
      </c>
      <c r="B72" s="10">
        <v>85</v>
      </c>
      <c r="C72" s="13" t="s">
        <v>56</v>
      </c>
      <c r="D72" s="10">
        <v>27</v>
      </c>
      <c r="E72" s="11">
        <f t="shared" si="20"/>
        <v>0.06191</v>
      </c>
      <c r="F72" s="10">
        <v>1</v>
      </c>
      <c r="G72" s="10">
        <v>1000</v>
      </c>
      <c r="H72" s="10">
        <f t="shared" si="14"/>
        <v>1000</v>
      </c>
      <c r="I72" s="10"/>
      <c r="J72" s="10"/>
      <c r="K72" s="11"/>
      <c r="L72" s="10"/>
      <c r="N72">
        <f t="shared" si="17"/>
        <v>0.3</v>
      </c>
      <c r="O72">
        <f t="shared" si="18"/>
        <v>0.06191</v>
      </c>
    </row>
    <row r="73" spans="1:15">
      <c r="A73" s="10">
        <f t="shared" si="19"/>
        <v>81</v>
      </c>
      <c r="B73" s="10">
        <v>85</v>
      </c>
      <c r="C73" s="13" t="s">
        <v>53</v>
      </c>
      <c r="D73" s="10">
        <v>24</v>
      </c>
      <c r="E73" s="11">
        <f t="shared" si="20"/>
        <v>0.10318</v>
      </c>
      <c r="F73" s="10">
        <v>3</v>
      </c>
      <c r="G73" s="10">
        <v>200</v>
      </c>
      <c r="H73" s="10">
        <f t="shared" si="14"/>
        <v>600</v>
      </c>
      <c r="I73" s="10"/>
      <c r="J73" s="10"/>
      <c r="K73" s="11"/>
      <c r="L73" s="10"/>
      <c r="N73">
        <f t="shared" si="17"/>
        <v>0.5</v>
      </c>
      <c r="O73">
        <f t="shared" si="18"/>
        <v>0.10318</v>
      </c>
    </row>
    <row r="74" spans="1:15">
      <c r="A74" s="10">
        <f t="shared" si="19"/>
        <v>81</v>
      </c>
      <c r="B74" s="10">
        <v>85</v>
      </c>
      <c r="C74" s="14" t="s">
        <v>66</v>
      </c>
      <c r="D74" s="10">
        <v>37</v>
      </c>
      <c r="E74" s="11">
        <f t="shared" si="20"/>
        <v>0.12382</v>
      </c>
      <c r="F74" s="10">
        <v>1</v>
      </c>
      <c r="G74" s="10">
        <v>500</v>
      </c>
      <c r="H74" s="10">
        <f t="shared" si="14"/>
        <v>500</v>
      </c>
      <c r="I74" s="10"/>
      <c r="J74" s="10"/>
      <c r="K74" s="11"/>
      <c r="L74" s="10"/>
      <c r="N74">
        <f t="shared" si="17"/>
        <v>0.6</v>
      </c>
      <c r="O74">
        <f t="shared" si="18"/>
        <v>0.12382</v>
      </c>
    </row>
    <row r="75" spans="1:15">
      <c r="A75" s="10">
        <f t="shared" si="19"/>
        <v>86</v>
      </c>
      <c r="B75" s="10">
        <v>90</v>
      </c>
      <c r="C75" s="12" t="s">
        <v>69</v>
      </c>
      <c r="D75" s="10">
        <v>44</v>
      </c>
      <c r="E75" s="11">
        <f t="shared" si="20"/>
        <v>0.2072</v>
      </c>
      <c r="F75" s="10">
        <v>1</v>
      </c>
      <c r="G75" s="10">
        <v>300</v>
      </c>
      <c r="H75" s="10">
        <f t="shared" si="14"/>
        <v>300</v>
      </c>
      <c r="I75" s="14" t="s">
        <v>71</v>
      </c>
      <c r="J75" s="10">
        <v>46</v>
      </c>
      <c r="K75" s="11">
        <v>0.2</v>
      </c>
      <c r="L75" s="10"/>
      <c r="N75">
        <f t="shared" si="17"/>
        <v>1</v>
      </c>
      <c r="O75">
        <f>ROUND(N75/SUM($N$75:$N$86),5)</f>
        <v>0.2072</v>
      </c>
    </row>
    <row r="76" spans="1:15">
      <c r="A76" s="10">
        <f t="shared" si="19"/>
        <v>86</v>
      </c>
      <c r="B76" s="10">
        <v>90</v>
      </c>
      <c r="C76" s="13" t="s">
        <v>70</v>
      </c>
      <c r="D76" s="10">
        <v>45</v>
      </c>
      <c r="E76" s="11">
        <f t="shared" si="20"/>
        <v>0.06907</v>
      </c>
      <c r="F76" s="10">
        <v>1</v>
      </c>
      <c r="G76" s="10">
        <v>900</v>
      </c>
      <c r="H76" s="10">
        <f t="shared" si="14"/>
        <v>900</v>
      </c>
      <c r="I76" s="14" t="s">
        <v>72</v>
      </c>
      <c r="J76" s="10">
        <v>47</v>
      </c>
      <c r="K76" s="11">
        <v>0.11</v>
      </c>
      <c r="L76" s="10"/>
      <c r="N76">
        <f t="shared" si="17"/>
        <v>0.33333</v>
      </c>
      <c r="O76">
        <f t="shared" ref="O76:O86" si="21">ROUND(N76/SUM($N$75:$N$86),5)</f>
        <v>0.06907</v>
      </c>
    </row>
    <row r="77" spans="1:15">
      <c r="A77" s="10">
        <f t="shared" ref="A77:A88" si="22">B65+1</f>
        <v>86</v>
      </c>
      <c r="B77" s="10">
        <v>90</v>
      </c>
      <c r="C77" s="14" t="s">
        <v>71</v>
      </c>
      <c r="D77" s="10">
        <v>46</v>
      </c>
      <c r="E77" s="11">
        <f t="shared" si="20"/>
        <v>0.03271</v>
      </c>
      <c r="F77" s="10">
        <v>1</v>
      </c>
      <c r="G77" s="10">
        <v>1900</v>
      </c>
      <c r="H77" s="10">
        <f t="shared" si="14"/>
        <v>1900</v>
      </c>
      <c r="I77" s="14" t="s">
        <v>66</v>
      </c>
      <c r="J77" s="10">
        <v>37</v>
      </c>
      <c r="K77" s="11">
        <v>0.2</v>
      </c>
      <c r="L77" s="10"/>
      <c r="N77">
        <f t="shared" si="17"/>
        <v>0.15789</v>
      </c>
      <c r="O77">
        <f t="shared" si="21"/>
        <v>0.03271</v>
      </c>
    </row>
    <row r="78" spans="1:15">
      <c r="A78" s="10">
        <f t="shared" si="22"/>
        <v>86</v>
      </c>
      <c r="B78" s="10">
        <v>90</v>
      </c>
      <c r="C78" s="14" t="s">
        <v>72</v>
      </c>
      <c r="D78" s="10">
        <v>47</v>
      </c>
      <c r="E78" s="11">
        <f t="shared" si="20"/>
        <v>0.01072</v>
      </c>
      <c r="F78" s="10">
        <v>1</v>
      </c>
      <c r="G78" s="10">
        <v>5800</v>
      </c>
      <c r="H78" s="10">
        <f t="shared" si="14"/>
        <v>5800</v>
      </c>
      <c r="I78" s="15" t="s">
        <v>73</v>
      </c>
      <c r="J78" s="10">
        <v>48</v>
      </c>
      <c r="K78" s="11">
        <v>0.05</v>
      </c>
      <c r="L78" s="10"/>
      <c r="N78">
        <f t="shared" si="17"/>
        <v>0.05172</v>
      </c>
      <c r="O78">
        <f t="shared" si="21"/>
        <v>0.01072</v>
      </c>
    </row>
    <row r="79" spans="1:15">
      <c r="A79" s="10">
        <f t="shared" si="22"/>
        <v>86</v>
      </c>
      <c r="B79" s="10">
        <v>90</v>
      </c>
      <c r="C79" s="15" t="s">
        <v>73</v>
      </c>
      <c r="D79" s="10">
        <v>48</v>
      </c>
      <c r="E79" s="11">
        <f t="shared" si="20"/>
        <v>0.00586</v>
      </c>
      <c r="F79" s="10">
        <v>1</v>
      </c>
      <c r="G79" s="10">
        <v>10600</v>
      </c>
      <c r="H79" s="10">
        <f t="shared" ref="H79:H110" si="23">G79*F79</f>
        <v>10600</v>
      </c>
      <c r="I79" s="15" t="s">
        <v>74</v>
      </c>
      <c r="J79" s="10">
        <v>49</v>
      </c>
      <c r="K79" s="11">
        <v>0.03</v>
      </c>
      <c r="L79" s="10"/>
      <c r="N79">
        <f t="shared" si="17"/>
        <v>0.0283</v>
      </c>
      <c r="O79">
        <f t="shared" si="21"/>
        <v>0.00586</v>
      </c>
    </row>
    <row r="80" spans="1:15">
      <c r="A80" s="10">
        <f t="shared" si="22"/>
        <v>86</v>
      </c>
      <c r="B80" s="10">
        <v>90</v>
      </c>
      <c r="C80" s="15" t="s">
        <v>74</v>
      </c>
      <c r="D80" s="10">
        <v>49</v>
      </c>
      <c r="E80" s="11">
        <f t="shared" si="20"/>
        <v>0.00349</v>
      </c>
      <c r="F80" s="10">
        <v>1</v>
      </c>
      <c r="G80" s="10">
        <v>17800</v>
      </c>
      <c r="H80" s="10">
        <f t="shared" si="23"/>
        <v>17800</v>
      </c>
      <c r="I80" s="16" t="s">
        <v>75</v>
      </c>
      <c r="J80" s="10">
        <v>50</v>
      </c>
      <c r="K80" s="11">
        <v>0.01</v>
      </c>
      <c r="L80" s="10"/>
      <c r="N80">
        <f t="shared" si="17"/>
        <v>0.01685</v>
      </c>
      <c r="O80">
        <f t="shared" si="21"/>
        <v>0.00349</v>
      </c>
    </row>
    <row r="81" spans="1:15">
      <c r="A81" s="10">
        <f t="shared" si="22"/>
        <v>86</v>
      </c>
      <c r="B81" s="10">
        <v>90</v>
      </c>
      <c r="C81" s="16" t="s">
        <v>75</v>
      </c>
      <c r="D81" s="10">
        <v>50</v>
      </c>
      <c r="E81" s="11">
        <f t="shared" si="20"/>
        <v>0.00101</v>
      </c>
      <c r="F81" s="10">
        <v>1</v>
      </c>
      <c r="G81" s="10">
        <v>61700</v>
      </c>
      <c r="H81" s="10">
        <f t="shared" si="23"/>
        <v>61700</v>
      </c>
      <c r="I81" s="15" t="s">
        <v>1500</v>
      </c>
      <c r="J81" s="10">
        <v>76</v>
      </c>
      <c r="K81" s="11">
        <v>0.2</v>
      </c>
      <c r="L81" s="10"/>
      <c r="N81">
        <f t="shared" si="17"/>
        <v>0.00486</v>
      </c>
      <c r="O81">
        <f t="shared" si="21"/>
        <v>0.00101</v>
      </c>
    </row>
    <row r="82" spans="1:15">
      <c r="A82" s="10">
        <f t="shared" si="22"/>
        <v>86</v>
      </c>
      <c r="B82" s="10">
        <v>90</v>
      </c>
      <c r="C82" s="15" t="s">
        <v>1500</v>
      </c>
      <c r="D82" s="10">
        <v>76</v>
      </c>
      <c r="E82" s="11">
        <f t="shared" si="20"/>
        <v>0.3108</v>
      </c>
      <c r="F82" s="10">
        <v>2</v>
      </c>
      <c r="G82" s="10">
        <v>100</v>
      </c>
      <c r="H82" s="10">
        <f t="shared" si="23"/>
        <v>200</v>
      </c>
      <c r="I82" s="15" t="s">
        <v>223</v>
      </c>
      <c r="J82" s="10">
        <v>68</v>
      </c>
      <c r="K82" s="11">
        <v>0.2</v>
      </c>
      <c r="L82" s="10"/>
      <c r="N82">
        <f t="shared" si="17"/>
        <v>1.5</v>
      </c>
      <c r="O82">
        <f t="shared" si="21"/>
        <v>0.3108</v>
      </c>
    </row>
    <row r="83" spans="1:15">
      <c r="A83" s="10">
        <f t="shared" si="22"/>
        <v>86</v>
      </c>
      <c r="B83" s="10">
        <v>90</v>
      </c>
      <c r="C83" s="15" t="s">
        <v>223</v>
      </c>
      <c r="D83" s="10">
        <v>68</v>
      </c>
      <c r="E83" s="11">
        <f t="shared" si="20"/>
        <v>0.06907</v>
      </c>
      <c r="F83" s="10">
        <v>1</v>
      </c>
      <c r="G83" s="10">
        <v>900</v>
      </c>
      <c r="H83" s="10">
        <f t="shared" si="23"/>
        <v>900</v>
      </c>
      <c r="I83" s="10"/>
      <c r="J83" s="10"/>
      <c r="K83" s="11"/>
      <c r="L83" s="10"/>
      <c r="N83">
        <f t="shared" si="17"/>
        <v>0.33333</v>
      </c>
      <c r="O83">
        <f t="shared" si="21"/>
        <v>0.06907</v>
      </c>
    </row>
    <row r="84" spans="1:15">
      <c r="A84" s="10">
        <f t="shared" si="22"/>
        <v>86</v>
      </c>
      <c r="B84" s="10">
        <v>90</v>
      </c>
      <c r="C84" s="13" t="s">
        <v>56</v>
      </c>
      <c r="D84" s="10">
        <v>27</v>
      </c>
      <c r="E84" s="11">
        <f t="shared" si="20"/>
        <v>0.06216</v>
      </c>
      <c r="F84" s="10">
        <v>1</v>
      </c>
      <c r="G84" s="10">
        <v>1000</v>
      </c>
      <c r="H84" s="10">
        <f t="shared" si="23"/>
        <v>1000</v>
      </c>
      <c r="I84" s="10"/>
      <c r="J84" s="10"/>
      <c r="K84" s="11"/>
      <c r="L84" s="10"/>
      <c r="N84">
        <f t="shared" si="17"/>
        <v>0.3</v>
      </c>
      <c r="O84">
        <f t="shared" si="21"/>
        <v>0.06216</v>
      </c>
    </row>
    <row r="85" spans="1:15">
      <c r="A85" s="10">
        <f t="shared" si="22"/>
        <v>86</v>
      </c>
      <c r="B85" s="10">
        <v>90</v>
      </c>
      <c r="C85" s="13" t="s">
        <v>53</v>
      </c>
      <c r="D85" s="10">
        <v>24</v>
      </c>
      <c r="E85" s="11">
        <f t="shared" si="20"/>
        <v>0.1036</v>
      </c>
      <c r="F85" s="10">
        <v>3</v>
      </c>
      <c r="G85" s="10">
        <v>200</v>
      </c>
      <c r="H85" s="10">
        <f t="shared" si="23"/>
        <v>600</v>
      </c>
      <c r="I85" s="10"/>
      <c r="J85" s="10"/>
      <c r="K85" s="11"/>
      <c r="L85" s="10"/>
      <c r="N85">
        <f t="shared" si="17"/>
        <v>0.5</v>
      </c>
      <c r="O85">
        <f t="shared" si="21"/>
        <v>0.1036</v>
      </c>
    </row>
    <row r="86" spans="1:15">
      <c r="A86" s="10">
        <f t="shared" si="22"/>
        <v>86</v>
      </c>
      <c r="B86" s="10">
        <v>90</v>
      </c>
      <c r="C86" s="14" t="s">
        <v>66</v>
      </c>
      <c r="D86" s="10">
        <v>37</v>
      </c>
      <c r="E86" s="11">
        <f t="shared" si="20"/>
        <v>0.12432</v>
      </c>
      <c r="F86" s="10">
        <v>1</v>
      </c>
      <c r="G86" s="10">
        <v>500</v>
      </c>
      <c r="H86" s="10">
        <f t="shared" si="23"/>
        <v>500</v>
      </c>
      <c r="I86" s="10"/>
      <c r="J86" s="10"/>
      <c r="K86" s="11"/>
      <c r="L86" s="10"/>
      <c r="N86">
        <f t="shared" si="17"/>
        <v>0.6</v>
      </c>
      <c r="O86">
        <f t="shared" si="21"/>
        <v>0.12432</v>
      </c>
    </row>
    <row r="87" spans="1:15">
      <c r="A87" s="10">
        <f t="shared" si="22"/>
        <v>91</v>
      </c>
      <c r="B87" s="10">
        <v>95</v>
      </c>
      <c r="C87" s="12" t="s">
        <v>69</v>
      </c>
      <c r="D87" s="10">
        <v>44</v>
      </c>
      <c r="E87" s="11">
        <f t="shared" si="20"/>
        <v>0.20795</v>
      </c>
      <c r="F87" s="10">
        <v>1</v>
      </c>
      <c r="G87" s="10">
        <v>300</v>
      </c>
      <c r="H87" s="10">
        <f t="shared" si="23"/>
        <v>300</v>
      </c>
      <c r="I87" s="14" t="s">
        <v>71</v>
      </c>
      <c r="J87" s="10">
        <v>46</v>
      </c>
      <c r="K87" s="11">
        <v>0.2</v>
      </c>
      <c r="L87" s="10"/>
      <c r="N87">
        <f t="shared" si="17"/>
        <v>1</v>
      </c>
      <c r="O87">
        <f>ROUND(N87/SUM($N$87:$N$98),5)</f>
        <v>0.20795</v>
      </c>
    </row>
    <row r="88" spans="1:15">
      <c r="A88" s="10">
        <f t="shared" si="22"/>
        <v>91</v>
      </c>
      <c r="B88" s="10">
        <v>95</v>
      </c>
      <c r="C88" s="13" t="s">
        <v>70</v>
      </c>
      <c r="D88" s="10">
        <v>45</v>
      </c>
      <c r="E88" s="11">
        <f t="shared" si="20"/>
        <v>0.06932</v>
      </c>
      <c r="F88" s="10">
        <v>1</v>
      </c>
      <c r="G88" s="10">
        <v>900</v>
      </c>
      <c r="H88" s="10">
        <f t="shared" si="23"/>
        <v>900</v>
      </c>
      <c r="I88" s="14" t="s">
        <v>72</v>
      </c>
      <c r="J88" s="10">
        <v>47</v>
      </c>
      <c r="K88" s="11">
        <v>0.11</v>
      </c>
      <c r="L88" s="10"/>
      <c r="N88">
        <f t="shared" si="17"/>
        <v>0.33333</v>
      </c>
      <c r="O88">
        <f t="shared" ref="O88:O98" si="24">ROUND(N88/SUM($N$87:$N$98),5)</f>
        <v>0.06932</v>
      </c>
    </row>
    <row r="89" spans="1:15">
      <c r="A89" s="10">
        <f t="shared" ref="A89:A100" si="25">B77+1</f>
        <v>91</v>
      </c>
      <c r="B89" s="10">
        <v>95</v>
      </c>
      <c r="C89" s="14" t="s">
        <v>71</v>
      </c>
      <c r="D89" s="10">
        <v>46</v>
      </c>
      <c r="E89" s="11">
        <f t="shared" si="20"/>
        <v>0.03283</v>
      </c>
      <c r="F89" s="10">
        <v>1</v>
      </c>
      <c r="G89" s="10">
        <v>1900</v>
      </c>
      <c r="H89" s="10">
        <f t="shared" si="23"/>
        <v>1900</v>
      </c>
      <c r="I89" s="14" t="s">
        <v>66</v>
      </c>
      <c r="J89" s="10">
        <v>37</v>
      </c>
      <c r="K89" s="11">
        <v>0.2</v>
      </c>
      <c r="L89" s="10"/>
      <c r="N89">
        <f t="shared" si="17"/>
        <v>0.15789</v>
      </c>
      <c r="O89">
        <f t="shared" si="24"/>
        <v>0.03283</v>
      </c>
    </row>
    <row r="90" spans="1:15">
      <c r="A90" s="10">
        <f t="shared" si="25"/>
        <v>91</v>
      </c>
      <c r="B90" s="10">
        <v>95</v>
      </c>
      <c r="C90" s="14" t="s">
        <v>72</v>
      </c>
      <c r="D90" s="10">
        <v>47</v>
      </c>
      <c r="E90" s="11">
        <f t="shared" si="20"/>
        <v>0.01076</v>
      </c>
      <c r="F90" s="10">
        <v>1</v>
      </c>
      <c r="G90" s="10">
        <v>5800</v>
      </c>
      <c r="H90" s="10">
        <f t="shared" si="23"/>
        <v>5800</v>
      </c>
      <c r="I90" s="15" t="s">
        <v>73</v>
      </c>
      <c r="J90" s="10">
        <v>48</v>
      </c>
      <c r="K90" s="11">
        <v>0.05</v>
      </c>
      <c r="L90" s="10"/>
      <c r="N90">
        <f t="shared" si="17"/>
        <v>0.05172</v>
      </c>
      <c r="O90">
        <f t="shared" si="24"/>
        <v>0.01076</v>
      </c>
    </row>
    <row r="91" spans="1:15">
      <c r="A91" s="10">
        <f t="shared" si="25"/>
        <v>91</v>
      </c>
      <c r="B91" s="10">
        <v>95</v>
      </c>
      <c r="C91" s="15" t="s">
        <v>73</v>
      </c>
      <c r="D91" s="10">
        <v>48</v>
      </c>
      <c r="E91" s="11">
        <f t="shared" si="20"/>
        <v>0.00589</v>
      </c>
      <c r="F91" s="10">
        <v>1</v>
      </c>
      <c r="G91" s="10">
        <v>10600</v>
      </c>
      <c r="H91" s="10">
        <f t="shared" si="23"/>
        <v>10600</v>
      </c>
      <c r="I91" s="15" t="s">
        <v>74</v>
      </c>
      <c r="J91" s="10">
        <v>49</v>
      </c>
      <c r="K91" s="11">
        <v>0.03</v>
      </c>
      <c r="L91" s="10"/>
      <c r="N91">
        <f t="shared" si="17"/>
        <v>0.0283</v>
      </c>
      <c r="O91">
        <f t="shared" si="24"/>
        <v>0.00589</v>
      </c>
    </row>
    <row r="92" spans="1:15">
      <c r="A92" s="10">
        <f t="shared" si="25"/>
        <v>91</v>
      </c>
      <c r="B92" s="10">
        <v>95</v>
      </c>
      <c r="C92" s="15" t="s">
        <v>74</v>
      </c>
      <c r="D92" s="10">
        <v>49</v>
      </c>
      <c r="E92" s="11">
        <f t="shared" si="20"/>
        <v>0.0035</v>
      </c>
      <c r="F92" s="10">
        <v>1</v>
      </c>
      <c r="G92" s="10">
        <v>17800</v>
      </c>
      <c r="H92" s="10">
        <f t="shared" si="23"/>
        <v>17800</v>
      </c>
      <c r="I92" s="16" t="s">
        <v>75</v>
      </c>
      <c r="J92" s="10">
        <v>50</v>
      </c>
      <c r="K92" s="11">
        <v>0.01</v>
      </c>
      <c r="L92" s="10"/>
      <c r="N92">
        <f t="shared" si="17"/>
        <v>0.01685</v>
      </c>
      <c r="O92">
        <f t="shared" si="24"/>
        <v>0.0035</v>
      </c>
    </row>
    <row r="93" spans="1:15">
      <c r="A93" s="10">
        <f t="shared" si="25"/>
        <v>91</v>
      </c>
      <c r="B93" s="10">
        <v>95</v>
      </c>
      <c r="C93" s="16" t="s">
        <v>75</v>
      </c>
      <c r="D93" s="10">
        <v>50</v>
      </c>
      <c r="E93" s="11">
        <f t="shared" si="20"/>
        <v>0.00101</v>
      </c>
      <c r="F93" s="10">
        <v>1</v>
      </c>
      <c r="G93" s="10">
        <v>61700</v>
      </c>
      <c r="H93" s="10">
        <f t="shared" si="23"/>
        <v>61700</v>
      </c>
      <c r="I93" s="15" t="s">
        <v>1500</v>
      </c>
      <c r="J93" s="10">
        <v>76</v>
      </c>
      <c r="K93" s="11">
        <v>0.2</v>
      </c>
      <c r="L93" s="10"/>
      <c r="N93">
        <f t="shared" si="17"/>
        <v>0.00486</v>
      </c>
      <c r="O93">
        <f t="shared" si="24"/>
        <v>0.00101</v>
      </c>
    </row>
    <row r="94" spans="1:15">
      <c r="A94" s="10">
        <f t="shared" si="25"/>
        <v>91</v>
      </c>
      <c r="B94" s="10">
        <v>95</v>
      </c>
      <c r="C94" s="15" t="s">
        <v>1500</v>
      </c>
      <c r="D94" s="10">
        <v>76</v>
      </c>
      <c r="E94" s="11">
        <f t="shared" si="20"/>
        <v>0.31193</v>
      </c>
      <c r="F94" s="10">
        <v>2</v>
      </c>
      <c r="G94" s="10">
        <v>100</v>
      </c>
      <c r="H94" s="10">
        <f t="shared" si="23"/>
        <v>200</v>
      </c>
      <c r="I94" s="15" t="s">
        <v>225</v>
      </c>
      <c r="J94" s="10">
        <v>69</v>
      </c>
      <c r="K94" s="11">
        <v>0.2</v>
      </c>
      <c r="L94" s="10"/>
      <c r="N94">
        <f t="shared" si="17"/>
        <v>1.5</v>
      </c>
      <c r="O94">
        <f t="shared" si="24"/>
        <v>0.31193</v>
      </c>
    </row>
    <row r="95" spans="1:15">
      <c r="A95" s="10">
        <f t="shared" si="25"/>
        <v>91</v>
      </c>
      <c r="B95" s="10">
        <v>95</v>
      </c>
      <c r="C95" s="15" t="s">
        <v>225</v>
      </c>
      <c r="D95" s="10">
        <v>69</v>
      </c>
      <c r="E95" s="11">
        <f t="shared" si="20"/>
        <v>0.06567</v>
      </c>
      <c r="F95" s="10">
        <v>1</v>
      </c>
      <c r="G95" s="10">
        <v>950</v>
      </c>
      <c r="H95" s="10">
        <f t="shared" si="23"/>
        <v>950</v>
      </c>
      <c r="I95" s="10"/>
      <c r="J95" s="10"/>
      <c r="K95" s="11"/>
      <c r="L95" s="10"/>
      <c r="N95">
        <f t="shared" si="17"/>
        <v>0.31579</v>
      </c>
      <c r="O95">
        <f t="shared" si="24"/>
        <v>0.06567</v>
      </c>
    </row>
    <row r="96" spans="1:15">
      <c r="A96" s="10">
        <f t="shared" si="25"/>
        <v>91</v>
      </c>
      <c r="B96" s="10">
        <v>95</v>
      </c>
      <c r="C96" s="13" t="s">
        <v>56</v>
      </c>
      <c r="D96" s="10">
        <v>27</v>
      </c>
      <c r="E96" s="11">
        <f t="shared" si="20"/>
        <v>0.06239</v>
      </c>
      <c r="F96" s="10">
        <v>1</v>
      </c>
      <c r="G96" s="10">
        <v>1000</v>
      </c>
      <c r="H96" s="10">
        <f t="shared" si="23"/>
        <v>1000</v>
      </c>
      <c r="I96" s="10"/>
      <c r="J96" s="10"/>
      <c r="K96" s="11"/>
      <c r="L96" s="10"/>
      <c r="N96">
        <f t="shared" si="17"/>
        <v>0.3</v>
      </c>
      <c r="O96">
        <f t="shared" si="24"/>
        <v>0.06239</v>
      </c>
    </row>
    <row r="97" spans="1:15">
      <c r="A97" s="10">
        <f t="shared" si="25"/>
        <v>91</v>
      </c>
      <c r="B97" s="10">
        <v>95</v>
      </c>
      <c r="C97" s="13" t="s">
        <v>53</v>
      </c>
      <c r="D97" s="10">
        <v>24</v>
      </c>
      <c r="E97" s="11">
        <f t="shared" si="20"/>
        <v>0.10398</v>
      </c>
      <c r="F97" s="10">
        <v>3</v>
      </c>
      <c r="G97" s="10">
        <v>200</v>
      </c>
      <c r="H97" s="10">
        <f t="shared" si="23"/>
        <v>600</v>
      </c>
      <c r="I97" s="10"/>
      <c r="J97" s="10"/>
      <c r="K97" s="11"/>
      <c r="L97" s="10"/>
      <c r="N97">
        <f t="shared" si="17"/>
        <v>0.5</v>
      </c>
      <c r="O97">
        <f t="shared" si="24"/>
        <v>0.10398</v>
      </c>
    </row>
    <row r="98" spans="1:15">
      <c r="A98" s="10">
        <f t="shared" si="25"/>
        <v>91</v>
      </c>
      <c r="B98" s="10">
        <v>95</v>
      </c>
      <c r="C98" s="14" t="s">
        <v>66</v>
      </c>
      <c r="D98" s="10">
        <v>37</v>
      </c>
      <c r="E98" s="11">
        <f t="shared" si="20"/>
        <v>0.12477</v>
      </c>
      <c r="F98" s="10">
        <v>1</v>
      </c>
      <c r="G98" s="10">
        <v>500</v>
      </c>
      <c r="H98" s="10">
        <f t="shared" si="23"/>
        <v>500</v>
      </c>
      <c r="I98" s="10"/>
      <c r="J98" s="10"/>
      <c r="K98" s="11"/>
      <c r="L98" s="10"/>
      <c r="N98">
        <f t="shared" si="17"/>
        <v>0.6</v>
      </c>
      <c r="O98">
        <f t="shared" si="24"/>
        <v>0.12477</v>
      </c>
    </row>
    <row r="99" spans="1:15">
      <c r="A99" s="10">
        <f t="shared" si="25"/>
        <v>96</v>
      </c>
      <c r="B99" s="10">
        <v>100</v>
      </c>
      <c r="C99" s="12" t="s">
        <v>69</v>
      </c>
      <c r="D99" s="10">
        <v>44</v>
      </c>
      <c r="E99" s="11">
        <f t="shared" si="20"/>
        <v>0.20864</v>
      </c>
      <c r="F99" s="10">
        <v>1</v>
      </c>
      <c r="G99" s="10">
        <v>300</v>
      </c>
      <c r="H99" s="10">
        <f t="shared" si="23"/>
        <v>300</v>
      </c>
      <c r="I99" s="14" t="s">
        <v>71</v>
      </c>
      <c r="J99" s="10">
        <v>46</v>
      </c>
      <c r="K99" s="11">
        <v>0.2</v>
      </c>
      <c r="L99" s="10"/>
      <c r="N99">
        <f t="shared" si="17"/>
        <v>1</v>
      </c>
      <c r="O99">
        <f>ROUND(N99/SUM($N$99:$N$110),5)</f>
        <v>0.20864</v>
      </c>
    </row>
    <row r="100" spans="1:15">
      <c r="A100" s="10">
        <f t="shared" si="25"/>
        <v>96</v>
      </c>
      <c r="B100" s="10">
        <v>100</v>
      </c>
      <c r="C100" s="13" t="s">
        <v>70</v>
      </c>
      <c r="D100" s="10">
        <v>45</v>
      </c>
      <c r="E100" s="11">
        <f t="shared" si="20"/>
        <v>0.06955</v>
      </c>
      <c r="F100" s="10">
        <v>1</v>
      </c>
      <c r="G100" s="10">
        <v>900</v>
      </c>
      <c r="H100" s="10">
        <f t="shared" si="23"/>
        <v>900</v>
      </c>
      <c r="I100" s="14" t="s">
        <v>72</v>
      </c>
      <c r="J100" s="10">
        <v>47</v>
      </c>
      <c r="K100" s="11">
        <v>0.11</v>
      </c>
      <c r="L100" s="10"/>
      <c r="N100">
        <f t="shared" si="17"/>
        <v>0.33333</v>
      </c>
      <c r="O100">
        <f t="shared" ref="O100:O110" si="26">ROUND(N100/SUM($N$99:$N$110),5)</f>
        <v>0.06955</v>
      </c>
    </row>
    <row r="101" spans="1:15">
      <c r="A101" s="10">
        <f t="shared" ref="A101:A110" si="27">B89+1</f>
        <v>96</v>
      </c>
      <c r="B101" s="10">
        <v>100</v>
      </c>
      <c r="C101" s="14" t="s">
        <v>71</v>
      </c>
      <c r="D101" s="10">
        <v>46</v>
      </c>
      <c r="E101" s="11">
        <f t="shared" si="20"/>
        <v>0.03294</v>
      </c>
      <c r="F101" s="10">
        <v>1</v>
      </c>
      <c r="G101" s="10">
        <v>1900</v>
      </c>
      <c r="H101" s="10">
        <f t="shared" si="23"/>
        <v>1900</v>
      </c>
      <c r="I101" s="14" t="s">
        <v>66</v>
      </c>
      <c r="J101" s="10">
        <v>37</v>
      </c>
      <c r="K101" s="11">
        <v>0.2</v>
      </c>
      <c r="L101" s="10"/>
      <c r="N101">
        <f t="shared" si="17"/>
        <v>0.15789</v>
      </c>
      <c r="O101">
        <f t="shared" si="26"/>
        <v>0.03294</v>
      </c>
    </row>
    <row r="102" spans="1:15">
      <c r="A102" s="10">
        <f t="shared" si="27"/>
        <v>96</v>
      </c>
      <c r="B102" s="10">
        <v>100</v>
      </c>
      <c r="C102" s="14" t="s">
        <v>72</v>
      </c>
      <c r="D102" s="10">
        <v>47</v>
      </c>
      <c r="E102" s="11">
        <f t="shared" si="20"/>
        <v>0.01079</v>
      </c>
      <c r="F102" s="10">
        <v>1</v>
      </c>
      <c r="G102" s="10">
        <v>5800</v>
      </c>
      <c r="H102" s="10">
        <f t="shared" si="23"/>
        <v>5800</v>
      </c>
      <c r="I102" s="15" t="s">
        <v>73</v>
      </c>
      <c r="J102" s="10">
        <v>48</v>
      </c>
      <c r="K102" s="11">
        <v>0.05</v>
      </c>
      <c r="L102" s="10"/>
      <c r="N102">
        <f t="shared" si="17"/>
        <v>0.05172</v>
      </c>
      <c r="O102">
        <f t="shared" si="26"/>
        <v>0.01079</v>
      </c>
    </row>
    <row r="103" spans="1:15">
      <c r="A103" s="10">
        <f t="shared" si="27"/>
        <v>96</v>
      </c>
      <c r="B103" s="10">
        <v>100</v>
      </c>
      <c r="C103" s="15" t="s">
        <v>73</v>
      </c>
      <c r="D103" s="10">
        <v>48</v>
      </c>
      <c r="E103" s="11">
        <f t="shared" si="20"/>
        <v>0.0059</v>
      </c>
      <c r="F103" s="10">
        <v>1</v>
      </c>
      <c r="G103" s="10">
        <v>10600</v>
      </c>
      <c r="H103" s="10">
        <f t="shared" si="23"/>
        <v>10600</v>
      </c>
      <c r="I103" s="15" t="s">
        <v>74</v>
      </c>
      <c r="J103" s="10">
        <v>49</v>
      </c>
      <c r="K103" s="11">
        <v>0.03</v>
      </c>
      <c r="L103" s="10"/>
      <c r="N103">
        <f t="shared" si="17"/>
        <v>0.0283</v>
      </c>
      <c r="O103">
        <f t="shared" si="26"/>
        <v>0.0059</v>
      </c>
    </row>
    <row r="104" spans="1:15">
      <c r="A104" s="10">
        <f t="shared" si="27"/>
        <v>96</v>
      </c>
      <c r="B104" s="10">
        <v>100</v>
      </c>
      <c r="C104" s="15" t="s">
        <v>74</v>
      </c>
      <c r="D104" s="10">
        <v>49</v>
      </c>
      <c r="E104" s="11">
        <f t="shared" si="20"/>
        <v>0.00352</v>
      </c>
      <c r="F104" s="10">
        <v>1</v>
      </c>
      <c r="G104" s="10">
        <v>17800</v>
      </c>
      <c r="H104" s="10">
        <f t="shared" si="23"/>
        <v>17800</v>
      </c>
      <c r="I104" s="16" t="s">
        <v>75</v>
      </c>
      <c r="J104" s="10">
        <v>50</v>
      </c>
      <c r="K104" s="11">
        <v>0.01</v>
      </c>
      <c r="L104" s="10"/>
      <c r="N104">
        <f t="shared" si="17"/>
        <v>0.01685</v>
      </c>
      <c r="O104">
        <f t="shared" si="26"/>
        <v>0.00352</v>
      </c>
    </row>
    <row r="105" spans="1:15">
      <c r="A105" s="10">
        <f t="shared" si="27"/>
        <v>96</v>
      </c>
      <c r="B105" s="10">
        <v>100</v>
      </c>
      <c r="C105" s="16" t="s">
        <v>75</v>
      </c>
      <c r="D105" s="10">
        <v>50</v>
      </c>
      <c r="E105" s="11">
        <f t="shared" si="20"/>
        <v>0.00101</v>
      </c>
      <c r="F105" s="10">
        <v>1</v>
      </c>
      <c r="G105" s="10">
        <v>61700</v>
      </c>
      <c r="H105" s="10">
        <f t="shared" si="23"/>
        <v>61700</v>
      </c>
      <c r="I105" s="15" t="s">
        <v>1500</v>
      </c>
      <c r="J105" s="10">
        <v>76</v>
      </c>
      <c r="K105" s="11">
        <v>0.2</v>
      </c>
      <c r="L105" s="10"/>
      <c r="N105">
        <f t="shared" si="17"/>
        <v>0.00486</v>
      </c>
      <c r="O105">
        <f t="shared" si="26"/>
        <v>0.00101</v>
      </c>
    </row>
    <row r="106" spans="1:15">
      <c r="A106" s="10">
        <f t="shared" si="27"/>
        <v>96</v>
      </c>
      <c r="B106" s="10">
        <v>100</v>
      </c>
      <c r="C106" s="15" t="s">
        <v>1500</v>
      </c>
      <c r="D106" s="10">
        <v>76</v>
      </c>
      <c r="E106" s="11">
        <f t="shared" si="20"/>
        <v>0.31296</v>
      </c>
      <c r="F106" s="10">
        <v>2</v>
      </c>
      <c r="G106" s="10">
        <v>100</v>
      </c>
      <c r="H106" s="10">
        <f t="shared" si="23"/>
        <v>200</v>
      </c>
      <c r="I106" s="15" t="s">
        <v>228</v>
      </c>
      <c r="J106" s="10">
        <v>70</v>
      </c>
      <c r="K106" s="11">
        <v>0.2</v>
      </c>
      <c r="L106" s="10"/>
      <c r="N106">
        <f t="shared" si="17"/>
        <v>1.5</v>
      </c>
      <c r="O106">
        <f t="shared" si="26"/>
        <v>0.31296</v>
      </c>
    </row>
    <row r="107" spans="1:15">
      <c r="A107" s="10">
        <f t="shared" si="27"/>
        <v>96</v>
      </c>
      <c r="B107" s="10">
        <v>100</v>
      </c>
      <c r="C107" s="15" t="s">
        <v>228</v>
      </c>
      <c r="D107" s="10">
        <v>70</v>
      </c>
      <c r="E107" s="11">
        <f t="shared" si="20"/>
        <v>0.06259</v>
      </c>
      <c r="F107" s="10">
        <v>1</v>
      </c>
      <c r="G107" s="10">
        <v>1000</v>
      </c>
      <c r="H107" s="10">
        <f t="shared" si="23"/>
        <v>1000</v>
      </c>
      <c r="I107" s="10"/>
      <c r="J107" s="10"/>
      <c r="K107" s="11"/>
      <c r="L107" s="10"/>
      <c r="N107">
        <f t="shared" si="17"/>
        <v>0.3</v>
      </c>
      <c r="O107">
        <f t="shared" si="26"/>
        <v>0.06259</v>
      </c>
    </row>
    <row r="108" spans="1:15">
      <c r="A108" s="10">
        <f t="shared" si="27"/>
        <v>96</v>
      </c>
      <c r="B108" s="10">
        <v>100</v>
      </c>
      <c r="C108" s="13" t="s">
        <v>56</v>
      </c>
      <c r="D108" s="10">
        <v>27</v>
      </c>
      <c r="E108" s="11">
        <f t="shared" si="20"/>
        <v>0.06259</v>
      </c>
      <c r="F108" s="10">
        <v>1</v>
      </c>
      <c r="G108" s="10">
        <v>1000</v>
      </c>
      <c r="H108" s="10">
        <f t="shared" si="23"/>
        <v>1000</v>
      </c>
      <c r="I108" s="10"/>
      <c r="J108" s="10"/>
      <c r="K108" s="11"/>
      <c r="L108" s="10"/>
      <c r="N108">
        <f t="shared" si="17"/>
        <v>0.3</v>
      </c>
      <c r="O108">
        <f t="shared" si="26"/>
        <v>0.06259</v>
      </c>
    </row>
    <row r="109" spans="1:15">
      <c r="A109" s="10">
        <f t="shared" si="27"/>
        <v>96</v>
      </c>
      <c r="B109" s="10">
        <v>100</v>
      </c>
      <c r="C109" s="13" t="s">
        <v>53</v>
      </c>
      <c r="D109" s="10">
        <v>24</v>
      </c>
      <c r="E109" s="11">
        <f t="shared" si="20"/>
        <v>0.10432</v>
      </c>
      <c r="F109" s="10">
        <v>3</v>
      </c>
      <c r="G109" s="10">
        <v>200</v>
      </c>
      <c r="H109" s="10">
        <f t="shared" si="23"/>
        <v>600</v>
      </c>
      <c r="I109" s="10"/>
      <c r="J109" s="10"/>
      <c r="K109" s="11"/>
      <c r="L109" s="10"/>
      <c r="N109">
        <f t="shared" si="17"/>
        <v>0.5</v>
      </c>
      <c r="O109">
        <f t="shared" si="26"/>
        <v>0.10432</v>
      </c>
    </row>
    <row r="110" spans="1:15">
      <c r="A110" s="10">
        <f t="shared" si="27"/>
        <v>96</v>
      </c>
      <c r="B110" s="10">
        <v>100</v>
      </c>
      <c r="C110" s="14" t="s">
        <v>66</v>
      </c>
      <c r="D110" s="10">
        <v>37</v>
      </c>
      <c r="E110" s="11">
        <f t="shared" si="20"/>
        <v>0.12518</v>
      </c>
      <c r="F110" s="10">
        <v>1</v>
      </c>
      <c r="G110" s="10">
        <v>500</v>
      </c>
      <c r="H110" s="10">
        <f t="shared" si="23"/>
        <v>500</v>
      </c>
      <c r="I110" s="10"/>
      <c r="J110" s="10"/>
      <c r="K110" s="11"/>
      <c r="L110" s="10"/>
      <c r="N110">
        <f t="shared" si="17"/>
        <v>0.6</v>
      </c>
      <c r="O110">
        <f t="shared" si="26"/>
        <v>0.12518</v>
      </c>
    </row>
    <row r="111" spans="1:12">
      <c r="A111" s="10"/>
      <c r="B111" s="10"/>
      <c r="C111" s="10"/>
      <c r="D111" s="10"/>
      <c r="E111" s="11"/>
      <c r="F111" s="10"/>
      <c r="G111" s="10"/>
      <c r="H111" s="10"/>
      <c r="I111" s="10"/>
      <c r="J111" s="10"/>
      <c r="K111" s="11"/>
      <c r="L111" s="10"/>
    </row>
    <row r="112" spans="1:12">
      <c r="A112" s="10"/>
      <c r="B112" s="10"/>
      <c r="C112" s="10"/>
      <c r="D112" s="10"/>
      <c r="E112" s="11"/>
      <c r="F112" s="10"/>
      <c r="G112" s="10"/>
      <c r="H112" s="10"/>
      <c r="I112" s="10"/>
      <c r="J112" s="10"/>
      <c r="K112" s="11"/>
      <c r="L112" s="10"/>
    </row>
    <row r="113" spans="1:12">
      <c r="A113" s="10"/>
      <c r="B113" s="10"/>
      <c r="C113" s="10"/>
      <c r="D113" s="10"/>
      <c r="E113" s="11"/>
      <c r="F113" s="10"/>
      <c r="G113" s="10"/>
      <c r="H113" s="10"/>
      <c r="I113" s="10"/>
      <c r="J113" s="10"/>
      <c r="K113" s="11"/>
      <c r="L113" s="10"/>
    </row>
    <row r="114" spans="1:12">
      <c r="A114" s="10"/>
      <c r="B114" s="10"/>
      <c r="C114" s="10"/>
      <c r="D114" s="10"/>
      <c r="E114" s="11"/>
      <c r="F114" s="10"/>
      <c r="G114" s="10"/>
      <c r="H114" s="10"/>
      <c r="I114" s="10"/>
      <c r="J114" s="10"/>
      <c r="K114" s="11"/>
      <c r="L114" s="10"/>
    </row>
    <row r="115" spans="1:12">
      <c r="A115" s="10"/>
      <c r="B115" s="10"/>
      <c r="C115" s="10"/>
      <c r="D115" s="10"/>
      <c r="E115" s="11"/>
      <c r="F115" s="10"/>
      <c r="G115" s="10"/>
      <c r="H115" s="10"/>
      <c r="I115" s="10"/>
      <c r="J115" s="10"/>
      <c r="K115" s="11"/>
      <c r="L115" s="10"/>
    </row>
    <row r="116" spans="1:12">
      <c r="A116" s="10"/>
      <c r="B116" s="10"/>
      <c r="C116" s="10"/>
      <c r="D116" s="10"/>
      <c r="E116" s="11"/>
      <c r="F116" s="10"/>
      <c r="G116" s="10"/>
      <c r="H116" s="10"/>
      <c r="I116" s="10"/>
      <c r="J116" s="10"/>
      <c r="K116" s="11"/>
      <c r="L116" s="10"/>
    </row>
    <row r="117" spans="1:12">
      <c r="A117" s="10"/>
      <c r="B117" s="10"/>
      <c r="C117" s="10"/>
      <c r="D117" s="10"/>
      <c r="E117" s="11"/>
      <c r="F117" s="10"/>
      <c r="G117" s="10"/>
      <c r="H117" s="10"/>
      <c r="I117" s="10"/>
      <c r="J117" s="10"/>
      <c r="K117" s="11"/>
      <c r="L117" s="10"/>
    </row>
    <row r="118" spans="1:12">
      <c r="A118" s="10"/>
      <c r="B118" s="10"/>
      <c r="C118" s="10"/>
      <c r="D118" s="10"/>
      <c r="E118" s="11"/>
      <c r="F118" s="10"/>
      <c r="G118" s="10"/>
      <c r="H118" s="10"/>
      <c r="I118" s="10"/>
      <c r="J118" s="10"/>
      <c r="K118" s="11"/>
      <c r="L118" s="10"/>
    </row>
    <row r="119" spans="1:12">
      <c r="A119" s="10"/>
      <c r="B119" s="10"/>
      <c r="C119" s="10"/>
      <c r="D119" s="10"/>
      <c r="E119" s="11"/>
      <c r="F119" s="10"/>
      <c r="G119" s="10"/>
      <c r="H119" s="10"/>
      <c r="I119" s="10"/>
      <c r="J119" s="10"/>
      <c r="K119" s="11"/>
      <c r="L119" s="10"/>
    </row>
    <row r="120" spans="1:12">
      <c r="A120" s="10"/>
      <c r="B120" s="10"/>
      <c r="C120" s="10"/>
      <c r="D120" s="10"/>
      <c r="E120" s="11"/>
      <c r="F120" s="10"/>
      <c r="G120" s="10"/>
      <c r="H120" s="10"/>
      <c r="I120" s="10"/>
      <c r="J120" s="10"/>
      <c r="K120" s="11"/>
      <c r="L120" s="10"/>
    </row>
    <row r="121" spans="1:12">
      <c r="A121" s="10"/>
      <c r="B121" s="10"/>
      <c r="C121" s="19"/>
      <c r="D121" s="10"/>
      <c r="E121" s="11"/>
      <c r="F121" s="10"/>
      <c r="G121" s="10"/>
      <c r="H121" s="10"/>
      <c r="I121" s="10"/>
      <c r="J121" s="10"/>
      <c r="K121" s="11"/>
      <c r="L121" s="10"/>
    </row>
    <row r="122" spans="1:12">
      <c r="A122" s="10"/>
      <c r="B122" s="10"/>
      <c r="C122" s="10"/>
      <c r="D122" s="10"/>
      <c r="E122" s="11"/>
      <c r="F122" s="10"/>
      <c r="G122" s="10"/>
      <c r="H122" s="10"/>
      <c r="I122" s="10"/>
      <c r="J122" s="10"/>
      <c r="K122" s="11"/>
      <c r="L122" s="10"/>
    </row>
    <row r="123" spans="1:12">
      <c r="A123" s="10"/>
      <c r="B123" s="10"/>
      <c r="C123" s="10"/>
      <c r="D123" s="10"/>
      <c r="E123" s="11"/>
      <c r="F123" s="10"/>
      <c r="G123" s="10"/>
      <c r="H123" s="10"/>
      <c r="I123" s="10"/>
      <c r="J123" s="10"/>
      <c r="K123" s="11"/>
      <c r="L123" s="10"/>
    </row>
    <row r="124" spans="1:12">
      <c r="A124" s="10"/>
      <c r="B124" s="10"/>
      <c r="C124" s="10"/>
      <c r="D124" s="10"/>
      <c r="E124" s="11"/>
      <c r="F124" s="10"/>
      <c r="G124" s="10"/>
      <c r="H124" s="10"/>
      <c r="I124" s="10"/>
      <c r="J124" s="10"/>
      <c r="K124" s="11"/>
      <c r="L124" s="10"/>
    </row>
    <row r="125" spans="1:12">
      <c r="A125" s="10"/>
      <c r="B125" s="10"/>
      <c r="C125" s="10"/>
      <c r="D125" s="10"/>
      <c r="E125" s="11"/>
      <c r="F125" s="10"/>
      <c r="G125" s="10"/>
      <c r="H125" s="10"/>
      <c r="I125" s="10"/>
      <c r="J125" s="10"/>
      <c r="K125" s="11"/>
      <c r="L125" s="10"/>
    </row>
    <row r="126" spans="1:12">
      <c r="A126" s="10"/>
      <c r="B126" s="10"/>
      <c r="C126" s="10"/>
      <c r="D126" s="10"/>
      <c r="E126" s="11"/>
      <c r="F126" s="10"/>
      <c r="G126" s="10"/>
      <c r="H126" s="10"/>
      <c r="I126" s="10"/>
      <c r="J126" s="10"/>
      <c r="K126" s="11"/>
      <c r="L126" s="10"/>
    </row>
    <row r="127" spans="1:12">
      <c r="A127" s="10"/>
      <c r="B127" s="10"/>
      <c r="C127" s="10"/>
      <c r="D127" s="10"/>
      <c r="E127" s="11"/>
      <c r="F127" s="10"/>
      <c r="G127" s="10"/>
      <c r="H127" s="10"/>
      <c r="I127" s="10"/>
      <c r="J127" s="10"/>
      <c r="K127" s="11"/>
      <c r="L127" s="10"/>
    </row>
    <row r="128" spans="1:12">
      <c r="A128" s="10"/>
      <c r="B128" s="10"/>
      <c r="C128" s="10"/>
      <c r="D128" s="10"/>
      <c r="E128" s="11"/>
      <c r="F128" s="10"/>
      <c r="G128" s="10"/>
      <c r="H128" s="10"/>
      <c r="I128" s="10"/>
      <c r="J128" s="10"/>
      <c r="K128" s="11"/>
      <c r="L128" s="10"/>
    </row>
    <row r="129" spans="1:12">
      <c r="A129" s="10"/>
      <c r="B129" s="10"/>
      <c r="C129" s="10"/>
      <c r="D129" s="10"/>
      <c r="E129" s="11"/>
      <c r="F129" s="10"/>
      <c r="G129" s="10"/>
      <c r="H129" s="10"/>
      <c r="I129" s="10"/>
      <c r="J129" s="10"/>
      <c r="K129" s="11"/>
      <c r="L129" s="10"/>
    </row>
    <row r="130" spans="1:12">
      <c r="A130" s="10"/>
      <c r="B130" s="10"/>
      <c r="C130" s="10"/>
      <c r="D130" s="10"/>
      <c r="E130" s="11"/>
      <c r="F130" s="10"/>
      <c r="G130" s="10"/>
      <c r="H130" s="10"/>
      <c r="I130" s="10"/>
      <c r="J130" s="10"/>
      <c r="K130" s="11"/>
      <c r="L130" s="10"/>
    </row>
    <row r="131" spans="1:12">
      <c r="A131" s="10"/>
      <c r="B131" s="10"/>
      <c r="C131" s="10"/>
      <c r="D131" s="10"/>
      <c r="E131" s="11"/>
      <c r="F131" s="10"/>
      <c r="G131" s="10"/>
      <c r="H131" s="10"/>
      <c r="I131" s="10"/>
      <c r="J131" s="10"/>
      <c r="K131" s="11"/>
      <c r="L131" s="10"/>
    </row>
    <row r="132" spans="1:12">
      <c r="A132" s="10"/>
      <c r="B132" s="10"/>
      <c r="C132" s="10"/>
      <c r="D132" s="10"/>
      <c r="E132" s="11"/>
      <c r="F132" s="10"/>
      <c r="G132" s="10"/>
      <c r="H132" s="10"/>
      <c r="I132" s="10"/>
      <c r="J132" s="10"/>
      <c r="K132" s="11"/>
      <c r="L132" s="10"/>
    </row>
    <row r="133" spans="1:12">
      <c r="A133" s="10"/>
      <c r="B133" s="10"/>
      <c r="C133" s="10"/>
      <c r="D133" s="10"/>
      <c r="E133" s="11"/>
      <c r="F133" s="10"/>
      <c r="G133" s="10"/>
      <c r="H133" s="10"/>
      <c r="I133" s="10"/>
      <c r="J133" s="10"/>
      <c r="K133" s="11"/>
      <c r="L133" s="10"/>
    </row>
    <row r="134" spans="1:12">
      <c r="A134" s="10"/>
      <c r="B134" s="10"/>
      <c r="C134" s="10"/>
      <c r="D134" s="10"/>
      <c r="E134" s="11"/>
      <c r="F134" s="10"/>
      <c r="G134" s="10"/>
      <c r="H134" s="10"/>
      <c r="I134" s="10"/>
      <c r="J134" s="10"/>
      <c r="K134" s="11"/>
      <c r="L134" s="10"/>
    </row>
    <row r="135" spans="1:12">
      <c r="A135" s="10"/>
      <c r="B135" s="10"/>
      <c r="C135" s="10"/>
      <c r="D135" s="10"/>
      <c r="E135" s="11"/>
      <c r="F135" s="10"/>
      <c r="G135" s="10"/>
      <c r="H135" s="10"/>
      <c r="I135" s="10"/>
      <c r="J135" s="10"/>
      <c r="K135" s="11"/>
      <c r="L135" s="10"/>
    </row>
    <row r="136" spans="1:12">
      <c r="A136" s="10"/>
      <c r="B136" s="10"/>
      <c r="C136" s="10"/>
      <c r="D136" s="10"/>
      <c r="E136" s="11"/>
      <c r="F136" s="10"/>
      <c r="G136" s="10"/>
      <c r="H136" s="10"/>
      <c r="I136" s="10"/>
      <c r="J136" s="10"/>
      <c r="K136" s="11"/>
      <c r="L136" s="10"/>
    </row>
    <row r="137" spans="1:12">
      <c r="A137" s="10"/>
      <c r="B137" s="10"/>
      <c r="C137" s="10"/>
      <c r="D137" s="10"/>
      <c r="E137" s="11"/>
      <c r="F137" s="10"/>
      <c r="G137" s="10"/>
      <c r="H137" s="10"/>
      <c r="I137" s="10"/>
      <c r="J137" s="10"/>
      <c r="K137" s="11"/>
      <c r="L137" s="10"/>
    </row>
  </sheetData>
  <mergeCells count="4">
    <mergeCell ref="C1:H1"/>
    <mergeCell ref="I1:L1"/>
    <mergeCell ref="A1:A2"/>
    <mergeCell ref="B1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716"/>
  <sheetViews>
    <sheetView topLeftCell="A21" workbookViewId="0">
      <selection activeCell="D705" sqref="D705:D716"/>
    </sheetView>
  </sheetViews>
  <sheetFormatPr defaultColWidth="9" defaultRowHeight="16.5" outlineLevelCol="5"/>
  <cols>
    <col min="2" max="2" width="16.625" customWidth="1"/>
    <col min="3" max="3" width="53.375" customWidth="1"/>
    <col min="4" max="4" width="18.25" style="2" customWidth="1"/>
    <col min="5" max="5" width="10.375"/>
    <col min="6" max="6" width="16.5" customWidth="1"/>
  </cols>
  <sheetData>
    <row r="1" spans="1:4">
      <c r="A1" s="10" t="s">
        <v>82</v>
      </c>
      <c r="B1" s="10" t="s">
        <v>83</v>
      </c>
      <c r="C1" s="10" t="s">
        <v>84</v>
      </c>
      <c r="D1" s="10" t="s">
        <v>85</v>
      </c>
    </row>
    <row r="2" spans="1:4">
      <c r="A2" s="98">
        <v>1</v>
      </c>
      <c r="B2" s="99" t="s">
        <v>37</v>
      </c>
      <c r="C2" s="98">
        <v>0</v>
      </c>
      <c r="D2" s="10" t="s">
        <v>86</v>
      </c>
    </row>
    <row r="3" spans="1:6">
      <c r="A3" s="98">
        <v>2</v>
      </c>
      <c r="B3" s="99" t="s">
        <v>87</v>
      </c>
      <c r="C3" s="98">
        <v>0</v>
      </c>
      <c r="D3" s="10"/>
      <c r="F3" s="10"/>
    </row>
    <row r="4" spans="1:6">
      <c r="A4" s="98">
        <v>3</v>
      </c>
      <c r="B4" s="99" t="s">
        <v>88</v>
      </c>
      <c r="C4" s="98">
        <v>0</v>
      </c>
      <c r="D4" s="10"/>
      <c r="F4" s="10"/>
    </row>
    <row r="5" spans="1:6">
      <c r="A5" s="98">
        <v>4</v>
      </c>
      <c r="B5" s="99" t="s">
        <v>89</v>
      </c>
      <c r="C5" s="98">
        <v>0</v>
      </c>
      <c r="D5" s="10"/>
      <c r="F5" s="10"/>
    </row>
    <row r="6" spans="1:6">
      <c r="A6" s="98">
        <v>5</v>
      </c>
      <c r="B6" s="99" t="s">
        <v>90</v>
      </c>
      <c r="C6" s="98">
        <v>0</v>
      </c>
      <c r="D6" s="10"/>
      <c r="F6" s="10"/>
    </row>
    <row r="7" spans="1:6">
      <c r="A7" s="98">
        <v>6</v>
      </c>
      <c r="B7" s="99" t="s">
        <v>42</v>
      </c>
      <c r="C7" s="98">
        <v>0</v>
      </c>
      <c r="D7" s="10" t="s">
        <v>91</v>
      </c>
      <c r="F7" s="10"/>
    </row>
    <row r="8" spans="1:6">
      <c r="A8" s="98">
        <v>7</v>
      </c>
      <c r="B8" s="99" t="s">
        <v>92</v>
      </c>
      <c r="C8" s="98">
        <v>0</v>
      </c>
      <c r="D8" s="10"/>
      <c r="F8" s="10"/>
    </row>
    <row r="9" spans="1:6">
      <c r="A9" s="98">
        <v>8</v>
      </c>
      <c r="B9" s="99" t="s">
        <v>93</v>
      </c>
      <c r="C9" s="98">
        <v>0</v>
      </c>
      <c r="D9" s="10"/>
      <c r="F9" s="10"/>
    </row>
    <row r="10" spans="1:6">
      <c r="A10" s="98">
        <v>9</v>
      </c>
      <c r="B10" s="99" t="s">
        <v>94</v>
      </c>
      <c r="C10" s="98">
        <v>0</v>
      </c>
      <c r="D10" s="10"/>
      <c r="F10" s="10"/>
    </row>
    <row r="11" spans="1:6">
      <c r="A11" s="98">
        <v>10</v>
      </c>
      <c r="B11" s="99" t="s">
        <v>95</v>
      </c>
      <c r="C11" s="98">
        <v>0</v>
      </c>
      <c r="D11" s="10"/>
      <c r="F11" s="10"/>
    </row>
    <row r="12" spans="1:6">
      <c r="A12" s="98">
        <v>11</v>
      </c>
      <c r="B12" s="99" t="s">
        <v>96</v>
      </c>
      <c r="C12" s="98">
        <v>0</v>
      </c>
      <c r="D12" s="10"/>
      <c r="F12" s="10"/>
    </row>
    <row r="13" spans="1:6">
      <c r="A13" s="98">
        <v>12</v>
      </c>
      <c r="B13" s="99" t="s">
        <v>97</v>
      </c>
      <c r="C13" s="98">
        <v>0</v>
      </c>
      <c r="D13" s="10" t="s">
        <v>98</v>
      </c>
      <c r="F13" s="10"/>
    </row>
    <row r="14" spans="1:6">
      <c r="A14" s="98">
        <v>13</v>
      </c>
      <c r="B14" s="99" t="s">
        <v>99</v>
      </c>
      <c r="C14" s="98">
        <v>0</v>
      </c>
      <c r="D14" s="10" t="s">
        <v>100</v>
      </c>
      <c r="F14" s="10"/>
    </row>
    <row r="15" spans="1:6">
      <c r="A15" s="98">
        <v>14</v>
      </c>
      <c r="B15" s="99" t="s">
        <v>101</v>
      </c>
      <c r="C15" s="98">
        <v>0</v>
      </c>
      <c r="D15" s="10"/>
      <c r="F15" s="10"/>
    </row>
    <row r="16" spans="1:6">
      <c r="A16" s="98">
        <v>15</v>
      </c>
      <c r="B16" s="99" t="s">
        <v>102</v>
      </c>
      <c r="C16" s="98">
        <v>0</v>
      </c>
      <c r="D16" s="10"/>
      <c r="F16" s="10"/>
    </row>
    <row r="17" spans="1:6">
      <c r="A17" s="98">
        <v>16</v>
      </c>
      <c r="B17" s="99" t="s">
        <v>103</v>
      </c>
      <c r="C17" s="98">
        <v>0</v>
      </c>
      <c r="D17" s="10"/>
      <c r="F17" s="10"/>
    </row>
    <row r="18" spans="1:6">
      <c r="A18" s="98">
        <v>17</v>
      </c>
      <c r="B18" s="99" t="s">
        <v>104</v>
      </c>
      <c r="C18" s="98">
        <v>0</v>
      </c>
      <c r="D18" s="10"/>
      <c r="F18" s="10"/>
    </row>
    <row r="19" spans="1:6">
      <c r="A19" s="98">
        <v>18</v>
      </c>
      <c r="B19" s="99" t="s">
        <v>105</v>
      </c>
      <c r="C19" s="98">
        <v>0</v>
      </c>
      <c r="D19" s="10"/>
      <c r="F19" s="10"/>
    </row>
    <row r="20" spans="1:6">
      <c r="A20" s="98">
        <v>19</v>
      </c>
      <c r="B20" s="99" t="s">
        <v>106</v>
      </c>
      <c r="C20" s="98">
        <v>0</v>
      </c>
      <c r="D20" s="10" t="s">
        <v>107</v>
      </c>
      <c r="F20" s="10"/>
    </row>
    <row r="21" spans="1:6">
      <c r="A21" s="98">
        <v>20</v>
      </c>
      <c r="B21" s="99" t="s">
        <v>108</v>
      </c>
      <c r="C21" s="98">
        <v>0</v>
      </c>
      <c r="D21" s="10" t="s">
        <v>107</v>
      </c>
      <c r="F21" s="10"/>
    </row>
    <row r="22" ht="17.25" spans="1:4">
      <c r="A22" s="100">
        <v>200</v>
      </c>
      <c r="B22" s="28" t="s">
        <v>50</v>
      </c>
      <c r="C22" s="101" t="s">
        <v>109</v>
      </c>
      <c r="D22" s="10" t="s">
        <v>110</v>
      </c>
    </row>
    <row r="23" ht="17.25" spans="1:4">
      <c r="A23" s="98">
        <v>201</v>
      </c>
      <c r="B23" s="29" t="s">
        <v>51</v>
      </c>
      <c r="C23" s="101" t="s">
        <v>111</v>
      </c>
      <c r="D23" s="10" t="s">
        <v>107</v>
      </c>
    </row>
    <row r="24" ht="17.25" spans="1:4">
      <c r="A24" s="98">
        <v>202</v>
      </c>
      <c r="B24" s="102" t="s">
        <v>52</v>
      </c>
      <c r="C24" s="101" t="s">
        <v>112</v>
      </c>
      <c r="D24" s="10" t="s">
        <v>110</v>
      </c>
    </row>
    <row r="25" ht="17.25" spans="1:4">
      <c r="A25" s="98">
        <v>203</v>
      </c>
      <c r="B25" s="29" t="s">
        <v>113</v>
      </c>
      <c r="C25" s="101" t="s">
        <v>114</v>
      </c>
      <c r="D25" s="10" t="s">
        <v>115</v>
      </c>
    </row>
    <row r="26" ht="17.25" spans="1:4">
      <c r="A26" s="98">
        <v>204</v>
      </c>
      <c r="B26" s="102" t="s">
        <v>54</v>
      </c>
      <c r="C26" s="101" t="s">
        <v>116</v>
      </c>
      <c r="D26" s="10" t="s">
        <v>115</v>
      </c>
    </row>
    <row r="27" ht="17.25" spans="1:4">
      <c r="A27" s="98">
        <v>205</v>
      </c>
      <c r="B27" s="28" t="s">
        <v>55</v>
      </c>
      <c r="C27" s="101" t="s">
        <v>117</v>
      </c>
      <c r="D27" s="10" t="s">
        <v>118</v>
      </c>
    </row>
    <row r="28" ht="17.25" spans="1:4">
      <c r="A28" s="98">
        <v>206</v>
      </c>
      <c r="B28" s="29" t="s">
        <v>56</v>
      </c>
      <c r="C28" s="101" t="s">
        <v>119</v>
      </c>
      <c r="D28" s="10" t="s">
        <v>120</v>
      </c>
    </row>
    <row r="29" ht="17.25" spans="1:4">
      <c r="A29" s="98">
        <v>207</v>
      </c>
      <c r="B29" s="30" t="s">
        <v>57</v>
      </c>
      <c r="C29" s="101" t="s">
        <v>121</v>
      </c>
      <c r="D29" s="10" t="s">
        <v>122</v>
      </c>
    </row>
    <row r="30" spans="1:4">
      <c r="A30" s="98">
        <v>208</v>
      </c>
      <c r="B30" s="103" t="s">
        <v>123</v>
      </c>
      <c r="C30" s="98" t="s">
        <v>124</v>
      </c>
      <c r="D30" s="10" t="s">
        <v>120</v>
      </c>
    </row>
    <row r="31" spans="1:4">
      <c r="A31" s="98">
        <v>209</v>
      </c>
      <c r="B31" s="104" t="s">
        <v>125</v>
      </c>
      <c r="C31" s="98" t="s">
        <v>126</v>
      </c>
      <c r="D31" s="10" t="s">
        <v>127</v>
      </c>
    </row>
    <row r="32" spans="1:4">
      <c r="A32" s="98">
        <v>210</v>
      </c>
      <c r="B32" s="105" t="s">
        <v>128</v>
      </c>
      <c r="C32" s="98" t="s">
        <v>129</v>
      </c>
      <c r="D32" s="10" t="s">
        <v>115</v>
      </c>
    </row>
    <row r="33" ht="17.25" spans="1:4">
      <c r="A33" s="100">
        <v>300</v>
      </c>
      <c r="B33" s="30" t="s">
        <v>130</v>
      </c>
      <c r="C33" s="101" t="s">
        <v>131</v>
      </c>
      <c r="D33" s="10" t="s">
        <v>132</v>
      </c>
    </row>
    <row r="34" ht="17.25" spans="1:4">
      <c r="A34" s="98">
        <v>301</v>
      </c>
      <c r="B34" s="29" t="s">
        <v>133</v>
      </c>
      <c r="C34" s="101" t="s">
        <v>134</v>
      </c>
      <c r="D34" s="10" t="s">
        <v>120</v>
      </c>
    </row>
    <row r="35" ht="17.25" spans="1:4">
      <c r="A35" s="98">
        <v>302</v>
      </c>
      <c r="B35" s="28" t="s">
        <v>135</v>
      </c>
      <c r="C35" s="101" t="s">
        <v>136</v>
      </c>
      <c r="D35" s="10" t="s">
        <v>115</v>
      </c>
    </row>
    <row r="36" ht="17.25" spans="1:4">
      <c r="A36" s="98">
        <v>303</v>
      </c>
      <c r="B36" s="28" t="s">
        <v>137</v>
      </c>
      <c r="C36" s="101" t="s">
        <v>138</v>
      </c>
      <c r="D36" s="10" t="s">
        <v>115</v>
      </c>
    </row>
    <row r="37" ht="17.25" spans="1:4">
      <c r="A37" s="98">
        <v>304</v>
      </c>
      <c r="B37" s="28" t="s">
        <v>139</v>
      </c>
      <c r="C37" s="101" t="s">
        <v>140</v>
      </c>
      <c r="D37" s="10" t="s">
        <v>115</v>
      </c>
    </row>
    <row r="38" ht="17.25" spans="1:5">
      <c r="A38" s="98">
        <v>305</v>
      </c>
      <c r="B38" s="28" t="s">
        <v>141</v>
      </c>
      <c r="C38" s="101" t="s">
        <v>142</v>
      </c>
      <c r="D38" s="10" t="s">
        <v>115</v>
      </c>
      <c r="E38">
        <v>300</v>
      </c>
    </row>
    <row r="39" ht="17.25" spans="1:5">
      <c r="A39" s="98">
        <v>306</v>
      </c>
      <c r="B39" s="28" t="s">
        <v>143</v>
      </c>
      <c r="C39" s="101" t="s">
        <v>144</v>
      </c>
      <c r="D39" s="10" t="s">
        <v>115</v>
      </c>
      <c r="E39">
        <v>900</v>
      </c>
    </row>
    <row r="40" ht="17.25" spans="1:5">
      <c r="A40" s="98">
        <v>307</v>
      </c>
      <c r="B40" s="102" t="s">
        <v>59</v>
      </c>
      <c r="C40" s="101" t="s">
        <v>145</v>
      </c>
      <c r="D40" s="10" t="s">
        <v>115</v>
      </c>
      <c r="E40">
        <v>1900</v>
      </c>
    </row>
    <row r="41" ht="17.25" spans="1:5">
      <c r="A41" s="98">
        <v>308</v>
      </c>
      <c r="B41" s="28" t="s">
        <v>60</v>
      </c>
      <c r="C41" s="101" t="s">
        <v>146</v>
      </c>
      <c r="D41" s="10" t="s">
        <v>127</v>
      </c>
      <c r="E41">
        <v>5800</v>
      </c>
    </row>
    <row r="42" ht="17.25" spans="1:5">
      <c r="A42" s="98">
        <v>309</v>
      </c>
      <c r="B42" s="29" t="s">
        <v>61</v>
      </c>
      <c r="C42" s="101" t="s">
        <v>147</v>
      </c>
      <c r="D42" s="10" t="s">
        <v>132</v>
      </c>
      <c r="E42">
        <v>10600</v>
      </c>
    </row>
    <row r="43" ht="17.25" spans="1:5">
      <c r="A43" s="98">
        <v>310</v>
      </c>
      <c r="B43" s="30" t="s">
        <v>62</v>
      </c>
      <c r="C43" s="101" t="s">
        <v>148</v>
      </c>
      <c r="D43" s="10" t="s">
        <v>149</v>
      </c>
      <c r="E43">
        <v>17800</v>
      </c>
    </row>
    <row r="44" ht="17.25" spans="1:5">
      <c r="A44" s="98">
        <v>311</v>
      </c>
      <c r="B44" s="31" t="s">
        <v>63</v>
      </c>
      <c r="C44" s="101" t="s">
        <v>150</v>
      </c>
      <c r="D44" s="10" t="s">
        <v>151</v>
      </c>
      <c r="E44">
        <v>61700</v>
      </c>
    </row>
    <row r="45" ht="17.25" spans="1:4">
      <c r="A45" s="98">
        <v>312</v>
      </c>
      <c r="B45" s="28" t="s">
        <v>64</v>
      </c>
      <c r="C45" s="101" t="s">
        <v>152</v>
      </c>
      <c r="D45" s="10" t="s">
        <v>107</v>
      </c>
    </row>
    <row r="46" ht="17.25" spans="1:4">
      <c r="A46" s="98">
        <v>313</v>
      </c>
      <c r="B46" s="29" t="s">
        <v>65</v>
      </c>
      <c r="C46" s="101" t="s">
        <v>153</v>
      </c>
      <c r="D46" s="10" t="s">
        <v>154</v>
      </c>
    </row>
    <row r="47" ht="17.25" spans="1:4">
      <c r="A47" s="98">
        <v>314</v>
      </c>
      <c r="B47" s="30" t="s">
        <v>66</v>
      </c>
      <c r="C47" s="101" t="s">
        <v>155</v>
      </c>
      <c r="D47" s="10" t="s">
        <v>120</v>
      </c>
    </row>
    <row r="48" ht="17.25" spans="1:4">
      <c r="A48" s="98">
        <v>315</v>
      </c>
      <c r="B48" s="29" t="s">
        <v>67</v>
      </c>
      <c r="C48" s="101" t="s">
        <v>156</v>
      </c>
      <c r="D48" s="10" t="s">
        <v>132</v>
      </c>
    </row>
    <row r="49" ht="17.25" spans="1:4">
      <c r="A49" s="98">
        <v>316</v>
      </c>
      <c r="B49" s="30" t="s">
        <v>68</v>
      </c>
      <c r="C49" s="101" t="s">
        <v>157</v>
      </c>
      <c r="D49" s="10" t="s">
        <v>158</v>
      </c>
    </row>
    <row r="50" ht="17.25" spans="1:4">
      <c r="A50" s="98">
        <v>317</v>
      </c>
      <c r="B50" s="28" t="s">
        <v>159</v>
      </c>
      <c r="C50" s="101" t="s">
        <v>160</v>
      </c>
      <c r="D50" s="10"/>
    </row>
    <row r="51" ht="17.25" spans="1:4">
      <c r="A51" s="98">
        <v>318</v>
      </c>
      <c r="B51" s="29" t="s">
        <v>161</v>
      </c>
      <c r="C51" s="101" t="s">
        <v>160</v>
      </c>
      <c r="D51" s="10"/>
    </row>
    <row r="52" ht="17.25" spans="1:4">
      <c r="A52" s="98">
        <v>319</v>
      </c>
      <c r="B52" s="30" t="s">
        <v>162</v>
      </c>
      <c r="C52" s="101" t="s">
        <v>160</v>
      </c>
      <c r="D52" s="10"/>
    </row>
    <row r="53" ht="17.25" spans="1:4">
      <c r="A53" s="98">
        <v>320</v>
      </c>
      <c r="B53" s="31" t="s">
        <v>163</v>
      </c>
      <c r="C53" s="101" t="s">
        <v>160</v>
      </c>
      <c r="D53" s="10"/>
    </row>
    <row r="54" ht="17.25" spans="1:4">
      <c r="A54" s="98">
        <v>321</v>
      </c>
      <c r="B54" s="28" t="s">
        <v>69</v>
      </c>
      <c r="C54" s="101" t="s">
        <v>164</v>
      </c>
      <c r="D54" s="10" t="s">
        <v>122</v>
      </c>
    </row>
    <row r="55" ht="17.25" spans="1:4">
      <c r="A55" s="98">
        <v>322</v>
      </c>
      <c r="B55" s="28" t="s">
        <v>165</v>
      </c>
      <c r="C55" s="101" t="s">
        <v>166</v>
      </c>
      <c r="D55" s="10" t="s">
        <v>167</v>
      </c>
    </row>
    <row r="56" ht="17.25" spans="1:4">
      <c r="A56" s="98">
        <v>323</v>
      </c>
      <c r="B56" s="29" t="s">
        <v>70</v>
      </c>
      <c r="C56" s="101" t="s">
        <v>168</v>
      </c>
      <c r="D56" s="10" t="s">
        <v>169</v>
      </c>
    </row>
    <row r="57" ht="17.25" spans="1:4">
      <c r="A57" s="98">
        <v>324</v>
      </c>
      <c r="B57" s="29" t="s">
        <v>170</v>
      </c>
      <c r="C57" s="101" t="s">
        <v>171</v>
      </c>
      <c r="D57" s="10" t="s">
        <v>172</v>
      </c>
    </row>
    <row r="58" ht="17.25" spans="1:4">
      <c r="A58" s="98">
        <v>325</v>
      </c>
      <c r="B58" s="30" t="s">
        <v>71</v>
      </c>
      <c r="C58" s="101" t="s">
        <v>173</v>
      </c>
      <c r="D58" s="10" t="s">
        <v>174</v>
      </c>
    </row>
    <row r="59" ht="17.25" spans="1:4">
      <c r="A59" s="98">
        <v>326</v>
      </c>
      <c r="B59" s="30" t="s">
        <v>175</v>
      </c>
      <c r="C59" s="101" t="s">
        <v>176</v>
      </c>
      <c r="D59" s="10" t="s">
        <v>177</v>
      </c>
    </row>
    <row r="60" ht="17.25" spans="1:4">
      <c r="A60" s="98">
        <v>327</v>
      </c>
      <c r="B60" s="30" t="s">
        <v>72</v>
      </c>
      <c r="C60" s="101" t="s">
        <v>178</v>
      </c>
      <c r="D60" s="10" t="s">
        <v>179</v>
      </c>
    </row>
    <row r="61" ht="17.25" spans="1:4">
      <c r="A61" s="98">
        <v>328</v>
      </c>
      <c r="B61" s="30" t="s">
        <v>180</v>
      </c>
      <c r="C61" s="101" t="s">
        <v>181</v>
      </c>
      <c r="D61" s="10" t="s">
        <v>182</v>
      </c>
    </row>
    <row r="62" ht="17.25" spans="1:4">
      <c r="A62" s="98">
        <v>329</v>
      </c>
      <c r="B62" s="31" t="s">
        <v>73</v>
      </c>
      <c r="C62" s="101" t="s">
        <v>183</v>
      </c>
      <c r="D62" s="10" t="s">
        <v>184</v>
      </c>
    </row>
    <row r="63" ht="17.25" spans="1:4">
      <c r="A63" s="98">
        <v>330</v>
      </c>
      <c r="B63" s="31" t="s">
        <v>185</v>
      </c>
      <c r="C63" s="101" t="s">
        <v>186</v>
      </c>
      <c r="D63" s="10" t="s">
        <v>187</v>
      </c>
    </row>
    <row r="64" ht="17.25" spans="1:4">
      <c r="A64" s="98">
        <v>331</v>
      </c>
      <c r="B64" s="31" t="s">
        <v>74</v>
      </c>
      <c r="C64" s="101" t="s">
        <v>188</v>
      </c>
      <c r="D64" s="10" t="s">
        <v>189</v>
      </c>
    </row>
    <row r="65" ht="17.25" spans="1:4">
      <c r="A65" s="98">
        <v>332</v>
      </c>
      <c r="B65" s="31" t="s">
        <v>190</v>
      </c>
      <c r="C65" s="101" t="s">
        <v>191</v>
      </c>
      <c r="D65" s="10" t="s">
        <v>192</v>
      </c>
    </row>
    <row r="66" ht="17.25" spans="1:4">
      <c r="A66" s="98">
        <v>333</v>
      </c>
      <c r="B66" s="106" t="s">
        <v>75</v>
      </c>
      <c r="C66" s="101" t="s">
        <v>193</v>
      </c>
      <c r="D66" s="10" t="s">
        <v>194</v>
      </c>
    </row>
    <row r="67" ht="17.25" spans="1:4">
      <c r="A67" s="98">
        <v>334</v>
      </c>
      <c r="B67" s="107" t="s">
        <v>195</v>
      </c>
      <c r="C67" s="101" t="s">
        <v>196</v>
      </c>
      <c r="D67" s="10" t="s">
        <v>197</v>
      </c>
    </row>
    <row r="68" ht="17.25" spans="1:4">
      <c r="A68" s="98">
        <v>335</v>
      </c>
      <c r="B68" s="28" t="s">
        <v>198</v>
      </c>
      <c r="C68" s="101" t="s">
        <v>199</v>
      </c>
      <c r="D68" s="10"/>
    </row>
    <row r="69" ht="17.25" spans="1:4">
      <c r="A69" s="98">
        <v>336</v>
      </c>
      <c r="B69" s="29" t="s">
        <v>200</v>
      </c>
      <c r="C69" s="101" t="s">
        <v>199</v>
      </c>
      <c r="D69" s="10"/>
    </row>
    <row r="70" ht="17.25" spans="1:4">
      <c r="A70" s="98">
        <v>337</v>
      </c>
      <c r="B70" s="30" t="s">
        <v>201</v>
      </c>
      <c r="C70" s="101" t="s">
        <v>199</v>
      </c>
      <c r="D70" s="10"/>
    </row>
    <row r="71" ht="17.25" spans="1:4">
      <c r="A71" s="98">
        <v>338</v>
      </c>
      <c r="B71" s="31" t="s">
        <v>202</v>
      </c>
      <c r="C71" s="101" t="s">
        <v>199</v>
      </c>
      <c r="D71" s="10"/>
    </row>
    <row r="72" ht="17.25" spans="1:4">
      <c r="A72" s="98">
        <v>339</v>
      </c>
      <c r="B72" s="28" t="s">
        <v>203</v>
      </c>
      <c r="C72" s="101" t="s">
        <v>204</v>
      </c>
      <c r="D72" s="10" t="s">
        <v>120</v>
      </c>
    </row>
    <row r="73" ht="17.25" spans="1:4">
      <c r="A73" s="98">
        <v>340</v>
      </c>
      <c r="B73" s="29" t="s">
        <v>205</v>
      </c>
      <c r="C73" s="101" t="s">
        <v>206</v>
      </c>
      <c r="D73" s="10" t="s">
        <v>122</v>
      </c>
    </row>
    <row r="74" ht="17.25" spans="1:4">
      <c r="A74" s="98">
        <v>341</v>
      </c>
      <c r="B74" s="29" t="s">
        <v>207</v>
      </c>
      <c r="C74" s="101" t="s">
        <v>208</v>
      </c>
      <c r="D74" s="10" t="s">
        <v>127</v>
      </c>
    </row>
    <row r="75" ht="17.25" spans="1:4">
      <c r="A75" s="98">
        <v>342</v>
      </c>
      <c r="B75" s="29" t="s">
        <v>209</v>
      </c>
      <c r="C75" s="101" t="s">
        <v>210</v>
      </c>
      <c r="D75" s="10" t="s">
        <v>211</v>
      </c>
    </row>
    <row r="76" ht="17.25" spans="1:4">
      <c r="A76" s="98">
        <v>343</v>
      </c>
      <c r="B76" s="30" t="s">
        <v>212</v>
      </c>
      <c r="C76" s="101" t="s">
        <v>213</v>
      </c>
      <c r="D76" s="10" t="s">
        <v>214</v>
      </c>
    </row>
    <row r="77" ht="17.25" spans="1:4">
      <c r="A77" s="98">
        <v>344</v>
      </c>
      <c r="B77" s="30" t="s">
        <v>215</v>
      </c>
      <c r="C77" s="101" t="s">
        <v>216</v>
      </c>
      <c r="D77" s="10" t="s">
        <v>217</v>
      </c>
    </row>
    <row r="78" ht="17.25" spans="1:4">
      <c r="A78" s="98">
        <v>345</v>
      </c>
      <c r="B78" s="30" t="s">
        <v>218</v>
      </c>
      <c r="C78" s="101" t="s">
        <v>219</v>
      </c>
      <c r="D78" s="10" t="s">
        <v>132</v>
      </c>
    </row>
    <row r="79" ht="17.25" spans="1:4">
      <c r="A79" s="98">
        <v>346</v>
      </c>
      <c r="B79" s="30" t="s">
        <v>220</v>
      </c>
      <c r="C79" s="101" t="s">
        <v>221</v>
      </c>
      <c r="D79" s="10" t="s">
        <v>222</v>
      </c>
    </row>
    <row r="80" ht="17.25" spans="1:4">
      <c r="A80" s="98">
        <v>347</v>
      </c>
      <c r="B80" s="31" t="s">
        <v>223</v>
      </c>
      <c r="C80" s="101" t="s">
        <v>224</v>
      </c>
      <c r="D80" s="10" t="s">
        <v>149</v>
      </c>
    </row>
    <row r="81" ht="17.25" spans="1:4">
      <c r="A81" s="98">
        <v>348</v>
      </c>
      <c r="B81" s="31" t="s">
        <v>225</v>
      </c>
      <c r="C81" s="101" t="s">
        <v>226</v>
      </c>
      <c r="D81" s="10" t="s">
        <v>227</v>
      </c>
    </row>
    <row r="82" ht="17.25" spans="1:4">
      <c r="A82" s="98">
        <v>349</v>
      </c>
      <c r="B82" s="31" t="s">
        <v>228</v>
      </c>
      <c r="C82" s="101" t="s">
        <v>229</v>
      </c>
      <c r="D82" s="10" t="s">
        <v>230</v>
      </c>
    </row>
    <row r="83" ht="17.25" spans="1:4">
      <c r="A83" s="98">
        <v>350</v>
      </c>
      <c r="B83" s="31" t="s">
        <v>231</v>
      </c>
      <c r="C83" s="101" t="s">
        <v>232</v>
      </c>
      <c r="D83" s="10" t="s">
        <v>179</v>
      </c>
    </row>
    <row r="84" ht="17.25" spans="1:4">
      <c r="A84" s="98">
        <v>351</v>
      </c>
      <c r="B84" s="31" t="s">
        <v>233</v>
      </c>
      <c r="C84" s="101" t="s">
        <v>234</v>
      </c>
      <c r="D84" s="10" t="s">
        <v>235</v>
      </c>
    </row>
    <row r="85" ht="17.25" spans="1:5">
      <c r="A85" s="108">
        <v>501</v>
      </c>
      <c r="B85" s="109" t="s">
        <v>236</v>
      </c>
      <c r="C85" s="23"/>
      <c r="D85" s="10" t="s">
        <v>237</v>
      </c>
      <c r="E85">
        <f>3^14*4*10</f>
        <v>191318760</v>
      </c>
    </row>
    <row r="86" ht="17.25" spans="1:4">
      <c r="A86" s="108">
        <v>502</v>
      </c>
      <c r="B86" s="107" t="s">
        <v>238</v>
      </c>
      <c r="C86" s="23"/>
      <c r="D86" s="10" t="s">
        <v>239</v>
      </c>
    </row>
    <row r="87" ht="17.25" spans="1:4">
      <c r="A87" s="108">
        <v>503</v>
      </c>
      <c r="B87" s="107" t="s">
        <v>240</v>
      </c>
      <c r="C87" s="23"/>
      <c r="D87" s="10" t="s">
        <v>241</v>
      </c>
    </row>
    <row r="88" ht="17.25" spans="1:4">
      <c r="A88" s="108">
        <v>504</v>
      </c>
      <c r="B88" s="28" t="s">
        <v>242</v>
      </c>
      <c r="C88" s="23"/>
      <c r="D88" s="10" t="s">
        <v>243</v>
      </c>
    </row>
    <row r="89" ht="17.25" spans="1:4">
      <c r="A89" s="108">
        <v>505</v>
      </c>
      <c r="B89" s="28" t="s">
        <v>244</v>
      </c>
      <c r="C89" s="23"/>
      <c r="D89" s="10" t="s">
        <v>245</v>
      </c>
    </row>
    <row r="90" ht="17.25" spans="1:4">
      <c r="A90" s="108">
        <v>506</v>
      </c>
      <c r="B90" s="29" t="s">
        <v>246</v>
      </c>
      <c r="C90" s="23"/>
      <c r="D90" s="10" t="s">
        <v>247</v>
      </c>
    </row>
    <row r="91" ht="17.25" spans="1:4">
      <c r="A91" s="108">
        <v>507</v>
      </c>
      <c r="B91" s="29" t="s">
        <v>248</v>
      </c>
      <c r="C91" s="23"/>
      <c r="D91" s="10" t="s">
        <v>249</v>
      </c>
    </row>
    <row r="92" ht="17.25" spans="1:4">
      <c r="A92" s="108">
        <v>508</v>
      </c>
      <c r="B92" s="29" t="s">
        <v>250</v>
      </c>
      <c r="C92" s="23"/>
      <c r="D92" s="10" t="s">
        <v>251</v>
      </c>
    </row>
    <row r="93" ht="17.25" spans="1:4">
      <c r="A93" s="108">
        <v>509</v>
      </c>
      <c r="B93" s="30" t="s">
        <v>252</v>
      </c>
      <c r="C93" s="23"/>
      <c r="D93" s="10" t="s">
        <v>253</v>
      </c>
    </row>
    <row r="94" ht="17.25" spans="1:4">
      <c r="A94" s="108">
        <v>510</v>
      </c>
      <c r="B94" s="30" t="s">
        <v>254</v>
      </c>
      <c r="C94" s="23"/>
      <c r="D94" s="10" t="s">
        <v>255</v>
      </c>
    </row>
    <row r="95" ht="17.25" spans="1:4">
      <c r="A95" s="108">
        <v>511</v>
      </c>
      <c r="B95" s="30" t="s">
        <v>256</v>
      </c>
      <c r="C95" s="23"/>
      <c r="D95" s="10" t="s">
        <v>257</v>
      </c>
    </row>
    <row r="96" ht="17.25" spans="1:4">
      <c r="A96" s="108">
        <v>512</v>
      </c>
      <c r="B96" s="31" t="s">
        <v>258</v>
      </c>
      <c r="C96" s="23"/>
      <c r="D96" s="10" t="s">
        <v>259</v>
      </c>
    </row>
    <row r="97" ht="17.25" spans="1:4">
      <c r="A97" s="108">
        <v>513</v>
      </c>
      <c r="B97" s="31" t="s">
        <v>260</v>
      </c>
      <c r="C97" s="23"/>
      <c r="D97" s="10" t="s">
        <v>261</v>
      </c>
    </row>
    <row r="98" ht="17.25" spans="1:4">
      <c r="A98" s="108">
        <v>514</v>
      </c>
      <c r="B98" s="31" t="s">
        <v>262</v>
      </c>
      <c r="C98" s="23"/>
      <c r="D98" s="10" t="s">
        <v>263</v>
      </c>
    </row>
    <row r="99" ht="17.25" spans="1:4">
      <c r="A99" s="108">
        <v>515</v>
      </c>
      <c r="B99" s="106" t="s">
        <v>264</v>
      </c>
      <c r="C99" s="23"/>
      <c r="D99" s="10" t="s">
        <v>265</v>
      </c>
    </row>
    <row r="100" ht="17.25" spans="1:4">
      <c r="A100" s="108">
        <v>516</v>
      </c>
      <c r="B100" s="109" t="s">
        <v>266</v>
      </c>
      <c r="C100" s="23"/>
      <c r="D100" s="10" t="s">
        <v>237</v>
      </c>
    </row>
    <row r="101" ht="17.25" spans="1:4">
      <c r="A101" s="108">
        <v>517</v>
      </c>
      <c r="B101" s="107" t="s">
        <v>267</v>
      </c>
      <c r="C101" s="23"/>
      <c r="D101" s="10" t="s">
        <v>239</v>
      </c>
    </row>
    <row r="102" ht="17.25" spans="1:4">
      <c r="A102" s="108">
        <v>518</v>
      </c>
      <c r="B102" s="107" t="s">
        <v>268</v>
      </c>
      <c r="C102" s="23"/>
      <c r="D102" s="10" t="s">
        <v>241</v>
      </c>
    </row>
    <row r="103" ht="17.25" spans="1:4">
      <c r="A103" s="108">
        <v>519</v>
      </c>
      <c r="B103" s="28" t="s">
        <v>269</v>
      </c>
      <c r="C103" s="23"/>
      <c r="D103" s="10" t="s">
        <v>243</v>
      </c>
    </row>
    <row r="104" ht="17.25" spans="1:4">
      <c r="A104" s="108">
        <v>520</v>
      </c>
      <c r="B104" s="28" t="s">
        <v>270</v>
      </c>
      <c r="C104" s="23"/>
      <c r="D104" s="10" t="s">
        <v>245</v>
      </c>
    </row>
    <row r="105" ht="17.25" spans="1:4">
      <c r="A105" s="108">
        <v>521</v>
      </c>
      <c r="B105" s="29" t="s">
        <v>271</v>
      </c>
      <c r="C105" s="23"/>
      <c r="D105" s="10" t="s">
        <v>247</v>
      </c>
    </row>
    <row r="106" ht="17.25" spans="1:4">
      <c r="A106" s="108">
        <v>522</v>
      </c>
      <c r="B106" s="29" t="s">
        <v>272</v>
      </c>
      <c r="C106" s="23"/>
      <c r="D106" s="10" t="s">
        <v>249</v>
      </c>
    </row>
    <row r="107" ht="17.25" spans="1:4">
      <c r="A107" s="108">
        <v>523</v>
      </c>
      <c r="B107" s="29" t="s">
        <v>273</v>
      </c>
      <c r="C107" s="23"/>
      <c r="D107" s="10" t="s">
        <v>251</v>
      </c>
    </row>
    <row r="108" ht="17.25" spans="1:4">
      <c r="A108" s="108">
        <v>524</v>
      </c>
      <c r="B108" s="30" t="s">
        <v>274</v>
      </c>
      <c r="C108" s="23"/>
      <c r="D108" s="10" t="s">
        <v>253</v>
      </c>
    </row>
    <row r="109" ht="17.25" spans="1:4">
      <c r="A109" s="108">
        <v>525</v>
      </c>
      <c r="B109" s="30" t="s">
        <v>275</v>
      </c>
      <c r="C109" s="23"/>
      <c r="D109" s="10" t="s">
        <v>255</v>
      </c>
    </row>
    <row r="110" ht="17.25" spans="1:4">
      <c r="A110" s="108">
        <v>526</v>
      </c>
      <c r="B110" s="30" t="s">
        <v>276</v>
      </c>
      <c r="C110" s="23"/>
      <c r="D110" s="10" t="s">
        <v>257</v>
      </c>
    </row>
    <row r="111" ht="17.25" spans="1:4">
      <c r="A111" s="108">
        <v>527</v>
      </c>
      <c r="B111" s="31" t="s">
        <v>277</v>
      </c>
      <c r="C111" s="23"/>
      <c r="D111" s="10" t="s">
        <v>259</v>
      </c>
    </row>
    <row r="112" ht="17.25" spans="1:4">
      <c r="A112" s="108">
        <v>528</v>
      </c>
      <c r="B112" s="31" t="s">
        <v>278</v>
      </c>
      <c r="C112" s="23"/>
      <c r="D112" s="10" t="s">
        <v>261</v>
      </c>
    </row>
    <row r="113" ht="17.25" spans="1:4">
      <c r="A113" s="108">
        <v>529</v>
      </c>
      <c r="B113" s="31" t="s">
        <v>279</v>
      </c>
      <c r="C113" s="23"/>
      <c r="D113" s="10" t="s">
        <v>263</v>
      </c>
    </row>
    <row r="114" ht="17.25" spans="1:4">
      <c r="A114" s="108">
        <v>530</v>
      </c>
      <c r="B114" s="106" t="s">
        <v>280</v>
      </c>
      <c r="C114" s="23"/>
      <c r="D114" s="10" t="s">
        <v>265</v>
      </c>
    </row>
    <row r="115" ht="17.25" spans="1:4">
      <c r="A115" s="108">
        <v>531</v>
      </c>
      <c r="B115" s="109" t="s">
        <v>281</v>
      </c>
      <c r="C115" s="23"/>
      <c r="D115" s="10" t="s">
        <v>237</v>
      </c>
    </row>
    <row r="116" ht="17.25" spans="1:4">
      <c r="A116" s="108">
        <v>532</v>
      </c>
      <c r="B116" s="107" t="s">
        <v>282</v>
      </c>
      <c r="C116" s="23"/>
      <c r="D116" s="10" t="s">
        <v>239</v>
      </c>
    </row>
    <row r="117" ht="17.25" spans="1:4">
      <c r="A117" s="108">
        <v>533</v>
      </c>
      <c r="B117" s="107" t="s">
        <v>283</v>
      </c>
      <c r="C117" s="23"/>
      <c r="D117" s="10" t="s">
        <v>241</v>
      </c>
    </row>
    <row r="118" ht="17.25" spans="1:4">
      <c r="A118" s="108">
        <v>534</v>
      </c>
      <c r="B118" s="28" t="s">
        <v>284</v>
      </c>
      <c r="C118" s="23"/>
      <c r="D118" s="10" t="s">
        <v>243</v>
      </c>
    </row>
    <row r="119" ht="17.25" spans="1:4">
      <c r="A119" s="108">
        <v>535</v>
      </c>
      <c r="B119" s="28" t="s">
        <v>285</v>
      </c>
      <c r="C119" s="23"/>
      <c r="D119" s="10" t="s">
        <v>245</v>
      </c>
    </row>
    <row r="120" ht="17.25" spans="1:4">
      <c r="A120" s="108">
        <v>536</v>
      </c>
      <c r="B120" s="29" t="s">
        <v>286</v>
      </c>
      <c r="C120" s="23"/>
      <c r="D120" s="10" t="s">
        <v>247</v>
      </c>
    </row>
    <row r="121" ht="17.25" spans="1:4">
      <c r="A121" s="108">
        <v>537</v>
      </c>
      <c r="B121" s="29" t="s">
        <v>287</v>
      </c>
      <c r="C121" s="23"/>
      <c r="D121" s="10" t="s">
        <v>249</v>
      </c>
    </row>
    <row r="122" ht="17.25" spans="1:4">
      <c r="A122" s="108">
        <v>538</v>
      </c>
      <c r="B122" s="29" t="s">
        <v>288</v>
      </c>
      <c r="C122" s="23"/>
      <c r="D122" s="10" t="s">
        <v>251</v>
      </c>
    </row>
    <row r="123" ht="17.25" spans="1:4">
      <c r="A123" s="108">
        <v>539</v>
      </c>
      <c r="B123" s="30" t="s">
        <v>289</v>
      </c>
      <c r="C123" s="23"/>
      <c r="D123" s="10" t="s">
        <v>253</v>
      </c>
    </row>
    <row r="124" ht="17.25" spans="1:4">
      <c r="A124" s="108">
        <v>540</v>
      </c>
      <c r="B124" s="30" t="s">
        <v>290</v>
      </c>
      <c r="C124" s="23"/>
      <c r="D124" s="10" t="s">
        <v>255</v>
      </c>
    </row>
    <row r="125" ht="17.25" spans="1:4">
      <c r="A125" s="108">
        <v>541</v>
      </c>
      <c r="B125" s="30" t="s">
        <v>291</v>
      </c>
      <c r="C125" s="23"/>
      <c r="D125" s="10" t="s">
        <v>257</v>
      </c>
    </row>
    <row r="126" ht="17.25" spans="1:4">
      <c r="A126" s="108">
        <v>542</v>
      </c>
      <c r="B126" s="31" t="s">
        <v>292</v>
      </c>
      <c r="C126" s="23"/>
      <c r="D126" s="10" t="s">
        <v>259</v>
      </c>
    </row>
    <row r="127" ht="17.25" spans="1:4">
      <c r="A127" s="108">
        <v>543</v>
      </c>
      <c r="B127" s="31" t="s">
        <v>293</v>
      </c>
      <c r="C127" s="23"/>
      <c r="D127" s="10" t="s">
        <v>261</v>
      </c>
    </row>
    <row r="128" ht="17.25" spans="1:4">
      <c r="A128" s="108">
        <v>544</v>
      </c>
      <c r="B128" s="31" t="s">
        <v>294</v>
      </c>
      <c r="C128" s="23"/>
      <c r="D128" s="10" t="s">
        <v>263</v>
      </c>
    </row>
    <row r="129" ht="17.25" spans="1:4">
      <c r="A129" s="108">
        <v>545</v>
      </c>
      <c r="B129" s="106" t="s">
        <v>295</v>
      </c>
      <c r="C129" s="23"/>
      <c r="D129" s="10" t="s">
        <v>265</v>
      </c>
    </row>
    <row r="130" ht="17.25" spans="1:4">
      <c r="A130" s="108">
        <v>546</v>
      </c>
      <c r="B130" s="109" t="s">
        <v>296</v>
      </c>
      <c r="C130" s="23"/>
      <c r="D130" s="10" t="s">
        <v>237</v>
      </c>
    </row>
    <row r="131" ht="17.25" spans="1:4">
      <c r="A131" s="108">
        <v>547</v>
      </c>
      <c r="B131" s="107" t="s">
        <v>297</v>
      </c>
      <c r="C131" s="23"/>
      <c r="D131" s="10" t="s">
        <v>239</v>
      </c>
    </row>
    <row r="132" ht="17.25" spans="1:4">
      <c r="A132" s="108">
        <v>548</v>
      </c>
      <c r="B132" s="107" t="s">
        <v>298</v>
      </c>
      <c r="C132" s="23"/>
      <c r="D132" s="10" t="s">
        <v>241</v>
      </c>
    </row>
    <row r="133" ht="17.25" spans="1:4">
      <c r="A133" s="108">
        <v>549</v>
      </c>
      <c r="B133" s="28" t="s">
        <v>299</v>
      </c>
      <c r="C133" s="23"/>
      <c r="D133" s="10" t="s">
        <v>243</v>
      </c>
    </row>
    <row r="134" ht="17.25" spans="1:4">
      <c r="A134" s="108">
        <v>550</v>
      </c>
      <c r="B134" s="28" t="s">
        <v>300</v>
      </c>
      <c r="C134" s="23"/>
      <c r="D134" s="10" t="s">
        <v>245</v>
      </c>
    </row>
    <row r="135" ht="17.25" spans="1:4">
      <c r="A135" s="108">
        <v>551</v>
      </c>
      <c r="B135" s="29" t="s">
        <v>301</v>
      </c>
      <c r="C135" s="23"/>
      <c r="D135" s="10" t="s">
        <v>247</v>
      </c>
    </row>
    <row r="136" ht="17.25" spans="1:4">
      <c r="A136" s="108">
        <v>552</v>
      </c>
      <c r="B136" s="29" t="s">
        <v>302</v>
      </c>
      <c r="C136" s="23"/>
      <c r="D136" s="10" t="s">
        <v>249</v>
      </c>
    </row>
    <row r="137" ht="17.25" spans="1:4">
      <c r="A137" s="108">
        <v>553</v>
      </c>
      <c r="B137" s="29" t="s">
        <v>303</v>
      </c>
      <c r="C137" s="23"/>
      <c r="D137" s="10" t="s">
        <v>251</v>
      </c>
    </row>
    <row r="138" ht="17.25" spans="1:4">
      <c r="A138" s="108">
        <v>554</v>
      </c>
      <c r="B138" s="30" t="s">
        <v>304</v>
      </c>
      <c r="C138" s="23"/>
      <c r="D138" s="10" t="s">
        <v>253</v>
      </c>
    </row>
    <row r="139" ht="17.25" spans="1:4">
      <c r="A139" s="108">
        <v>555</v>
      </c>
      <c r="B139" s="30" t="s">
        <v>305</v>
      </c>
      <c r="C139" s="23"/>
      <c r="D139" s="10" t="s">
        <v>255</v>
      </c>
    </row>
    <row r="140" ht="17.25" spans="1:4">
      <c r="A140" s="108">
        <v>556</v>
      </c>
      <c r="B140" s="30" t="s">
        <v>306</v>
      </c>
      <c r="C140" s="23"/>
      <c r="D140" s="10" t="s">
        <v>257</v>
      </c>
    </row>
    <row r="141" ht="17.25" spans="1:4">
      <c r="A141" s="108">
        <v>557</v>
      </c>
      <c r="B141" s="31" t="s">
        <v>307</v>
      </c>
      <c r="C141" s="23"/>
      <c r="D141" s="10" t="s">
        <v>259</v>
      </c>
    </row>
    <row r="142" ht="17.25" spans="1:4">
      <c r="A142" s="108">
        <v>558</v>
      </c>
      <c r="B142" s="31" t="s">
        <v>308</v>
      </c>
      <c r="C142" s="23"/>
      <c r="D142" s="10" t="s">
        <v>261</v>
      </c>
    </row>
    <row r="143" ht="17.25" spans="1:4">
      <c r="A143" s="108">
        <v>559</v>
      </c>
      <c r="B143" s="31" t="s">
        <v>309</v>
      </c>
      <c r="C143" s="23"/>
      <c r="D143" s="10" t="s">
        <v>263</v>
      </c>
    </row>
    <row r="144" ht="17.25" spans="1:4">
      <c r="A144" s="108">
        <v>560</v>
      </c>
      <c r="B144" s="106" t="s">
        <v>310</v>
      </c>
      <c r="C144" s="23"/>
      <c r="D144" s="10" t="s">
        <v>265</v>
      </c>
    </row>
    <row r="145" ht="17.25" spans="1:4">
      <c r="A145" s="108">
        <v>561</v>
      </c>
      <c r="B145" s="109" t="s">
        <v>311</v>
      </c>
      <c r="C145" s="23"/>
      <c r="D145" s="10" t="s">
        <v>237</v>
      </c>
    </row>
    <row r="146" ht="17.25" spans="1:4">
      <c r="A146" s="108">
        <v>562</v>
      </c>
      <c r="B146" s="107" t="s">
        <v>312</v>
      </c>
      <c r="C146" s="23"/>
      <c r="D146" s="10" t="s">
        <v>239</v>
      </c>
    </row>
    <row r="147" ht="17.25" spans="1:4">
      <c r="A147" s="108">
        <v>563</v>
      </c>
      <c r="B147" s="107" t="s">
        <v>313</v>
      </c>
      <c r="C147" s="23"/>
      <c r="D147" s="10" t="s">
        <v>241</v>
      </c>
    </row>
    <row r="148" ht="17.25" spans="1:4">
      <c r="A148" s="108">
        <v>564</v>
      </c>
      <c r="B148" s="28" t="s">
        <v>314</v>
      </c>
      <c r="C148" s="23"/>
      <c r="D148" s="10" t="s">
        <v>243</v>
      </c>
    </row>
    <row r="149" ht="17.25" spans="1:4">
      <c r="A149" s="108">
        <v>565</v>
      </c>
      <c r="B149" s="28" t="s">
        <v>315</v>
      </c>
      <c r="C149" s="23"/>
      <c r="D149" s="10" t="s">
        <v>245</v>
      </c>
    </row>
    <row r="150" ht="17.25" spans="1:4">
      <c r="A150" s="108">
        <v>566</v>
      </c>
      <c r="B150" s="29" t="s">
        <v>316</v>
      </c>
      <c r="C150" s="23"/>
      <c r="D150" s="10" t="s">
        <v>247</v>
      </c>
    </row>
    <row r="151" ht="17.25" spans="1:4">
      <c r="A151" s="108">
        <v>567</v>
      </c>
      <c r="B151" s="29" t="s">
        <v>317</v>
      </c>
      <c r="C151" s="23"/>
      <c r="D151" s="10" t="s">
        <v>249</v>
      </c>
    </row>
    <row r="152" ht="17.25" spans="1:4">
      <c r="A152" s="108">
        <v>568</v>
      </c>
      <c r="B152" s="29" t="s">
        <v>318</v>
      </c>
      <c r="C152" s="23"/>
      <c r="D152" s="10" t="s">
        <v>251</v>
      </c>
    </row>
    <row r="153" ht="17.25" spans="1:4">
      <c r="A153" s="108">
        <v>569</v>
      </c>
      <c r="B153" s="30" t="s">
        <v>319</v>
      </c>
      <c r="C153" s="23"/>
      <c r="D153" s="10" t="s">
        <v>253</v>
      </c>
    </row>
    <row r="154" ht="17.25" spans="1:4">
      <c r="A154" s="108">
        <v>570</v>
      </c>
      <c r="B154" s="30" t="s">
        <v>320</v>
      </c>
      <c r="C154" s="23"/>
      <c r="D154" s="10" t="s">
        <v>255</v>
      </c>
    </row>
    <row r="155" ht="17.25" spans="1:4">
      <c r="A155" s="108">
        <v>571</v>
      </c>
      <c r="B155" s="30" t="s">
        <v>321</v>
      </c>
      <c r="C155" s="23"/>
      <c r="D155" s="10" t="s">
        <v>257</v>
      </c>
    </row>
    <row r="156" ht="17.25" spans="1:4">
      <c r="A156" s="108">
        <v>572</v>
      </c>
      <c r="B156" s="31" t="s">
        <v>322</v>
      </c>
      <c r="C156" s="23"/>
      <c r="D156" s="10" t="s">
        <v>259</v>
      </c>
    </row>
    <row r="157" ht="17.25" spans="1:4">
      <c r="A157" s="108">
        <v>573</v>
      </c>
      <c r="B157" s="31" t="s">
        <v>323</v>
      </c>
      <c r="C157" s="23"/>
      <c r="D157" s="10" t="s">
        <v>261</v>
      </c>
    </row>
    <row r="158" ht="17.25" spans="1:4">
      <c r="A158" s="108">
        <v>574</v>
      </c>
      <c r="B158" s="31" t="s">
        <v>324</v>
      </c>
      <c r="C158" s="23"/>
      <c r="D158" s="10" t="s">
        <v>263</v>
      </c>
    </row>
    <row r="159" ht="17.25" spans="1:4">
      <c r="A159" s="108">
        <v>575</v>
      </c>
      <c r="B159" s="106" t="s">
        <v>325</v>
      </c>
      <c r="C159" s="23"/>
      <c r="D159" s="10" t="s">
        <v>265</v>
      </c>
    </row>
    <row r="160" ht="17.25" spans="1:4">
      <c r="A160" s="108">
        <v>576</v>
      </c>
      <c r="B160" s="109" t="s">
        <v>326</v>
      </c>
      <c r="C160" s="23"/>
      <c r="D160" s="10" t="s">
        <v>237</v>
      </c>
    </row>
    <row r="161" ht="17.25" spans="1:4">
      <c r="A161" s="108">
        <v>577</v>
      </c>
      <c r="B161" s="107" t="s">
        <v>327</v>
      </c>
      <c r="C161" s="23"/>
      <c r="D161" s="10" t="s">
        <v>239</v>
      </c>
    </row>
    <row r="162" ht="17.25" spans="1:4">
      <c r="A162" s="108">
        <v>578</v>
      </c>
      <c r="B162" s="107" t="s">
        <v>328</v>
      </c>
      <c r="C162" s="23"/>
      <c r="D162" s="10" t="s">
        <v>241</v>
      </c>
    </row>
    <row r="163" ht="17.25" spans="1:4">
      <c r="A163" s="108">
        <v>579</v>
      </c>
      <c r="B163" s="28" t="s">
        <v>329</v>
      </c>
      <c r="C163" s="23"/>
      <c r="D163" s="10" t="s">
        <v>243</v>
      </c>
    </row>
    <row r="164" ht="17.25" spans="1:4">
      <c r="A164" s="108">
        <v>580</v>
      </c>
      <c r="B164" s="28" t="s">
        <v>330</v>
      </c>
      <c r="C164" s="23"/>
      <c r="D164" s="10" t="s">
        <v>245</v>
      </c>
    </row>
    <row r="165" ht="17.25" spans="1:4">
      <c r="A165" s="108">
        <v>581</v>
      </c>
      <c r="B165" s="29" t="s">
        <v>331</v>
      </c>
      <c r="C165" s="23"/>
      <c r="D165" s="10" t="s">
        <v>247</v>
      </c>
    </row>
    <row r="166" ht="17.25" spans="1:4">
      <c r="A166" s="108">
        <v>582</v>
      </c>
      <c r="B166" s="29" t="s">
        <v>332</v>
      </c>
      <c r="C166" s="23"/>
      <c r="D166" s="10" t="s">
        <v>249</v>
      </c>
    </row>
    <row r="167" ht="17.25" spans="1:4">
      <c r="A167" s="108">
        <v>583</v>
      </c>
      <c r="B167" s="29" t="s">
        <v>333</v>
      </c>
      <c r="C167" s="23"/>
      <c r="D167" s="10" t="s">
        <v>251</v>
      </c>
    </row>
    <row r="168" ht="17.25" spans="1:4">
      <c r="A168" s="108">
        <v>584</v>
      </c>
      <c r="B168" s="30" t="s">
        <v>334</v>
      </c>
      <c r="C168" s="23"/>
      <c r="D168" s="10" t="s">
        <v>253</v>
      </c>
    </row>
    <row r="169" ht="17.25" spans="1:4">
      <c r="A169" s="108">
        <v>585</v>
      </c>
      <c r="B169" s="30" t="s">
        <v>335</v>
      </c>
      <c r="C169" s="23"/>
      <c r="D169" s="10" t="s">
        <v>255</v>
      </c>
    </row>
    <row r="170" ht="17.25" spans="1:4">
      <c r="A170" s="108">
        <v>586</v>
      </c>
      <c r="B170" s="30" t="s">
        <v>336</v>
      </c>
      <c r="C170" s="23"/>
      <c r="D170" s="10" t="s">
        <v>257</v>
      </c>
    </row>
    <row r="171" ht="17.25" spans="1:4">
      <c r="A171" s="108">
        <v>587</v>
      </c>
      <c r="B171" s="31" t="s">
        <v>337</v>
      </c>
      <c r="C171" s="23"/>
      <c r="D171" s="10" t="s">
        <v>259</v>
      </c>
    </row>
    <row r="172" ht="17.25" spans="1:4">
      <c r="A172" s="108">
        <v>588</v>
      </c>
      <c r="B172" s="31" t="s">
        <v>338</v>
      </c>
      <c r="C172" s="23"/>
      <c r="D172" s="10" t="s">
        <v>261</v>
      </c>
    </row>
    <row r="173" ht="17.25" spans="1:4">
      <c r="A173" s="108">
        <v>589</v>
      </c>
      <c r="B173" s="31" t="s">
        <v>339</v>
      </c>
      <c r="C173" s="23"/>
      <c r="D173" s="10" t="s">
        <v>263</v>
      </c>
    </row>
    <row r="174" ht="17.25" spans="1:4">
      <c r="A174" s="108">
        <v>590</v>
      </c>
      <c r="B174" s="106" t="s">
        <v>340</v>
      </c>
      <c r="C174" s="23"/>
      <c r="D174" s="10" t="s">
        <v>265</v>
      </c>
    </row>
    <row r="175" ht="17.25" spans="1:4">
      <c r="A175" s="108">
        <v>591</v>
      </c>
      <c r="B175" s="109" t="s">
        <v>341</v>
      </c>
      <c r="C175" s="23"/>
      <c r="D175" s="10" t="s">
        <v>237</v>
      </c>
    </row>
    <row r="176" ht="17.25" spans="1:4">
      <c r="A176" s="108">
        <v>592</v>
      </c>
      <c r="B176" s="107" t="s">
        <v>342</v>
      </c>
      <c r="C176" s="23"/>
      <c r="D176" s="10" t="s">
        <v>239</v>
      </c>
    </row>
    <row r="177" ht="17.25" spans="1:4">
      <c r="A177" s="108">
        <v>593</v>
      </c>
      <c r="B177" s="107" t="s">
        <v>343</v>
      </c>
      <c r="C177" s="23"/>
      <c r="D177" s="10" t="s">
        <v>241</v>
      </c>
    </row>
    <row r="178" ht="17.25" spans="1:4">
      <c r="A178" s="108">
        <v>594</v>
      </c>
      <c r="B178" s="28" t="s">
        <v>344</v>
      </c>
      <c r="C178" s="23"/>
      <c r="D178" s="10" t="s">
        <v>243</v>
      </c>
    </row>
    <row r="179" ht="17.25" spans="1:4">
      <c r="A179" s="108">
        <v>595</v>
      </c>
      <c r="B179" s="28" t="s">
        <v>345</v>
      </c>
      <c r="C179" s="23"/>
      <c r="D179" s="10" t="s">
        <v>245</v>
      </c>
    </row>
    <row r="180" ht="17.25" spans="1:4">
      <c r="A180" s="108">
        <v>596</v>
      </c>
      <c r="B180" s="29" t="s">
        <v>346</v>
      </c>
      <c r="C180" s="23"/>
      <c r="D180" s="10" t="s">
        <v>247</v>
      </c>
    </row>
    <row r="181" ht="17.25" spans="1:4">
      <c r="A181" s="108">
        <v>597</v>
      </c>
      <c r="B181" s="29" t="s">
        <v>347</v>
      </c>
      <c r="C181" s="23"/>
      <c r="D181" s="10" t="s">
        <v>249</v>
      </c>
    </row>
    <row r="182" ht="17.25" spans="1:4">
      <c r="A182" s="108">
        <v>598</v>
      </c>
      <c r="B182" s="29" t="s">
        <v>348</v>
      </c>
      <c r="C182" s="23"/>
      <c r="D182" s="10" t="s">
        <v>251</v>
      </c>
    </row>
    <row r="183" ht="17.25" spans="1:4">
      <c r="A183" s="108">
        <v>599</v>
      </c>
      <c r="B183" s="30" t="s">
        <v>349</v>
      </c>
      <c r="C183" s="23"/>
      <c r="D183" s="10" t="s">
        <v>253</v>
      </c>
    </row>
    <row r="184" ht="17.25" spans="1:4">
      <c r="A184" s="108">
        <v>600</v>
      </c>
      <c r="B184" s="30" t="s">
        <v>350</v>
      </c>
      <c r="C184" s="23"/>
      <c r="D184" s="10" t="s">
        <v>255</v>
      </c>
    </row>
    <row r="185" ht="17.25" spans="1:4">
      <c r="A185" s="108">
        <v>601</v>
      </c>
      <c r="B185" s="30" t="s">
        <v>351</v>
      </c>
      <c r="C185" s="23"/>
      <c r="D185" s="10" t="s">
        <v>257</v>
      </c>
    </row>
    <row r="186" ht="17.25" spans="1:4">
      <c r="A186" s="108">
        <v>602</v>
      </c>
      <c r="B186" s="31" t="s">
        <v>352</v>
      </c>
      <c r="C186" s="23"/>
      <c r="D186" s="10" t="s">
        <v>259</v>
      </c>
    </row>
    <row r="187" ht="17.25" spans="1:4">
      <c r="A187" s="108">
        <v>603</v>
      </c>
      <c r="B187" s="31" t="s">
        <v>353</v>
      </c>
      <c r="C187" s="23"/>
      <c r="D187" s="10" t="s">
        <v>261</v>
      </c>
    </row>
    <row r="188" ht="17.25" spans="1:4">
      <c r="A188" s="108">
        <v>604</v>
      </c>
      <c r="B188" s="31" t="s">
        <v>354</v>
      </c>
      <c r="C188" s="23"/>
      <c r="D188" s="10" t="s">
        <v>263</v>
      </c>
    </row>
    <row r="189" ht="17.25" spans="1:4">
      <c r="A189" s="108">
        <v>605</v>
      </c>
      <c r="B189" s="106" t="s">
        <v>355</v>
      </c>
      <c r="C189" s="23"/>
      <c r="D189" s="10" t="s">
        <v>265</v>
      </c>
    </row>
    <row r="190" ht="17.25" spans="1:4">
      <c r="A190" s="108">
        <v>606</v>
      </c>
      <c r="B190" s="109" t="s">
        <v>356</v>
      </c>
      <c r="C190" s="23"/>
      <c r="D190" s="10" t="s">
        <v>237</v>
      </c>
    </row>
    <row r="191" ht="17.25" spans="1:4">
      <c r="A191" s="108">
        <v>607</v>
      </c>
      <c r="B191" s="107" t="s">
        <v>357</v>
      </c>
      <c r="C191" s="23"/>
      <c r="D191" s="10" t="s">
        <v>239</v>
      </c>
    </row>
    <row r="192" ht="17.25" spans="1:4">
      <c r="A192" s="108">
        <v>608</v>
      </c>
      <c r="B192" s="107" t="s">
        <v>358</v>
      </c>
      <c r="C192" s="23"/>
      <c r="D192" s="10" t="s">
        <v>241</v>
      </c>
    </row>
    <row r="193" ht="17.25" spans="1:4">
      <c r="A193" s="108">
        <v>609</v>
      </c>
      <c r="B193" s="28" t="s">
        <v>359</v>
      </c>
      <c r="C193" s="23"/>
      <c r="D193" s="10" t="s">
        <v>243</v>
      </c>
    </row>
    <row r="194" ht="17.25" spans="1:4">
      <c r="A194" s="108">
        <v>610</v>
      </c>
      <c r="B194" s="28" t="s">
        <v>360</v>
      </c>
      <c r="C194" s="23"/>
      <c r="D194" s="10" t="s">
        <v>245</v>
      </c>
    </row>
    <row r="195" ht="17.25" spans="1:4">
      <c r="A195" s="108">
        <v>611</v>
      </c>
      <c r="B195" s="29" t="s">
        <v>361</v>
      </c>
      <c r="C195" s="23"/>
      <c r="D195" s="10" t="s">
        <v>247</v>
      </c>
    </row>
    <row r="196" ht="17.25" spans="1:4">
      <c r="A196" s="108">
        <v>612</v>
      </c>
      <c r="B196" s="29" t="s">
        <v>362</v>
      </c>
      <c r="C196" s="23"/>
      <c r="D196" s="10" t="s">
        <v>249</v>
      </c>
    </row>
    <row r="197" ht="17.25" spans="1:4">
      <c r="A197" s="108">
        <v>613</v>
      </c>
      <c r="B197" s="29" t="s">
        <v>363</v>
      </c>
      <c r="C197" s="23"/>
      <c r="D197" s="10" t="s">
        <v>251</v>
      </c>
    </row>
    <row r="198" ht="17.25" spans="1:4">
      <c r="A198" s="108">
        <v>614</v>
      </c>
      <c r="B198" s="30" t="s">
        <v>364</v>
      </c>
      <c r="C198" s="23"/>
      <c r="D198" s="10" t="s">
        <v>253</v>
      </c>
    </row>
    <row r="199" ht="17.25" spans="1:4">
      <c r="A199" s="108">
        <v>615</v>
      </c>
      <c r="B199" s="30" t="s">
        <v>365</v>
      </c>
      <c r="C199" s="23"/>
      <c r="D199" s="10" t="s">
        <v>255</v>
      </c>
    </row>
    <row r="200" ht="17.25" spans="1:4">
      <c r="A200" s="108">
        <v>616</v>
      </c>
      <c r="B200" s="30" t="s">
        <v>366</v>
      </c>
      <c r="C200" s="23"/>
      <c r="D200" s="10" t="s">
        <v>257</v>
      </c>
    </row>
    <row r="201" ht="17.25" spans="1:4">
      <c r="A201" s="108">
        <v>617</v>
      </c>
      <c r="B201" s="31" t="s">
        <v>367</v>
      </c>
      <c r="C201" s="23"/>
      <c r="D201" s="10" t="s">
        <v>259</v>
      </c>
    </row>
    <row r="202" ht="17.25" spans="1:4">
      <c r="A202" s="108">
        <v>618</v>
      </c>
      <c r="B202" s="31" t="s">
        <v>368</v>
      </c>
      <c r="C202" s="23"/>
      <c r="D202" s="10" t="s">
        <v>261</v>
      </c>
    </row>
    <row r="203" ht="17.25" spans="1:4">
      <c r="A203" s="108">
        <v>619</v>
      </c>
      <c r="B203" s="31" t="s">
        <v>369</v>
      </c>
      <c r="C203" s="23"/>
      <c r="D203" s="10" t="s">
        <v>263</v>
      </c>
    </row>
    <row r="204" ht="17.25" spans="1:4">
      <c r="A204" s="108">
        <v>620</v>
      </c>
      <c r="B204" s="106" t="s">
        <v>370</v>
      </c>
      <c r="C204" s="23"/>
      <c r="D204" s="10" t="s">
        <v>265</v>
      </c>
    </row>
    <row r="205" ht="17.25" spans="1:4">
      <c r="A205" s="108">
        <v>621</v>
      </c>
      <c r="B205" s="109" t="s">
        <v>371</v>
      </c>
      <c r="C205" s="23"/>
      <c r="D205" s="10" t="s">
        <v>237</v>
      </c>
    </row>
    <row r="206" ht="17.25" spans="1:4">
      <c r="A206" s="108">
        <v>622</v>
      </c>
      <c r="B206" s="107" t="s">
        <v>372</v>
      </c>
      <c r="C206" s="23"/>
      <c r="D206" s="10" t="s">
        <v>239</v>
      </c>
    </row>
    <row r="207" ht="17.25" spans="1:4">
      <c r="A207" s="108">
        <v>623</v>
      </c>
      <c r="B207" s="107" t="s">
        <v>373</v>
      </c>
      <c r="C207" s="23"/>
      <c r="D207" s="10" t="s">
        <v>241</v>
      </c>
    </row>
    <row r="208" ht="17.25" spans="1:4">
      <c r="A208" s="108">
        <v>624</v>
      </c>
      <c r="B208" s="28" t="s">
        <v>374</v>
      </c>
      <c r="C208" s="23"/>
      <c r="D208" s="10" t="s">
        <v>243</v>
      </c>
    </row>
    <row r="209" ht="17.25" spans="1:4">
      <c r="A209" s="108">
        <v>625</v>
      </c>
      <c r="B209" s="28" t="s">
        <v>375</v>
      </c>
      <c r="C209" s="23"/>
      <c r="D209" s="10" t="s">
        <v>245</v>
      </c>
    </row>
    <row r="210" ht="17.25" spans="1:4">
      <c r="A210" s="108">
        <v>626</v>
      </c>
      <c r="B210" s="29" t="s">
        <v>376</v>
      </c>
      <c r="C210" s="23"/>
      <c r="D210" s="10" t="s">
        <v>247</v>
      </c>
    </row>
    <row r="211" ht="17.25" spans="1:4">
      <c r="A211" s="108">
        <v>627</v>
      </c>
      <c r="B211" s="29" t="s">
        <v>377</v>
      </c>
      <c r="C211" s="23"/>
      <c r="D211" s="10" t="s">
        <v>249</v>
      </c>
    </row>
    <row r="212" ht="17.25" spans="1:4">
      <c r="A212" s="108">
        <v>628</v>
      </c>
      <c r="B212" s="29" t="s">
        <v>378</v>
      </c>
      <c r="C212" s="23"/>
      <c r="D212" s="10" t="s">
        <v>251</v>
      </c>
    </row>
    <row r="213" ht="17.25" spans="1:4">
      <c r="A213" s="108">
        <v>629</v>
      </c>
      <c r="B213" s="30" t="s">
        <v>379</v>
      </c>
      <c r="C213" s="23"/>
      <c r="D213" s="10" t="s">
        <v>253</v>
      </c>
    </row>
    <row r="214" ht="17.25" spans="1:4">
      <c r="A214" s="108">
        <v>630</v>
      </c>
      <c r="B214" s="30" t="s">
        <v>380</v>
      </c>
      <c r="C214" s="23"/>
      <c r="D214" s="10" t="s">
        <v>255</v>
      </c>
    </row>
    <row r="215" ht="17.25" spans="1:4">
      <c r="A215" s="108">
        <v>631</v>
      </c>
      <c r="B215" s="30" t="s">
        <v>381</v>
      </c>
      <c r="C215" s="23"/>
      <c r="D215" s="10" t="s">
        <v>257</v>
      </c>
    </row>
    <row r="216" ht="17.25" spans="1:4">
      <c r="A216" s="108">
        <v>632</v>
      </c>
      <c r="B216" s="31" t="s">
        <v>382</v>
      </c>
      <c r="C216" s="23"/>
      <c r="D216" s="10" t="s">
        <v>259</v>
      </c>
    </row>
    <row r="217" ht="17.25" spans="1:4">
      <c r="A217" s="108">
        <v>633</v>
      </c>
      <c r="B217" s="31" t="s">
        <v>383</v>
      </c>
      <c r="C217" s="23"/>
      <c r="D217" s="10" t="s">
        <v>261</v>
      </c>
    </row>
    <row r="218" ht="17.25" spans="1:4">
      <c r="A218" s="108">
        <v>634</v>
      </c>
      <c r="B218" s="31" t="s">
        <v>384</v>
      </c>
      <c r="C218" s="23"/>
      <c r="D218" s="10" t="s">
        <v>263</v>
      </c>
    </row>
    <row r="219" ht="17.25" spans="1:4">
      <c r="A219" s="108">
        <v>635</v>
      </c>
      <c r="B219" s="106" t="s">
        <v>385</v>
      </c>
      <c r="C219" s="23"/>
      <c r="D219" s="10" t="s">
        <v>265</v>
      </c>
    </row>
    <row r="220" ht="17.25" spans="1:4">
      <c r="A220" s="108">
        <v>636</v>
      </c>
      <c r="B220" s="109" t="s">
        <v>386</v>
      </c>
      <c r="C220" s="23"/>
      <c r="D220" s="10" t="s">
        <v>237</v>
      </c>
    </row>
    <row r="221" ht="17.25" spans="1:4">
      <c r="A221" s="108">
        <v>637</v>
      </c>
      <c r="B221" s="107" t="s">
        <v>387</v>
      </c>
      <c r="C221" s="23"/>
      <c r="D221" s="10" t="s">
        <v>239</v>
      </c>
    </row>
    <row r="222" ht="17.25" spans="1:4">
      <c r="A222" s="108">
        <v>638</v>
      </c>
      <c r="B222" s="107" t="s">
        <v>388</v>
      </c>
      <c r="C222" s="23"/>
      <c r="D222" s="10" t="s">
        <v>241</v>
      </c>
    </row>
    <row r="223" ht="17.25" spans="1:4">
      <c r="A223" s="108">
        <v>639</v>
      </c>
      <c r="B223" s="28" t="s">
        <v>389</v>
      </c>
      <c r="C223" s="23"/>
      <c r="D223" s="10" t="s">
        <v>243</v>
      </c>
    </row>
    <row r="224" ht="17.25" spans="1:4">
      <c r="A224" s="108">
        <v>640</v>
      </c>
      <c r="B224" s="28" t="s">
        <v>390</v>
      </c>
      <c r="C224" s="23"/>
      <c r="D224" s="10" t="s">
        <v>245</v>
      </c>
    </row>
    <row r="225" ht="17.25" spans="1:4">
      <c r="A225" s="108">
        <v>641</v>
      </c>
      <c r="B225" s="29" t="s">
        <v>391</v>
      </c>
      <c r="C225" s="23"/>
      <c r="D225" s="10" t="s">
        <v>247</v>
      </c>
    </row>
    <row r="226" ht="17.25" spans="1:4">
      <c r="A226" s="108">
        <v>642</v>
      </c>
      <c r="B226" s="29" t="s">
        <v>392</v>
      </c>
      <c r="C226" s="23"/>
      <c r="D226" s="10" t="s">
        <v>249</v>
      </c>
    </row>
    <row r="227" ht="17.25" spans="1:4">
      <c r="A227" s="108">
        <v>643</v>
      </c>
      <c r="B227" s="29" t="s">
        <v>393</v>
      </c>
      <c r="C227" s="23"/>
      <c r="D227" s="10" t="s">
        <v>251</v>
      </c>
    </row>
    <row r="228" ht="17.25" spans="1:4">
      <c r="A228" s="108">
        <v>644</v>
      </c>
      <c r="B228" s="30" t="s">
        <v>394</v>
      </c>
      <c r="C228" s="23"/>
      <c r="D228" s="10" t="s">
        <v>253</v>
      </c>
    </row>
    <row r="229" ht="17.25" spans="1:4">
      <c r="A229" s="108">
        <v>645</v>
      </c>
      <c r="B229" s="30" t="s">
        <v>395</v>
      </c>
      <c r="C229" s="23"/>
      <c r="D229" s="10" t="s">
        <v>255</v>
      </c>
    </row>
    <row r="230" ht="17.25" spans="1:4">
      <c r="A230" s="108">
        <v>646</v>
      </c>
      <c r="B230" s="30" t="s">
        <v>396</v>
      </c>
      <c r="C230" s="23"/>
      <c r="D230" s="10" t="s">
        <v>257</v>
      </c>
    </row>
    <row r="231" ht="17.25" spans="1:4">
      <c r="A231" s="108">
        <v>647</v>
      </c>
      <c r="B231" s="31" t="s">
        <v>397</v>
      </c>
      <c r="C231" s="23"/>
      <c r="D231" s="10" t="s">
        <v>259</v>
      </c>
    </row>
    <row r="232" ht="17.25" spans="1:4">
      <c r="A232" s="108">
        <v>648</v>
      </c>
      <c r="B232" s="31" t="s">
        <v>398</v>
      </c>
      <c r="C232" s="23"/>
      <c r="D232" s="10" t="s">
        <v>261</v>
      </c>
    </row>
    <row r="233" ht="17.25" spans="1:4">
      <c r="A233" s="108">
        <v>649</v>
      </c>
      <c r="B233" s="31" t="s">
        <v>399</v>
      </c>
      <c r="C233" s="23"/>
      <c r="D233" s="10" t="s">
        <v>263</v>
      </c>
    </row>
    <row r="234" ht="17.25" spans="1:4">
      <c r="A234" s="108">
        <v>650</v>
      </c>
      <c r="B234" s="106" t="s">
        <v>400</v>
      </c>
      <c r="C234" s="23"/>
      <c r="D234" s="10" t="s">
        <v>265</v>
      </c>
    </row>
    <row r="235" ht="17.25" spans="1:4">
      <c r="A235" s="108">
        <v>651</v>
      </c>
      <c r="B235" s="109" t="s">
        <v>401</v>
      </c>
      <c r="C235" s="23"/>
      <c r="D235" s="10" t="s">
        <v>237</v>
      </c>
    </row>
    <row r="236" ht="17.25" spans="1:4">
      <c r="A236" s="108">
        <v>652</v>
      </c>
      <c r="B236" s="107" t="s">
        <v>402</v>
      </c>
      <c r="C236" s="23"/>
      <c r="D236" s="10" t="s">
        <v>239</v>
      </c>
    </row>
    <row r="237" ht="17.25" spans="1:4">
      <c r="A237" s="108">
        <v>653</v>
      </c>
      <c r="B237" s="107" t="s">
        <v>403</v>
      </c>
      <c r="C237" s="23"/>
      <c r="D237" s="10" t="s">
        <v>241</v>
      </c>
    </row>
    <row r="238" ht="17.25" spans="1:4">
      <c r="A238" s="108">
        <v>654</v>
      </c>
      <c r="B238" s="28" t="s">
        <v>404</v>
      </c>
      <c r="C238" s="23"/>
      <c r="D238" s="10" t="s">
        <v>243</v>
      </c>
    </row>
    <row r="239" ht="17.25" spans="1:4">
      <c r="A239" s="108">
        <v>655</v>
      </c>
      <c r="B239" s="28" t="s">
        <v>405</v>
      </c>
      <c r="C239" s="23"/>
      <c r="D239" s="10" t="s">
        <v>245</v>
      </c>
    </row>
    <row r="240" ht="17.25" spans="1:4">
      <c r="A240" s="108">
        <v>656</v>
      </c>
      <c r="B240" s="29" t="s">
        <v>406</v>
      </c>
      <c r="C240" s="23"/>
      <c r="D240" s="10" t="s">
        <v>247</v>
      </c>
    </row>
    <row r="241" ht="17.25" spans="1:4">
      <c r="A241" s="108">
        <v>657</v>
      </c>
      <c r="B241" s="29" t="s">
        <v>407</v>
      </c>
      <c r="C241" s="23"/>
      <c r="D241" s="10" t="s">
        <v>249</v>
      </c>
    </row>
    <row r="242" ht="17.25" spans="1:4">
      <c r="A242" s="108">
        <v>658</v>
      </c>
      <c r="B242" s="29" t="s">
        <v>408</v>
      </c>
      <c r="C242" s="23"/>
      <c r="D242" s="10" t="s">
        <v>251</v>
      </c>
    </row>
    <row r="243" ht="17.25" spans="1:4">
      <c r="A243" s="108">
        <v>659</v>
      </c>
      <c r="B243" s="30" t="s">
        <v>409</v>
      </c>
      <c r="C243" s="23"/>
      <c r="D243" s="10" t="s">
        <v>253</v>
      </c>
    </row>
    <row r="244" ht="17.25" spans="1:4">
      <c r="A244" s="108">
        <v>660</v>
      </c>
      <c r="B244" s="30" t="s">
        <v>410</v>
      </c>
      <c r="C244" s="23"/>
      <c r="D244" s="10" t="s">
        <v>255</v>
      </c>
    </row>
    <row r="245" ht="17.25" spans="1:4">
      <c r="A245" s="108">
        <v>661</v>
      </c>
      <c r="B245" s="30" t="s">
        <v>411</v>
      </c>
      <c r="C245" s="23"/>
      <c r="D245" s="10" t="s">
        <v>257</v>
      </c>
    </row>
    <row r="246" ht="17.25" spans="1:4">
      <c r="A246" s="108">
        <v>662</v>
      </c>
      <c r="B246" s="31" t="s">
        <v>412</v>
      </c>
      <c r="C246" s="23"/>
      <c r="D246" s="10" t="s">
        <v>259</v>
      </c>
    </row>
    <row r="247" ht="17.25" spans="1:4">
      <c r="A247" s="108">
        <v>663</v>
      </c>
      <c r="B247" s="31" t="s">
        <v>413</v>
      </c>
      <c r="C247" s="23"/>
      <c r="D247" s="10" t="s">
        <v>261</v>
      </c>
    </row>
    <row r="248" ht="17.25" spans="1:4">
      <c r="A248" s="108">
        <v>664</v>
      </c>
      <c r="B248" s="31" t="s">
        <v>414</v>
      </c>
      <c r="C248" s="23"/>
      <c r="D248" s="10" t="s">
        <v>263</v>
      </c>
    </row>
    <row r="249" ht="17.25" spans="1:4">
      <c r="A249" s="108">
        <v>665</v>
      </c>
      <c r="B249" s="106" t="s">
        <v>415</v>
      </c>
      <c r="C249" s="23"/>
      <c r="D249" s="10" t="s">
        <v>265</v>
      </c>
    </row>
    <row r="250" ht="17.25" spans="1:4">
      <c r="A250" s="108">
        <v>666</v>
      </c>
      <c r="B250" s="109" t="s">
        <v>416</v>
      </c>
      <c r="C250" s="23"/>
      <c r="D250" s="10" t="s">
        <v>237</v>
      </c>
    </row>
    <row r="251" ht="17.25" spans="1:4">
      <c r="A251" s="108">
        <v>667</v>
      </c>
      <c r="B251" s="107" t="s">
        <v>417</v>
      </c>
      <c r="C251" s="23"/>
      <c r="D251" s="10" t="s">
        <v>239</v>
      </c>
    </row>
    <row r="252" ht="17.25" spans="1:4">
      <c r="A252" s="108">
        <v>668</v>
      </c>
      <c r="B252" s="107" t="s">
        <v>418</v>
      </c>
      <c r="C252" s="23"/>
      <c r="D252" s="10" t="s">
        <v>241</v>
      </c>
    </row>
    <row r="253" ht="17.25" spans="1:4">
      <c r="A253" s="108">
        <v>669</v>
      </c>
      <c r="B253" s="28" t="s">
        <v>419</v>
      </c>
      <c r="C253" s="23"/>
      <c r="D253" s="10" t="s">
        <v>243</v>
      </c>
    </row>
    <row r="254" ht="17.25" spans="1:4">
      <c r="A254" s="108">
        <v>670</v>
      </c>
      <c r="B254" s="28" t="s">
        <v>420</v>
      </c>
      <c r="C254" s="23"/>
      <c r="D254" s="10" t="s">
        <v>245</v>
      </c>
    </row>
    <row r="255" ht="17.25" spans="1:4">
      <c r="A255" s="108">
        <v>671</v>
      </c>
      <c r="B255" s="29" t="s">
        <v>421</v>
      </c>
      <c r="C255" s="23"/>
      <c r="D255" s="10" t="s">
        <v>247</v>
      </c>
    </row>
    <row r="256" ht="17.25" spans="1:4">
      <c r="A256" s="108">
        <v>672</v>
      </c>
      <c r="B256" s="29" t="s">
        <v>422</v>
      </c>
      <c r="C256" s="23"/>
      <c r="D256" s="10" t="s">
        <v>249</v>
      </c>
    </row>
    <row r="257" ht="17.25" spans="1:4">
      <c r="A257" s="108">
        <v>673</v>
      </c>
      <c r="B257" s="29" t="s">
        <v>423</v>
      </c>
      <c r="C257" s="23"/>
      <c r="D257" s="10" t="s">
        <v>251</v>
      </c>
    </row>
    <row r="258" ht="17.25" spans="1:4">
      <c r="A258" s="108">
        <v>674</v>
      </c>
      <c r="B258" s="30" t="s">
        <v>424</v>
      </c>
      <c r="C258" s="23"/>
      <c r="D258" s="10" t="s">
        <v>253</v>
      </c>
    </row>
    <row r="259" ht="17.25" spans="1:4">
      <c r="A259" s="108">
        <v>675</v>
      </c>
      <c r="B259" s="30" t="s">
        <v>425</v>
      </c>
      <c r="C259" s="23"/>
      <c r="D259" s="10" t="s">
        <v>255</v>
      </c>
    </row>
    <row r="260" ht="17.25" spans="1:4">
      <c r="A260" s="108">
        <v>676</v>
      </c>
      <c r="B260" s="30" t="s">
        <v>426</v>
      </c>
      <c r="C260" s="23"/>
      <c r="D260" s="10" t="s">
        <v>257</v>
      </c>
    </row>
    <row r="261" ht="17.25" spans="1:4">
      <c r="A261" s="108">
        <v>677</v>
      </c>
      <c r="B261" s="31" t="s">
        <v>427</v>
      </c>
      <c r="C261" s="23"/>
      <c r="D261" s="10" t="s">
        <v>259</v>
      </c>
    </row>
    <row r="262" ht="17.25" spans="1:4">
      <c r="A262" s="108">
        <v>678</v>
      </c>
      <c r="B262" s="31" t="s">
        <v>428</v>
      </c>
      <c r="C262" s="23"/>
      <c r="D262" s="10" t="s">
        <v>261</v>
      </c>
    </row>
    <row r="263" ht="17.25" spans="1:4">
      <c r="A263" s="108">
        <v>679</v>
      </c>
      <c r="B263" s="31" t="s">
        <v>429</v>
      </c>
      <c r="C263" s="23"/>
      <c r="D263" s="10" t="s">
        <v>263</v>
      </c>
    </row>
    <row r="264" ht="17.25" spans="1:4">
      <c r="A264" s="108">
        <v>680</v>
      </c>
      <c r="B264" s="106" t="s">
        <v>430</v>
      </c>
      <c r="C264" s="23"/>
      <c r="D264" s="10" t="s">
        <v>265</v>
      </c>
    </row>
    <row r="265" ht="17.25" spans="1:4">
      <c r="A265" s="108">
        <v>681</v>
      </c>
      <c r="B265" s="109" t="s">
        <v>431</v>
      </c>
      <c r="C265" s="23"/>
      <c r="D265" s="10" t="s">
        <v>237</v>
      </c>
    </row>
    <row r="266" ht="17.25" spans="1:4">
      <c r="A266" s="108">
        <v>682</v>
      </c>
      <c r="B266" s="107" t="s">
        <v>432</v>
      </c>
      <c r="C266" s="23"/>
      <c r="D266" s="10" t="s">
        <v>239</v>
      </c>
    </row>
    <row r="267" ht="17.25" spans="1:4">
      <c r="A267" s="108">
        <v>683</v>
      </c>
      <c r="B267" s="107" t="s">
        <v>433</v>
      </c>
      <c r="C267" s="23"/>
      <c r="D267" s="10" t="s">
        <v>241</v>
      </c>
    </row>
    <row r="268" ht="17.25" spans="1:4">
      <c r="A268" s="108">
        <v>684</v>
      </c>
      <c r="B268" s="28" t="s">
        <v>434</v>
      </c>
      <c r="C268" s="23"/>
      <c r="D268" s="10" t="s">
        <v>243</v>
      </c>
    </row>
    <row r="269" ht="17.25" spans="1:4">
      <c r="A269" s="108">
        <v>685</v>
      </c>
      <c r="B269" s="28" t="s">
        <v>435</v>
      </c>
      <c r="C269" s="23"/>
      <c r="D269" s="10" t="s">
        <v>245</v>
      </c>
    </row>
    <row r="270" ht="17.25" spans="1:4">
      <c r="A270" s="108">
        <v>686</v>
      </c>
      <c r="B270" s="29" t="s">
        <v>436</v>
      </c>
      <c r="C270" s="23"/>
      <c r="D270" s="10" t="s">
        <v>247</v>
      </c>
    </row>
    <row r="271" ht="17.25" spans="1:4">
      <c r="A271" s="108">
        <v>687</v>
      </c>
      <c r="B271" s="29" t="s">
        <v>437</v>
      </c>
      <c r="C271" s="23"/>
      <c r="D271" s="10" t="s">
        <v>249</v>
      </c>
    </row>
    <row r="272" ht="17.25" spans="1:4">
      <c r="A272" s="108">
        <v>688</v>
      </c>
      <c r="B272" s="29" t="s">
        <v>438</v>
      </c>
      <c r="C272" s="23"/>
      <c r="D272" s="10" t="s">
        <v>251</v>
      </c>
    </row>
    <row r="273" ht="17.25" spans="1:4">
      <c r="A273" s="108">
        <v>689</v>
      </c>
      <c r="B273" s="30" t="s">
        <v>439</v>
      </c>
      <c r="C273" s="23"/>
      <c r="D273" s="10" t="s">
        <v>253</v>
      </c>
    </row>
    <row r="274" ht="17.25" spans="1:4">
      <c r="A274" s="108">
        <v>690</v>
      </c>
      <c r="B274" s="30" t="s">
        <v>440</v>
      </c>
      <c r="C274" s="23"/>
      <c r="D274" s="10" t="s">
        <v>255</v>
      </c>
    </row>
    <row r="275" ht="17.25" spans="1:4">
      <c r="A275" s="108">
        <v>691</v>
      </c>
      <c r="B275" s="30" t="s">
        <v>441</v>
      </c>
      <c r="C275" s="23"/>
      <c r="D275" s="10" t="s">
        <v>257</v>
      </c>
    </row>
    <row r="276" ht="17.25" spans="1:4">
      <c r="A276" s="108">
        <v>692</v>
      </c>
      <c r="B276" s="31" t="s">
        <v>442</v>
      </c>
      <c r="C276" s="23"/>
      <c r="D276" s="10" t="s">
        <v>259</v>
      </c>
    </row>
    <row r="277" ht="17.25" spans="1:4">
      <c r="A277" s="108">
        <v>693</v>
      </c>
      <c r="B277" s="31" t="s">
        <v>443</v>
      </c>
      <c r="C277" s="23"/>
      <c r="D277" s="10" t="s">
        <v>261</v>
      </c>
    </row>
    <row r="278" ht="17.25" spans="1:4">
      <c r="A278" s="108">
        <v>694</v>
      </c>
      <c r="B278" s="31" t="s">
        <v>444</v>
      </c>
      <c r="C278" s="23"/>
      <c r="D278" s="10" t="s">
        <v>263</v>
      </c>
    </row>
    <row r="279" ht="17.25" spans="1:4">
      <c r="A279" s="108">
        <v>695</v>
      </c>
      <c r="B279" s="106" t="s">
        <v>445</v>
      </c>
      <c r="C279" s="23"/>
      <c r="D279" s="10" t="s">
        <v>265</v>
      </c>
    </row>
    <row r="280" ht="17.25" spans="1:4">
      <c r="A280" s="108">
        <v>696</v>
      </c>
      <c r="B280" s="109" t="s">
        <v>446</v>
      </c>
      <c r="C280" s="23"/>
      <c r="D280" s="10" t="s">
        <v>237</v>
      </c>
    </row>
    <row r="281" ht="17.25" spans="1:4">
      <c r="A281" s="108">
        <v>697</v>
      </c>
      <c r="B281" s="107" t="s">
        <v>447</v>
      </c>
      <c r="C281" s="23"/>
      <c r="D281" s="10" t="s">
        <v>239</v>
      </c>
    </row>
    <row r="282" ht="17.25" spans="1:4">
      <c r="A282" s="108">
        <v>698</v>
      </c>
      <c r="B282" s="107" t="s">
        <v>448</v>
      </c>
      <c r="C282" s="23"/>
      <c r="D282" s="10" t="s">
        <v>241</v>
      </c>
    </row>
    <row r="283" ht="17.25" spans="1:4">
      <c r="A283" s="108">
        <v>699</v>
      </c>
      <c r="B283" s="28" t="s">
        <v>449</v>
      </c>
      <c r="C283" s="23"/>
      <c r="D283" s="10" t="s">
        <v>243</v>
      </c>
    </row>
    <row r="284" ht="17.25" spans="1:4">
      <c r="A284" s="108">
        <v>700</v>
      </c>
      <c r="B284" s="28" t="s">
        <v>450</v>
      </c>
      <c r="C284" s="23"/>
      <c r="D284" s="10" t="s">
        <v>245</v>
      </c>
    </row>
    <row r="285" ht="17.25" spans="1:4">
      <c r="A285" s="108">
        <v>701</v>
      </c>
      <c r="B285" s="29" t="s">
        <v>451</v>
      </c>
      <c r="C285" s="23"/>
      <c r="D285" s="10" t="s">
        <v>247</v>
      </c>
    </row>
    <row r="286" ht="17.25" spans="1:4">
      <c r="A286" s="108">
        <v>702</v>
      </c>
      <c r="B286" s="29" t="s">
        <v>452</v>
      </c>
      <c r="C286" s="23"/>
      <c r="D286" s="10" t="s">
        <v>249</v>
      </c>
    </row>
    <row r="287" ht="17.25" spans="1:4">
      <c r="A287" s="108">
        <v>703</v>
      </c>
      <c r="B287" s="29" t="s">
        <v>453</v>
      </c>
      <c r="C287" s="23"/>
      <c r="D287" s="10" t="s">
        <v>251</v>
      </c>
    </row>
    <row r="288" ht="17.25" spans="1:4">
      <c r="A288" s="108">
        <v>704</v>
      </c>
      <c r="B288" s="30" t="s">
        <v>454</v>
      </c>
      <c r="C288" s="23"/>
      <c r="D288" s="10" t="s">
        <v>253</v>
      </c>
    </row>
    <row r="289" ht="17.25" spans="1:4">
      <c r="A289" s="108">
        <v>705</v>
      </c>
      <c r="B289" s="30" t="s">
        <v>455</v>
      </c>
      <c r="C289" s="23"/>
      <c r="D289" s="10" t="s">
        <v>255</v>
      </c>
    </row>
    <row r="290" ht="17.25" spans="1:4">
      <c r="A290" s="108">
        <v>706</v>
      </c>
      <c r="B290" s="30" t="s">
        <v>456</v>
      </c>
      <c r="C290" s="23"/>
      <c r="D290" s="10" t="s">
        <v>257</v>
      </c>
    </row>
    <row r="291" ht="17.25" spans="1:4">
      <c r="A291" s="108">
        <v>707</v>
      </c>
      <c r="B291" s="31" t="s">
        <v>457</v>
      </c>
      <c r="C291" s="23"/>
      <c r="D291" s="10" t="s">
        <v>259</v>
      </c>
    </row>
    <row r="292" ht="17.25" spans="1:4">
      <c r="A292" s="108">
        <v>708</v>
      </c>
      <c r="B292" s="31" t="s">
        <v>458</v>
      </c>
      <c r="C292" s="23"/>
      <c r="D292" s="10" t="s">
        <v>261</v>
      </c>
    </row>
    <row r="293" ht="17.25" spans="1:4">
      <c r="A293" s="108">
        <v>709</v>
      </c>
      <c r="B293" s="31" t="s">
        <v>459</v>
      </c>
      <c r="C293" s="23"/>
      <c r="D293" s="10" t="s">
        <v>263</v>
      </c>
    </row>
    <row r="294" ht="17.25" spans="1:4">
      <c r="A294" s="108">
        <v>710</v>
      </c>
      <c r="B294" s="106" t="s">
        <v>460</v>
      </c>
      <c r="C294" s="23"/>
      <c r="D294" s="10" t="s">
        <v>265</v>
      </c>
    </row>
    <row r="295" ht="17.25" spans="1:4">
      <c r="A295" s="108">
        <v>711</v>
      </c>
      <c r="B295" s="109" t="s">
        <v>461</v>
      </c>
      <c r="C295" s="23"/>
      <c r="D295" s="10" t="s">
        <v>237</v>
      </c>
    </row>
    <row r="296" ht="17.25" spans="1:4">
      <c r="A296" s="108">
        <v>712</v>
      </c>
      <c r="B296" s="107" t="s">
        <v>462</v>
      </c>
      <c r="C296" s="23"/>
      <c r="D296" s="10" t="s">
        <v>239</v>
      </c>
    </row>
    <row r="297" ht="17.25" spans="1:4">
      <c r="A297" s="108">
        <v>713</v>
      </c>
      <c r="B297" s="107" t="s">
        <v>463</v>
      </c>
      <c r="C297" s="23"/>
      <c r="D297" s="10" t="s">
        <v>241</v>
      </c>
    </row>
    <row r="298" ht="17.25" spans="1:4">
      <c r="A298" s="108">
        <v>714</v>
      </c>
      <c r="B298" s="28" t="s">
        <v>464</v>
      </c>
      <c r="C298" s="23"/>
      <c r="D298" s="10" t="s">
        <v>243</v>
      </c>
    </row>
    <row r="299" ht="17.25" spans="1:4">
      <c r="A299" s="108">
        <v>715</v>
      </c>
      <c r="B299" s="28" t="s">
        <v>465</v>
      </c>
      <c r="C299" s="23"/>
      <c r="D299" s="10" t="s">
        <v>245</v>
      </c>
    </row>
    <row r="300" ht="17.25" spans="1:4">
      <c r="A300" s="108">
        <v>716</v>
      </c>
      <c r="B300" s="29" t="s">
        <v>466</v>
      </c>
      <c r="C300" s="23"/>
      <c r="D300" s="10" t="s">
        <v>247</v>
      </c>
    </row>
    <row r="301" ht="17.25" spans="1:4">
      <c r="A301" s="108">
        <v>717</v>
      </c>
      <c r="B301" s="29" t="s">
        <v>467</v>
      </c>
      <c r="C301" s="23"/>
      <c r="D301" s="10" t="s">
        <v>249</v>
      </c>
    </row>
    <row r="302" ht="17.25" spans="1:4">
      <c r="A302" s="108">
        <v>718</v>
      </c>
      <c r="B302" s="29" t="s">
        <v>468</v>
      </c>
      <c r="C302" s="23"/>
      <c r="D302" s="10" t="s">
        <v>251</v>
      </c>
    </row>
    <row r="303" ht="17.25" spans="1:4">
      <c r="A303" s="108">
        <v>719</v>
      </c>
      <c r="B303" s="30" t="s">
        <v>469</v>
      </c>
      <c r="C303" s="23"/>
      <c r="D303" s="10" t="s">
        <v>253</v>
      </c>
    </row>
    <row r="304" ht="17.25" spans="1:4">
      <c r="A304" s="108">
        <v>720</v>
      </c>
      <c r="B304" s="30" t="s">
        <v>470</v>
      </c>
      <c r="C304" s="23"/>
      <c r="D304" s="10" t="s">
        <v>255</v>
      </c>
    </row>
    <row r="305" ht="17.25" spans="1:4">
      <c r="A305" s="108">
        <v>721</v>
      </c>
      <c r="B305" s="30" t="s">
        <v>471</v>
      </c>
      <c r="C305" s="23"/>
      <c r="D305" s="10" t="s">
        <v>257</v>
      </c>
    </row>
    <row r="306" ht="17.25" spans="1:4">
      <c r="A306" s="108">
        <v>722</v>
      </c>
      <c r="B306" s="31" t="s">
        <v>472</v>
      </c>
      <c r="C306" s="23"/>
      <c r="D306" s="10" t="s">
        <v>259</v>
      </c>
    </row>
    <row r="307" ht="17.25" spans="1:4">
      <c r="A307" s="108">
        <v>723</v>
      </c>
      <c r="B307" s="31" t="s">
        <v>473</v>
      </c>
      <c r="C307" s="23"/>
      <c r="D307" s="10" t="s">
        <v>261</v>
      </c>
    </row>
    <row r="308" ht="17.25" spans="1:4">
      <c r="A308" s="108">
        <v>724</v>
      </c>
      <c r="B308" s="31" t="s">
        <v>474</v>
      </c>
      <c r="C308" s="23"/>
      <c r="D308" s="10" t="s">
        <v>263</v>
      </c>
    </row>
    <row r="309" ht="17.25" spans="1:4">
      <c r="A309" s="108">
        <v>725</v>
      </c>
      <c r="B309" s="106" t="s">
        <v>475</v>
      </c>
      <c r="C309" s="23"/>
      <c r="D309" s="10" t="s">
        <v>265</v>
      </c>
    </row>
    <row r="310" ht="17.25" spans="1:4">
      <c r="A310" s="108">
        <v>726</v>
      </c>
      <c r="B310" s="109" t="s">
        <v>476</v>
      </c>
      <c r="C310" s="23"/>
      <c r="D310" s="10" t="s">
        <v>237</v>
      </c>
    </row>
    <row r="311" ht="17.25" spans="1:4">
      <c r="A311" s="108">
        <v>727</v>
      </c>
      <c r="B311" s="107" t="s">
        <v>477</v>
      </c>
      <c r="C311" s="23"/>
      <c r="D311" s="10" t="s">
        <v>239</v>
      </c>
    </row>
    <row r="312" ht="17.25" spans="1:4">
      <c r="A312" s="108">
        <v>728</v>
      </c>
      <c r="B312" s="107" t="s">
        <v>478</v>
      </c>
      <c r="C312" s="23"/>
      <c r="D312" s="10" t="s">
        <v>241</v>
      </c>
    </row>
    <row r="313" ht="17.25" spans="1:4">
      <c r="A313" s="108">
        <v>729</v>
      </c>
      <c r="B313" s="28" t="s">
        <v>479</v>
      </c>
      <c r="C313" s="23"/>
      <c r="D313" s="10" t="s">
        <v>243</v>
      </c>
    </row>
    <row r="314" ht="17.25" spans="1:4">
      <c r="A314" s="108">
        <v>730</v>
      </c>
      <c r="B314" s="28" t="s">
        <v>480</v>
      </c>
      <c r="C314" s="23"/>
      <c r="D314" s="10" t="s">
        <v>245</v>
      </c>
    </row>
    <row r="315" ht="17.25" spans="1:4">
      <c r="A315" s="108">
        <v>731</v>
      </c>
      <c r="B315" s="29" t="s">
        <v>481</v>
      </c>
      <c r="C315" s="23"/>
      <c r="D315" s="10" t="s">
        <v>247</v>
      </c>
    </row>
    <row r="316" ht="17.25" spans="1:4">
      <c r="A316" s="108">
        <v>732</v>
      </c>
      <c r="B316" s="29" t="s">
        <v>482</v>
      </c>
      <c r="C316" s="23"/>
      <c r="D316" s="10" t="s">
        <v>249</v>
      </c>
    </row>
    <row r="317" ht="17.25" spans="1:4">
      <c r="A317" s="108">
        <v>733</v>
      </c>
      <c r="B317" s="29" t="s">
        <v>483</v>
      </c>
      <c r="C317" s="23"/>
      <c r="D317" s="10" t="s">
        <v>251</v>
      </c>
    </row>
    <row r="318" ht="17.25" spans="1:4">
      <c r="A318" s="108">
        <v>734</v>
      </c>
      <c r="B318" s="30" t="s">
        <v>484</v>
      </c>
      <c r="C318" s="23"/>
      <c r="D318" s="10" t="s">
        <v>253</v>
      </c>
    </row>
    <row r="319" ht="17.25" spans="1:4">
      <c r="A319" s="108">
        <v>735</v>
      </c>
      <c r="B319" s="30" t="s">
        <v>485</v>
      </c>
      <c r="C319" s="23"/>
      <c r="D319" s="10" t="s">
        <v>255</v>
      </c>
    </row>
    <row r="320" ht="17.25" spans="1:4">
      <c r="A320" s="108">
        <v>736</v>
      </c>
      <c r="B320" s="30" t="s">
        <v>486</v>
      </c>
      <c r="C320" s="23"/>
      <c r="D320" s="10" t="s">
        <v>257</v>
      </c>
    </row>
    <row r="321" ht="17.25" spans="1:4">
      <c r="A321" s="108">
        <v>737</v>
      </c>
      <c r="B321" s="31" t="s">
        <v>487</v>
      </c>
      <c r="C321" s="23"/>
      <c r="D321" s="10" t="s">
        <v>259</v>
      </c>
    </row>
    <row r="322" ht="17.25" spans="1:4">
      <c r="A322" s="108">
        <v>738</v>
      </c>
      <c r="B322" s="31" t="s">
        <v>488</v>
      </c>
      <c r="C322" s="23"/>
      <c r="D322" s="10" t="s">
        <v>261</v>
      </c>
    </row>
    <row r="323" ht="17.25" spans="1:4">
      <c r="A323" s="108">
        <v>739</v>
      </c>
      <c r="B323" s="31" t="s">
        <v>489</v>
      </c>
      <c r="C323" s="23"/>
      <c r="D323" s="10" t="s">
        <v>263</v>
      </c>
    </row>
    <row r="324" ht="17.25" spans="1:4">
      <c r="A324" s="108">
        <v>740</v>
      </c>
      <c r="B324" s="106" t="s">
        <v>490</v>
      </c>
      <c r="C324" s="23"/>
      <c r="D324" s="10" t="s">
        <v>265</v>
      </c>
    </row>
    <row r="325" ht="17.25" spans="1:4">
      <c r="A325" s="108">
        <v>741</v>
      </c>
      <c r="B325" s="109" t="s">
        <v>491</v>
      </c>
      <c r="C325" s="23"/>
      <c r="D325" s="10" t="s">
        <v>237</v>
      </c>
    </row>
    <row r="326" ht="17.25" spans="1:4">
      <c r="A326" s="108">
        <v>742</v>
      </c>
      <c r="B326" s="107" t="s">
        <v>492</v>
      </c>
      <c r="C326" s="23"/>
      <c r="D326" s="10" t="s">
        <v>239</v>
      </c>
    </row>
    <row r="327" ht="17.25" spans="1:4">
      <c r="A327" s="108">
        <v>743</v>
      </c>
      <c r="B327" s="107" t="s">
        <v>493</v>
      </c>
      <c r="C327" s="23"/>
      <c r="D327" s="10" t="s">
        <v>241</v>
      </c>
    </row>
    <row r="328" ht="17.25" spans="1:4">
      <c r="A328" s="108">
        <v>744</v>
      </c>
      <c r="B328" s="28" t="s">
        <v>494</v>
      </c>
      <c r="C328" s="23"/>
      <c r="D328" s="10" t="s">
        <v>243</v>
      </c>
    </row>
    <row r="329" ht="17.25" spans="1:4">
      <c r="A329" s="108">
        <v>745</v>
      </c>
      <c r="B329" s="28" t="s">
        <v>495</v>
      </c>
      <c r="C329" s="23"/>
      <c r="D329" s="10" t="s">
        <v>245</v>
      </c>
    </row>
    <row r="330" ht="17.25" spans="1:4">
      <c r="A330" s="108">
        <v>746</v>
      </c>
      <c r="B330" s="29" t="s">
        <v>496</v>
      </c>
      <c r="C330" s="23"/>
      <c r="D330" s="10" t="s">
        <v>247</v>
      </c>
    </row>
    <row r="331" ht="17.25" spans="1:4">
      <c r="A331" s="108">
        <v>747</v>
      </c>
      <c r="B331" s="29" t="s">
        <v>497</v>
      </c>
      <c r="C331" s="23"/>
      <c r="D331" s="10" t="s">
        <v>249</v>
      </c>
    </row>
    <row r="332" ht="17.25" spans="1:4">
      <c r="A332" s="108">
        <v>748</v>
      </c>
      <c r="B332" s="29" t="s">
        <v>498</v>
      </c>
      <c r="C332" s="23"/>
      <c r="D332" s="10" t="s">
        <v>251</v>
      </c>
    </row>
    <row r="333" ht="17.25" spans="1:4">
      <c r="A333" s="108">
        <v>749</v>
      </c>
      <c r="B333" s="30" t="s">
        <v>499</v>
      </c>
      <c r="C333" s="23"/>
      <c r="D333" s="10" t="s">
        <v>253</v>
      </c>
    </row>
    <row r="334" ht="17.25" spans="1:4">
      <c r="A334" s="108">
        <v>750</v>
      </c>
      <c r="B334" s="30" t="s">
        <v>500</v>
      </c>
      <c r="C334" s="23"/>
      <c r="D334" s="10" t="s">
        <v>255</v>
      </c>
    </row>
    <row r="335" ht="17.25" spans="1:4">
      <c r="A335" s="108">
        <v>751</v>
      </c>
      <c r="B335" s="30" t="s">
        <v>501</v>
      </c>
      <c r="C335" s="23"/>
      <c r="D335" s="10" t="s">
        <v>257</v>
      </c>
    </row>
    <row r="336" ht="17.25" spans="1:4">
      <c r="A336" s="108">
        <v>752</v>
      </c>
      <c r="B336" s="31" t="s">
        <v>502</v>
      </c>
      <c r="C336" s="23"/>
      <c r="D336" s="10" t="s">
        <v>259</v>
      </c>
    </row>
    <row r="337" ht="17.25" spans="1:4">
      <c r="A337" s="108">
        <v>753</v>
      </c>
      <c r="B337" s="31" t="s">
        <v>503</v>
      </c>
      <c r="C337" s="23"/>
      <c r="D337" s="10" t="s">
        <v>261</v>
      </c>
    </row>
    <row r="338" ht="17.25" spans="1:4">
      <c r="A338" s="108">
        <v>754</v>
      </c>
      <c r="B338" s="31" t="s">
        <v>504</v>
      </c>
      <c r="C338" s="23"/>
      <c r="D338" s="10" t="s">
        <v>263</v>
      </c>
    </row>
    <row r="339" ht="17.25" spans="1:4">
      <c r="A339" s="108">
        <v>755</v>
      </c>
      <c r="B339" s="106" t="s">
        <v>505</v>
      </c>
      <c r="C339" s="23"/>
      <c r="D339" s="10" t="s">
        <v>265</v>
      </c>
    </row>
    <row r="340" ht="17.25" spans="1:4">
      <c r="A340" s="108">
        <v>756</v>
      </c>
      <c r="B340" s="109" t="s">
        <v>506</v>
      </c>
      <c r="C340" s="23"/>
      <c r="D340" s="10" t="s">
        <v>237</v>
      </c>
    </row>
    <row r="341" ht="17.25" spans="1:4">
      <c r="A341" s="108">
        <v>757</v>
      </c>
      <c r="B341" s="107" t="s">
        <v>507</v>
      </c>
      <c r="C341" s="23"/>
      <c r="D341" s="10" t="s">
        <v>239</v>
      </c>
    </row>
    <row r="342" ht="17.25" spans="1:4">
      <c r="A342" s="108">
        <v>758</v>
      </c>
      <c r="B342" s="107" t="s">
        <v>508</v>
      </c>
      <c r="C342" s="23"/>
      <c r="D342" s="10" t="s">
        <v>241</v>
      </c>
    </row>
    <row r="343" ht="17.25" spans="1:4">
      <c r="A343" s="108">
        <v>759</v>
      </c>
      <c r="B343" s="28" t="s">
        <v>509</v>
      </c>
      <c r="C343" s="23"/>
      <c r="D343" s="10" t="s">
        <v>243</v>
      </c>
    </row>
    <row r="344" ht="17.25" spans="1:4">
      <c r="A344" s="108">
        <v>760</v>
      </c>
      <c r="B344" s="28" t="s">
        <v>510</v>
      </c>
      <c r="C344" s="23"/>
      <c r="D344" s="10" t="s">
        <v>245</v>
      </c>
    </row>
    <row r="345" ht="17.25" spans="1:4">
      <c r="A345" s="108">
        <v>761</v>
      </c>
      <c r="B345" s="29" t="s">
        <v>511</v>
      </c>
      <c r="C345" s="23"/>
      <c r="D345" s="10" t="s">
        <v>247</v>
      </c>
    </row>
    <row r="346" ht="17.25" spans="1:4">
      <c r="A346" s="108">
        <v>762</v>
      </c>
      <c r="B346" s="29" t="s">
        <v>512</v>
      </c>
      <c r="C346" s="23"/>
      <c r="D346" s="10" t="s">
        <v>249</v>
      </c>
    </row>
    <row r="347" ht="17.25" spans="1:4">
      <c r="A347" s="108">
        <v>763</v>
      </c>
      <c r="B347" s="29" t="s">
        <v>513</v>
      </c>
      <c r="C347" s="23"/>
      <c r="D347" s="10" t="s">
        <v>251</v>
      </c>
    </row>
    <row r="348" ht="17.25" spans="1:4">
      <c r="A348" s="108">
        <v>764</v>
      </c>
      <c r="B348" s="30" t="s">
        <v>514</v>
      </c>
      <c r="C348" s="23"/>
      <c r="D348" s="10" t="s">
        <v>253</v>
      </c>
    </row>
    <row r="349" ht="17.25" spans="1:4">
      <c r="A349" s="108">
        <v>765</v>
      </c>
      <c r="B349" s="30" t="s">
        <v>515</v>
      </c>
      <c r="C349" s="23"/>
      <c r="D349" s="10" t="s">
        <v>255</v>
      </c>
    </row>
    <row r="350" ht="17.25" spans="1:4">
      <c r="A350" s="108">
        <v>766</v>
      </c>
      <c r="B350" s="30" t="s">
        <v>516</v>
      </c>
      <c r="C350" s="23"/>
      <c r="D350" s="10" t="s">
        <v>257</v>
      </c>
    </row>
    <row r="351" ht="17.25" spans="1:4">
      <c r="A351" s="108">
        <v>767</v>
      </c>
      <c r="B351" s="31" t="s">
        <v>517</v>
      </c>
      <c r="C351" s="23"/>
      <c r="D351" s="10" t="s">
        <v>259</v>
      </c>
    </row>
    <row r="352" ht="17.25" spans="1:4">
      <c r="A352" s="108">
        <v>768</v>
      </c>
      <c r="B352" s="31" t="s">
        <v>518</v>
      </c>
      <c r="C352" s="23"/>
      <c r="D352" s="10" t="s">
        <v>261</v>
      </c>
    </row>
    <row r="353" ht="17.25" spans="1:4">
      <c r="A353" s="108">
        <v>769</v>
      </c>
      <c r="B353" s="31" t="s">
        <v>519</v>
      </c>
      <c r="C353" s="23"/>
      <c r="D353" s="10" t="s">
        <v>263</v>
      </c>
    </row>
    <row r="354" ht="17.25" spans="1:4">
      <c r="A354" s="108">
        <v>770</v>
      </c>
      <c r="B354" s="106" t="s">
        <v>520</v>
      </c>
      <c r="C354" s="23"/>
      <c r="D354" s="10" t="s">
        <v>265</v>
      </c>
    </row>
    <row r="355" ht="17.25" spans="1:4">
      <c r="A355" s="108">
        <v>771</v>
      </c>
      <c r="B355" s="109" t="s">
        <v>521</v>
      </c>
      <c r="C355" s="23"/>
      <c r="D355" s="10" t="s">
        <v>237</v>
      </c>
    </row>
    <row r="356" ht="17.25" spans="1:4">
      <c r="A356" s="108">
        <v>772</v>
      </c>
      <c r="B356" s="107" t="s">
        <v>522</v>
      </c>
      <c r="C356" s="23"/>
      <c r="D356" s="10" t="s">
        <v>239</v>
      </c>
    </row>
    <row r="357" ht="17.25" spans="1:4">
      <c r="A357" s="108">
        <v>773</v>
      </c>
      <c r="B357" s="107" t="s">
        <v>523</v>
      </c>
      <c r="C357" s="23"/>
      <c r="D357" s="10" t="s">
        <v>241</v>
      </c>
    </row>
    <row r="358" ht="17.25" spans="1:4">
      <c r="A358" s="108">
        <v>774</v>
      </c>
      <c r="B358" s="28" t="s">
        <v>524</v>
      </c>
      <c r="C358" s="23"/>
      <c r="D358" s="10" t="s">
        <v>243</v>
      </c>
    </row>
    <row r="359" ht="17.25" spans="1:4">
      <c r="A359" s="108">
        <v>775</v>
      </c>
      <c r="B359" s="28" t="s">
        <v>525</v>
      </c>
      <c r="C359" s="23"/>
      <c r="D359" s="10" t="s">
        <v>245</v>
      </c>
    </row>
    <row r="360" ht="17.25" spans="1:4">
      <c r="A360" s="108">
        <v>776</v>
      </c>
      <c r="B360" s="29" t="s">
        <v>526</v>
      </c>
      <c r="C360" s="23"/>
      <c r="D360" s="10" t="s">
        <v>247</v>
      </c>
    </row>
    <row r="361" ht="17.25" spans="1:4">
      <c r="A361" s="108">
        <v>777</v>
      </c>
      <c r="B361" s="29" t="s">
        <v>527</v>
      </c>
      <c r="C361" s="23"/>
      <c r="D361" s="10" t="s">
        <v>249</v>
      </c>
    </row>
    <row r="362" ht="17.25" spans="1:4">
      <c r="A362" s="108">
        <v>778</v>
      </c>
      <c r="B362" s="29" t="s">
        <v>528</v>
      </c>
      <c r="C362" s="23"/>
      <c r="D362" s="10" t="s">
        <v>251</v>
      </c>
    </row>
    <row r="363" ht="17.25" spans="1:4">
      <c r="A363" s="108">
        <v>779</v>
      </c>
      <c r="B363" s="30" t="s">
        <v>529</v>
      </c>
      <c r="C363" s="23"/>
      <c r="D363" s="10" t="s">
        <v>253</v>
      </c>
    </row>
    <row r="364" ht="17.25" spans="1:4">
      <c r="A364" s="108">
        <v>780</v>
      </c>
      <c r="B364" s="30" t="s">
        <v>530</v>
      </c>
      <c r="C364" s="23"/>
      <c r="D364" s="10" t="s">
        <v>255</v>
      </c>
    </row>
    <row r="365" ht="17.25" spans="1:4">
      <c r="A365" s="108">
        <v>781</v>
      </c>
      <c r="B365" s="30" t="s">
        <v>531</v>
      </c>
      <c r="C365" s="23"/>
      <c r="D365" s="10" t="s">
        <v>257</v>
      </c>
    </row>
    <row r="366" ht="17.25" spans="1:4">
      <c r="A366" s="108">
        <v>782</v>
      </c>
      <c r="B366" s="31" t="s">
        <v>532</v>
      </c>
      <c r="C366" s="23"/>
      <c r="D366" s="10" t="s">
        <v>259</v>
      </c>
    </row>
    <row r="367" ht="17.25" spans="1:4">
      <c r="A367" s="108">
        <v>783</v>
      </c>
      <c r="B367" s="31" t="s">
        <v>533</v>
      </c>
      <c r="C367" s="23"/>
      <c r="D367" s="10" t="s">
        <v>261</v>
      </c>
    </row>
    <row r="368" ht="17.25" spans="1:4">
      <c r="A368" s="108">
        <v>784</v>
      </c>
      <c r="B368" s="31" t="s">
        <v>534</v>
      </c>
      <c r="C368" s="23"/>
      <c r="D368" s="10" t="s">
        <v>263</v>
      </c>
    </row>
    <row r="369" ht="17.25" spans="1:4">
      <c r="A369" s="108">
        <v>785</v>
      </c>
      <c r="B369" s="106" t="s">
        <v>535</v>
      </c>
      <c r="C369" s="23"/>
      <c r="D369" s="10" t="s">
        <v>265</v>
      </c>
    </row>
    <row r="370" ht="17.25" spans="1:4">
      <c r="A370" s="108">
        <v>786</v>
      </c>
      <c r="B370" s="109" t="s">
        <v>536</v>
      </c>
      <c r="C370" s="23"/>
      <c r="D370" s="10" t="s">
        <v>237</v>
      </c>
    </row>
    <row r="371" ht="17.25" spans="1:4">
      <c r="A371" s="108">
        <v>787</v>
      </c>
      <c r="B371" s="107" t="s">
        <v>537</v>
      </c>
      <c r="C371" s="23"/>
      <c r="D371" s="10" t="s">
        <v>239</v>
      </c>
    </row>
    <row r="372" ht="17.25" spans="1:4">
      <c r="A372" s="108">
        <v>788</v>
      </c>
      <c r="B372" s="107" t="s">
        <v>538</v>
      </c>
      <c r="C372" s="23"/>
      <c r="D372" s="10" t="s">
        <v>241</v>
      </c>
    </row>
    <row r="373" ht="17.25" spans="1:4">
      <c r="A373" s="108">
        <v>789</v>
      </c>
      <c r="B373" s="28" t="s">
        <v>539</v>
      </c>
      <c r="C373" s="23"/>
      <c r="D373" s="10" t="s">
        <v>243</v>
      </c>
    </row>
    <row r="374" ht="17.25" spans="1:4">
      <c r="A374" s="108">
        <v>790</v>
      </c>
      <c r="B374" s="28" t="s">
        <v>540</v>
      </c>
      <c r="C374" s="23"/>
      <c r="D374" s="10" t="s">
        <v>245</v>
      </c>
    </row>
    <row r="375" ht="17.25" spans="1:4">
      <c r="A375" s="108">
        <v>791</v>
      </c>
      <c r="B375" s="29" t="s">
        <v>541</v>
      </c>
      <c r="C375" s="23"/>
      <c r="D375" s="10" t="s">
        <v>247</v>
      </c>
    </row>
    <row r="376" ht="17.25" spans="1:4">
      <c r="A376" s="108">
        <v>792</v>
      </c>
      <c r="B376" s="29" t="s">
        <v>542</v>
      </c>
      <c r="C376" s="23"/>
      <c r="D376" s="10" t="s">
        <v>249</v>
      </c>
    </row>
    <row r="377" ht="17.25" spans="1:4">
      <c r="A377" s="108">
        <v>793</v>
      </c>
      <c r="B377" s="29" t="s">
        <v>543</v>
      </c>
      <c r="C377" s="23"/>
      <c r="D377" s="10" t="s">
        <v>251</v>
      </c>
    </row>
    <row r="378" ht="17.25" spans="1:4">
      <c r="A378" s="108">
        <v>794</v>
      </c>
      <c r="B378" s="30" t="s">
        <v>544</v>
      </c>
      <c r="C378" s="23"/>
      <c r="D378" s="10" t="s">
        <v>253</v>
      </c>
    </row>
    <row r="379" ht="17.25" spans="1:4">
      <c r="A379" s="108">
        <v>795</v>
      </c>
      <c r="B379" s="30" t="s">
        <v>545</v>
      </c>
      <c r="C379" s="23"/>
      <c r="D379" s="10" t="s">
        <v>255</v>
      </c>
    </row>
    <row r="380" ht="17.25" spans="1:4">
      <c r="A380" s="108">
        <v>796</v>
      </c>
      <c r="B380" s="30" t="s">
        <v>546</v>
      </c>
      <c r="C380" s="23"/>
      <c r="D380" s="10" t="s">
        <v>257</v>
      </c>
    </row>
    <row r="381" ht="17.25" spans="1:4">
      <c r="A381" s="108">
        <v>797</v>
      </c>
      <c r="B381" s="31" t="s">
        <v>547</v>
      </c>
      <c r="C381" s="23"/>
      <c r="D381" s="10" t="s">
        <v>259</v>
      </c>
    </row>
    <row r="382" ht="17.25" spans="1:4">
      <c r="A382" s="108">
        <v>798</v>
      </c>
      <c r="B382" s="31" t="s">
        <v>548</v>
      </c>
      <c r="C382" s="23"/>
      <c r="D382" s="10" t="s">
        <v>261</v>
      </c>
    </row>
    <row r="383" ht="17.25" spans="1:4">
      <c r="A383" s="108">
        <v>799</v>
      </c>
      <c r="B383" s="31" t="s">
        <v>549</v>
      </c>
      <c r="C383" s="23"/>
      <c r="D383" s="10" t="s">
        <v>263</v>
      </c>
    </row>
    <row r="384" ht="17.25" spans="1:4">
      <c r="A384" s="108">
        <v>800</v>
      </c>
      <c r="B384" s="106" t="s">
        <v>550</v>
      </c>
      <c r="C384" s="23"/>
      <c r="D384" s="10" t="s">
        <v>265</v>
      </c>
    </row>
    <row r="385" ht="17.25" spans="1:4">
      <c r="A385" s="108">
        <v>801</v>
      </c>
      <c r="B385" s="109" t="s">
        <v>551</v>
      </c>
      <c r="D385" s="10" t="s">
        <v>237</v>
      </c>
    </row>
    <row r="386" ht="17.25" spans="1:4">
      <c r="A386" s="108">
        <v>802</v>
      </c>
      <c r="B386" s="107" t="s">
        <v>552</v>
      </c>
      <c r="D386" s="10" t="s">
        <v>239</v>
      </c>
    </row>
    <row r="387" ht="17.25" spans="1:4">
      <c r="A387" s="108">
        <v>803</v>
      </c>
      <c r="B387" s="107" t="s">
        <v>553</v>
      </c>
      <c r="D387" s="10" t="s">
        <v>241</v>
      </c>
    </row>
    <row r="388" ht="17.25" spans="1:4">
      <c r="A388" s="108">
        <v>804</v>
      </c>
      <c r="B388" s="28" t="s">
        <v>554</v>
      </c>
      <c r="D388" s="10" t="s">
        <v>243</v>
      </c>
    </row>
    <row r="389" ht="17.25" spans="1:4">
      <c r="A389" s="108">
        <v>805</v>
      </c>
      <c r="B389" s="28" t="s">
        <v>555</v>
      </c>
      <c r="D389" s="10" t="s">
        <v>245</v>
      </c>
    </row>
    <row r="390" ht="17.25" spans="1:4">
      <c r="A390" s="108">
        <v>806</v>
      </c>
      <c r="B390" s="29" t="s">
        <v>556</v>
      </c>
      <c r="D390" s="10" t="s">
        <v>247</v>
      </c>
    </row>
    <row r="391" ht="17.25" spans="1:4">
      <c r="A391" s="108">
        <v>807</v>
      </c>
      <c r="B391" s="29" t="s">
        <v>557</v>
      </c>
      <c r="D391" s="10" t="s">
        <v>249</v>
      </c>
    </row>
    <row r="392" ht="17.25" spans="1:4">
      <c r="A392" s="108">
        <v>808</v>
      </c>
      <c r="B392" s="29" t="s">
        <v>558</v>
      </c>
      <c r="D392" s="10" t="s">
        <v>251</v>
      </c>
    </row>
    <row r="393" ht="17.25" spans="1:4">
      <c r="A393" s="108">
        <v>809</v>
      </c>
      <c r="B393" s="30" t="s">
        <v>559</v>
      </c>
      <c r="D393" s="10" t="s">
        <v>253</v>
      </c>
    </row>
    <row r="394" ht="17.25" spans="1:4">
      <c r="A394" s="108">
        <v>810</v>
      </c>
      <c r="B394" s="30" t="s">
        <v>560</v>
      </c>
      <c r="D394" s="10" t="s">
        <v>255</v>
      </c>
    </row>
    <row r="395" ht="17.25" spans="1:4">
      <c r="A395" s="108">
        <v>811</v>
      </c>
      <c r="B395" s="30" t="s">
        <v>561</v>
      </c>
      <c r="D395" s="10" t="s">
        <v>257</v>
      </c>
    </row>
    <row r="396" ht="17.25" spans="1:4">
      <c r="A396" s="108">
        <v>812</v>
      </c>
      <c r="B396" s="31" t="s">
        <v>562</v>
      </c>
      <c r="D396" s="10" t="s">
        <v>259</v>
      </c>
    </row>
    <row r="397" ht="17.25" spans="1:4">
      <c r="A397" s="108">
        <v>813</v>
      </c>
      <c r="B397" s="31" t="s">
        <v>563</v>
      </c>
      <c r="D397" s="10" t="s">
        <v>261</v>
      </c>
    </row>
    <row r="398" ht="17.25" spans="1:4">
      <c r="A398" s="108">
        <v>814</v>
      </c>
      <c r="B398" s="31" t="s">
        <v>564</v>
      </c>
      <c r="D398" s="10" t="s">
        <v>263</v>
      </c>
    </row>
    <row r="399" ht="17.25" spans="1:4">
      <c r="A399" s="108">
        <v>815</v>
      </c>
      <c r="B399" s="106" t="s">
        <v>565</v>
      </c>
      <c r="D399" s="10" t="s">
        <v>265</v>
      </c>
    </row>
    <row r="400" ht="17.25" spans="1:4">
      <c r="A400" s="108">
        <v>816</v>
      </c>
      <c r="B400" s="109" t="s">
        <v>566</v>
      </c>
      <c r="D400" s="10" t="s">
        <v>237</v>
      </c>
    </row>
    <row r="401" ht="17.25" spans="1:4">
      <c r="A401" s="108">
        <v>817</v>
      </c>
      <c r="B401" s="107" t="s">
        <v>567</v>
      </c>
      <c r="D401" s="10" t="s">
        <v>239</v>
      </c>
    </row>
    <row r="402" ht="17.25" spans="1:4">
      <c r="A402" s="108">
        <v>818</v>
      </c>
      <c r="B402" s="107" t="s">
        <v>568</v>
      </c>
      <c r="D402" s="10" t="s">
        <v>241</v>
      </c>
    </row>
    <row r="403" ht="17.25" spans="1:4">
      <c r="A403" s="108">
        <v>819</v>
      </c>
      <c r="B403" s="28" t="s">
        <v>569</v>
      </c>
      <c r="D403" s="10" t="s">
        <v>243</v>
      </c>
    </row>
    <row r="404" ht="17.25" spans="1:4">
      <c r="A404" s="108">
        <v>820</v>
      </c>
      <c r="B404" s="28" t="s">
        <v>570</v>
      </c>
      <c r="D404" s="10" t="s">
        <v>245</v>
      </c>
    </row>
    <row r="405" ht="17.25" spans="1:4">
      <c r="A405" s="108">
        <v>821</v>
      </c>
      <c r="B405" s="29" t="s">
        <v>571</v>
      </c>
      <c r="D405" s="10" t="s">
        <v>247</v>
      </c>
    </row>
    <row r="406" ht="17.25" spans="1:4">
      <c r="A406" s="108">
        <v>822</v>
      </c>
      <c r="B406" s="29" t="s">
        <v>572</v>
      </c>
      <c r="D406" s="10" t="s">
        <v>249</v>
      </c>
    </row>
    <row r="407" ht="17.25" spans="1:4">
      <c r="A407" s="108">
        <v>823</v>
      </c>
      <c r="B407" s="29" t="s">
        <v>573</v>
      </c>
      <c r="D407" s="10" t="s">
        <v>251</v>
      </c>
    </row>
    <row r="408" ht="17.25" spans="1:4">
      <c r="A408" s="108">
        <v>824</v>
      </c>
      <c r="B408" s="30" t="s">
        <v>574</v>
      </c>
      <c r="D408" s="10" t="s">
        <v>253</v>
      </c>
    </row>
    <row r="409" ht="17.25" spans="1:4">
      <c r="A409" s="108">
        <v>825</v>
      </c>
      <c r="B409" s="30" t="s">
        <v>575</v>
      </c>
      <c r="D409" s="10" t="s">
        <v>255</v>
      </c>
    </row>
    <row r="410" ht="17.25" spans="1:4">
      <c r="A410" s="108">
        <v>826</v>
      </c>
      <c r="B410" s="30" t="s">
        <v>576</v>
      </c>
      <c r="D410" s="10" t="s">
        <v>257</v>
      </c>
    </row>
    <row r="411" ht="17.25" spans="1:4">
      <c r="A411" s="108">
        <v>827</v>
      </c>
      <c r="B411" s="31" t="s">
        <v>577</v>
      </c>
      <c r="D411" s="10" t="s">
        <v>259</v>
      </c>
    </row>
    <row r="412" ht="17.25" spans="1:4">
      <c r="A412" s="108">
        <v>828</v>
      </c>
      <c r="B412" s="31" t="s">
        <v>578</v>
      </c>
      <c r="D412" s="10" t="s">
        <v>261</v>
      </c>
    </row>
    <row r="413" ht="17.25" spans="1:4">
      <c r="A413" s="108">
        <v>829</v>
      </c>
      <c r="B413" s="31" t="s">
        <v>579</v>
      </c>
      <c r="D413" s="10" t="s">
        <v>263</v>
      </c>
    </row>
    <row r="414" ht="17.25" spans="1:4">
      <c r="A414" s="108">
        <v>830</v>
      </c>
      <c r="B414" s="106" t="s">
        <v>580</v>
      </c>
      <c r="D414" s="10" t="s">
        <v>265</v>
      </c>
    </row>
    <row r="415" ht="17.25" spans="1:4">
      <c r="A415" s="108">
        <v>831</v>
      </c>
      <c r="B415" s="109" t="s">
        <v>581</v>
      </c>
      <c r="D415" s="10" t="s">
        <v>237</v>
      </c>
    </row>
    <row r="416" ht="17.25" spans="1:4">
      <c r="A416" s="108">
        <v>832</v>
      </c>
      <c r="B416" s="107" t="s">
        <v>582</v>
      </c>
      <c r="D416" s="10" t="s">
        <v>239</v>
      </c>
    </row>
    <row r="417" ht="17.25" spans="1:4">
      <c r="A417" s="108">
        <v>833</v>
      </c>
      <c r="B417" s="107" t="s">
        <v>583</v>
      </c>
      <c r="D417" s="10" t="s">
        <v>241</v>
      </c>
    </row>
    <row r="418" ht="17.25" spans="1:4">
      <c r="A418" s="108">
        <v>834</v>
      </c>
      <c r="B418" s="28" t="s">
        <v>584</v>
      </c>
      <c r="D418" s="10" t="s">
        <v>243</v>
      </c>
    </row>
    <row r="419" ht="17.25" spans="1:4">
      <c r="A419" s="108">
        <v>835</v>
      </c>
      <c r="B419" s="28" t="s">
        <v>585</v>
      </c>
      <c r="D419" s="10" t="s">
        <v>245</v>
      </c>
    </row>
    <row r="420" ht="17.25" spans="1:4">
      <c r="A420" s="108">
        <v>836</v>
      </c>
      <c r="B420" s="29" t="s">
        <v>586</v>
      </c>
      <c r="D420" s="10" t="s">
        <v>247</v>
      </c>
    </row>
    <row r="421" ht="17.25" spans="1:4">
      <c r="A421" s="108">
        <v>837</v>
      </c>
      <c r="B421" s="29" t="s">
        <v>587</v>
      </c>
      <c r="D421" s="10" t="s">
        <v>249</v>
      </c>
    </row>
    <row r="422" ht="17.25" spans="1:4">
      <c r="A422" s="108">
        <v>838</v>
      </c>
      <c r="B422" s="29" t="s">
        <v>588</v>
      </c>
      <c r="D422" s="10" t="s">
        <v>251</v>
      </c>
    </row>
    <row r="423" ht="17.25" spans="1:4">
      <c r="A423" s="108">
        <v>839</v>
      </c>
      <c r="B423" s="30" t="s">
        <v>589</v>
      </c>
      <c r="D423" s="10" t="s">
        <v>253</v>
      </c>
    </row>
    <row r="424" ht="17.25" spans="1:4">
      <c r="A424" s="108">
        <v>840</v>
      </c>
      <c r="B424" s="30" t="s">
        <v>590</v>
      </c>
      <c r="D424" s="10" t="s">
        <v>255</v>
      </c>
    </row>
    <row r="425" ht="17.25" spans="1:4">
      <c r="A425" s="108">
        <v>841</v>
      </c>
      <c r="B425" s="30" t="s">
        <v>591</v>
      </c>
      <c r="D425" s="10" t="s">
        <v>257</v>
      </c>
    </row>
    <row r="426" ht="17.25" spans="1:4">
      <c r="A426" s="108">
        <v>842</v>
      </c>
      <c r="B426" s="31" t="s">
        <v>592</v>
      </c>
      <c r="D426" s="10" t="s">
        <v>259</v>
      </c>
    </row>
    <row r="427" ht="17.25" spans="1:4">
      <c r="A427" s="108">
        <v>843</v>
      </c>
      <c r="B427" s="31" t="s">
        <v>593</v>
      </c>
      <c r="D427" s="10" t="s">
        <v>261</v>
      </c>
    </row>
    <row r="428" ht="17.25" spans="1:4">
      <c r="A428" s="108">
        <v>844</v>
      </c>
      <c r="B428" s="31" t="s">
        <v>594</v>
      </c>
      <c r="D428" s="10" t="s">
        <v>263</v>
      </c>
    </row>
    <row r="429" ht="17.25" spans="1:4">
      <c r="A429" s="108">
        <v>845</v>
      </c>
      <c r="B429" s="106" t="s">
        <v>595</v>
      </c>
      <c r="D429" s="10" t="s">
        <v>265</v>
      </c>
    </row>
    <row r="430" ht="17.25" spans="1:4">
      <c r="A430" s="108">
        <v>846</v>
      </c>
      <c r="B430" s="109" t="s">
        <v>596</v>
      </c>
      <c r="D430" s="10" t="s">
        <v>237</v>
      </c>
    </row>
    <row r="431" ht="17.25" spans="1:4">
      <c r="A431" s="108">
        <v>847</v>
      </c>
      <c r="B431" s="107" t="s">
        <v>597</v>
      </c>
      <c r="D431" s="10" t="s">
        <v>239</v>
      </c>
    </row>
    <row r="432" ht="17.25" spans="1:4">
      <c r="A432" s="108">
        <v>848</v>
      </c>
      <c r="B432" s="107" t="s">
        <v>598</v>
      </c>
      <c r="D432" s="10" t="s">
        <v>241</v>
      </c>
    </row>
    <row r="433" ht="17.25" spans="1:4">
      <c r="A433" s="108">
        <v>849</v>
      </c>
      <c r="B433" s="28" t="s">
        <v>599</v>
      </c>
      <c r="D433" s="10" t="s">
        <v>243</v>
      </c>
    </row>
    <row r="434" ht="17.25" spans="1:4">
      <c r="A434" s="108">
        <v>850</v>
      </c>
      <c r="B434" s="28" t="s">
        <v>600</v>
      </c>
      <c r="D434" s="10" t="s">
        <v>245</v>
      </c>
    </row>
    <row r="435" ht="17.25" spans="1:4">
      <c r="A435" s="108">
        <v>851</v>
      </c>
      <c r="B435" s="29" t="s">
        <v>601</v>
      </c>
      <c r="D435" s="10" t="s">
        <v>247</v>
      </c>
    </row>
    <row r="436" ht="17.25" spans="1:4">
      <c r="A436" s="108">
        <v>852</v>
      </c>
      <c r="B436" s="29" t="s">
        <v>602</v>
      </c>
      <c r="D436" s="10" t="s">
        <v>249</v>
      </c>
    </row>
    <row r="437" ht="17.25" spans="1:4">
      <c r="A437" s="108">
        <v>853</v>
      </c>
      <c r="B437" s="29" t="s">
        <v>603</v>
      </c>
      <c r="D437" s="10" t="s">
        <v>251</v>
      </c>
    </row>
    <row r="438" ht="17.25" spans="1:4">
      <c r="A438" s="108">
        <v>854</v>
      </c>
      <c r="B438" s="30" t="s">
        <v>604</v>
      </c>
      <c r="D438" s="10" t="s">
        <v>253</v>
      </c>
    </row>
    <row r="439" ht="17.25" spans="1:4">
      <c r="A439" s="108">
        <v>855</v>
      </c>
      <c r="B439" s="30" t="s">
        <v>605</v>
      </c>
      <c r="D439" s="10" t="s">
        <v>255</v>
      </c>
    </row>
    <row r="440" ht="17.25" spans="1:4">
      <c r="A440" s="108">
        <v>856</v>
      </c>
      <c r="B440" s="30" t="s">
        <v>606</v>
      </c>
      <c r="D440" s="10" t="s">
        <v>257</v>
      </c>
    </row>
    <row r="441" ht="17.25" spans="1:4">
      <c r="A441" s="108">
        <v>857</v>
      </c>
      <c r="B441" s="31" t="s">
        <v>607</v>
      </c>
      <c r="D441" s="10" t="s">
        <v>259</v>
      </c>
    </row>
    <row r="442" ht="17.25" spans="1:4">
      <c r="A442" s="108">
        <v>858</v>
      </c>
      <c r="B442" s="31" t="s">
        <v>608</v>
      </c>
      <c r="D442" s="10" t="s">
        <v>261</v>
      </c>
    </row>
    <row r="443" ht="17.25" spans="1:4">
      <c r="A443" s="108">
        <v>859</v>
      </c>
      <c r="B443" s="31" t="s">
        <v>609</v>
      </c>
      <c r="D443" s="10" t="s">
        <v>263</v>
      </c>
    </row>
    <row r="444" ht="17.25" spans="1:4">
      <c r="A444" s="108">
        <v>860</v>
      </c>
      <c r="B444" s="106" t="s">
        <v>610</v>
      </c>
      <c r="D444" s="10" t="s">
        <v>265</v>
      </c>
    </row>
    <row r="445" spans="1:2">
      <c r="A445" s="98">
        <v>1000</v>
      </c>
      <c r="B445" s="110" t="s">
        <v>611</v>
      </c>
    </row>
    <row r="446" spans="1:2">
      <c r="A446" s="98">
        <v>1001</v>
      </c>
      <c r="B446" s="110" t="s">
        <v>612</v>
      </c>
    </row>
    <row r="447" spans="1:2">
      <c r="A447" s="98">
        <v>1002</v>
      </c>
      <c r="B447" s="110" t="s">
        <v>613</v>
      </c>
    </row>
    <row r="448" spans="1:2">
      <c r="A448" s="98">
        <v>1003</v>
      </c>
      <c r="B448" s="110" t="s">
        <v>614</v>
      </c>
    </row>
    <row r="449" spans="1:2">
      <c r="A449" s="98">
        <v>1004</v>
      </c>
      <c r="B449" s="110" t="s">
        <v>615</v>
      </c>
    </row>
    <row r="450" spans="1:2">
      <c r="A450" s="98">
        <v>1005</v>
      </c>
      <c r="B450" s="110" t="s">
        <v>616</v>
      </c>
    </row>
    <row r="451" spans="1:2">
      <c r="A451" s="98">
        <v>1006</v>
      </c>
      <c r="B451" s="110" t="s">
        <v>617</v>
      </c>
    </row>
    <row r="452" spans="1:2">
      <c r="A452" s="98">
        <v>1007</v>
      </c>
      <c r="B452" s="110" t="s">
        <v>618</v>
      </c>
    </row>
    <row r="453" spans="1:2">
      <c r="A453" s="98">
        <v>1008</v>
      </c>
      <c r="B453" s="110" t="s">
        <v>619</v>
      </c>
    </row>
    <row r="454" spans="1:2">
      <c r="A454" s="98">
        <v>1009</v>
      </c>
      <c r="B454" s="110" t="s">
        <v>620</v>
      </c>
    </row>
    <row r="455" spans="1:2">
      <c r="A455" s="98">
        <v>1010</v>
      </c>
      <c r="B455" s="110" t="s">
        <v>621</v>
      </c>
    </row>
    <row r="456" spans="1:2">
      <c r="A456" s="98">
        <v>1011</v>
      </c>
      <c r="B456" s="110" t="s">
        <v>622</v>
      </c>
    </row>
    <row r="457" spans="1:2">
      <c r="A457" s="98">
        <v>1012</v>
      </c>
      <c r="B457" s="110" t="s">
        <v>623</v>
      </c>
    </row>
    <row r="458" spans="1:2">
      <c r="A458" s="98">
        <v>1013</v>
      </c>
      <c r="B458" s="110" t="s">
        <v>624</v>
      </c>
    </row>
    <row r="459" spans="1:2">
      <c r="A459" s="98">
        <v>1014</v>
      </c>
      <c r="B459" s="110" t="s">
        <v>625</v>
      </c>
    </row>
    <row r="460" spans="1:2">
      <c r="A460" s="98">
        <v>1015</v>
      </c>
      <c r="B460" s="110" t="s">
        <v>626</v>
      </c>
    </row>
    <row r="461" spans="1:2">
      <c r="A461" s="98">
        <v>1016</v>
      </c>
      <c r="B461" s="110" t="s">
        <v>627</v>
      </c>
    </row>
    <row r="462" spans="1:2">
      <c r="A462" s="98">
        <v>1017</v>
      </c>
      <c r="B462" s="110" t="s">
        <v>628</v>
      </c>
    </row>
    <row r="463" spans="1:2">
      <c r="A463" s="98">
        <v>1018</v>
      </c>
      <c r="B463" s="110" t="s">
        <v>629</v>
      </c>
    </row>
    <row r="464" spans="1:2">
      <c r="A464" s="98">
        <v>1019</v>
      </c>
      <c r="B464" s="110" t="s">
        <v>630</v>
      </c>
    </row>
    <row r="465" spans="1:4">
      <c r="A465" s="98">
        <v>2001</v>
      </c>
      <c r="B465" s="110" t="s">
        <v>631</v>
      </c>
      <c r="D465" s="2" t="s">
        <v>110</v>
      </c>
    </row>
    <row r="466" spans="1:4">
      <c r="A466" s="98">
        <v>2002</v>
      </c>
      <c r="B466" s="99" t="s">
        <v>632</v>
      </c>
      <c r="D466" s="2" t="s">
        <v>110</v>
      </c>
    </row>
    <row r="467" spans="1:4">
      <c r="A467" s="98">
        <v>2003</v>
      </c>
      <c r="B467" s="99" t="s">
        <v>633</v>
      </c>
      <c r="D467" s="2" t="s">
        <v>110</v>
      </c>
    </row>
    <row r="468" spans="1:4">
      <c r="A468" s="98">
        <v>2004</v>
      </c>
      <c r="B468" s="99" t="s">
        <v>634</v>
      </c>
      <c r="D468" s="2" t="s">
        <v>110</v>
      </c>
    </row>
    <row r="469" spans="1:4">
      <c r="A469" s="98">
        <v>2005</v>
      </c>
      <c r="B469" s="99" t="s">
        <v>635</v>
      </c>
      <c r="D469" s="2" t="s">
        <v>110</v>
      </c>
    </row>
    <row r="470" spans="1:4">
      <c r="A470" s="98">
        <v>2006</v>
      </c>
      <c r="B470" s="99" t="s">
        <v>636</v>
      </c>
      <c r="D470" s="2" t="s">
        <v>110</v>
      </c>
    </row>
    <row r="471" spans="1:4">
      <c r="A471" s="98">
        <v>2007</v>
      </c>
      <c r="B471" s="99" t="s">
        <v>637</v>
      </c>
      <c r="D471" s="2" t="s">
        <v>110</v>
      </c>
    </row>
    <row r="472" spans="1:4">
      <c r="A472" s="98">
        <v>2008</v>
      </c>
      <c r="B472" s="99" t="s">
        <v>638</v>
      </c>
      <c r="D472" s="2" t="s">
        <v>110</v>
      </c>
    </row>
    <row r="473" spans="1:4">
      <c r="A473" s="98">
        <v>2009</v>
      </c>
      <c r="B473" s="99" t="s">
        <v>639</v>
      </c>
      <c r="D473" s="2" t="s">
        <v>110</v>
      </c>
    </row>
    <row r="474" spans="1:4">
      <c r="A474" s="98">
        <v>2010</v>
      </c>
      <c r="B474" s="99" t="s">
        <v>640</v>
      </c>
      <c r="D474" s="2" t="s">
        <v>110</v>
      </c>
    </row>
    <row r="475" spans="1:4">
      <c r="A475" s="98">
        <v>2011</v>
      </c>
      <c r="B475" s="99" t="s">
        <v>641</v>
      </c>
      <c r="D475" s="2" t="s">
        <v>110</v>
      </c>
    </row>
    <row r="476" spans="1:4">
      <c r="A476" s="98">
        <v>2012</v>
      </c>
      <c r="B476" s="99" t="s">
        <v>642</v>
      </c>
      <c r="D476" s="2" t="s">
        <v>110</v>
      </c>
    </row>
    <row r="477" spans="1:4">
      <c r="A477" s="98">
        <v>2013</v>
      </c>
      <c r="B477" s="99" t="s">
        <v>643</v>
      </c>
      <c r="D477" s="2" t="s">
        <v>107</v>
      </c>
    </row>
    <row r="478" spans="1:4">
      <c r="A478" s="98">
        <v>2014</v>
      </c>
      <c r="B478" s="99" t="s">
        <v>644</v>
      </c>
      <c r="D478" s="2" t="s">
        <v>107</v>
      </c>
    </row>
    <row r="479" spans="1:4">
      <c r="A479" s="98">
        <v>2015</v>
      </c>
      <c r="B479" s="99" t="s">
        <v>645</v>
      </c>
      <c r="D479" s="2" t="s">
        <v>107</v>
      </c>
    </row>
    <row r="480" spans="1:4">
      <c r="A480" s="98">
        <v>2016</v>
      </c>
      <c r="B480" s="99" t="s">
        <v>646</v>
      </c>
      <c r="D480" s="2" t="s">
        <v>107</v>
      </c>
    </row>
    <row r="481" spans="1:4">
      <c r="A481" s="98">
        <v>2017</v>
      </c>
      <c r="B481" s="99" t="s">
        <v>647</v>
      </c>
      <c r="D481" s="2" t="s">
        <v>107</v>
      </c>
    </row>
    <row r="482" spans="1:4">
      <c r="A482" s="98">
        <v>2018</v>
      </c>
      <c r="B482" s="99" t="s">
        <v>648</v>
      </c>
      <c r="D482" s="2" t="s">
        <v>107</v>
      </c>
    </row>
    <row r="483" spans="1:4">
      <c r="A483" s="98">
        <v>2019</v>
      </c>
      <c r="B483" s="99" t="s">
        <v>649</v>
      </c>
      <c r="D483" s="2" t="s">
        <v>107</v>
      </c>
    </row>
    <row r="484" spans="1:4">
      <c r="A484" s="98">
        <v>2020</v>
      </c>
      <c r="B484" s="99" t="s">
        <v>650</v>
      </c>
      <c r="D484" s="2" t="s">
        <v>107</v>
      </c>
    </row>
    <row r="485" spans="1:4">
      <c r="A485" s="98">
        <v>2021</v>
      </c>
      <c r="B485" s="99" t="s">
        <v>651</v>
      </c>
      <c r="D485" s="2" t="s">
        <v>107</v>
      </c>
    </row>
    <row r="486" spans="1:4">
      <c r="A486" s="98">
        <v>2022</v>
      </c>
      <c r="B486" s="99" t="s">
        <v>652</v>
      </c>
      <c r="D486" s="2" t="s">
        <v>107</v>
      </c>
    </row>
    <row r="487" spans="1:4">
      <c r="A487" s="98">
        <v>2023</v>
      </c>
      <c r="B487" s="99" t="s">
        <v>653</v>
      </c>
      <c r="D487" s="2" t="s">
        <v>107</v>
      </c>
    </row>
    <row r="488" spans="1:4">
      <c r="A488" s="98">
        <v>2024</v>
      </c>
      <c r="B488" s="99" t="s">
        <v>654</v>
      </c>
      <c r="D488" s="2" t="s">
        <v>107</v>
      </c>
    </row>
    <row r="489" spans="1:4">
      <c r="A489" s="98">
        <v>2025</v>
      </c>
      <c r="B489" s="99" t="s">
        <v>655</v>
      </c>
      <c r="D489" s="2" t="s">
        <v>197</v>
      </c>
    </row>
    <row r="490" spans="1:4">
      <c r="A490" s="98">
        <v>2026</v>
      </c>
      <c r="B490" s="99" t="s">
        <v>656</v>
      </c>
      <c r="D490" s="2" t="s">
        <v>197</v>
      </c>
    </row>
    <row r="491" spans="1:4">
      <c r="A491" s="98">
        <v>2027</v>
      </c>
      <c r="B491" s="99" t="s">
        <v>657</v>
      </c>
      <c r="D491" s="2" t="s">
        <v>197</v>
      </c>
    </row>
    <row r="492" spans="1:4">
      <c r="A492" s="98">
        <v>2028</v>
      </c>
      <c r="B492" s="99" t="s">
        <v>658</v>
      </c>
      <c r="D492" s="2" t="s">
        <v>197</v>
      </c>
    </row>
    <row r="493" spans="1:4">
      <c r="A493" s="98">
        <v>2029</v>
      </c>
      <c r="B493" s="99" t="s">
        <v>659</v>
      </c>
      <c r="D493" s="2" t="s">
        <v>197</v>
      </c>
    </row>
    <row r="494" spans="1:4">
      <c r="A494" s="98">
        <v>2030</v>
      </c>
      <c r="B494" s="99" t="s">
        <v>660</v>
      </c>
      <c r="D494" s="2" t="s">
        <v>197</v>
      </c>
    </row>
    <row r="495" spans="1:4">
      <c r="A495" s="98">
        <v>2031</v>
      </c>
      <c r="B495" s="99" t="s">
        <v>661</v>
      </c>
      <c r="D495" s="2" t="s">
        <v>197</v>
      </c>
    </row>
    <row r="496" spans="1:4">
      <c r="A496" s="98">
        <v>2032</v>
      </c>
      <c r="B496" s="99" t="s">
        <v>662</v>
      </c>
      <c r="D496" s="2" t="s">
        <v>197</v>
      </c>
    </row>
    <row r="497" spans="1:4">
      <c r="A497" s="98">
        <v>2033</v>
      </c>
      <c r="B497" s="99" t="s">
        <v>663</v>
      </c>
      <c r="D497" s="2" t="s">
        <v>197</v>
      </c>
    </row>
    <row r="498" spans="1:4">
      <c r="A498" s="98">
        <v>2034</v>
      </c>
      <c r="B498" s="99" t="s">
        <v>664</v>
      </c>
      <c r="D498" s="2" t="s">
        <v>197</v>
      </c>
    </row>
    <row r="499" spans="1:4">
      <c r="A499" s="98">
        <v>2035</v>
      </c>
      <c r="B499" s="99" t="s">
        <v>665</v>
      </c>
      <c r="D499" s="2" t="s">
        <v>197</v>
      </c>
    </row>
    <row r="500" spans="1:4">
      <c r="A500" s="98">
        <v>2036</v>
      </c>
      <c r="B500" s="99" t="s">
        <v>666</v>
      </c>
      <c r="D500" s="2" t="s">
        <v>197</v>
      </c>
    </row>
    <row r="501" spans="1:4">
      <c r="A501" s="98">
        <v>2037</v>
      </c>
      <c r="B501" s="111" t="s">
        <v>667</v>
      </c>
      <c r="D501" s="2" t="s">
        <v>668</v>
      </c>
    </row>
    <row r="502" spans="1:4">
      <c r="A502" s="98">
        <v>2038</v>
      </c>
      <c r="B502" s="111" t="s">
        <v>669</v>
      </c>
      <c r="D502" s="2" t="s">
        <v>668</v>
      </c>
    </row>
    <row r="503" spans="1:4">
      <c r="A503" s="98">
        <v>2039</v>
      </c>
      <c r="B503" s="111" t="s">
        <v>670</v>
      </c>
      <c r="D503" s="2" t="s">
        <v>668</v>
      </c>
    </row>
    <row r="504" spans="1:4">
      <c r="A504" s="98">
        <v>2040</v>
      </c>
      <c r="B504" s="111" t="s">
        <v>671</v>
      </c>
      <c r="D504" s="2" t="s">
        <v>668</v>
      </c>
    </row>
    <row r="505" spans="1:4">
      <c r="A505" s="98">
        <v>2041</v>
      </c>
      <c r="B505" s="111" t="s">
        <v>672</v>
      </c>
      <c r="D505" s="2" t="s">
        <v>668</v>
      </c>
    </row>
    <row r="506" spans="1:4">
      <c r="A506" s="98">
        <v>2042</v>
      </c>
      <c r="B506" s="111" t="s">
        <v>673</v>
      </c>
      <c r="D506" s="2" t="s">
        <v>668</v>
      </c>
    </row>
    <row r="507" spans="1:4">
      <c r="A507" s="98">
        <v>2043</v>
      </c>
      <c r="B507" s="111" t="s">
        <v>674</v>
      </c>
      <c r="D507" s="2" t="s">
        <v>668</v>
      </c>
    </row>
    <row r="508" spans="1:4">
      <c r="A508" s="98">
        <v>2044</v>
      </c>
      <c r="B508" s="111" t="s">
        <v>675</v>
      </c>
      <c r="D508" s="2" t="s">
        <v>668</v>
      </c>
    </row>
    <row r="509" spans="1:4">
      <c r="A509" s="98">
        <v>2045</v>
      </c>
      <c r="B509" s="111" t="s">
        <v>676</v>
      </c>
      <c r="D509" s="2" t="s">
        <v>668</v>
      </c>
    </row>
    <row r="510" spans="1:4">
      <c r="A510" s="98">
        <v>2046</v>
      </c>
      <c r="B510" s="111" t="s">
        <v>677</v>
      </c>
      <c r="D510" s="2" t="s">
        <v>668</v>
      </c>
    </row>
    <row r="511" spans="1:4">
      <c r="A511" s="98">
        <v>2047</v>
      </c>
      <c r="B511" s="111" t="s">
        <v>678</v>
      </c>
      <c r="D511" s="2" t="s">
        <v>668</v>
      </c>
    </row>
    <row r="512" spans="1:4">
      <c r="A512" s="98">
        <v>2048</v>
      </c>
      <c r="B512" s="111" t="s">
        <v>679</v>
      </c>
      <c r="D512" s="2" t="s">
        <v>668</v>
      </c>
    </row>
    <row r="513" spans="1:4">
      <c r="A513" s="98">
        <v>2049</v>
      </c>
      <c r="B513" s="111" t="s">
        <v>680</v>
      </c>
      <c r="D513" s="2" t="s">
        <v>681</v>
      </c>
    </row>
    <row r="514" spans="1:4">
      <c r="A514" s="98">
        <v>2050</v>
      </c>
      <c r="B514" s="111" t="s">
        <v>682</v>
      </c>
      <c r="D514" s="2" t="s">
        <v>681</v>
      </c>
    </row>
    <row r="515" spans="1:4">
      <c r="A515" s="98">
        <v>2051</v>
      </c>
      <c r="B515" s="111" t="s">
        <v>683</v>
      </c>
      <c r="D515" s="2" t="s">
        <v>681</v>
      </c>
    </row>
    <row r="516" spans="1:4">
      <c r="A516" s="98">
        <v>2052</v>
      </c>
      <c r="B516" s="111" t="s">
        <v>684</v>
      </c>
      <c r="D516" s="2" t="s">
        <v>681</v>
      </c>
    </row>
    <row r="517" spans="1:4">
      <c r="A517" s="98">
        <v>2053</v>
      </c>
      <c r="B517" s="111" t="s">
        <v>685</v>
      </c>
      <c r="D517" s="2" t="s">
        <v>681</v>
      </c>
    </row>
    <row r="518" spans="1:4">
      <c r="A518" s="98">
        <v>2054</v>
      </c>
      <c r="B518" s="111" t="s">
        <v>686</v>
      </c>
      <c r="D518" s="2" t="s">
        <v>681</v>
      </c>
    </row>
    <row r="519" spans="1:4">
      <c r="A519" s="98">
        <v>2055</v>
      </c>
      <c r="B519" s="111" t="s">
        <v>687</v>
      </c>
      <c r="D519" s="2" t="s">
        <v>681</v>
      </c>
    </row>
    <row r="520" spans="1:4">
      <c r="A520" s="98">
        <v>2056</v>
      </c>
      <c r="B520" s="111" t="s">
        <v>688</v>
      </c>
      <c r="D520" s="2" t="s">
        <v>681</v>
      </c>
    </row>
    <row r="521" spans="1:4">
      <c r="A521" s="98">
        <v>2057</v>
      </c>
      <c r="B521" s="111" t="s">
        <v>689</v>
      </c>
      <c r="D521" s="2" t="s">
        <v>681</v>
      </c>
    </row>
    <row r="522" spans="1:4">
      <c r="A522" s="98">
        <v>2058</v>
      </c>
      <c r="B522" s="111" t="s">
        <v>690</v>
      </c>
      <c r="D522" s="2" t="s">
        <v>681</v>
      </c>
    </row>
    <row r="523" spans="1:4">
      <c r="A523" s="98">
        <v>2059</v>
      </c>
      <c r="B523" s="111" t="s">
        <v>691</v>
      </c>
      <c r="D523" s="2" t="s">
        <v>681</v>
      </c>
    </row>
    <row r="524" spans="1:4">
      <c r="A524" s="98">
        <v>2060</v>
      </c>
      <c r="B524" s="111" t="s">
        <v>692</v>
      </c>
      <c r="D524" s="2" t="s">
        <v>681</v>
      </c>
    </row>
    <row r="525" spans="1:4">
      <c r="A525" s="98">
        <v>2061</v>
      </c>
      <c r="B525" s="111" t="s">
        <v>693</v>
      </c>
      <c r="D525" s="2" t="s">
        <v>694</v>
      </c>
    </row>
    <row r="526" spans="1:4">
      <c r="A526" s="98">
        <v>2062</v>
      </c>
      <c r="B526" s="111" t="s">
        <v>695</v>
      </c>
      <c r="D526" s="2" t="s">
        <v>694</v>
      </c>
    </row>
    <row r="527" spans="1:4">
      <c r="A527" s="98">
        <v>2063</v>
      </c>
      <c r="B527" s="111" t="s">
        <v>696</v>
      </c>
      <c r="D527" s="2" t="s">
        <v>694</v>
      </c>
    </row>
    <row r="528" spans="1:4">
      <c r="A528" s="98">
        <v>2064</v>
      </c>
      <c r="B528" s="111" t="s">
        <v>697</v>
      </c>
      <c r="D528" s="2" t="s">
        <v>694</v>
      </c>
    </row>
    <row r="529" spans="1:4">
      <c r="A529" s="98">
        <v>2065</v>
      </c>
      <c r="B529" s="111" t="s">
        <v>698</v>
      </c>
      <c r="D529" s="2" t="s">
        <v>694</v>
      </c>
    </row>
    <row r="530" spans="1:4">
      <c r="A530" s="98">
        <v>2066</v>
      </c>
      <c r="B530" s="111" t="s">
        <v>699</v>
      </c>
      <c r="D530" s="2" t="s">
        <v>694</v>
      </c>
    </row>
    <row r="531" spans="1:4">
      <c r="A531" s="98">
        <v>2067</v>
      </c>
      <c r="B531" s="111" t="s">
        <v>700</v>
      </c>
      <c r="D531" s="2" t="s">
        <v>694</v>
      </c>
    </row>
    <row r="532" spans="1:4">
      <c r="A532" s="98">
        <v>2068</v>
      </c>
      <c r="B532" s="111" t="s">
        <v>701</v>
      </c>
      <c r="D532" s="2" t="s">
        <v>694</v>
      </c>
    </row>
    <row r="533" spans="1:4">
      <c r="A533" s="98">
        <v>2069</v>
      </c>
      <c r="B533" s="111" t="s">
        <v>702</v>
      </c>
      <c r="D533" s="2" t="s">
        <v>694</v>
      </c>
    </row>
    <row r="534" spans="1:4">
      <c r="A534" s="98">
        <v>2070</v>
      </c>
      <c r="B534" s="111" t="s">
        <v>703</v>
      </c>
      <c r="D534" s="2" t="s">
        <v>694</v>
      </c>
    </row>
    <row r="535" spans="1:4">
      <c r="A535" s="98">
        <v>2071</v>
      </c>
      <c r="B535" s="111" t="s">
        <v>704</v>
      </c>
      <c r="D535" s="2" t="s">
        <v>694</v>
      </c>
    </row>
    <row r="536" spans="1:4">
      <c r="A536" s="98">
        <v>2072</v>
      </c>
      <c r="B536" s="111" t="s">
        <v>705</v>
      </c>
      <c r="D536" s="2" t="s">
        <v>694</v>
      </c>
    </row>
    <row r="537" spans="1:4">
      <c r="A537" s="98">
        <v>2073</v>
      </c>
      <c r="B537" s="112" t="s">
        <v>706</v>
      </c>
      <c r="D537" s="2" t="s">
        <v>118</v>
      </c>
    </row>
    <row r="538" spans="1:4">
      <c r="A538" s="98">
        <v>2074</v>
      </c>
      <c r="B538" s="112" t="s">
        <v>707</v>
      </c>
      <c r="D538" s="2" t="s">
        <v>118</v>
      </c>
    </row>
    <row r="539" spans="1:4">
      <c r="A539" s="98">
        <v>2075</v>
      </c>
      <c r="B539" s="112" t="s">
        <v>708</v>
      </c>
      <c r="D539" s="2" t="s">
        <v>118</v>
      </c>
    </row>
    <row r="540" spans="1:4">
      <c r="A540" s="98">
        <v>2076</v>
      </c>
      <c r="B540" s="112" t="s">
        <v>709</v>
      </c>
      <c r="D540" s="2" t="s">
        <v>118</v>
      </c>
    </row>
    <row r="541" spans="1:4">
      <c r="A541" s="98">
        <v>2077</v>
      </c>
      <c r="B541" s="112" t="s">
        <v>710</v>
      </c>
      <c r="D541" s="2" t="s">
        <v>118</v>
      </c>
    </row>
    <row r="542" spans="1:4">
      <c r="A542" s="98">
        <v>2078</v>
      </c>
      <c r="B542" s="112" t="s">
        <v>711</v>
      </c>
      <c r="D542" s="2" t="s">
        <v>118</v>
      </c>
    </row>
    <row r="543" spans="1:4">
      <c r="A543" s="98">
        <v>2079</v>
      </c>
      <c r="B543" s="112" t="s">
        <v>712</v>
      </c>
      <c r="D543" s="2" t="s">
        <v>118</v>
      </c>
    </row>
    <row r="544" spans="1:4">
      <c r="A544" s="98">
        <v>2080</v>
      </c>
      <c r="B544" s="112" t="s">
        <v>713</v>
      </c>
      <c r="D544" s="2" t="s">
        <v>118</v>
      </c>
    </row>
    <row r="545" spans="1:4">
      <c r="A545" s="98">
        <v>2081</v>
      </c>
      <c r="B545" s="112" t="s">
        <v>714</v>
      </c>
      <c r="D545" s="2" t="s">
        <v>118</v>
      </c>
    </row>
    <row r="546" spans="1:4">
      <c r="A546" s="98">
        <v>2082</v>
      </c>
      <c r="B546" s="112" t="s">
        <v>715</v>
      </c>
      <c r="D546" s="2" t="s">
        <v>118</v>
      </c>
    </row>
    <row r="547" spans="1:4">
      <c r="A547" s="98">
        <v>2083</v>
      </c>
      <c r="B547" s="112" t="s">
        <v>716</v>
      </c>
      <c r="D547" s="2" t="s">
        <v>118</v>
      </c>
    </row>
    <row r="548" spans="1:4">
      <c r="A548" s="98">
        <v>2084</v>
      </c>
      <c r="B548" s="112" t="s">
        <v>717</v>
      </c>
      <c r="D548" s="2" t="s">
        <v>118</v>
      </c>
    </row>
    <row r="549" spans="1:4">
      <c r="A549" s="98">
        <v>2085</v>
      </c>
      <c r="B549" s="112" t="s">
        <v>718</v>
      </c>
      <c r="D549" s="2" t="s">
        <v>120</v>
      </c>
    </row>
    <row r="550" spans="1:4">
      <c r="A550" s="98">
        <v>2086</v>
      </c>
      <c r="B550" s="112" t="s">
        <v>719</v>
      </c>
      <c r="D550" s="2" t="s">
        <v>120</v>
      </c>
    </row>
    <row r="551" spans="1:4">
      <c r="A551" s="98">
        <v>2087</v>
      </c>
      <c r="B551" s="112" t="s">
        <v>720</v>
      </c>
      <c r="D551" s="2" t="s">
        <v>120</v>
      </c>
    </row>
    <row r="552" spans="1:4">
      <c r="A552" s="98">
        <v>2088</v>
      </c>
      <c r="B552" s="112" t="s">
        <v>721</v>
      </c>
      <c r="D552" s="2" t="s">
        <v>120</v>
      </c>
    </row>
    <row r="553" spans="1:4">
      <c r="A553" s="98">
        <v>2089</v>
      </c>
      <c r="B553" s="112" t="s">
        <v>722</v>
      </c>
      <c r="D553" s="2" t="s">
        <v>120</v>
      </c>
    </row>
    <row r="554" spans="1:4">
      <c r="A554" s="98">
        <v>2090</v>
      </c>
      <c r="B554" s="112" t="s">
        <v>723</v>
      </c>
      <c r="D554" s="2" t="s">
        <v>120</v>
      </c>
    </row>
    <row r="555" spans="1:4">
      <c r="A555" s="98">
        <v>2091</v>
      </c>
      <c r="B555" s="112" t="s">
        <v>724</v>
      </c>
      <c r="D555" s="2" t="s">
        <v>120</v>
      </c>
    </row>
    <row r="556" spans="1:4">
      <c r="A556" s="98">
        <v>2092</v>
      </c>
      <c r="B556" s="112" t="s">
        <v>725</v>
      </c>
      <c r="D556" s="2" t="s">
        <v>120</v>
      </c>
    </row>
    <row r="557" spans="1:4">
      <c r="A557" s="98">
        <v>2093</v>
      </c>
      <c r="B557" s="112" t="s">
        <v>726</v>
      </c>
      <c r="D557" s="2" t="s">
        <v>120</v>
      </c>
    </row>
    <row r="558" spans="1:4">
      <c r="A558" s="98">
        <v>2094</v>
      </c>
      <c r="B558" s="112" t="s">
        <v>727</v>
      </c>
      <c r="D558" s="2" t="s">
        <v>120</v>
      </c>
    </row>
    <row r="559" spans="1:4">
      <c r="A559" s="98">
        <v>2095</v>
      </c>
      <c r="B559" s="112" t="s">
        <v>728</v>
      </c>
      <c r="D559" s="2" t="s">
        <v>120</v>
      </c>
    </row>
    <row r="560" spans="1:4">
      <c r="A560" s="98">
        <v>2096</v>
      </c>
      <c r="B560" s="112" t="s">
        <v>729</v>
      </c>
      <c r="D560" s="2" t="s">
        <v>120</v>
      </c>
    </row>
    <row r="561" spans="1:4">
      <c r="A561" s="98">
        <v>2097</v>
      </c>
      <c r="B561" s="112" t="s">
        <v>730</v>
      </c>
      <c r="D561" s="2" t="s">
        <v>122</v>
      </c>
    </row>
    <row r="562" spans="1:4">
      <c r="A562" s="98">
        <v>2098</v>
      </c>
      <c r="B562" s="112" t="s">
        <v>731</v>
      </c>
      <c r="D562" s="2" t="s">
        <v>122</v>
      </c>
    </row>
    <row r="563" spans="1:4">
      <c r="A563" s="98">
        <v>2099</v>
      </c>
      <c r="B563" s="112" t="s">
        <v>732</v>
      </c>
      <c r="D563" s="2" t="s">
        <v>122</v>
      </c>
    </row>
    <row r="564" spans="1:4">
      <c r="A564" s="98">
        <v>2100</v>
      </c>
      <c r="B564" s="112" t="s">
        <v>733</v>
      </c>
      <c r="D564" s="2" t="s">
        <v>122</v>
      </c>
    </row>
    <row r="565" spans="1:4">
      <c r="A565" s="98">
        <v>2101</v>
      </c>
      <c r="B565" s="112" t="s">
        <v>734</v>
      </c>
      <c r="D565" s="2" t="s">
        <v>122</v>
      </c>
    </row>
    <row r="566" spans="1:4">
      <c r="A566" s="98">
        <v>2102</v>
      </c>
      <c r="B566" s="112" t="s">
        <v>735</v>
      </c>
      <c r="D566" s="2" t="s">
        <v>122</v>
      </c>
    </row>
    <row r="567" spans="1:4">
      <c r="A567" s="98">
        <v>2103</v>
      </c>
      <c r="B567" s="112" t="s">
        <v>736</v>
      </c>
      <c r="D567" s="2" t="s">
        <v>122</v>
      </c>
    </row>
    <row r="568" spans="1:4">
      <c r="A568" s="98">
        <v>2104</v>
      </c>
      <c r="B568" s="112" t="s">
        <v>737</v>
      </c>
      <c r="D568" s="2" t="s">
        <v>122</v>
      </c>
    </row>
    <row r="569" spans="1:4">
      <c r="A569" s="98">
        <v>2105</v>
      </c>
      <c r="B569" s="112" t="s">
        <v>738</v>
      </c>
      <c r="D569" s="2" t="s">
        <v>122</v>
      </c>
    </row>
    <row r="570" spans="1:4">
      <c r="A570" s="98">
        <v>2106</v>
      </c>
      <c r="B570" s="112" t="s">
        <v>739</v>
      </c>
      <c r="D570" s="2" t="s">
        <v>122</v>
      </c>
    </row>
    <row r="571" spans="1:4">
      <c r="A571" s="98">
        <v>2107</v>
      </c>
      <c r="B571" s="112" t="s">
        <v>740</v>
      </c>
      <c r="D571" s="2" t="s">
        <v>122</v>
      </c>
    </row>
    <row r="572" spans="1:4">
      <c r="A572" s="98">
        <v>2108</v>
      </c>
      <c r="B572" s="112" t="s">
        <v>741</v>
      </c>
      <c r="D572" s="2" t="s">
        <v>122</v>
      </c>
    </row>
    <row r="573" spans="1:4">
      <c r="A573" s="98">
        <v>2109</v>
      </c>
      <c r="B573" s="113" t="s">
        <v>742</v>
      </c>
      <c r="D573" s="2" t="s">
        <v>127</v>
      </c>
    </row>
    <row r="574" spans="1:4">
      <c r="A574" s="98">
        <v>2110</v>
      </c>
      <c r="B574" s="113" t="s">
        <v>743</v>
      </c>
      <c r="D574" s="2" t="s">
        <v>127</v>
      </c>
    </row>
    <row r="575" spans="1:4">
      <c r="A575" s="98">
        <v>2111</v>
      </c>
      <c r="B575" s="113" t="s">
        <v>744</v>
      </c>
      <c r="D575" s="2" t="s">
        <v>127</v>
      </c>
    </row>
    <row r="576" spans="1:4">
      <c r="A576" s="98">
        <v>2112</v>
      </c>
      <c r="B576" s="113" t="s">
        <v>745</v>
      </c>
      <c r="D576" s="2" t="s">
        <v>127</v>
      </c>
    </row>
    <row r="577" spans="1:4">
      <c r="A577" s="98">
        <v>2113</v>
      </c>
      <c r="B577" s="113" t="s">
        <v>746</v>
      </c>
      <c r="D577" s="2" t="s">
        <v>127</v>
      </c>
    </row>
    <row r="578" spans="1:4">
      <c r="A578" s="98">
        <v>2114</v>
      </c>
      <c r="B578" s="113" t="s">
        <v>747</v>
      </c>
      <c r="D578" s="2" t="s">
        <v>127</v>
      </c>
    </row>
    <row r="579" spans="1:4">
      <c r="A579" s="98">
        <v>2115</v>
      </c>
      <c r="B579" s="113" t="s">
        <v>748</v>
      </c>
      <c r="D579" s="2" t="s">
        <v>127</v>
      </c>
    </row>
    <row r="580" spans="1:4">
      <c r="A580" s="98">
        <v>2116</v>
      </c>
      <c r="B580" s="113" t="s">
        <v>749</v>
      </c>
      <c r="D580" s="2" t="s">
        <v>127</v>
      </c>
    </row>
    <row r="581" spans="1:4">
      <c r="A581" s="98">
        <v>2117</v>
      </c>
      <c r="B581" s="113" t="s">
        <v>750</v>
      </c>
      <c r="D581" s="2" t="s">
        <v>127</v>
      </c>
    </row>
    <row r="582" spans="1:4">
      <c r="A582" s="98">
        <v>2118</v>
      </c>
      <c r="B582" s="113" t="s">
        <v>751</v>
      </c>
      <c r="D582" s="2" t="s">
        <v>127</v>
      </c>
    </row>
    <row r="583" spans="1:4">
      <c r="A583" s="98">
        <v>2119</v>
      </c>
      <c r="B583" s="113" t="s">
        <v>752</v>
      </c>
      <c r="D583" s="2" t="s">
        <v>127</v>
      </c>
    </row>
    <row r="584" spans="1:4">
      <c r="A584" s="98">
        <v>2120</v>
      </c>
      <c r="B584" s="113" t="s">
        <v>753</v>
      </c>
      <c r="D584" s="2" t="s">
        <v>127</v>
      </c>
    </row>
    <row r="585" spans="1:4">
      <c r="A585" s="98">
        <v>2121</v>
      </c>
      <c r="B585" s="113" t="s">
        <v>754</v>
      </c>
      <c r="D585" s="2" t="s">
        <v>211</v>
      </c>
    </row>
    <row r="586" spans="1:4">
      <c r="A586" s="98">
        <v>2122</v>
      </c>
      <c r="B586" s="113" t="s">
        <v>755</v>
      </c>
      <c r="D586" s="2" t="s">
        <v>211</v>
      </c>
    </row>
    <row r="587" spans="1:4">
      <c r="A587" s="98">
        <v>2123</v>
      </c>
      <c r="B587" s="113" t="s">
        <v>756</v>
      </c>
      <c r="D587" s="2" t="s">
        <v>211</v>
      </c>
    </row>
    <row r="588" spans="1:4">
      <c r="A588" s="98">
        <v>2124</v>
      </c>
      <c r="B588" s="113" t="s">
        <v>757</v>
      </c>
      <c r="D588" s="2" t="s">
        <v>211</v>
      </c>
    </row>
    <row r="589" spans="1:4">
      <c r="A589" s="98">
        <v>2125</v>
      </c>
      <c r="B589" s="113" t="s">
        <v>758</v>
      </c>
      <c r="D589" s="2" t="s">
        <v>211</v>
      </c>
    </row>
    <row r="590" spans="1:4">
      <c r="A590" s="98">
        <v>2126</v>
      </c>
      <c r="B590" s="113" t="s">
        <v>759</v>
      </c>
      <c r="D590" s="2" t="s">
        <v>211</v>
      </c>
    </row>
    <row r="591" spans="1:4">
      <c r="A591" s="98">
        <v>2127</v>
      </c>
      <c r="B591" s="113" t="s">
        <v>760</v>
      </c>
      <c r="D591" s="2" t="s">
        <v>211</v>
      </c>
    </row>
    <row r="592" spans="1:4">
      <c r="A592" s="98">
        <v>2128</v>
      </c>
      <c r="B592" s="113" t="s">
        <v>761</v>
      </c>
      <c r="D592" s="2" t="s">
        <v>211</v>
      </c>
    </row>
    <row r="593" spans="1:4">
      <c r="A593" s="98">
        <v>2129</v>
      </c>
      <c r="B593" s="113" t="s">
        <v>762</v>
      </c>
      <c r="D593" s="2" t="s">
        <v>211</v>
      </c>
    </row>
    <row r="594" spans="1:4">
      <c r="A594" s="98">
        <v>2130</v>
      </c>
      <c r="B594" s="113" t="s">
        <v>763</v>
      </c>
      <c r="D594" s="2" t="s">
        <v>211</v>
      </c>
    </row>
    <row r="595" spans="1:4">
      <c r="A595" s="98">
        <v>2131</v>
      </c>
      <c r="B595" s="113" t="s">
        <v>764</v>
      </c>
      <c r="D595" s="2" t="s">
        <v>211</v>
      </c>
    </row>
    <row r="596" spans="1:4">
      <c r="A596" s="98">
        <v>2132</v>
      </c>
      <c r="B596" s="113" t="s">
        <v>765</v>
      </c>
      <c r="D596" s="2" t="s">
        <v>211</v>
      </c>
    </row>
    <row r="597" spans="1:4">
      <c r="A597" s="98">
        <v>2133</v>
      </c>
      <c r="B597" s="113" t="s">
        <v>766</v>
      </c>
      <c r="D597" s="2" t="s">
        <v>167</v>
      </c>
    </row>
    <row r="598" spans="1:4">
      <c r="A598" s="98">
        <v>2134</v>
      </c>
      <c r="B598" s="113" t="s">
        <v>767</v>
      </c>
      <c r="D598" s="2" t="s">
        <v>167</v>
      </c>
    </row>
    <row r="599" spans="1:4">
      <c r="A599" s="98">
        <v>2135</v>
      </c>
      <c r="B599" s="113" t="s">
        <v>768</v>
      </c>
      <c r="D599" s="2" t="s">
        <v>167</v>
      </c>
    </row>
    <row r="600" spans="1:4">
      <c r="A600" s="98">
        <v>2136</v>
      </c>
      <c r="B600" s="113" t="s">
        <v>769</v>
      </c>
      <c r="D600" s="2" t="s">
        <v>167</v>
      </c>
    </row>
    <row r="601" spans="1:4">
      <c r="A601" s="98">
        <v>2137</v>
      </c>
      <c r="B601" s="113" t="s">
        <v>770</v>
      </c>
      <c r="D601" s="2" t="s">
        <v>167</v>
      </c>
    </row>
    <row r="602" spans="1:4">
      <c r="A602" s="98">
        <v>2138</v>
      </c>
      <c r="B602" s="113" t="s">
        <v>771</v>
      </c>
      <c r="D602" s="2" t="s">
        <v>167</v>
      </c>
    </row>
    <row r="603" spans="1:4">
      <c r="A603" s="98">
        <v>2139</v>
      </c>
      <c r="B603" s="113" t="s">
        <v>772</v>
      </c>
      <c r="D603" s="2" t="s">
        <v>167</v>
      </c>
    </row>
    <row r="604" spans="1:4">
      <c r="A604" s="98">
        <v>2140</v>
      </c>
      <c r="B604" s="113" t="s">
        <v>773</v>
      </c>
      <c r="D604" s="2" t="s">
        <v>167</v>
      </c>
    </row>
    <row r="605" spans="1:4">
      <c r="A605" s="98">
        <v>2141</v>
      </c>
      <c r="B605" s="113" t="s">
        <v>774</v>
      </c>
      <c r="D605" s="2" t="s">
        <v>167</v>
      </c>
    </row>
    <row r="606" spans="1:4">
      <c r="A606" s="98">
        <v>2142</v>
      </c>
      <c r="B606" s="113" t="s">
        <v>775</v>
      </c>
      <c r="D606" s="2" t="s">
        <v>167</v>
      </c>
    </row>
    <row r="607" spans="1:4">
      <c r="A607" s="98">
        <v>2143</v>
      </c>
      <c r="B607" s="113" t="s">
        <v>776</v>
      </c>
      <c r="D607" s="2" t="s">
        <v>167</v>
      </c>
    </row>
    <row r="608" spans="1:4">
      <c r="A608" s="98">
        <v>2144</v>
      </c>
      <c r="B608" s="113" t="s">
        <v>777</v>
      </c>
      <c r="D608" s="2" t="s">
        <v>167</v>
      </c>
    </row>
    <row r="609" spans="1:4">
      <c r="A609" s="98">
        <v>2145</v>
      </c>
      <c r="B609" s="114" t="s">
        <v>778</v>
      </c>
      <c r="D609" s="2" t="s">
        <v>214</v>
      </c>
    </row>
    <row r="610" spans="1:4">
      <c r="A610" s="98">
        <v>2146</v>
      </c>
      <c r="B610" s="114" t="s">
        <v>779</v>
      </c>
      <c r="D610" s="2" t="s">
        <v>214</v>
      </c>
    </row>
    <row r="611" spans="1:4">
      <c r="A611" s="98">
        <v>2147</v>
      </c>
      <c r="B611" s="114" t="s">
        <v>780</v>
      </c>
      <c r="D611" s="2" t="s">
        <v>214</v>
      </c>
    </row>
    <row r="612" spans="1:4">
      <c r="A612" s="98">
        <v>2148</v>
      </c>
      <c r="B612" s="114" t="s">
        <v>781</v>
      </c>
      <c r="D612" s="2" t="s">
        <v>214</v>
      </c>
    </row>
    <row r="613" spans="1:4">
      <c r="A613" s="98">
        <v>2149</v>
      </c>
      <c r="B613" s="114" t="s">
        <v>782</v>
      </c>
      <c r="D613" s="2" t="s">
        <v>214</v>
      </c>
    </row>
    <row r="614" spans="1:4">
      <c r="A614" s="98">
        <v>2150</v>
      </c>
      <c r="B614" s="114" t="s">
        <v>783</v>
      </c>
      <c r="D614" s="2" t="s">
        <v>214</v>
      </c>
    </row>
    <row r="615" spans="1:4">
      <c r="A615" s="98">
        <v>2151</v>
      </c>
      <c r="B615" s="114" t="s">
        <v>784</v>
      </c>
      <c r="D615" s="2" t="s">
        <v>214</v>
      </c>
    </row>
    <row r="616" spans="1:4">
      <c r="A616" s="98">
        <v>2152</v>
      </c>
      <c r="B616" s="114" t="s">
        <v>785</v>
      </c>
      <c r="D616" s="2" t="s">
        <v>214</v>
      </c>
    </row>
    <row r="617" spans="1:4">
      <c r="A617" s="98">
        <v>2153</v>
      </c>
      <c r="B617" s="114" t="s">
        <v>786</v>
      </c>
      <c r="D617" s="2" t="s">
        <v>214</v>
      </c>
    </row>
    <row r="618" spans="1:4">
      <c r="A618" s="98">
        <v>2154</v>
      </c>
      <c r="B618" s="114" t="s">
        <v>787</v>
      </c>
      <c r="D618" s="2" t="s">
        <v>214</v>
      </c>
    </row>
    <row r="619" spans="1:4">
      <c r="A619" s="98">
        <v>2155</v>
      </c>
      <c r="B619" s="114" t="s">
        <v>788</v>
      </c>
      <c r="D619" s="2" t="s">
        <v>214</v>
      </c>
    </row>
    <row r="620" spans="1:4">
      <c r="A620" s="98">
        <v>2156</v>
      </c>
      <c r="B620" s="114" t="s">
        <v>789</v>
      </c>
      <c r="D620" s="2" t="s">
        <v>214</v>
      </c>
    </row>
    <row r="621" spans="1:4">
      <c r="A621" s="98">
        <v>2157</v>
      </c>
      <c r="B621" s="114" t="s">
        <v>790</v>
      </c>
      <c r="D621" s="2" t="s">
        <v>169</v>
      </c>
    </row>
    <row r="622" spans="1:4">
      <c r="A622" s="98">
        <v>2158</v>
      </c>
      <c r="B622" s="114" t="s">
        <v>791</v>
      </c>
      <c r="D622" s="2" t="s">
        <v>169</v>
      </c>
    </row>
    <row r="623" spans="1:4">
      <c r="A623" s="98">
        <v>2159</v>
      </c>
      <c r="B623" s="114" t="s">
        <v>792</v>
      </c>
      <c r="D623" s="2" t="s">
        <v>169</v>
      </c>
    </row>
    <row r="624" spans="1:4">
      <c r="A624" s="98">
        <v>2160</v>
      </c>
      <c r="B624" s="114" t="s">
        <v>793</v>
      </c>
      <c r="D624" s="2" t="s">
        <v>169</v>
      </c>
    </row>
    <row r="625" spans="1:4">
      <c r="A625" s="98">
        <v>2161</v>
      </c>
      <c r="B625" s="114" t="s">
        <v>794</v>
      </c>
      <c r="D625" s="2" t="s">
        <v>169</v>
      </c>
    </row>
    <row r="626" spans="1:4">
      <c r="A626" s="98">
        <v>2162</v>
      </c>
      <c r="B626" s="114" t="s">
        <v>795</v>
      </c>
      <c r="D626" s="2" t="s">
        <v>169</v>
      </c>
    </row>
    <row r="627" spans="1:4">
      <c r="A627" s="98">
        <v>2163</v>
      </c>
      <c r="B627" s="114" t="s">
        <v>796</v>
      </c>
      <c r="D627" s="2" t="s">
        <v>169</v>
      </c>
    </row>
    <row r="628" spans="1:4">
      <c r="A628" s="98">
        <v>2164</v>
      </c>
      <c r="B628" s="114" t="s">
        <v>797</v>
      </c>
      <c r="D628" s="2" t="s">
        <v>169</v>
      </c>
    </row>
    <row r="629" spans="1:4">
      <c r="A629" s="98">
        <v>2165</v>
      </c>
      <c r="B629" s="114" t="s">
        <v>798</v>
      </c>
      <c r="D629" s="2" t="s">
        <v>169</v>
      </c>
    </row>
    <row r="630" spans="1:4">
      <c r="A630" s="98">
        <v>2166</v>
      </c>
      <c r="B630" s="114" t="s">
        <v>799</v>
      </c>
      <c r="D630" s="2" t="s">
        <v>169</v>
      </c>
    </row>
    <row r="631" spans="1:4">
      <c r="A631" s="98">
        <v>2167</v>
      </c>
      <c r="B631" s="114" t="s">
        <v>800</v>
      </c>
      <c r="D631" s="2" t="s">
        <v>169</v>
      </c>
    </row>
    <row r="632" spans="1:4">
      <c r="A632" s="98">
        <v>2168</v>
      </c>
      <c r="B632" s="114" t="s">
        <v>801</v>
      </c>
      <c r="D632" s="2" t="s">
        <v>169</v>
      </c>
    </row>
    <row r="633" spans="1:4">
      <c r="A633" s="98">
        <v>2169</v>
      </c>
      <c r="B633" s="114" t="s">
        <v>802</v>
      </c>
      <c r="D633" s="2" t="s">
        <v>803</v>
      </c>
    </row>
    <row r="634" spans="1:4">
      <c r="A634" s="98">
        <v>2170</v>
      </c>
      <c r="B634" s="114" t="s">
        <v>804</v>
      </c>
      <c r="D634" s="2" t="s">
        <v>803</v>
      </c>
    </row>
    <row r="635" spans="1:4">
      <c r="A635" s="98">
        <v>2171</v>
      </c>
      <c r="B635" s="114" t="s">
        <v>805</v>
      </c>
      <c r="D635" s="2" t="s">
        <v>803</v>
      </c>
    </row>
    <row r="636" spans="1:4">
      <c r="A636" s="98">
        <v>2172</v>
      </c>
      <c r="B636" s="114" t="s">
        <v>806</v>
      </c>
      <c r="D636" s="2" t="s">
        <v>803</v>
      </c>
    </row>
    <row r="637" spans="1:4">
      <c r="A637" s="98">
        <v>2173</v>
      </c>
      <c r="B637" s="114" t="s">
        <v>807</v>
      </c>
      <c r="D637" s="2" t="s">
        <v>803</v>
      </c>
    </row>
    <row r="638" spans="1:4">
      <c r="A638" s="98">
        <v>2174</v>
      </c>
      <c r="B638" s="114" t="s">
        <v>808</v>
      </c>
      <c r="D638" s="2" t="s">
        <v>803</v>
      </c>
    </row>
    <row r="639" spans="1:4">
      <c r="A639" s="98">
        <v>2175</v>
      </c>
      <c r="B639" s="114" t="s">
        <v>809</v>
      </c>
      <c r="D639" s="2" t="s">
        <v>803</v>
      </c>
    </row>
    <row r="640" spans="1:4">
      <c r="A640" s="98">
        <v>2176</v>
      </c>
      <c r="B640" s="114" t="s">
        <v>810</v>
      </c>
      <c r="D640" s="2" t="s">
        <v>803</v>
      </c>
    </row>
    <row r="641" spans="1:4">
      <c r="A641" s="98">
        <v>2177</v>
      </c>
      <c r="B641" s="114" t="s">
        <v>811</v>
      </c>
      <c r="D641" s="2" t="s">
        <v>803</v>
      </c>
    </row>
    <row r="642" spans="1:4">
      <c r="A642" s="98">
        <v>2178</v>
      </c>
      <c r="B642" s="114" t="s">
        <v>812</v>
      </c>
      <c r="D642" s="2" t="s">
        <v>803</v>
      </c>
    </row>
    <row r="643" spans="1:4">
      <c r="A643" s="98">
        <v>2179</v>
      </c>
      <c r="B643" s="114" t="s">
        <v>813</v>
      </c>
      <c r="D643" s="2" t="s">
        <v>803</v>
      </c>
    </row>
    <row r="644" spans="1:4">
      <c r="A644" s="98">
        <v>2180</v>
      </c>
      <c r="B644" s="114" t="s">
        <v>814</v>
      </c>
      <c r="D644" s="2" t="s">
        <v>803</v>
      </c>
    </row>
    <row r="645" spans="1:4">
      <c r="A645" s="98">
        <v>2181</v>
      </c>
      <c r="B645" s="115" t="s">
        <v>815</v>
      </c>
      <c r="D645" s="2" t="s">
        <v>132</v>
      </c>
    </row>
    <row r="646" spans="1:4">
      <c r="A646" s="98">
        <v>2182</v>
      </c>
      <c r="B646" s="115" t="s">
        <v>816</v>
      </c>
      <c r="D646" s="2" t="s">
        <v>132</v>
      </c>
    </row>
    <row r="647" spans="1:4">
      <c r="A647" s="98">
        <v>2183</v>
      </c>
      <c r="B647" s="115" t="s">
        <v>817</v>
      </c>
      <c r="D647" s="2" t="s">
        <v>132</v>
      </c>
    </row>
    <row r="648" spans="1:4">
      <c r="A648" s="98">
        <v>2184</v>
      </c>
      <c r="B648" s="115" t="s">
        <v>818</v>
      </c>
      <c r="D648" s="2" t="s">
        <v>132</v>
      </c>
    </row>
    <row r="649" spans="1:4">
      <c r="A649" s="98">
        <v>2185</v>
      </c>
      <c r="B649" s="115" t="s">
        <v>819</v>
      </c>
      <c r="D649" s="2" t="s">
        <v>132</v>
      </c>
    </row>
    <row r="650" spans="1:4">
      <c r="A650" s="98">
        <v>2186</v>
      </c>
      <c r="B650" s="115" t="s">
        <v>820</v>
      </c>
      <c r="D650" s="2" t="s">
        <v>132</v>
      </c>
    </row>
    <row r="651" spans="1:4">
      <c r="A651" s="98">
        <v>2187</v>
      </c>
      <c r="B651" s="115" t="s">
        <v>821</v>
      </c>
      <c r="D651" s="2" t="s">
        <v>132</v>
      </c>
    </row>
    <row r="652" spans="1:4">
      <c r="A652" s="98">
        <v>2188</v>
      </c>
      <c r="B652" s="115" t="s">
        <v>822</v>
      </c>
      <c r="D652" s="2" t="s">
        <v>132</v>
      </c>
    </row>
    <row r="653" spans="1:4">
      <c r="A653" s="98">
        <v>2189</v>
      </c>
      <c r="B653" s="115" t="s">
        <v>823</v>
      </c>
      <c r="D653" s="2" t="s">
        <v>132</v>
      </c>
    </row>
    <row r="654" spans="1:4">
      <c r="A654" s="98">
        <v>2190</v>
      </c>
      <c r="B654" s="115" t="s">
        <v>824</v>
      </c>
      <c r="D654" s="2" t="s">
        <v>132</v>
      </c>
    </row>
    <row r="655" spans="1:4">
      <c r="A655" s="98">
        <v>2191</v>
      </c>
      <c r="B655" s="115" t="s">
        <v>825</v>
      </c>
      <c r="D655" s="2" t="s">
        <v>132</v>
      </c>
    </row>
    <row r="656" spans="1:4">
      <c r="A656" s="98">
        <v>2192</v>
      </c>
      <c r="B656" s="115" t="s">
        <v>826</v>
      </c>
      <c r="D656" s="2" t="s">
        <v>132</v>
      </c>
    </row>
    <row r="657" spans="1:4">
      <c r="A657" s="98">
        <v>2193</v>
      </c>
      <c r="B657" s="115" t="s">
        <v>827</v>
      </c>
      <c r="D657" s="2" t="s">
        <v>158</v>
      </c>
    </row>
    <row r="658" spans="1:4">
      <c r="A658" s="98">
        <v>2194</v>
      </c>
      <c r="B658" s="115" t="s">
        <v>828</v>
      </c>
      <c r="D658" s="2" t="s">
        <v>158</v>
      </c>
    </row>
    <row r="659" spans="1:4">
      <c r="A659" s="98">
        <v>2195</v>
      </c>
      <c r="B659" s="115" t="s">
        <v>829</v>
      </c>
      <c r="D659" s="2" t="s">
        <v>158</v>
      </c>
    </row>
    <row r="660" spans="1:4">
      <c r="A660" s="98">
        <v>2196</v>
      </c>
      <c r="B660" s="115" t="s">
        <v>830</v>
      </c>
      <c r="D660" s="2" t="s">
        <v>158</v>
      </c>
    </row>
    <row r="661" spans="1:4">
      <c r="A661" s="98">
        <v>2197</v>
      </c>
      <c r="B661" s="115" t="s">
        <v>831</v>
      </c>
      <c r="D661" s="2" t="s">
        <v>158</v>
      </c>
    </row>
    <row r="662" spans="1:4">
      <c r="A662" s="98">
        <v>2198</v>
      </c>
      <c r="B662" s="115" t="s">
        <v>832</v>
      </c>
      <c r="D662" s="2" t="s">
        <v>158</v>
      </c>
    </row>
    <row r="663" spans="1:4">
      <c r="A663" s="98">
        <v>2199</v>
      </c>
      <c r="B663" s="115" t="s">
        <v>833</v>
      </c>
      <c r="D663" s="2" t="s">
        <v>158</v>
      </c>
    </row>
    <row r="664" spans="1:4">
      <c r="A664" s="98">
        <v>2200</v>
      </c>
      <c r="B664" s="115" t="s">
        <v>834</v>
      </c>
      <c r="D664" s="2" t="s">
        <v>158</v>
      </c>
    </row>
    <row r="665" spans="1:4">
      <c r="A665" s="98">
        <v>2201</v>
      </c>
      <c r="B665" s="115" t="s">
        <v>835</v>
      </c>
      <c r="D665" s="2" t="s">
        <v>158</v>
      </c>
    </row>
    <row r="666" spans="1:4">
      <c r="A666" s="98">
        <v>2202</v>
      </c>
      <c r="B666" s="115" t="s">
        <v>836</v>
      </c>
      <c r="D666" s="2" t="s">
        <v>158</v>
      </c>
    </row>
    <row r="667" spans="1:4">
      <c r="A667" s="98">
        <v>2203</v>
      </c>
      <c r="B667" s="115" t="s">
        <v>837</v>
      </c>
      <c r="D667" s="2" t="s">
        <v>158</v>
      </c>
    </row>
    <row r="668" spans="1:4">
      <c r="A668" s="98">
        <v>2204</v>
      </c>
      <c r="B668" s="115" t="s">
        <v>838</v>
      </c>
      <c r="D668" s="2" t="s">
        <v>158</v>
      </c>
    </row>
    <row r="669" spans="1:4">
      <c r="A669" s="98">
        <v>2205</v>
      </c>
      <c r="B669" s="115" t="s">
        <v>839</v>
      </c>
      <c r="D669" s="2" t="s">
        <v>840</v>
      </c>
    </row>
    <row r="670" spans="1:4">
      <c r="A670" s="98">
        <v>2206</v>
      </c>
      <c r="B670" s="115" t="s">
        <v>841</v>
      </c>
      <c r="D670" s="2" t="s">
        <v>840</v>
      </c>
    </row>
    <row r="671" spans="1:4">
      <c r="A671" s="98">
        <v>2207</v>
      </c>
      <c r="B671" s="115" t="s">
        <v>842</v>
      </c>
      <c r="D671" s="2" t="s">
        <v>840</v>
      </c>
    </row>
    <row r="672" spans="1:4">
      <c r="A672" s="98">
        <v>2208</v>
      </c>
      <c r="B672" s="115" t="s">
        <v>843</v>
      </c>
      <c r="D672" s="2" t="s">
        <v>840</v>
      </c>
    </row>
    <row r="673" spans="1:4">
      <c r="A673" s="98">
        <v>2209</v>
      </c>
      <c r="B673" s="115" t="s">
        <v>844</v>
      </c>
      <c r="D673" s="2" t="s">
        <v>840</v>
      </c>
    </row>
    <row r="674" spans="1:4">
      <c r="A674" s="98">
        <v>2210</v>
      </c>
      <c r="B674" s="115" t="s">
        <v>845</v>
      </c>
      <c r="D674" s="2" t="s">
        <v>840</v>
      </c>
    </row>
    <row r="675" spans="1:4">
      <c r="A675" s="98">
        <v>2211</v>
      </c>
      <c r="B675" s="115" t="s">
        <v>846</v>
      </c>
      <c r="D675" s="2" t="s">
        <v>840</v>
      </c>
    </row>
    <row r="676" spans="1:4">
      <c r="A676" s="98">
        <v>2212</v>
      </c>
      <c r="B676" s="115" t="s">
        <v>847</v>
      </c>
      <c r="D676" s="2" t="s">
        <v>840</v>
      </c>
    </row>
    <row r="677" spans="1:4">
      <c r="A677" s="98">
        <v>2213</v>
      </c>
      <c r="B677" s="115" t="s">
        <v>848</v>
      </c>
      <c r="D677" s="2" t="s">
        <v>840</v>
      </c>
    </row>
    <row r="678" spans="1:4">
      <c r="A678" s="98">
        <v>2214</v>
      </c>
      <c r="B678" s="115" t="s">
        <v>849</v>
      </c>
      <c r="D678" s="2" t="s">
        <v>840</v>
      </c>
    </row>
    <row r="679" spans="1:4">
      <c r="A679" s="98">
        <v>2215</v>
      </c>
      <c r="B679" s="115" t="s">
        <v>850</v>
      </c>
      <c r="D679" s="2" t="s">
        <v>840</v>
      </c>
    </row>
    <row r="680" spans="1:4">
      <c r="A680" s="98">
        <v>2216</v>
      </c>
      <c r="B680" s="115" t="s">
        <v>851</v>
      </c>
      <c r="D680" s="2" t="s">
        <v>840</v>
      </c>
    </row>
    <row r="681" spans="1:4">
      <c r="A681" s="98">
        <v>2217</v>
      </c>
      <c r="B681" s="116" t="s">
        <v>852</v>
      </c>
      <c r="D681" s="2" t="s">
        <v>149</v>
      </c>
    </row>
    <row r="682" spans="1:4">
      <c r="A682" s="98">
        <v>2218</v>
      </c>
      <c r="B682" s="116" t="s">
        <v>853</v>
      </c>
      <c r="D682" s="2" t="s">
        <v>149</v>
      </c>
    </row>
    <row r="683" spans="1:4">
      <c r="A683" s="98">
        <v>2219</v>
      </c>
      <c r="B683" s="116" t="s">
        <v>854</v>
      </c>
      <c r="D683" s="2" t="s">
        <v>149</v>
      </c>
    </row>
    <row r="684" spans="1:4">
      <c r="A684" s="98">
        <v>2220</v>
      </c>
      <c r="B684" s="116" t="s">
        <v>855</v>
      </c>
      <c r="D684" s="2" t="s">
        <v>149</v>
      </c>
    </row>
    <row r="685" spans="1:4">
      <c r="A685" s="98">
        <v>2221</v>
      </c>
      <c r="B685" s="116" t="s">
        <v>856</v>
      </c>
      <c r="D685" s="2" t="s">
        <v>149</v>
      </c>
    </row>
    <row r="686" spans="1:4">
      <c r="A686" s="98">
        <v>2222</v>
      </c>
      <c r="B686" s="116" t="s">
        <v>857</v>
      </c>
      <c r="D686" s="2" t="s">
        <v>149</v>
      </c>
    </row>
    <row r="687" spans="1:4">
      <c r="A687" s="98">
        <v>2223</v>
      </c>
      <c r="B687" s="116" t="s">
        <v>858</v>
      </c>
      <c r="D687" s="2" t="s">
        <v>149</v>
      </c>
    </row>
    <row r="688" spans="1:4">
      <c r="A688" s="98">
        <v>2224</v>
      </c>
      <c r="B688" s="116" t="s">
        <v>859</v>
      </c>
      <c r="D688" s="2" t="s">
        <v>149</v>
      </c>
    </row>
    <row r="689" spans="1:4">
      <c r="A689" s="98">
        <v>2225</v>
      </c>
      <c r="B689" s="116" t="s">
        <v>860</v>
      </c>
      <c r="D689" s="2" t="s">
        <v>149</v>
      </c>
    </row>
    <row r="690" spans="1:4">
      <c r="A690" s="98">
        <v>2226</v>
      </c>
      <c r="B690" s="116" t="s">
        <v>861</v>
      </c>
      <c r="D690" s="2" t="s">
        <v>149</v>
      </c>
    </row>
    <row r="691" spans="1:4">
      <c r="A691" s="98">
        <v>2227</v>
      </c>
      <c r="B691" s="116" t="s">
        <v>862</v>
      </c>
      <c r="D691" s="2" t="s">
        <v>149</v>
      </c>
    </row>
    <row r="692" spans="1:4">
      <c r="A692" s="98">
        <v>2228</v>
      </c>
      <c r="B692" s="116" t="s">
        <v>863</v>
      </c>
      <c r="D692" s="2" t="s">
        <v>149</v>
      </c>
    </row>
    <row r="693" spans="1:4">
      <c r="A693" s="98">
        <v>2229</v>
      </c>
      <c r="B693" s="116" t="s">
        <v>864</v>
      </c>
      <c r="D693" s="2" t="s">
        <v>151</v>
      </c>
    </row>
    <row r="694" spans="1:4">
      <c r="A694" s="98">
        <v>2230</v>
      </c>
      <c r="B694" s="116" t="s">
        <v>865</v>
      </c>
      <c r="D694" s="2" t="s">
        <v>151</v>
      </c>
    </row>
    <row r="695" spans="1:4">
      <c r="A695" s="98">
        <v>2231</v>
      </c>
      <c r="B695" s="116" t="s">
        <v>866</v>
      </c>
      <c r="D695" s="2" t="s">
        <v>151</v>
      </c>
    </row>
    <row r="696" spans="1:4">
      <c r="A696" s="98">
        <v>2232</v>
      </c>
      <c r="B696" s="116" t="s">
        <v>867</v>
      </c>
      <c r="D696" s="2" t="s">
        <v>151</v>
      </c>
    </row>
    <row r="697" spans="1:4">
      <c r="A697" s="98">
        <v>2233</v>
      </c>
      <c r="B697" s="116" t="s">
        <v>868</v>
      </c>
      <c r="D697" s="2" t="s">
        <v>151</v>
      </c>
    </row>
    <row r="698" spans="1:4">
      <c r="A698" s="98">
        <v>2234</v>
      </c>
      <c r="B698" s="116" t="s">
        <v>869</v>
      </c>
      <c r="D698" s="2" t="s">
        <v>151</v>
      </c>
    </row>
    <row r="699" spans="1:4">
      <c r="A699" s="98">
        <v>2235</v>
      </c>
      <c r="B699" s="116" t="s">
        <v>870</v>
      </c>
      <c r="D699" s="2" t="s">
        <v>151</v>
      </c>
    </row>
    <row r="700" spans="1:4">
      <c r="A700" s="98">
        <v>2236</v>
      </c>
      <c r="B700" s="116" t="s">
        <v>871</v>
      </c>
      <c r="D700" s="2" t="s">
        <v>151</v>
      </c>
    </row>
    <row r="701" spans="1:4">
      <c r="A701" s="98">
        <v>2237</v>
      </c>
      <c r="B701" s="116" t="s">
        <v>872</v>
      </c>
      <c r="D701" s="2" t="s">
        <v>151</v>
      </c>
    </row>
    <row r="702" spans="1:4">
      <c r="A702" s="98">
        <v>2238</v>
      </c>
      <c r="B702" s="116" t="s">
        <v>873</v>
      </c>
      <c r="D702" s="2" t="s">
        <v>151</v>
      </c>
    </row>
    <row r="703" spans="1:4">
      <c r="A703" s="98">
        <v>2239</v>
      </c>
      <c r="B703" s="116" t="s">
        <v>874</v>
      </c>
      <c r="D703" s="2" t="s">
        <v>151</v>
      </c>
    </row>
    <row r="704" spans="1:4">
      <c r="A704" s="98">
        <v>2240</v>
      </c>
      <c r="B704" s="116" t="s">
        <v>875</v>
      </c>
      <c r="D704" s="2" t="s">
        <v>151</v>
      </c>
    </row>
    <row r="705" spans="1:4">
      <c r="A705" s="98">
        <v>2241</v>
      </c>
      <c r="B705" s="116" t="s">
        <v>876</v>
      </c>
      <c r="D705" s="2" t="s">
        <v>877</v>
      </c>
    </row>
    <row r="706" spans="1:4">
      <c r="A706" s="98">
        <v>2242</v>
      </c>
      <c r="B706" s="116" t="s">
        <v>878</v>
      </c>
      <c r="D706" s="2" t="s">
        <v>877</v>
      </c>
    </row>
    <row r="707" spans="1:4">
      <c r="A707" s="98">
        <v>2243</v>
      </c>
      <c r="B707" s="116" t="s">
        <v>879</v>
      </c>
      <c r="D707" s="2" t="s">
        <v>877</v>
      </c>
    </row>
    <row r="708" spans="1:4">
      <c r="A708" s="98">
        <v>2244</v>
      </c>
      <c r="B708" s="116" t="s">
        <v>880</v>
      </c>
      <c r="D708" s="2" t="s">
        <v>877</v>
      </c>
    </row>
    <row r="709" spans="1:4">
      <c r="A709" s="98">
        <v>2245</v>
      </c>
      <c r="B709" s="116" t="s">
        <v>881</v>
      </c>
      <c r="D709" s="2" t="s">
        <v>877</v>
      </c>
    </row>
    <row r="710" spans="1:4">
      <c r="A710" s="98">
        <v>2246</v>
      </c>
      <c r="B710" s="116" t="s">
        <v>882</v>
      </c>
      <c r="D710" s="2" t="s">
        <v>877</v>
      </c>
    </row>
    <row r="711" spans="1:4">
      <c r="A711" s="98">
        <v>2247</v>
      </c>
      <c r="B711" s="116" t="s">
        <v>883</v>
      </c>
      <c r="D711" s="2" t="s">
        <v>877</v>
      </c>
    </row>
    <row r="712" spans="1:4">
      <c r="A712" s="98">
        <v>2248</v>
      </c>
      <c r="B712" s="116" t="s">
        <v>884</v>
      </c>
      <c r="D712" s="2" t="s">
        <v>877</v>
      </c>
    </row>
    <row r="713" spans="1:4">
      <c r="A713" s="98">
        <v>2249</v>
      </c>
      <c r="B713" s="116" t="s">
        <v>885</v>
      </c>
      <c r="D713" s="2" t="s">
        <v>877</v>
      </c>
    </row>
    <row r="714" spans="1:4">
      <c r="A714" s="98">
        <v>2250</v>
      </c>
      <c r="B714" s="116" t="s">
        <v>886</v>
      </c>
      <c r="D714" s="2" t="s">
        <v>877</v>
      </c>
    </row>
    <row r="715" spans="1:4">
      <c r="A715" s="98">
        <v>2251</v>
      </c>
      <c r="B715" s="116" t="s">
        <v>887</v>
      </c>
      <c r="D715" s="2" t="s">
        <v>877</v>
      </c>
    </row>
    <row r="716" spans="1:4">
      <c r="A716" s="98">
        <v>2252</v>
      </c>
      <c r="B716" s="116" t="s">
        <v>888</v>
      </c>
      <c r="D716" s="2" t="s">
        <v>877</v>
      </c>
    </row>
  </sheetData>
  <conditionalFormatting sqref="A85:A444">
    <cfRule type="expression" dxfId="0" priority="3">
      <formula>AND(SUMPRODUCT(IFERROR(1*(($A$85:$A$444&amp;"x")=(A85&amp;"x")),0))&gt;1,NOT(ISBLANK(A85)))</formula>
    </cfRule>
  </conditionalFormatting>
  <conditionalFormatting sqref="A445:A716">
    <cfRule type="expression" dxfId="0" priority="2">
      <formula>AND(SUMPRODUCT(IFERROR(1*(($A$445:$A$716&amp;"x")=(A445&amp;"x")),0))&gt;1,NOT(ISBLANK(A445)))</formula>
    </cfRule>
  </conditionalFormatting>
  <conditionalFormatting sqref="B445:B465">
    <cfRule type="expression" dxfId="1" priority="1" stopIfTrue="1">
      <formula>AND(COUNTIF(#REF!,B445)+COUNTIF(#REF!,B445)&gt;1,NOT(ISBLANK(B445)))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I102"/>
  <sheetViews>
    <sheetView workbookViewId="0">
      <selection activeCell="O18" sqref="O18"/>
    </sheetView>
  </sheetViews>
  <sheetFormatPr defaultColWidth="9" defaultRowHeight="13.5"/>
  <cols>
    <col min="2" max="2" width="12.875" customWidth="1"/>
    <col min="3" max="3" width="16.375" customWidth="1"/>
    <col min="4" max="4" width="15.25" customWidth="1"/>
    <col min="7" max="7" width="13" customWidth="1"/>
    <col min="8" max="8" width="13.375" customWidth="1"/>
    <col min="9" max="9" width="12.25" customWidth="1"/>
    <col min="14" max="14" width="9.125" customWidth="1"/>
  </cols>
  <sheetData>
    <row r="1" ht="16.5" spans="1:9">
      <c r="A1" s="17" t="s">
        <v>889</v>
      </c>
      <c r="B1" s="17"/>
      <c r="C1" s="17"/>
      <c r="D1" s="17"/>
      <c r="G1" s="17" t="s">
        <v>890</v>
      </c>
      <c r="H1" s="17"/>
      <c r="I1" s="18"/>
    </row>
    <row r="2" ht="16.5" spans="1:9">
      <c r="A2" s="10" t="s">
        <v>891</v>
      </c>
      <c r="B2" s="10" t="s">
        <v>892</v>
      </c>
      <c r="C2" s="10" t="s">
        <v>893</v>
      </c>
      <c r="D2" s="10" t="s">
        <v>894</v>
      </c>
      <c r="G2" s="10" t="s">
        <v>83</v>
      </c>
      <c r="H2" s="10" t="s">
        <v>895</v>
      </c>
      <c r="I2" s="11" t="s">
        <v>896</v>
      </c>
    </row>
    <row r="3" ht="16.5" spans="1:9">
      <c r="A3" s="10">
        <v>1</v>
      </c>
      <c r="B3" s="10" t="s">
        <v>897</v>
      </c>
      <c r="C3" s="10" t="s">
        <v>898</v>
      </c>
      <c r="D3" s="10" t="s">
        <v>899</v>
      </c>
      <c r="F3" s="10">
        <v>5005</v>
      </c>
      <c r="G3" s="10" t="s">
        <v>900</v>
      </c>
      <c r="H3" s="17">
        <v>1</v>
      </c>
      <c r="I3" s="11">
        <v>0.01</v>
      </c>
    </row>
    <row r="4" ht="16.5" spans="1:9">
      <c r="A4" s="10">
        <v>2</v>
      </c>
      <c r="B4" s="10" t="s">
        <v>901</v>
      </c>
      <c r="C4" s="10" t="s">
        <v>902</v>
      </c>
      <c r="D4" s="10" t="s">
        <v>903</v>
      </c>
      <c r="F4" s="10">
        <v>5080</v>
      </c>
      <c r="G4" s="10" t="s">
        <v>904</v>
      </c>
      <c r="H4" s="17">
        <v>1</v>
      </c>
      <c r="I4" s="11">
        <v>0.01</v>
      </c>
    </row>
    <row r="5" ht="16.5" spans="1:9">
      <c r="A5" s="10">
        <v>3</v>
      </c>
      <c r="B5" s="10" t="s">
        <v>905</v>
      </c>
      <c r="C5" s="10" t="s">
        <v>906</v>
      </c>
      <c r="D5" s="10" t="s">
        <v>907</v>
      </c>
      <c r="F5" s="10">
        <v>5155</v>
      </c>
      <c r="G5" s="10" t="s">
        <v>908</v>
      </c>
      <c r="H5" s="17">
        <v>1</v>
      </c>
      <c r="I5" s="11">
        <v>0.01</v>
      </c>
    </row>
    <row r="6" ht="16.5" spans="1:9">
      <c r="A6" s="10">
        <v>4</v>
      </c>
      <c r="B6" s="10" t="s">
        <v>909</v>
      </c>
      <c r="C6" s="10" t="s">
        <v>910</v>
      </c>
      <c r="D6" s="10" t="s">
        <v>911</v>
      </c>
      <c r="F6" s="10">
        <v>5230</v>
      </c>
      <c r="G6" s="10" t="s">
        <v>912</v>
      </c>
      <c r="H6" s="17">
        <v>1</v>
      </c>
      <c r="I6" s="11">
        <v>0.01</v>
      </c>
    </row>
    <row r="7" ht="16.5" spans="1:9">
      <c r="A7" s="10">
        <v>5</v>
      </c>
      <c r="B7" s="10" t="s">
        <v>913</v>
      </c>
      <c r="C7" s="10" t="s">
        <v>914</v>
      </c>
      <c r="D7" s="10" t="s">
        <v>915</v>
      </c>
      <c r="F7" s="10">
        <v>5004</v>
      </c>
      <c r="G7" s="10" t="s">
        <v>916</v>
      </c>
      <c r="H7" s="17">
        <v>1</v>
      </c>
      <c r="I7" s="11">
        <v>0.03</v>
      </c>
    </row>
    <row r="8" ht="16.5" spans="1:9">
      <c r="A8" s="10">
        <v>6</v>
      </c>
      <c r="B8" s="10" t="s">
        <v>917</v>
      </c>
      <c r="C8" s="10" t="s">
        <v>918</v>
      </c>
      <c r="D8" s="10" t="s">
        <v>919</v>
      </c>
      <c r="F8" s="10">
        <v>5079</v>
      </c>
      <c r="G8" s="10" t="s">
        <v>920</v>
      </c>
      <c r="H8" s="17">
        <v>1</v>
      </c>
      <c r="I8" s="11">
        <v>0.03</v>
      </c>
    </row>
    <row r="9" ht="16.5" spans="1:9">
      <c r="A9" s="10">
        <v>7</v>
      </c>
      <c r="B9" s="10" t="s">
        <v>921</v>
      </c>
      <c r="C9" s="10" t="s">
        <v>922</v>
      </c>
      <c r="D9" s="10" t="s">
        <v>923</v>
      </c>
      <c r="F9" s="10">
        <v>5154</v>
      </c>
      <c r="G9" s="10" t="s">
        <v>924</v>
      </c>
      <c r="H9" s="17">
        <v>1</v>
      </c>
      <c r="I9" s="11">
        <v>0.03</v>
      </c>
    </row>
    <row r="10" ht="16.5" spans="1:9">
      <c r="A10" s="10">
        <v>8</v>
      </c>
      <c r="B10" s="10" t="s">
        <v>925</v>
      </c>
      <c r="C10" s="10" t="s">
        <v>926</v>
      </c>
      <c r="D10" s="10" t="s">
        <v>927</v>
      </c>
      <c r="F10" s="10">
        <v>5229</v>
      </c>
      <c r="G10" s="10" t="s">
        <v>928</v>
      </c>
      <c r="H10" s="17">
        <v>1</v>
      </c>
      <c r="I10" s="11">
        <v>0.03</v>
      </c>
    </row>
    <row r="11" ht="16.5" spans="1:9">
      <c r="A11" s="10">
        <v>9</v>
      </c>
      <c r="B11" s="10" t="s">
        <v>929</v>
      </c>
      <c r="C11" s="10" t="s">
        <v>930</v>
      </c>
      <c r="D11" s="10" t="s">
        <v>931</v>
      </c>
      <c r="F11" s="10">
        <v>35</v>
      </c>
      <c r="G11" s="10" t="s">
        <v>64</v>
      </c>
      <c r="H11" s="17">
        <v>1</v>
      </c>
      <c r="I11" s="11">
        <v>0.5</v>
      </c>
    </row>
    <row r="12" ht="16.5" spans="1:9">
      <c r="A12" s="10">
        <v>10</v>
      </c>
      <c r="B12" s="10" t="s">
        <v>932</v>
      </c>
      <c r="C12" s="10" t="s">
        <v>933</v>
      </c>
      <c r="D12" s="10" t="s">
        <v>934</v>
      </c>
      <c r="F12" s="10">
        <v>36</v>
      </c>
      <c r="G12" s="10" t="s">
        <v>65</v>
      </c>
      <c r="H12" s="17">
        <v>1</v>
      </c>
      <c r="I12" s="11">
        <v>0.1</v>
      </c>
    </row>
    <row r="13" ht="16.5" spans="1:9">
      <c r="A13" s="10">
        <v>11</v>
      </c>
      <c r="B13" s="10"/>
      <c r="C13" s="10" t="s">
        <v>935</v>
      </c>
      <c r="D13" s="10" t="s">
        <v>936</v>
      </c>
      <c r="F13" s="10">
        <v>37</v>
      </c>
      <c r="G13" s="10" t="s">
        <v>66</v>
      </c>
      <c r="H13" s="17">
        <v>1</v>
      </c>
      <c r="I13" s="11">
        <v>0.02</v>
      </c>
    </row>
    <row r="14" ht="16.5" spans="1:9">
      <c r="A14" s="10">
        <v>12</v>
      </c>
      <c r="B14" s="10"/>
      <c r="C14" s="10" t="s">
        <v>935</v>
      </c>
      <c r="D14" s="10" t="s">
        <v>937</v>
      </c>
      <c r="F14" s="10">
        <v>25</v>
      </c>
      <c r="G14" s="10" t="s">
        <v>54</v>
      </c>
      <c r="H14" s="17">
        <v>1</v>
      </c>
      <c r="I14" s="11">
        <v>0.2</v>
      </c>
    </row>
    <row r="15" ht="16.5" spans="1:9">
      <c r="A15" s="10">
        <v>13</v>
      </c>
      <c r="B15" s="10"/>
      <c r="C15" s="10" t="s">
        <v>935</v>
      </c>
      <c r="D15" s="10" t="s">
        <v>938</v>
      </c>
      <c r="F15" s="10">
        <v>26</v>
      </c>
      <c r="G15" s="10" t="s">
        <v>55</v>
      </c>
      <c r="H15" s="17">
        <v>1</v>
      </c>
      <c r="I15" s="11">
        <v>0.05</v>
      </c>
    </row>
    <row r="16" ht="16.5" spans="1:9">
      <c r="A16" s="10">
        <v>14</v>
      </c>
      <c r="B16" s="10"/>
      <c r="C16" s="10" t="s">
        <v>935</v>
      </c>
      <c r="D16" s="10" t="s">
        <v>939</v>
      </c>
      <c r="F16" s="10">
        <v>27</v>
      </c>
      <c r="G16" s="10" t="s">
        <v>56</v>
      </c>
      <c r="H16" s="17">
        <v>1</v>
      </c>
      <c r="I16" s="11">
        <v>0.01</v>
      </c>
    </row>
    <row r="17" ht="16.5" spans="1:9">
      <c r="A17" s="10">
        <v>15</v>
      </c>
      <c r="B17" s="10"/>
      <c r="C17" s="10" t="s">
        <v>935</v>
      </c>
      <c r="D17" s="10" t="s">
        <v>940</v>
      </c>
      <c r="F17" s="10">
        <v>30</v>
      </c>
      <c r="G17" s="10" t="s">
        <v>59</v>
      </c>
      <c r="H17" s="17" t="s">
        <v>941</v>
      </c>
      <c r="I17" s="11">
        <v>1</v>
      </c>
    </row>
    <row r="18" ht="16.5" spans="1:9">
      <c r="A18" s="10">
        <v>16</v>
      </c>
      <c r="B18" s="10"/>
      <c r="C18" s="10" t="s">
        <v>935</v>
      </c>
      <c r="D18" s="10" t="s">
        <v>942</v>
      </c>
      <c r="F18" s="10">
        <v>31</v>
      </c>
      <c r="G18" s="10" t="s">
        <v>60</v>
      </c>
      <c r="H18" s="17" t="s">
        <v>943</v>
      </c>
      <c r="I18" s="11">
        <v>0.5</v>
      </c>
    </row>
    <row r="19" ht="16.5" spans="1:9">
      <c r="A19" s="10">
        <v>17</v>
      </c>
      <c r="B19" s="10"/>
      <c r="C19" s="10" t="s">
        <v>935</v>
      </c>
      <c r="D19" s="10" t="s">
        <v>944</v>
      </c>
      <c r="F19" s="10">
        <v>32</v>
      </c>
      <c r="G19" s="10" t="s">
        <v>61</v>
      </c>
      <c r="H19" s="17">
        <v>1</v>
      </c>
      <c r="I19" s="11">
        <v>0.25</v>
      </c>
    </row>
    <row r="20" ht="16.5" spans="1:9">
      <c r="A20" s="10">
        <v>18</v>
      </c>
      <c r="B20" s="10"/>
      <c r="C20" s="10" t="s">
        <v>935</v>
      </c>
      <c r="D20" s="10" t="s">
        <v>945</v>
      </c>
      <c r="F20" s="10">
        <v>33</v>
      </c>
      <c r="G20" s="10" t="s">
        <v>62</v>
      </c>
      <c r="H20" s="17">
        <v>1</v>
      </c>
      <c r="I20" s="11">
        <v>0.05</v>
      </c>
    </row>
    <row r="21" ht="16.5" spans="1:9">
      <c r="A21" s="10">
        <v>19</v>
      </c>
      <c r="B21" s="10"/>
      <c r="C21" s="10" t="s">
        <v>935</v>
      </c>
      <c r="D21" s="10" t="s">
        <v>946</v>
      </c>
      <c r="F21" s="10">
        <v>11</v>
      </c>
      <c r="G21" s="10" t="s">
        <v>47</v>
      </c>
      <c r="H21" s="17">
        <v>1</v>
      </c>
      <c r="I21" s="11">
        <v>0.05</v>
      </c>
    </row>
    <row r="22" ht="16.5" spans="1:9">
      <c r="A22" s="10">
        <v>20</v>
      </c>
      <c r="B22" s="10"/>
      <c r="C22" s="10" t="s">
        <v>935</v>
      </c>
      <c r="D22" s="10" t="s">
        <v>947</v>
      </c>
      <c r="F22" s="10">
        <v>12</v>
      </c>
      <c r="G22" s="10" t="s">
        <v>48</v>
      </c>
      <c r="H22" s="17">
        <v>1</v>
      </c>
      <c r="I22" s="11">
        <v>0.02</v>
      </c>
    </row>
    <row r="23" ht="16.5" spans="1:9">
      <c r="A23" s="10">
        <v>21</v>
      </c>
      <c r="B23" s="10"/>
      <c r="C23" s="10" t="s">
        <v>948</v>
      </c>
      <c r="D23" s="10" t="s">
        <v>949</v>
      </c>
      <c r="F23" s="10">
        <v>72</v>
      </c>
      <c r="G23" s="10" t="s">
        <v>950</v>
      </c>
      <c r="H23" s="17" t="s">
        <v>941</v>
      </c>
      <c r="I23" s="11">
        <v>1</v>
      </c>
    </row>
    <row r="24" ht="16.5" spans="1:9">
      <c r="A24" s="10">
        <v>22</v>
      </c>
      <c r="B24" s="10"/>
      <c r="C24" s="10" t="s">
        <v>948</v>
      </c>
      <c r="D24" s="10" t="s">
        <v>951</v>
      </c>
      <c r="F24" s="10">
        <v>73</v>
      </c>
      <c r="G24" s="10" t="s">
        <v>952</v>
      </c>
      <c r="H24" s="17" t="s">
        <v>943</v>
      </c>
      <c r="I24" s="11">
        <v>0.3</v>
      </c>
    </row>
    <row r="25" ht="16.5" spans="1:9">
      <c r="A25" s="10">
        <v>23</v>
      </c>
      <c r="B25" s="10"/>
      <c r="C25" s="10" t="s">
        <v>948</v>
      </c>
      <c r="D25" s="10" t="s">
        <v>953</v>
      </c>
      <c r="F25" s="10">
        <v>74</v>
      </c>
      <c r="G25" s="10" t="s">
        <v>954</v>
      </c>
      <c r="H25" s="17">
        <v>1</v>
      </c>
      <c r="I25" s="11">
        <v>0.1</v>
      </c>
    </row>
    <row r="26" ht="16.5" spans="1:9">
      <c r="A26" s="10">
        <v>24</v>
      </c>
      <c r="B26" s="10"/>
      <c r="C26" s="10" t="s">
        <v>948</v>
      </c>
      <c r="D26" s="10" t="s">
        <v>955</v>
      </c>
      <c r="F26" s="10">
        <v>75</v>
      </c>
      <c r="G26" s="10" t="s">
        <v>956</v>
      </c>
      <c r="H26" s="17">
        <v>1</v>
      </c>
      <c r="I26" s="11">
        <v>0.03</v>
      </c>
    </row>
    <row r="27" ht="16.5" spans="1:4">
      <c r="A27" s="10">
        <v>25</v>
      </c>
      <c r="B27" s="10"/>
      <c r="C27" s="10" t="s">
        <v>948</v>
      </c>
      <c r="D27" s="10" t="s">
        <v>957</v>
      </c>
    </row>
    <row r="28" ht="16.5" spans="1:4">
      <c r="A28" s="10">
        <v>26</v>
      </c>
      <c r="B28" s="10"/>
      <c r="C28" s="10" t="s">
        <v>948</v>
      </c>
      <c r="D28" s="10" t="s">
        <v>958</v>
      </c>
    </row>
    <row r="29" ht="16.5" spans="1:4">
      <c r="A29" s="10">
        <v>27</v>
      </c>
      <c r="B29" s="10"/>
      <c r="C29" s="10" t="s">
        <v>948</v>
      </c>
      <c r="D29" s="10" t="s">
        <v>959</v>
      </c>
    </row>
    <row r="30" ht="16.5" spans="1:4">
      <c r="A30" s="10">
        <v>28</v>
      </c>
      <c r="B30" s="10"/>
      <c r="C30" s="10" t="s">
        <v>948</v>
      </c>
      <c r="D30" s="10" t="s">
        <v>960</v>
      </c>
    </row>
    <row r="31" ht="16.5" spans="1:4">
      <c r="A31" s="10">
        <v>29</v>
      </c>
      <c r="B31" s="10"/>
      <c r="C31" s="10" t="s">
        <v>948</v>
      </c>
      <c r="D31" s="10" t="s">
        <v>961</v>
      </c>
    </row>
    <row r="32" ht="16.5" spans="1:4">
      <c r="A32" s="10">
        <v>30</v>
      </c>
      <c r="B32" s="10"/>
      <c r="C32" s="10" t="s">
        <v>948</v>
      </c>
      <c r="D32" s="10" t="s">
        <v>962</v>
      </c>
    </row>
    <row r="33" ht="16.5" spans="1:4">
      <c r="A33" s="10">
        <v>31</v>
      </c>
      <c r="B33" s="10"/>
      <c r="C33" s="10" t="s">
        <v>948</v>
      </c>
      <c r="D33" s="10" t="s">
        <v>963</v>
      </c>
    </row>
    <row r="34" ht="16.5" spans="1:4">
      <c r="A34" s="10">
        <v>32</v>
      </c>
      <c r="B34" s="10"/>
      <c r="C34" s="10" t="s">
        <v>948</v>
      </c>
      <c r="D34" s="10" t="s">
        <v>964</v>
      </c>
    </row>
    <row r="35" ht="16.5" spans="1:4">
      <c r="A35" s="10">
        <v>33</v>
      </c>
      <c r="B35" s="10"/>
      <c r="C35" s="10" t="s">
        <v>948</v>
      </c>
      <c r="D35" s="10" t="s">
        <v>965</v>
      </c>
    </row>
    <row r="36" ht="16.5" spans="1:4">
      <c r="A36" s="10">
        <v>34</v>
      </c>
      <c r="B36" s="10"/>
      <c r="C36" s="10" t="s">
        <v>948</v>
      </c>
      <c r="D36" s="10" t="s">
        <v>966</v>
      </c>
    </row>
    <row r="37" ht="16.5" spans="1:4">
      <c r="A37" s="10">
        <v>35</v>
      </c>
      <c r="B37" s="10"/>
      <c r="C37" s="10" t="s">
        <v>948</v>
      </c>
      <c r="D37" s="10" t="s">
        <v>967</v>
      </c>
    </row>
    <row r="38" ht="16.5" spans="1:4">
      <c r="A38" s="10">
        <v>36</v>
      </c>
      <c r="B38" s="10"/>
      <c r="C38" s="10" t="s">
        <v>948</v>
      </c>
      <c r="D38" s="10" t="s">
        <v>968</v>
      </c>
    </row>
    <row r="39" ht="16.5" spans="1:4">
      <c r="A39" s="10">
        <v>37</v>
      </c>
      <c r="B39" s="10"/>
      <c r="C39" s="10" t="s">
        <v>948</v>
      </c>
      <c r="D39" s="10" t="s">
        <v>969</v>
      </c>
    </row>
    <row r="40" ht="16.5" spans="1:4">
      <c r="A40" s="10">
        <v>38</v>
      </c>
      <c r="B40" s="10"/>
      <c r="C40" s="10" t="s">
        <v>948</v>
      </c>
      <c r="D40" s="10" t="s">
        <v>970</v>
      </c>
    </row>
    <row r="41" ht="16.5" spans="1:4">
      <c r="A41" s="10">
        <v>39</v>
      </c>
      <c r="B41" s="10"/>
      <c r="C41" s="10" t="s">
        <v>948</v>
      </c>
      <c r="D41" s="10" t="s">
        <v>971</v>
      </c>
    </row>
    <row r="42" ht="16.5" spans="1:4">
      <c r="A42" s="10">
        <v>40</v>
      </c>
      <c r="B42" s="10"/>
      <c r="C42" s="10" t="s">
        <v>948</v>
      </c>
      <c r="D42" s="10" t="s">
        <v>972</v>
      </c>
    </row>
    <row r="43" ht="16.5" spans="1:4">
      <c r="A43" s="10">
        <v>41</v>
      </c>
      <c r="B43" s="10"/>
      <c r="C43" s="10" t="s">
        <v>948</v>
      </c>
      <c r="D43" s="10" t="s">
        <v>973</v>
      </c>
    </row>
    <row r="44" ht="16.5" spans="1:4">
      <c r="A44" s="10">
        <v>42</v>
      </c>
      <c r="B44" s="10"/>
      <c r="C44" s="10" t="s">
        <v>948</v>
      </c>
      <c r="D44" s="10" t="s">
        <v>974</v>
      </c>
    </row>
    <row r="45" ht="16.5" spans="1:4">
      <c r="A45" s="10">
        <v>43</v>
      </c>
      <c r="B45" s="10"/>
      <c r="C45" s="10" t="s">
        <v>948</v>
      </c>
      <c r="D45" s="10" t="s">
        <v>975</v>
      </c>
    </row>
    <row r="46" ht="16.5" spans="1:4">
      <c r="A46" s="10">
        <v>44</v>
      </c>
      <c r="B46" s="10"/>
      <c r="C46" s="10" t="s">
        <v>948</v>
      </c>
      <c r="D46" s="10" t="s">
        <v>976</v>
      </c>
    </row>
    <row r="47" ht="16.5" spans="1:4">
      <c r="A47" s="10">
        <v>45</v>
      </c>
      <c r="B47" s="10"/>
      <c r="C47" s="10" t="s">
        <v>948</v>
      </c>
      <c r="D47" s="10" t="s">
        <v>977</v>
      </c>
    </row>
    <row r="48" ht="16.5" spans="1:4">
      <c r="A48" s="10">
        <v>46</v>
      </c>
      <c r="B48" s="10"/>
      <c r="C48" s="10" t="s">
        <v>948</v>
      </c>
      <c r="D48" s="10" t="s">
        <v>978</v>
      </c>
    </row>
    <row r="49" ht="16.5" spans="1:4">
      <c r="A49" s="10">
        <v>47</v>
      </c>
      <c r="B49" s="10"/>
      <c r="C49" s="10" t="s">
        <v>948</v>
      </c>
      <c r="D49" s="10" t="s">
        <v>979</v>
      </c>
    </row>
    <row r="50" ht="16.5" spans="1:4">
      <c r="A50" s="10">
        <v>48</v>
      </c>
      <c r="B50" s="10"/>
      <c r="C50" s="10" t="s">
        <v>948</v>
      </c>
      <c r="D50" s="10" t="s">
        <v>980</v>
      </c>
    </row>
    <row r="51" ht="16.5" spans="1:4">
      <c r="A51" s="10">
        <v>49</v>
      </c>
      <c r="B51" s="10"/>
      <c r="C51" s="10" t="s">
        <v>948</v>
      </c>
      <c r="D51" s="10" t="s">
        <v>981</v>
      </c>
    </row>
    <row r="52" ht="16.5" spans="1:4">
      <c r="A52" s="10">
        <v>50</v>
      </c>
      <c r="B52" s="10"/>
      <c r="C52" s="10" t="s">
        <v>948</v>
      </c>
      <c r="D52" s="10" t="s">
        <v>982</v>
      </c>
    </row>
    <row r="53" ht="16.5" spans="1:4">
      <c r="A53" s="10">
        <v>51</v>
      </c>
      <c r="B53" s="10"/>
      <c r="C53" s="10" t="s">
        <v>983</v>
      </c>
      <c r="D53" s="10" t="s">
        <v>984</v>
      </c>
    </row>
    <row r="54" ht="16.5" spans="1:4">
      <c r="A54" s="10">
        <v>52</v>
      </c>
      <c r="B54" s="10"/>
      <c r="C54" s="10" t="s">
        <v>983</v>
      </c>
      <c r="D54" s="10" t="s">
        <v>985</v>
      </c>
    </row>
    <row r="55" ht="16.5" spans="1:4">
      <c r="A55" s="10">
        <v>53</v>
      </c>
      <c r="B55" s="10"/>
      <c r="C55" s="10" t="s">
        <v>983</v>
      </c>
      <c r="D55" s="10" t="s">
        <v>986</v>
      </c>
    </row>
    <row r="56" ht="16.5" spans="1:4">
      <c r="A56" s="10">
        <v>54</v>
      </c>
      <c r="B56" s="10"/>
      <c r="C56" s="10" t="s">
        <v>983</v>
      </c>
      <c r="D56" s="10" t="s">
        <v>987</v>
      </c>
    </row>
    <row r="57" ht="16.5" spans="1:4">
      <c r="A57" s="10">
        <v>55</v>
      </c>
      <c r="B57" s="10"/>
      <c r="C57" s="10" t="s">
        <v>983</v>
      </c>
      <c r="D57" s="10" t="s">
        <v>988</v>
      </c>
    </row>
    <row r="58" ht="16.5" spans="1:4">
      <c r="A58" s="10">
        <v>56</v>
      </c>
      <c r="B58" s="10"/>
      <c r="C58" s="10" t="s">
        <v>983</v>
      </c>
      <c r="D58" s="10" t="s">
        <v>989</v>
      </c>
    </row>
    <row r="59" ht="16.5" spans="1:4">
      <c r="A59" s="10">
        <v>57</v>
      </c>
      <c r="B59" s="10"/>
      <c r="C59" s="10" t="s">
        <v>983</v>
      </c>
      <c r="D59" s="10" t="s">
        <v>990</v>
      </c>
    </row>
    <row r="60" ht="16.5" spans="1:4">
      <c r="A60" s="10">
        <v>58</v>
      </c>
      <c r="B60" s="10"/>
      <c r="C60" s="10" t="s">
        <v>983</v>
      </c>
      <c r="D60" s="10" t="s">
        <v>991</v>
      </c>
    </row>
    <row r="61" ht="16.5" spans="1:4">
      <c r="A61" s="10">
        <v>59</v>
      </c>
      <c r="B61" s="10"/>
      <c r="C61" s="10" t="s">
        <v>983</v>
      </c>
      <c r="D61" s="10" t="s">
        <v>992</v>
      </c>
    </row>
    <row r="62" ht="16.5" spans="1:4">
      <c r="A62" s="10">
        <v>60</v>
      </c>
      <c r="B62" s="10"/>
      <c r="C62" s="10" t="s">
        <v>983</v>
      </c>
      <c r="D62" s="10" t="s">
        <v>993</v>
      </c>
    </row>
    <row r="63" ht="16.5" spans="1:4">
      <c r="A63" s="10">
        <v>61</v>
      </c>
      <c r="B63" s="10"/>
      <c r="C63" s="10" t="s">
        <v>983</v>
      </c>
      <c r="D63" s="10" t="s">
        <v>994</v>
      </c>
    </row>
    <row r="64" ht="16.5" spans="1:4">
      <c r="A64" s="10">
        <v>62</v>
      </c>
      <c r="B64" s="10"/>
      <c r="C64" s="10" t="s">
        <v>983</v>
      </c>
      <c r="D64" s="10" t="s">
        <v>995</v>
      </c>
    </row>
    <row r="65" ht="16.5" spans="1:4">
      <c r="A65" s="10">
        <v>63</v>
      </c>
      <c r="B65" s="10"/>
      <c r="C65" s="10" t="s">
        <v>983</v>
      </c>
      <c r="D65" s="10" t="s">
        <v>996</v>
      </c>
    </row>
    <row r="66" ht="16.5" spans="1:4">
      <c r="A66" s="10">
        <v>64</v>
      </c>
      <c r="B66" s="10"/>
      <c r="C66" s="10" t="s">
        <v>983</v>
      </c>
      <c r="D66" s="10" t="s">
        <v>997</v>
      </c>
    </row>
    <row r="67" ht="16.5" spans="1:4">
      <c r="A67" s="10">
        <v>65</v>
      </c>
      <c r="B67" s="10"/>
      <c r="C67" s="10" t="s">
        <v>983</v>
      </c>
      <c r="D67" s="10" t="s">
        <v>998</v>
      </c>
    </row>
    <row r="68" ht="16.5" spans="1:4">
      <c r="A68" s="10">
        <v>66</v>
      </c>
      <c r="B68" s="10"/>
      <c r="C68" s="10" t="s">
        <v>983</v>
      </c>
      <c r="D68" s="10" t="s">
        <v>999</v>
      </c>
    </row>
    <row r="69" ht="16.5" spans="1:4">
      <c r="A69" s="10">
        <v>67</v>
      </c>
      <c r="B69" s="10"/>
      <c r="C69" s="10" t="s">
        <v>983</v>
      </c>
      <c r="D69" s="10" t="s">
        <v>1000</v>
      </c>
    </row>
    <row r="70" ht="16.5" spans="1:4">
      <c r="A70" s="10">
        <v>68</v>
      </c>
      <c r="B70" s="10"/>
      <c r="C70" s="10" t="s">
        <v>983</v>
      </c>
      <c r="D70" s="10" t="s">
        <v>1001</v>
      </c>
    </row>
    <row r="71" ht="16.5" spans="1:4">
      <c r="A71" s="10">
        <v>69</v>
      </c>
      <c r="B71" s="10"/>
      <c r="C71" s="10" t="s">
        <v>983</v>
      </c>
      <c r="D71" s="10" t="s">
        <v>1002</v>
      </c>
    </row>
    <row r="72" ht="16.5" spans="1:4">
      <c r="A72" s="10">
        <v>70</v>
      </c>
      <c r="B72" s="10"/>
      <c r="C72" s="10" t="s">
        <v>983</v>
      </c>
      <c r="D72" s="10" t="s">
        <v>1003</v>
      </c>
    </row>
    <row r="73" ht="16.5" spans="1:4">
      <c r="A73" s="10">
        <v>71</v>
      </c>
      <c r="B73" s="10"/>
      <c r="C73" s="10" t="s">
        <v>983</v>
      </c>
      <c r="D73" s="10" t="s">
        <v>1004</v>
      </c>
    </row>
    <row r="74" ht="16.5" spans="1:4">
      <c r="A74" s="10">
        <v>72</v>
      </c>
      <c r="B74" s="10"/>
      <c r="C74" s="10" t="s">
        <v>983</v>
      </c>
      <c r="D74" s="10" t="s">
        <v>1005</v>
      </c>
    </row>
    <row r="75" ht="16.5" spans="1:4">
      <c r="A75" s="10">
        <v>73</v>
      </c>
      <c r="B75" s="10"/>
      <c r="C75" s="10" t="s">
        <v>983</v>
      </c>
      <c r="D75" s="10" t="s">
        <v>1006</v>
      </c>
    </row>
    <row r="76" ht="16.5" spans="1:4">
      <c r="A76" s="10">
        <v>74</v>
      </c>
      <c r="B76" s="10"/>
      <c r="C76" s="10" t="s">
        <v>983</v>
      </c>
      <c r="D76" s="10" t="s">
        <v>1007</v>
      </c>
    </row>
    <row r="77" ht="16.5" spans="1:4">
      <c r="A77" s="10">
        <v>75</v>
      </c>
      <c r="B77" s="10"/>
      <c r="C77" s="10" t="s">
        <v>983</v>
      </c>
      <c r="D77" s="10" t="s">
        <v>1008</v>
      </c>
    </row>
    <row r="78" ht="16.5" spans="1:4">
      <c r="A78" s="10">
        <v>76</v>
      </c>
      <c r="B78" s="10"/>
      <c r="C78" s="10" t="s">
        <v>983</v>
      </c>
      <c r="D78" s="10" t="s">
        <v>1009</v>
      </c>
    </row>
    <row r="79" ht="16.5" spans="1:4">
      <c r="A79" s="10">
        <v>77</v>
      </c>
      <c r="B79" s="10"/>
      <c r="C79" s="10" t="s">
        <v>983</v>
      </c>
      <c r="D79" s="10" t="s">
        <v>1010</v>
      </c>
    </row>
    <row r="80" ht="16.5" spans="1:4">
      <c r="A80" s="10">
        <v>78</v>
      </c>
      <c r="B80" s="10"/>
      <c r="C80" s="10" t="s">
        <v>983</v>
      </c>
      <c r="D80" s="10" t="s">
        <v>1011</v>
      </c>
    </row>
    <row r="81" ht="16.5" spans="1:4">
      <c r="A81" s="10">
        <v>79</v>
      </c>
      <c r="B81" s="10"/>
      <c r="C81" s="10" t="s">
        <v>983</v>
      </c>
      <c r="D81" s="10" t="s">
        <v>1012</v>
      </c>
    </row>
    <row r="82" ht="16.5" spans="1:4">
      <c r="A82" s="10">
        <v>80</v>
      </c>
      <c r="B82" s="10"/>
      <c r="C82" s="10" t="s">
        <v>983</v>
      </c>
      <c r="D82" s="10" t="s">
        <v>1013</v>
      </c>
    </row>
    <row r="83" ht="16.5" spans="1:4">
      <c r="A83" s="10">
        <v>81</v>
      </c>
      <c r="B83" s="10"/>
      <c r="C83" s="10" t="s">
        <v>983</v>
      </c>
      <c r="D83" s="10" t="s">
        <v>1014</v>
      </c>
    </row>
    <row r="84" ht="16.5" spans="1:4">
      <c r="A84" s="10">
        <v>82</v>
      </c>
      <c r="B84" s="10"/>
      <c r="C84" s="10" t="s">
        <v>983</v>
      </c>
      <c r="D84" s="10" t="s">
        <v>1015</v>
      </c>
    </row>
    <row r="85" ht="16.5" spans="1:4">
      <c r="A85" s="10">
        <v>83</v>
      </c>
      <c r="B85" s="10"/>
      <c r="C85" s="10" t="s">
        <v>983</v>
      </c>
      <c r="D85" s="10" t="s">
        <v>1016</v>
      </c>
    </row>
    <row r="86" ht="16.5" spans="1:4">
      <c r="A86" s="10">
        <v>84</v>
      </c>
      <c r="B86" s="10"/>
      <c r="C86" s="10" t="s">
        <v>983</v>
      </c>
      <c r="D86" s="10" t="s">
        <v>1017</v>
      </c>
    </row>
    <row r="87" ht="16.5" spans="1:4">
      <c r="A87" s="10">
        <v>85</v>
      </c>
      <c r="B87" s="10"/>
      <c r="C87" s="10" t="s">
        <v>983</v>
      </c>
      <c r="D87" s="10" t="s">
        <v>1018</v>
      </c>
    </row>
    <row r="88" ht="16.5" spans="1:4">
      <c r="A88" s="10">
        <v>86</v>
      </c>
      <c r="B88" s="10"/>
      <c r="C88" s="10" t="s">
        <v>983</v>
      </c>
      <c r="D88" s="10" t="s">
        <v>1019</v>
      </c>
    </row>
    <row r="89" ht="16.5" spans="1:4">
      <c r="A89" s="10">
        <v>87</v>
      </c>
      <c r="B89" s="10"/>
      <c r="C89" s="10" t="s">
        <v>983</v>
      </c>
      <c r="D89" s="10" t="s">
        <v>1020</v>
      </c>
    </row>
    <row r="90" ht="16.5" spans="1:4">
      <c r="A90" s="10">
        <v>88</v>
      </c>
      <c r="B90" s="10"/>
      <c r="C90" s="10" t="s">
        <v>983</v>
      </c>
      <c r="D90" s="10" t="s">
        <v>1021</v>
      </c>
    </row>
    <row r="91" ht="16.5" spans="1:4">
      <c r="A91" s="10">
        <v>89</v>
      </c>
      <c r="B91" s="10"/>
      <c r="C91" s="10" t="s">
        <v>983</v>
      </c>
      <c r="D91" s="10" t="s">
        <v>1022</v>
      </c>
    </row>
    <row r="92" ht="16.5" spans="1:4">
      <c r="A92" s="10">
        <v>90</v>
      </c>
      <c r="B92" s="10"/>
      <c r="C92" s="10" t="s">
        <v>983</v>
      </c>
      <c r="D92" s="10" t="s">
        <v>1023</v>
      </c>
    </row>
    <row r="93" ht="16.5" spans="1:4">
      <c r="A93" s="10">
        <v>91</v>
      </c>
      <c r="B93" s="10"/>
      <c r="C93" s="10" t="s">
        <v>983</v>
      </c>
      <c r="D93" s="10" t="s">
        <v>1024</v>
      </c>
    </row>
    <row r="94" ht="16.5" spans="1:4">
      <c r="A94" s="10">
        <v>92</v>
      </c>
      <c r="B94" s="10"/>
      <c r="C94" s="10" t="s">
        <v>983</v>
      </c>
      <c r="D94" s="10" t="s">
        <v>1025</v>
      </c>
    </row>
    <row r="95" ht="16.5" spans="1:4">
      <c r="A95" s="10">
        <v>93</v>
      </c>
      <c r="B95" s="10"/>
      <c r="C95" s="10" t="s">
        <v>983</v>
      </c>
      <c r="D95" s="10" t="s">
        <v>1026</v>
      </c>
    </row>
    <row r="96" ht="16.5" spans="1:4">
      <c r="A96" s="10">
        <v>94</v>
      </c>
      <c r="B96" s="10"/>
      <c r="C96" s="10" t="s">
        <v>983</v>
      </c>
      <c r="D96" s="10" t="s">
        <v>1027</v>
      </c>
    </row>
    <row r="97" ht="16.5" spans="1:4">
      <c r="A97" s="10">
        <v>95</v>
      </c>
      <c r="B97" s="10"/>
      <c r="C97" s="10" t="s">
        <v>983</v>
      </c>
      <c r="D97" s="10" t="s">
        <v>1028</v>
      </c>
    </row>
    <row r="98" ht="16.5" spans="1:4">
      <c r="A98" s="10">
        <v>96</v>
      </c>
      <c r="B98" s="10"/>
      <c r="C98" s="10" t="s">
        <v>983</v>
      </c>
      <c r="D98" s="10" t="s">
        <v>1029</v>
      </c>
    </row>
    <row r="99" ht="16.5" spans="1:4">
      <c r="A99" s="10">
        <v>97</v>
      </c>
      <c r="B99" s="10"/>
      <c r="C99" s="10" t="s">
        <v>983</v>
      </c>
      <c r="D99" s="10" t="s">
        <v>1030</v>
      </c>
    </row>
    <row r="100" ht="16.5" spans="1:4">
      <c r="A100" s="10">
        <v>98</v>
      </c>
      <c r="B100" s="10"/>
      <c r="C100" s="10" t="s">
        <v>983</v>
      </c>
      <c r="D100" s="10" t="s">
        <v>1031</v>
      </c>
    </row>
    <row r="101" ht="16.5" spans="1:4">
      <c r="A101" s="10">
        <v>99</v>
      </c>
      <c r="B101" s="10"/>
      <c r="C101" s="10" t="s">
        <v>983</v>
      </c>
      <c r="D101" s="10" t="s">
        <v>1032</v>
      </c>
    </row>
    <row r="102" ht="16.5" spans="1:4">
      <c r="A102" s="10">
        <v>100</v>
      </c>
      <c r="B102" s="10"/>
      <c r="C102" s="10" t="s">
        <v>983</v>
      </c>
      <c r="D102" s="10" t="s">
        <v>1033</v>
      </c>
    </row>
  </sheetData>
  <mergeCells count="2">
    <mergeCell ref="A1:D1"/>
    <mergeCell ref="G1:I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D84"/>
  <sheetViews>
    <sheetView topLeftCell="A58" workbookViewId="0">
      <selection activeCell="B80" sqref="$A80:$XFD80"/>
    </sheetView>
  </sheetViews>
  <sheetFormatPr defaultColWidth="9" defaultRowHeight="13.5" outlineLevelCol="3"/>
  <cols>
    <col min="2" max="2" width="28.75" customWidth="1"/>
    <col min="3" max="3" width="20.75" customWidth="1"/>
  </cols>
  <sheetData>
    <row r="1" ht="16.5" spans="1:4">
      <c r="A1" s="10" t="s">
        <v>1034</v>
      </c>
      <c r="B1" s="10" t="s">
        <v>1035</v>
      </c>
      <c r="C1" s="10" t="s">
        <v>1036</v>
      </c>
      <c r="D1" s="10" t="s">
        <v>1037</v>
      </c>
    </row>
    <row r="2" ht="16.5" spans="1:4">
      <c r="A2" s="17">
        <v>1</v>
      </c>
      <c r="B2" s="10" t="s">
        <v>1038</v>
      </c>
      <c r="C2" s="10" t="s">
        <v>1039</v>
      </c>
      <c r="D2" s="10">
        <v>1</v>
      </c>
    </row>
    <row r="3" ht="16.5" spans="1:4">
      <c r="A3" s="17"/>
      <c r="B3" s="10" t="s">
        <v>1040</v>
      </c>
      <c r="C3" s="10" t="s">
        <v>1041</v>
      </c>
      <c r="D3" s="10">
        <v>2</v>
      </c>
    </row>
    <row r="4" ht="16.5" spans="1:4">
      <c r="A4" s="17"/>
      <c r="B4" s="10" t="s">
        <v>1042</v>
      </c>
      <c r="C4" s="10" t="s">
        <v>1043</v>
      </c>
      <c r="D4" s="10">
        <v>7</v>
      </c>
    </row>
    <row r="5" ht="16.5" spans="1:4">
      <c r="A5" s="17"/>
      <c r="B5" s="10" t="s">
        <v>1044</v>
      </c>
      <c r="C5" s="10" t="s">
        <v>1045</v>
      </c>
      <c r="D5" s="10">
        <v>13</v>
      </c>
    </row>
    <row r="6" ht="16.5" spans="1:4">
      <c r="A6" s="17">
        <v>2</v>
      </c>
      <c r="B6" s="10" t="s">
        <v>1046</v>
      </c>
      <c r="C6" s="10" t="s">
        <v>1047</v>
      </c>
      <c r="D6" s="10">
        <v>1</v>
      </c>
    </row>
    <row r="7" ht="16.5" spans="1:4">
      <c r="A7" s="17"/>
      <c r="B7" s="10" t="s">
        <v>1048</v>
      </c>
      <c r="C7" s="10" t="s">
        <v>1049</v>
      </c>
      <c r="D7" s="10">
        <v>2</v>
      </c>
    </row>
    <row r="8" ht="16.5" spans="1:4">
      <c r="A8" s="17"/>
      <c r="B8" s="10" t="s">
        <v>1050</v>
      </c>
      <c r="C8" s="10" t="s">
        <v>1051</v>
      </c>
      <c r="D8" s="10">
        <v>7</v>
      </c>
    </row>
    <row r="9" ht="16.5" spans="1:4">
      <c r="A9" s="17"/>
      <c r="B9" s="10" t="s">
        <v>1052</v>
      </c>
      <c r="C9" s="10" t="s">
        <v>1053</v>
      </c>
      <c r="D9" s="10">
        <v>13</v>
      </c>
    </row>
    <row r="10" ht="16.5" spans="1:4">
      <c r="A10" s="17">
        <v>3</v>
      </c>
      <c r="B10" s="10" t="s">
        <v>1054</v>
      </c>
      <c r="C10" s="10" t="s">
        <v>1055</v>
      </c>
      <c r="D10" s="10">
        <v>1</v>
      </c>
    </row>
    <row r="11" ht="16.5" spans="1:4">
      <c r="A11" s="17"/>
      <c r="B11" s="10" t="s">
        <v>1056</v>
      </c>
      <c r="C11" s="10" t="s">
        <v>1057</v>
      </c>
      <c r="D11" s="10">
        <v>2</v>
      </c>
    </row>
    <row r="12" ht="16.5" spans="1:4">
      <c r="A12" s="17"/>
      <c r="B12" s="10" t="s">
        <v>1058</v>
      </c>
      <c r="C12" s="10" t="s">
        <v>1059</v>
      </c>
      <c r="D12" s="10">
        <v>13</v>
      </c>
    </row>
    <row r="13" ht="16.5" spans="1:4">
      <c r="A13" s="17"/>
      <c r="B13" s="10" t="s">
        <v>1060</v>
      </c>
      <c r="C13" s="10" t="s">
        <v>1061</v>
      </c>
      <c r="D13" s="10">
        <v>6</v>
      </c>
    </row>
    <row r="14" ht="16.5" spans="1:4">
      <c r="A14" s="17"/>
      <c r="B14" s="10" t="s">
        <v>1062</v>
      </c>
      <c r="C14" s="10" t="s">
        <v>1063</v>
      </c>
      <c r="D14" s="10">
        <v>5</v>
      </c>
    </row>
    <row r="15" ht="16.5" spans="1:4">
      <c r="A15" s="17">
        <v>4</v>
      </c>
      <c r="B15" s="10" t="s">
        <v>1064</v>
      </c>
      <c r="C15" s="10" t="s">
        <v>1065</v>
      </c>
      <c r="D15" s="10">
        <v>1</v>
      </c>
    </row>
    <row r="16" ht="16.5" spans="1:4">
      <c r="A16" s="17"/>
      <c r="B16" s="10" t="s">
        <v>1066</v>
      </c>
      <c r="C16" s="10" t="s">
        <v>1067</v>
      </c>
      <c r="D16" s="10">
        <v>2</v>
      </c>
    </row>
    <row r="17" ht="16.5" spans="1:4">
      <c r="A17" s="17"/>
      <c r="B17" s="10" t="s">
        <v>1068</v>
      </c>
      <c r="C17" s="10" t="s">
        <v>1059</v>
      </c>
      <c r="D17" s="10">
        <v>13</v>
      </c>
    </row>
    <row r="18" ht="16.5" spans="1:4">
      <c r="A18" s="17"/>
      <c r="B18" s="10" t="s">
        <v>1069</v>
      </c>
      <c r="C18" s="10" t="s">
        <v>1067</v>
      </c>
      <c r="D18" s="10">
        <v>9</v>
      </c>
    </row>
    <row r="19" ht="16.5" spans="1:4">
      <c r="A19" s="17"/>
      <c r="B19" s="10" t="s">
        <v>1070</v>
      </c>
      <c r="C19" s="10" t="s">
        <v>1063</v>
      </c>
      <c r="D19" s="10">
        <v>5</v>
      </c>
    </row>
    <row r="20" ht="16.5" spans="1:4">
      <c r="A20" s="17">
        <v>5</v>
      </c>
      <c r="B20" s="10" t="s">
        <v>1071</v>
      </c>
      <c r="C20" s="10" t="s">
        <v>1072</v>
      </c>
      <c r="D20" s="10">
        <v>1</v>
      </c>
    </row>
    <row r="21" ht="16.5" spans="1:4">
      <c r="A21" s="17"/>
      <c r="B21" s="10" t="s">
        <v>1073</v>
      </c>
      <c r="C21" s="10" t="s">
        <v>1074</v>
      </c>
      <c r="D21" s="10">
        <v>2</v>
      </c>
    </row>
    <row r="22" ht="16.5" spans="1:4">
      <c r="A22" s="17"/>
      <c r="B22" s="10" t="s">
        <v>1075</v>
      </c>
      <c r="C22" s="10" t="s">
        <v>1076</v>
      </c>
      <c r="D22" s="10">
        <v>13</v>
      </c>
    </row>
    <row r="23" ht="16.5" spans="1:4">
      <c r="A23" s="17"/>
      <c r="B23" s="10" t="s">
        <v>1077</v>
      </c>
      <c r="C23" s="10" t="s">
        <v>1078</v>
      </c>
      <c r="D23" s="10">
        <v>10</v>
      </c>
    </row>
    <row r="24" ht="16.5" spans="1:4">
      <c r="A24" s="17"/>
      <c r="B24" s="10" t="s">
        <v>1079</v>
      </c>
      <c r="C24" s="10" t="s">
        <v>1041</v>
      </c>
      <c r="D24" s="10">
        <v>3</v>
      </c>
    </row>
    <row r="25" ht="16.5" spans="1:4">
      <c r="A25" s="17">
        <v>6</v>
      </c>
      <c r="B25" s="10" t="s">
        <v>1080</v>
      </c>
      <c r="C25" s="10" t="s">
        <v>1081</v>
      </c>
      <c r="D25" s="10">
        <v>1</v>
      </c>
    </row>
    <row r="26" ht="16.5" spans="1:4">
      <c r="A26" s="17"/>
      <c r="B26" s="10" t="s">
        <v>1082</v>
      </c>
      <c r="C26" s="10" t="s">
        <v>1083</v>
      </c>
      <c r="D26" s="10">
        <v>2</v>
      </c>
    </row>
    <row r="27" ht="16.5" spans="1:4">
      <c r="A27" s="17"/>
      <c r="B27" s="10" t="s">
        <v>1084</v>
      </c>
      <c r="C27" s="10" t="s">
        <v>1085</v>
      </c>
      <c r="D27" s="10">
        <v>13</v>
      </c>
    </row>
    <row r="28" ht="16.5" spans="1:4">
      <c r="A28" s="17"/>
      <c r="B28" s="10" t="s">
        <v>1086</v>
      </c>
      <c r="C28" s="10" t="s">
        <v>1087</v>
      </c>
      <c r="D28" s="10">
        <v>10</v>
      </c>
    </row>
    <row r="29" ht="16.5" spans="1:4">
      <c r="A29" s="17"/>
      <c r="B29" s="10" t="s">
        <v>1088</v>
      </c>
      <c r="C29" s="10" t="s">
        <v>1089</v>
      </c>
      <c r="D29" s="10">
        <v>6</v>
      </c>
    </row>
    <row r="30" ht="16.5" spans="1:4">
      <c r="A30" s="17"/>
      <c r="B30" s="10" t="s">
        <v>1090</v>
      </c>
      <c r="C30" s="10" t="s">
        <v>1091</v>
      </c>
      <c r="D30" s="10">
        <v>4</v>
      </c>
    </row>
    <row r="31" ht="16.5" spans="1:4">
      <c r="A31" s="17">
        <v>7</v>
      </c>
      <c r="B31" s="10" t="s">
        <v>1092</v>
      </c>
      <c r="C31" s="10" t="s">
        <v>1093</v>
      </c>
      <c r="D31" s="10">
        <v>1</v>
      </c>
    </row>
    <row r="32" ht="16.5" spans="1:4">
      <c r="A32" s="17"/>
      <c r="B32" s="10" t="s">
        <v>1094</v>
      </c>
      <c r="C32" s="10" t="s">
        <v>1095</v>
      </c>
      <c r="D32" s="10">
        <v>2</v>
      </c>
    </row>
    <row r="33" ht="16.5" spans="1:4">
      <c r="A33" s="17"/>
      <c r="B33" s="10" t="s">
        <v>1096</v>
      </c>
      <c r="C33" s="10" t="s">
        <v>1097</v>
      </c>
      <c r="D33" s="10">
        <v>13</v>
      </c>
    </row>
    <row r="34" ht="16.5" spans="1:4">
      <c r="A34" s="17"/>
      <c r="B34" s="10" t="s">
        <v>1098</v>
      </c>
      <c r="C34" s="10" t="s">
        <v>1099</v>
      </c>
      <c r="D34" s="10">
        <v>11</v>
      </c>
    </row>
    <row r="35" ht="16.5" spans="1:4">
      <c r="A35" s="17"/>
      <c r="B35" s="10" t="s">
        <v>1100</v>
      </c>
      <c r="C35" s="10" t="s">
        <v>1078</v>
      </c>
      <c r="D35" s="10">
        <v>12</v>
      </c>
    </row>
    <row r="36" ht="16.5" spans="1:4">
      <c r="A36" s="17"/>
      <c r="B36" s="10" t="s">
        <v>1101</v>
      </c>
      <c r="C36" s="10" t="s">
        <v>1102</v>
      </c>
      <c r="D36" s="10">
        <v>5</v>
      </c>
    </row>
    <row r="37" ht="16.5" spans="1:4">
      <c r="A37" s="17">
        <v>8</v>
      </c>
      <c r="B37" s="10" t="s">
        <v>1103</v>
      </c>
      <c r="C37" s="10" t="s">
        <v>1104</v>
      </c>
      <c r="D37" s="10">
        <v>1</v>
      </c>
    </row>
    <row r="38" ht="16.5" spans="1:4">
      <c r="A38" s="17"/>
      <c r="B38" s="10" t="s">
        <v>1105</v>
      </c>
      <c r="C38" s="10" t="s">
        <v>1106</v>
      </c>
      <c r="D38" s="10">
        <v>2</v>
      </c>
    </row>
    <row r="39" ht="16.5" spans="1:4">
      <c r="A39" s="17"/>
      <c r="B39" s="10" t="s">
        <v>1107</v>
      </c>
      <c r="C39" s="10" t="s">
        <v>1108</v>
      </c>
      <c r="D39" s="10">
        <v>13</v>
      </c>
    </row>
    <row r="40" ht="16.5" spans="1:4">
      <c r="A40" s="17"/>
      <c r="B40" s="10" t="s">
        <v>1109</v>
      </c>
      <c r="C40" s="10" t="s">
        <v>1110</v>
      </c>
      <c r="D40" s="10">
        <v>10</v>
      </c>
    </row>
    <row r="41" ht="16.5" spans="1:4">
      <c r="A41" s="17"/>
      <c r="B41" s="10" t="s">
        <v>1111</v>
      </c>
      <c r="C41" s="10" t="s">
        <v>1110</v>
      </c>
      <c r="D41" s="10">
        <v>11</v>
      </c>
    </row>
    <row r="42" ht="16.5" spans="1:4">
      <c r="A42" s="17"/>
      <c r="B42" s="10" t="s">
        <v>1112</v>
      </c>
      <c r="C42" s="10" t="s">
        <v>1113</v>
      </c>
      <c r="D42" s="10">
        <v>3</v>
      </c>
    </row>
    <row r="43" ht="16.5" spans="1:4">
      <c r="A43" s="17">
        <v>9</v>
      </c>
      <c r="B43" s="10" t="s">
        <v>1114</v>
      </c>
      <c r="C43" s="10" t="s">
        <v>1115</v>
      </c>
      <c r="D43" s="10">
        <v>1</v>
      </c>
    </row>
    <row r="44" ht="16.5" spans="1:4">
      <c r="A44" s="17"/>
      <c r="B44" s="10" t="s">
        <v>1116</v>
      </c>
      <c r="C44" s="10" t="s">
        <v>1117</v>
      </c>
      <c r="D44" s="10">
        <v>2</v>
      </c>
    </row>
    <row r="45" ht="16.5" spans="1:4">
      <c r="A45" s="17"/>
      <c r="B45" s="10" t="s">
        <v>1118</v>
      </c>
      <c r="C45" s="10" t="s">
        <v>1119</v>
      </c>
      <c r="D45" s="10">
        <v>13</v>
      </c>
    </row>
    <row r="46" ht="16.5" spans="1:4">
      <c r="A46" s="17"/>
      <c r="B46" s="10" t="s">
        <v>1120</v>
      </c>
      <c r="C46" s="10" t="s">
        <v>1074</v>
      </c>
      <c r="D46" s="10">
        <v>9</v>
      </c>
    </row>
    <row r="47" ht="16.5" spans="1:4">
      <c r="A47" s="17"/>
      <c r="B47" s="10" t="s">
        <v>1121</v>
      </c>
      <c r="C47" s="10" t="s">
        <v>1122</v>
      </c>
      <c r="D47" s="10">
        <v>6</v>
      </c>
    </row>
    <row r="48" ht="16.5" spans="1:4">
      <c r="A48" s="17"/>
      <c r="B48" s="10" t="s">
        <v>1123</v>
      </c>
      <c r="C48" s="10" t="s">
        <v>1124</v>
      </c>
      <c r="D48" s="10">
        <v>4</v>
      </c>
    </row>
    <row r="49" ht="16.5" spans="1:4">
      <c r="A49" s="17">
        <v>10</v>
      </c>
      <c r="B49" s="10" t="s">
        <v>1125</v>
      </c>
      <c r="C49" s="10" t="s">
        <v>1126</v>
      </c>
      <c r="D49" s="10">
        <v>1</v>
      </c>
    </row>
    <row r="50" ht="16.5" spans="1:4">
      <c r="A50" s="17"/>
      <c r="B50" s="10" t="s">
        <v>1127</v>
      </c>
      <c r="C50" s="10" t="s">
        <v>1128</v>
      </c>
      <c r="D50" s="10">
        <v>2</v>
      </c>
    </row>
    <row r="51" ht="16.5" spans="1:4">
      <c r="A51" s="17"/>
      <c r="B51" s="10" t="s">
        <v>1129</v>
      </c>
      <c r="C51" s="10" t="s">
        <v>1130</v>
      </c>
      <c r="D51" s="10">
        <v>13</v>
      </c>
    </row>
    <row r="52" ht="16.5" spans="1:4">
      <c r="A52" s="17"/>
      <c r="B52" s="10" t="s">
        <v>1131</v>
      </c>
      <c r="C52" s="10" t="s">
        <v>1132</v>
      </c>
      <c r="D52" s="10">
        <v>5</v>
      </c>
    </row>
    <row r="53" ht="16.5" spans="1:4">
      <c r="A53" s="17"/>
      <c r="B53" s="10" t="s">
        <v>1133</v>
      </c>
      <c r="C53" s="10" t="s">
        <v>1134</v>
      </c>
      <c r="D53" s="10">
        <v>3</v>
      </c>
    </row>
    <row r="54" ht="16.5" spans="1:4">
      <c r="A54" s="17"/>
      <c r="B54" s="10" t="s">
        <v>1135</v>
      </c>
      <c r="C54" s="10" t="s">
        <v>1136</v>
      </c>
      <c r="D54" s="10">
        <v>4</v>
      </c>
    </row>
    <row r="55" ht="16.5" spans="1:4">
      <c r="A55" s="17">
        <v>11</v>
      </c>
      <c r="B55" s="10" t="s">
        <v>1137</v>
      </c>
      <c r="C55" s="10" t="s">
        <v>1138</v>
      </c>
      <c r="D55" s="10">
        <v>1</v>
      </c>
    </row>
    <row r="56" ht="16.5" spans="1:4">
      <c r="A56" s="17"/>
      <c r="B56" s="10" t="s">
        <v>1139</v>
      </c>
      <c r="C56" s="10" t="s">
        <v>1140</v>
      </c>
      <c r="D56" s="10">
        <v>2</v>
      </c>
    </row>
    <row r="57" ht="16.5" spans="1:4">
      <c r="A57" s="17"/>
      <c r="B57" s="10" t="s">
        <v>1141</v>
      </c>
      <c r="C57" s="10" t="s">
        <v>1142</v>
      </c>
      <c r="D57" s="10">
        <v>13</v>
      </c>
    </row>
    <row r="58" ht="16.5" spans="1:4">
      <c r="A58" s="17"/>
      <c r="B58" s="10" t="s">
        <v>1143</v>
      </c>
      <c r="C58" s="10" t="s">
        <v>1144</v>
      </c>
      <c r="D58" s="10">
        <v>5</v>
      </c>
    </row>
    <row r="59" ht="16.5" spans="1:4">
      <c r="A59" s="17"/>
      <c r="B59" s="10" t="s">
        <v>1145</v>
      </c>
      <c r="C59" s="10" t="s">
        <v>1146</v>
      </c>
      <c r="D59" s="10">
        <v>3</v>
      </c>
    </row>
    <row r="60" ht="16.5" spans="1:4">
      <c r="A60" s="17"/>
      <c r="B60" s="10" t="s">
        <v>1147</v>
      </c>
      <c r="C60" s="10" t="s">
        <v>1148</v>
      </c>
      <c r="D60" s="10">
        <v>4</v>
      </c>
    </row>
    <row r="61" ht="16.5" spans="1:4">
      <c r="A61" s="17">
        <v>12</v>
      </c>
      <c r="B61" s="10" t="s">
        <v>1149</v>
      </c>
      <c r="C61" s="10" t="s">
        <v>1150</v>
      </c>
      <c r="D61" s="10">
        <v>1</v>
      </c>
    </row>
    <row r="62" ht="16.5" spans="1:4">
      <c r="A62" s="17"/>
      <c r="B62" s="10" t="s">
        <v>1151</v>
      </c>
      <c r="C62" s="10" t="s">
        <v>1152</v>
      </c>
      <c r="D62" s="10">
        <v>2</v>
      </c>
    </row>
    <row r="63" ht="16.5" spans="1:4">
      <c r="A63" s="17"/>
      <c r="B63" s="10" t="s">
        <v>1153</v>
      </c>
      <c r="C63" s="10" t="s">
        <v>1154</v>
      </c>
      <c r="D63" s="10">
        <v>13</v>
      </c>
    </row>
    <row r="64" ht="16.5" spans="1:4">
      <c r="A64" s="17"/>
      <c r="B64" s="10" t="s">
        <v>1155</v>
      </c>
      <c r="C64" s="10" t="s">
        <v>1156</v>
      </c>
      <c r="D64" s="10">
        <v>5</v>
      </c>
    </row>
    <row r="65" ht="16.5" spans="1:4">
      <c r="A65" s="17"/>
      <c r="B65" s="10" t="s">
        <v>1157</v>
      </c>
      <c r="C65" s="10" t="s">
        <v>1158</v>
      </c>
      <c r="D65" s="10">
        <v>3</v>
      </c>
    </row>
    <row r="66" ht="16.5" spans="1:4">
      <c r="A66" s="17"/>
      <c r="B66" s="10" t="s">
        <v>1159</v>
      </c>
      <c r="C66" s="10" t="s">
        <v>1160</v>
      </c>
      <c r="D66" s="10">
        <v>4</v>
      </c>
    </row>
    <row r="67" ht="16.5" spans="1:4">
      <c r="A67" s="17">
        <v>13</v>
      </c>
      <c r="B67" s="10" t="s">
        <v>1161</v>
      </c>
      <c r="C67" s="10" t="s">
        <v>1162</v>
      </c>
      <c r="D67" s="10">
        <v>1</v>
      </c>
    </row>
    <row r="68" ht="16.5" spans="1:4">
      <c r="A68" s="17"/>
      <c r="B68" s="10" t="s">
        <v>1163</v>
      </c>
      <c r="C68" s="10" t="s">
        <v>1164</v>
      </c>
      <c r="D68" s="10">
        <v>2</v>
      </c>
    </row>
    <row r="69" ht="16.5" spans="1:4">
      <c r="A69" s="17"/>
      <c r="B69" s="10" t="s">
        <v>1165</v>
      </c>
      <c r="C69" s="10" t="s">
        <v>1166</v>
      </c>
      <c r="D69" s="10">
        <v>13</v>
      </c>
    </row>
    <row r="70" ht="16.5" spans="1:4">
      <c r="A70" s="17"/>
      <c r="B70" s="10" t="s">
        <v>1167</v>
      </c>
      <c r="C70" s="10" t="s">
        <v>1168</v>
      </c>
      <c r="D70" s="10">
        <v>5</v>
      </c>
    </row>
    <row r="71" ht="16.5" spans="1:4">
      <c r="A71" s="17"/>
      <c r="B71" s="10" t="s">
        <v>1169</v>
      </c>
      <c r="C71" s="10" t="s">
        <v>1170</v>
      </c>
      <c r="D71" s="10">
        <v>3</v>
      </c>
    </row>
    <row r="72" ht="16.5" spans="1:4">
      <c r="A72" s="17"/>
      <c r="B72" s="10" t="s">
        <v>1171</v>
      </c>
      <c r="C72" s="10" t="s">
        <v>1172</v>
      </c>
      <c r="D72" s="10">
        <v>4</v>
      </c>
    </row>
    <row r="73" ht="16.5" spans="1:4">
      <c r="A73" s="17">
        <v>14</v>
      </c>
      <c r="B73" s="10" t="s">
        <v>1173</v>
      </c>
      <c r="C73" s="10" t="s">
        <v>1174</v>
      </c>
      <c r="D73" s="10">
        <v>1</v>
      </c>
    </row>
    <row r="74" ht="16.5" spans="1:4">
      <c r="A74" s="17"/>
      <c r="B74" s="10" t="s">
        <v>1175</v>
      </c>
      <c r="C74" s="10" t="s">
        <v>1176</v>
      </c>
      <c r="D74" s="10">
        <v>2</v>
      </c>
    </row>
    <row r="75" ht="16.5" spans="1:4">
      <c r="A75" s="17"/>
      <c r="B75" s="10" t="s">
        <v>1177</v>
      </c>
      <c r="C75" s="10" t="s">
        <v>1178</v>
      </c>
      <c r="D75" s="10">
        <v>13</v>
      </c>
    </row>
    <row r="76" ht="16.5" spans="1:4">
      <c r="A76" s="17"/>
      <c r="B76" s="10" t="s">
        <v>1179</v>
      </c>
      <c r="C76" s="10" t="s">
        <v>1180</v>
      </c>
      <c r="D76" s="10">
        <v>5</v>
      </c>
    </row>
    <row r="77" ht="16.5" spans="1:4">
      <c r="A77" s="17"/>
      <c r="B77" s="10" t="s">
        <v>1181</v>
      </c>
      <c r="C77" s="10" t="s">
        <v>1182</v>
      </c>
      <c r="D77" s="10">
        <v>3</v>
      </c>
    </row>
    <row r="78" ht="16.5" spans="1:4">
      <c r="A78" s="17"/>
      <c r="B78" s="10" t="s">
        <v>1183</v>
      </c>
      <c r="C78" s="10" t="s">
        <v>1184</v>
      </c>
      <c r="D78" s="10">
        <v>4</v>
      </c>
    </row>
    <row r="79" ht="16.5" spans="1:4">
      <c r="A79" s="17">
        <v>15</v>
      </c>
      <c r="B79" s="10" t="s">
        <v>1185</v>
      </c>
      <c r="C79" s="10" t="s">
        <v>1186</v>
      </c>
      <c r="D79" s="10">
        <v>1</v>
      </c>
    </row>
    <row r="80" ht="16.5" spans="1:4">
      <c r="A80" s="17"/>
      <c r="B80" s="10" t="s">
        <v>1187</v>
      </c>
      <c r="C80" s="10" t="s">
        <v>1188</v>
      </c>
      <c r="D80" s="10">
        <v>2</v>
      </c>
    </row>
    <row r="81" ht="16.5" spans="1:4">
      <c r="A81" s="17"/>
      <c r="B81" s="10" t="s">
        <v>1189</v>
      </c>
      <c r="C81" s="10" t="s">
        <v>1190</v>
      </c>
      <c r="D81" s="10">
        <v>13</v>
      </c>
    </row>
    <row r="82" ht="16.5" spans="1:4">
      <c r="A82" s="17"/>
      <c r="B82" s="10" t="s">
        <v>1191</v>
      </c>
      <c r="C82" s="10" t="s">
        <v>1192</v>
      </c>
      <c r="D82" s="10">
        <v>5</v>
      </c>
    </row>
    <row r="83" ht="16.5" spans="1:4">
      <c r="A83" s="17"/>
      <c r="B83" s="10" t="s">
        <v>1193</v>
      </c>
      <c r="C83" s="10" t="s">
        <v>1194</v>
      </c>
      <c r="D83" s="10">
        <v>3</v>
      </c>
    </row>
    <row r="84" ht="16.5" spans="1:4">
      <c r="A84" s="17"/>
      <c r="B84" s="10" t="s">
        <v>1195</v>
      </c>
      <c r="C84" s="10" t="s">
        <v>1196</v>
      </c>
      <c r="D84" s="10">
        <v>4</v>
      </c>
    </row>
  </sheetData>
  <mergeCells count="15">
    <mergeCell ref="A2:A5"/>
    <mergeCell ref="A6:A9"/>
    <mergeCell ref="A10:A14"/>
    <mergeCell ref="A15:A19"/>
    <mergeCell ref="A20:A24"/>
    <mergeCell ref="A25:A30"/>
    <mergeCell ref="A31:A36"/>
    <mergeCell ref="A37:A42"/>
    <mergeCell ref="A43:A48"/>
    <mergeCell ref="A49:A54"/>
    <mergeCell ref="A55:A60"/>
    <mergeCell ref="A61:A66"/>
    <mergeCell ref="A67:A72"/>
    <mergeCell ref="A73:A78"/>
    <mergeCell ref="A79:A8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DG203"/>
  <sheetViews>
    <sheetView topLeftCell="A42" workbookViewId="0">
      <selection activeCell="M22" sqref="M22:M23"/>
    </sheetView>
  </sheetViews>
  <sheetFormatPr defaultColWidth="9" defaultRowHeight="14.25"/>
  <cols>
    <col min="1" max="1" width="9" style="39"/>
    <col min="2" max="2" width="5.125" style="39" customWidth="1"/>
    <col min="3" max="3" width="9" style="39"/>
    <col min="4" max="4" width="5.25" style="39" customWidth="1"/>
    <col min="5" max="5" width="9" style="39"/>
    <col min="6" max="6" width="5.25" style="39" customWidth="1"/>
    <col min="7" max="7" width="9.125" style="39" customWidth="1"/>
    <col min="8" max="8" width="5.625" style="39" customWidth="1"/>
    <col min="9" max="9" width="4.5" style="39" customWidth="1"/>
    <col min="10" max="10" width="10.5" style="39" customWidth="1"/>
    <col min="11" max="11" width="8.5" style="39" customWidth="1"/>
    <col min="12" max="12" width="13.875" style="39" customWidth="1"/>
    <col min="13" max="13" width="9.375" style="39" customWidth="1"/>
    <col min="14" max="14" width="10.5" style="39" customWidth="1"/>
    <col min="15" max="15" width="8.5" style="39" customWidth="1"/>
    <col min="16" max="16" width="10.5" style="39" customWidth="1"/>
    <col min="17" max="17" width="8.5" style="39" customWidth="1"/>
    <col min="18" max="19" width="10.5" style="39" customWidth="1"/>
    <col min="20" max="20" width="10.5" style="40" customWidth="1"/>
    <col min="21" max="29" width="10.5" style="39" customWidth="1" outlineLevel="1"/>
    <col min="30" max="30" width="8.75" style="39" customWidth="1" outlineLevel="1"/>
    <col min="31" max="31" width="9.875" style="39" customWidth="1" outlineLevel="1"/>
    <col min="32" max="32" width="11.25" style="39" customWidth="1" outlineLevel="1"/>
    <col min="33" max="33" width="9.875" style="39" customWidth="1" outlineLevel="1"/>
    <col min="34" max="34" width="9" style="39" customWidth="1" outlineLevel="1"/>
    <col min="35" max="46" width="11.625" style="39" customWidth="1"/>
    <col min="47" max="50" width="11.625" style="39" hidden="1" customWidth="1"/>
    <col min="51" max="52" width="11.625" style="39" customWidth="1"/>
    <col min="53" max="53" width="9" style="39"/>
    <col min="54" max="54" width="8.625" style="39" customWidth="1"/>
    <col min="55" max="275" width="9" style="39"/>
    <col min="276" max="276" width="9.125" style="39" customWidth="1"/>
    <col min="277" max="277" width="5.625" style="39" customWidth="1"/>
    <col min="278" max="278" width="4.5" style="39" customWidth="1"/>
    <col min="279" max="279" width="10.5" style="39" customWidth="1"/>
    <col min="280" max="280" width="8.5" style="39" customWidth="1"/>
    <col min="281" max="281" width="13.875" style="39" customWidth="1"/>
    <col min="282" max="282" width="9.375" style="39" customWidth="1"/>
    <col min="283" max="283" width="10.5" style="39" customWidth="1"/>
    <col min="284" max="284" width="8.5" style="39" customWidth="1"/>
    <col min="285" max="285" width="10.5" style="39" customWidth="1"/>
    <col min="286" max="286" width="8.5" style="39" customWidth="1"/>
    <col min="287" max="289" width="10.5" style="39" customWidth="1"/>
    <col min="290" max="290" width="9" style="39" customWidth="1"/>
    <col min="291" max="292" width="4.5" style="39" customWidth="1"/>
    <col min="293" max="294" width="9" style="39" customWidth="1"/>
    <col min="295" max="295" width="7.125" style="39" customWidth="1"/>
    <col min="296" max="296" width="10.5" style="39" customWidth="1"/>
    <col min="297" max="298" width="23.875" style="39" customWidth="1"/>
    <col min="299" max="531" width="9" style="39"/>
    <col min="532" max="532" width="9.125" style="39" customWidth="1"/>
    <col min="533" max="533" width="5.625" style="39" customWidth="1"/>
    <col min="534" max="534" width="4.5" style="39" customWidth="1"/>
    <col min="535" max="535" width="10.5" style="39" customWidth="1"/>
    <col min="536" max="536" width="8.5" style="39" customWidth="1"/>
    <col min="537" max="537" width="13.875" style="39" customWidth="1"/>
    <col min="538" max="538" width="9.375" style="39" customWidth="1"/>
    <col min="539" max="539" width="10.5" style="39" customWidth="1"/>
    <col min="540" max="540" width="8.5" style="39" customWidth="1"/>
    <col min="541" max="541" width="10.5" style="39" customWidth="1"/>
    <col min="542" max="542" width="8.5" style="39" customWidth="1"/>
    <col min="543" max="545" width="10.5" style="39" customWidth="1"/>
    <col min="546" max="546" width="9" style="39" customWidth="1"/>
    <col min="547" max="548" width="4.5" style="39" customWidth="1"/>
    <col min="549" max="550" width="9" style="39" customWidth="1"/>
    <col min="551" max="551" width="7.125" style="39" customWidth="1"/>
    <col min="552" max="552" width="10.5" style="39" customWidth="1"/>
    <col min="553" max="554" width="23.875" style="39" customWidth="1"/>
    <col min="555" max="787" width="9" style="39"/>
    <col min="788" max="788" width="9.125" style="39" customWidth="1"/>
    <col min="789" max="789" width="5.625" style="39" customWidth="1"/>
    <col min="790" max="790" width="4.5" style="39" customWidth="1"/>
    <col min="791" max="791" width="10.5" style="39" customWidth="1"/>
    <col min="792" max="792" width="8.5" style="39" customWidth="1"/>
    <col min="793" max="793" width="13.875" style="39" customWidth="1"/>
    <col min="794" max="794" width="9.375" style="39" customWidth="1"/>
    <col min="795" max="795" width="10.5" style="39" customWidth="1"/>
    <col min="796" max="796" width="8.5" style="39" customWidth="1"/>
    <col min="797" max="797" width="10.5" style="39" customWidth="1"/>
    <col min="798" max="798" width="8.5" style="39" customWidth="1"/>
    <col min="799" max="801" width="10.5" style="39" customWidth="1"/>
    <col min="802" max="802" width="9" style="39" customWidth="1"/>
    <col min="803" max="804" width="4.5" style="39" customWidth="1"/>
    <col min="805" max="806" width="9" style="39" customWidth="1"/>
    <col min="807" max="807" width="7.125" style="39" customWidth="1"/>
    <col min="808" max="808" width="10.5" style="39" customWidth="1"/>
    <col min="809" max="810" width="23.875" style="39" customWidth="1"/>
    <col min="811" max="1043" width="9" style="39"/>
    <col min="1044" max="1044" width="9.125" style="39" customWidth="1"/>
    <col min="1045" max="1045" width="5.625" style="39" customWidth="1"/>
    <col min="1046" max="1046" width="4.5" style="39" customWidth="1"/>
    <col min="1047" max="1047" width="10.5" style="39" customWidth="1"/>
    <col min="1048" max="1048" width="8.5" style="39" customWidth="1"/>
    <col min="1049" max="1049" width="13.875" style="39" customWidth="1"/>
    <col min="1050" max="1050" width="9.375" style="39" customWidth="1"/>
    <col min="1051" max="1051" width="10.5" style="39" customWidth="1"/>
    <col min="1052" max="1052" width="8.5" style="39" customWidth="1"/>
    <col min="1053" max="1053" width="10.5" style="39" customWidth="1"/>
    <col min="1054" max="1054" width="8.5" style="39" customWidth="1"/>
    <col min="1055" max="1057" width="10.5" style="39" customWidth="1"/>
    <col min="1058" max="1058" width="9" style="39" customWidth="1"/>
    <col min="1059" max="1060" width="4.5" style="39" customWidth="1"/>
    <col min="1061" max="1062" width="9" style="39" customWidth="1"/>
    <col min="1063" max="1063" width="7.125" style="39" customWidth="1"/>
    <col min="1064" max="1064" width="10.5" style="39" customWidth="1"/>
    <col min="1065" max="1066" width="23.875" style="39" customWidth="1"/>
    <col min="1067" max="1299" width="9" style="39"/>
    <col min="1300" max="1300" width="9.125" style="39" customWidth="1"/>
    <col min="1301" max="1301" width="5.625" style="39" customWidth="1"/>
    <col min="1302" max="1302" width="4.5" style="39" customWidth="1"/>
    <col min="1303" max="1303" width="10.5" style="39" customWidth="1"/>
    <col min="1304" max="1304" width="8.5" style="39" customWidth="1"/>
    <col min="1305" max="1305" width="13.875" style="39" customWidth="1"/>
    <col min="1306" max="1306" width="9.375" style="39" customWidth="1"/>
    <col min="1307" max="1307" width="10.5" style="39" customWidth="1"/>
    <col min="1308" max="1308" width="8.5" style="39" customWidth="1"/>
    <col min="1309" max="1309" width="10.5" style="39" customWidth="1"/>
    <col min="1310" max="1310" width="8.5" style="39" customWidth="1"/>
    <col min="1311" max="1313" width="10.5" style="39" customWidth="1"/>
    <col min="1314" max="1314" width="9" style="39" customWidth="1"/>
    <col min="1315" max="1316" width="4.5" style="39" customWidth="1"/>
    <col min="1317" max="1318" width="9" style="39" customWidth="1"/>
    <col min="1319" max="1319" width="7.125" style="39" customWidth="1"/>
    <col min="1320" max="1320" width="10.5" style="39" customWidth="1"/>
    <col min="1321" max="1322" width="23.875" style="39" customWidth="1"/>
    <col min="1323" max="1555" width="9" style="39"/>
    <col min="1556" max="1556" width="9.125" style="39" customWidth="1"/>
    <col min="1557" max="1557" width="5.625" style="39" customWidth="1"/>
    <col min="1558" max="1558" width="4.5" style="39" customWidth="1"/>
    <col min="1559" max="1559" width="10.5" style="39" customWidth="1"/>
    <col min="1560" max="1560" width="8.5" style="39" customWidth="1"/>
    <col min="1561" max="1561" width="13.875" style="39" customWidth="1"/>
    <col min="1562" max="1562" width="9.375" style="39" customWidth="1"/>
    <col min="1563" max="1563" width="10.5" style="39" customWidth="1"/>
    <col min="1564" max="1564" width="8.5" style="39" customWidth="1"/>
    <col min="1565" max="1565" width="10.5" style="39" customWidth="1"/>
    <col min="1566" max="1566" width="8.5" style="39" customWidth="1"/>
    <col min="1567" max="1569" width="10.5" style="39" customWidth="1"/>
    <col min="1570" max="1570" width="9" style="39" customWidth="1"/>
    <col min="1571" max="1572" width="4.5" style="39" customWidth="1"/>
    <col min="1573" max="1574" width="9" style="39" customWidth="1"/>
    <col min="1575" max="1575" width="7.125" style="39" customWidth="1"/>
    <col min="1576" max="1576" width="10.5" style="39" customWidth="1"/>
    <col min="1577" max="1578" width="23.875" style="39" customWidth="1"/>
    <col min="1579" max="1811" width="9" style="39"/>
    <col min="1812" max="1812" width="9.125" style="39" customWidth="1"/>
    <col min="1813" max="1813" width="5.625" style="39" customWidth="1"/>
    <col min="1814" max="1814" width="4.5" style="39" customWidth="1"/>
    <col min="1815" max="1815" width="10.5" style="39" customWidth="1"/>
    <col min="1816" max="1816" width="8.5" style="39" customWidth="1"/>
    <col min="1817" max="1817" width="13.875" style="39" customWidth="1"/>
    <col min="1818" max="1818" width="9.375" style="39" customWidth="1"/>
    <col min="1819" max="1819" width="10.5" style="39" customWidth="1"/>
    <col min="1820" max="1820" width="8.5" style="39" customWidth="1"/>
    <col min="1821" max="1821" width="10.5" style="39" customWidth="1"/>
    <col min="1822" max="1822" width="8.5" style="39" customWidth="1"/>
    <col min="1823" max="1825" width="10.5" style="39" customWidth="1"/>
    <col min="1826" max="1826" width="9" style="39" customWidth="1"/>
    <col min="1827" max="1828" width="4.5" style="39" customWidth="1"/>
    <col min="1829" max="1830" width="9" style="39" customWidth="1"/>
    <col min="1831" max="1831" width="7.125" style="39" customWidth="1"/>
    <col min="1832" max="1832" width="10.5" style="39" customWidth="1"/>
    <col min="1833" max="1834" width="23.875" style="39" customWidth="1"/>
    <col min="1835" max="2067" width="9" style="39"/>
    <col min="2068" max="2068" width="9.125" style="39" customWidth="1"/>
    <col min="2069" max="2069" width="5.625" style="39" customWidth="1"/>
    <col min="2070" max="2070" width="4.5" style="39" customWidth="1"/>
    <col min="2071" max="2071" width="10.5" style="39" customWidth="1"/>
    <col min="2072" max="2072" width="8.5" style="39" customWidth="1"/>
    <col min="2073" max="2073" width="13.875" style="39" customWidth="1"/>
    <col min="2074" max="2074" width="9.375" style="39" customWidth="1"/>
    <col min="2075" max="2075" width="10.5" style="39" customWidth="1"/>
    <col min="2076" max="2076" width="8.5" style="39" customWidth="1"/>
    <col min="2077" max="2077" width="10.5" style="39" customWidth="1"/>
    <col min="2078" max="2078" width="8.5" style="39" customWidth="1"/>
    <col min="2079" max="2081" width="10.5" style="39" customWidth="1"/>
    <col min="2082" max="2082" width="9" style="39" customWidth="1"/>
    <col min="2083" max="2084" width="4.5" style="39" customWidth="1"/>
    <col min="2085" max="2086" width="9" style="39" customWidth="1"/>
    <col min="2087" max="2087" width="7.125" style="39" customWidth="1"/>
    <col min="2088" max="2088" width="10.5" style="39" customWidth="1"/>
    <col min="2089" max="2090" width="23.875" style="39" customWidth="1"/>
    <col min="2091" max="2323" width="9" style="39"/>
    <col min="2324" max="2324" width="9.125" style="39" customWidth="1"/>
    <col min="2325" max="2325" width="5.625" style="39" customWidth="1"/>
    <col min="2326" max="2326" width="4.5" style="39" customWidth="1"/>
    <col min="2327" max="2327" width="10.5" style="39" customWidth="1"/>
    <col min="2328" max="2328" width="8.5" style="39" customWidth="1"/>
    <col min="2329" max="2329" width="13.875" style="39" customWidth="1"/>
    <col min="2330" max="2330" width="9.375" style="39" customWidth="1"/>
    <col min="2331" max="2331" width="10.5" style="39" customWidth="1"/>
    <col min="2332" max="2332" width="8.5" style="39" customWidth="1"/>
    <col min="2333" max="2333" width="10.5" style="39" customWidth="1"/>
    <col min="2334" max="2334" width="8.5" style="39" customWidth="1"/>
    <col min="2335" max="2337" width="10.5" style="39" customWidth="1"/>
    <col min="2338" max="2338" width="9" style="39" customWidth="1"/>
    <col min="2339" max="2340" width="4.5" style="39" customWidth="1"/>
    <col min="2341" max="2342" width="9" style="39" customWidth="1"/>
    <col min="2343" max="2343" width="7.125" style="39" customWidth="1"/>
    <col min="2344" max="2344" width="10.5" style="39" customWidth="1"/>
    <col min="2345" max="2346" width="23.875" style="39" customWidth="1"/>
    <col min="2347" max="2579" width="9" style="39"/>
    <col min="2580" max="2580" width="9.125" style="39" customWidth="1"/>
    <col min="2581" max="2581" width="5.625" style="39" customWidth="1"/>
    <col min="2582" max="2582" width="4.5" style="39" customWidth="1"/>
    <col min="2583" max="2583" width="10.5" style="39" customWidth="1"/>
    <col min="2584" max="2584" width="8.5" style="39" customWidth="1"/>
    <col min="2585" max="2585" width="13.875" style="39" customWidth="1"/>
    <col min="2586" max="2586" width="9.375" style="39" customWidth="1"/>
    <col min="2587" max="2587" width="10.5" style="39" customWidth="1"/>
    <col min="2588" max="2588" width="8.5" style="39" customWidth="1"/>
    <col min="2589" max="2589" width="10.5" style="39" customWidth="1"/>
    <col min="2590" max="2590" width="8.5" style="39" customWidth="1"/>
    <col min="2591" max="2593" width="10.5" style="39" customWidth="1"/>
    <col min="2594" max="2594" width="9" style="39" customWidth="1"/>
    <col min="2595" max="2596" width="4.5" style="39" customWidth="1"/>
    <col min="2597" max="2598" width="9" style="39" customWidth="1"/>
    <col min="2599" max="2599" width="7.125" style="39" customWidth="1"/>
    <col min="2600" max="2600" width="10.5" style="39" customWidth="1"/>
    <col min="2601" max="2602" width="23.875" style="39" customWidth="1"/>
    <col min="2603" max="2835" width="9" style="39"/>
    <col min="2836" max="2836" width="9.125" style="39" customWidth="1"/>
    <col min="2837" max="2837" width="5.625" style="39" customWidth="1"/>
    <col min="2838" max="2838" width="4.5" style="39" customWidth="1"/>
    <col min="2839" max="2839" width="10.5" style="39" customWidth="1"/>
    <col min="2840" max="2840" width="8.5" style="39" customWidth="1"/>
    <col min="2841" max="2841" width="13.875" style="39" customWidth="1"/>
    <col min="2842" max="2842" width="9.375" style="39" customWidth="1"/>
    <col min="2843" max="2843" width="10.5" style="39" customWidth="1"/>
    <col min="2844" max="2844" width="8.5" style="39" customWidth="1"/>
    <col min="2845" max="2845" width="10.5" style="39" customWidth="1"/>
    <col min="2846" max="2846" width="8.5" style="39" customWidth="1"/>
    <col min="2847" max="2849" width="10.5" style="39" customWidth="1"/>
    <col min="2850" max="2850" width="9" style="39" customWidth="1"/>
    <col min="2851" max="2852" width="4.5" style="39" customWidth="1"/>
    <col min="2853" max="2854" width="9" style="39" customWidth="1"/>
    <col min="2855" max="2855" width="7.125" style="39" customWidth="1"/>
    <col min="2856" max="2856" width="10.5" style="39" customWidth="1"/>
    <col min="2857" max="2858" width="23.875" style="39" customWidth="1"/>
    <col min="2859" max="3091" width="9" style="39"/>
    <col min="3092" max="3092" width="9.125" style="39" customWidth="1"/>
    <col min="3093" max="3093" width="5.625" style="39" customWidth="1"/>
    <col min="3094" max="3094" width="4.5" style="39" customWidth="1"/>
    <col min="3095" max="3095" width="10.5" style="39" customWidth="1"/>
    <col min="3096" max="3096" width="8.5" style="39" customWidth="1"/>
    <col min="3097" max="3097" width="13.875" style="39" customWidth="1"/>
    <col min="3098" max="3098" width="9.375" style="39" customWidth="1"/>
    <col min="3099" max="3099" width="10.5" style="39" customWidth="1"/>
    <col min="3100" max="3100" width="8.5" style="39" customWidth="1"/>
    <col min="3101" max="3101" width="10.5" style="39" customWidth="1"/>
    <col min="3102" max="3102" width="8.5" style="39" customWidth="1"/>
    <col min="3103" max="3105" width="10.5" style="39" customWidth="1"/>
    <col min="3106" max="3106" width="9" style="39" customWidth="1"/>
    <col min="3107" max="3108" width="4.5" style="39" customWidth="1"/>
    <col min="3109" max="3110" width="9" style="39" customWidth="1"/>
    <col min="3111" max="3111" width="7.125" style="39" customWidth="1"/>
    <col min="3112" max="3112" width="10.5" style="39" customWidth="1"/>
    <col min="3113" max="3114" width="23.875" style="39" customWidth="1"/>
    <col min="3115" max="3347" width="9" style="39"/>
    <col min="3348" max="3348" width="9.125" style="39" customWidth="1"/>
    <col min="3349" max="3349" width="5.625" style="39" customWidth="1"/>
    <col min="3350" max="3350" width="4.5" style="39" customWidth="1"/>
    <col min="3351" max="3351" width="10.5" style="39" customWidth="1"/>
    <col min="3352" max="3352" width="8.5" style="39" customWidth="1"/>
    <col min="3353" max="3353" width="13.875" style="39" customWidth="1"/>
    <col min="3354" max="3354" width="9.375" style="39" customWidth="1"/>
    <col min="3355" max="3355" width="10.5" style="39" customWidth="1"/>
    <col min="3356" max="3356" width="8.5" style="39" customWidth="1"/>
    <col min="3357" max="3357" width="10.5" style="39" customWidth="1"/>
    <col min="3358" max="3358" width="8.5" style="39" customWidth="1"/>
    <col min="3359" max="3361" width="10.5" style="39" customWidth="1"/>
    <col min="3362" max="3362" width="9" style="39" customWidth="1"/>
    <col min="3363" max="3364" width="4.5" style="39" customWidth="1"/>
    <col min="3365" max="3366" width="9" style="39" customWidth="1"/>
    <col min="3367" max="3367" width="7.125" style="39" customWidth="1"/>
    <col min="3368" max="3368" width="10.5" style="39" customWidth="1"/>
    <col min="3369" max="3370" width="23.875" style="39" customWidth="1"/>
    <col min="3371" max="3603" width="9" style="39"/>
    <col min="3604" max="3604" width="9.125" style="39" customWidth="1"/>
    <col min="3605" max="3605" width="5.625" style="39" customWidth="1"/>
    <col min="3606" max="3606" width="4.5" style="39" customWidth="1"/>
    <col min="3607" max="3607" width="10.5" style="39" customWidth="1"/>
    <col min="3608" max="3608" width="8.5" style="39" customWidth="1"/>
    <col min="3609" max="3609" width="13.875" style="39" customWidth="1"/>
    <col min="3610" max="3610" width="9.375" style="39" customWidth="1"/>
    <col min="3611" max="3611" width="10.5" style="39" customWidth="1"/>
    <col min="3612" max="3612" width="8.5" style="39" customWidth="1"/>
    <col min="3613" max="3613" width="10.5" style="39" customWidth="1"/>
    <col min="3614" max="3614" width="8.5" style="39" customWidth="1"/>
    <col min="3615" max="3617" width="10.5" style="39" customWidth="1"/>
    <col min="3618" max="3618" width="9" style="39" customWidth="1"/>
    <col min="3619" max="3620" width="4.5" style="39" customWidth="1"/>
    <col min="3621" max="3622" width="9" style="39" customWidth="1"/>
    <col min="3623" max="3623" width="7.125" style="39" customWidth="1"/>
    <col min="3624" max="3624" width="10.5" style="39" customWidth="1"/>
    <col min="3625" max="3626" width="23.875" style="39" customWidth="1"/>
    <col min="3627" max="3859" width="9" style="39"/>
    <col min="3860" max="3860" width="9.125" style="39" customWidth="1"/>
    <col min="3861" max="3861" width="5.625" style="39" customWidth="1"/>
    <col min="3862" max="3862" width="4.5" style="39" customWidth="1"/>
    <col min="3863" max="3863" width="10.5" style="39" customWidth="1"/>
    <col min="3864" max="3864" width="8.5" style="39" customWidth="1"/>
    <col min="3865" max="3865" width="13.875" style="39" customWidth="1"/>
    <col min="3866" max="3866" width="9.375" style="39" customWidth="1"/>
    <col min="3867" max="3867" width="10.5" style="39" customWidth="1"/>
    <col min="3868" max="3868" width="8.5" style="39" customWidth="1"/>
    <col min="3869" max="3869" width="10.5" style="39" customWidth="1"/>
    <col min="3870" max="3870" width="8.5" style="39" customWidth="1"/>
    <col min="3871" max="3873" width="10.5" style="39" customWidth="1"/>
    <col min="3874" max="3874" width="9" style="39" customWidth="1"/>
    <col min="3875" max="3876" width="4.5" style="39" customWidth="1"/>
    <col min="3877" max="3878" width="9" style="39" customWidth="1"/>
    <col min="3879" max="3879" width="7.125" style="39" customWidth="1"/>
    <col min="3880" max="3880" width="10.5" style="39" customWidth="1"/>
    <col min="3881" max="3882" width="23.875" style="39" customWidth="1"/>
    <col min="3883" max="4115" width="9" style="39"/>
    <col min="4116" max="4116" width="9.125" style="39" customWidth="1"/>
    <col min="4117" max="4117" width="5.625" style="39" customWidth="1"/>
    <col min="4118" max="4118" width="4.5" style="39" customWidth="1"/>
    <col min="4119" max="4119" width="10.5" style="39" customWidth="1"/>
    <col min="4120" max="4120" width="8.5" style="39" customWidth="1"/>
    <col min="4121" max="4121" width="13.875" style="39" customWidth="1"/>
    <col min="4122" max="4122" width="9.375" style="39" customWidth="1"/>
    <col min="4123" max="4123" width="10.5" style="39" customWidth="1"/>
    <col min="4124" max="4124" width="8.5" style="39" customWidth="1"/>
    <col min="4125" max="4125" width="10.5" style="39" customWidth="1"/>
    <col min="4126" max="4126" width="8.5" style="39" customWidth="1"/>
    <col min="4127" max="4129" width="10.5" style="39" customWidth="1"/>
    <col min="4130" max="4130" width="9" style="39" customWidth="1"/>
    <col min="4131" max="4132" width="4.5" style="39" customWidth="1"/>
    <col min="4133" max="4134" width="9" style="39" customWidth="1"/>
    <col min="4135" max="4135" width="7.125" style="39" customWidth="1"/>
    <col min="4136" max="4136" width="10.5" style="39" customWidth="1"/>
    <col min="4137" max="4138" width="23.875" style="39" customWidth="1"/>
    <col min="4139" max="4371" width="9" style="39"/>
    <col min="4372" max="4372" width="9.125" style="39" customWidth="1"/>
    <col min="4373" max="4373" width="5.625" style="39" customWidth="1"/>
    <col min="4374" max="4374" width="4.5" style="39" customWidth="1"/>
    <col min="4375" max="4375" width="10.5" style="39" customWidth="1"/>
    <col min="4376" max="4376" width="8.5" style="39" customWidth="1"/>
    <col min="4377" max="4377" width="13.875" style="39" customWidth="1"/>
    <col min="4378" max="4378" width="9.375" style="39" customWidth="1"/>
    <col min="4379" max="4379" width="10.5" style="39" customWidth="1"/>
    <col min="4380" max="4380" width="8.5" style="39" customWidth="1"/>
    <col min="4381" max="4381" width="10.5" style="39" customWidth="1"/>
    <col min="4382" max="4382" width="8.5" style="39" customWidth="1"/>
    <col min="4383" max="4385" width="10.5" style="39" customWidth="1"/>
    <col min="4386" max="4386" width="9" style="39" customWidth="1"/>
    <col min="4387" max="4388" width="4.5" style="39" customWidth="1"/>
    <col min="4389" max="4390" width="9" style="39" customWidth="1"/>
    <col min="4391" max="4391" width="7.125" style="39" customWidth="1"/>
    <col min="4392" max="4392" width="10.5" style="39" customWidth="1"/>
    <col min="4393" max="4394" width="23.875" style="39" customWidth="1"/>
    <col min="4395" max="4627" width="9" style="39"/>
    <col min="4628" max="4628" width="9.125" style="39" customWidth="1"/>
    <col min="4629" max="4629" width="5.625" style="39" customWidth="1"/>
    <col min="4630" max="4630" width="4.5" style="39" customWidth="1"/>
    <col min="4631" max="4631" width="10.5" style="39" customWidth="1"/>
    <col min="4632" max="4632" width="8.5" style="39" customWidth="1"/>
    <col min="4633" max="4633" width="13.875" style="39" customWidth="1"/>
    <col min="4634" max="4634" width="9.375" style="39" customWidth="1"/>
    <col min="4635" max="4635" width="10.5" style="39" customWidth="1"/>
    <col min="4636" max="4636" width="8.5" style="39" customWidth="1"/>
    <col min="4637" max="4637" width="10.5" style="39" customWidth="1"/>
    <col min="4638" max="4638" width="8.5" style="39" customWidth="1"/>
    <col min="4639" max="4641" width="10.5" style="39" customWidth="1"/>
    <col min="4642" max="4642" width="9" style="39" customWidth="1"/>
    <col min="4643" max="4644" width="4.5" style="39" customWidth="1"/>
    <col min="4645" max="4646" width="9" style="39" customWidth="1"/>
    <col min="4647" max="4647" width="7.125" style="39" customWidth="1"/>
    <col min="4648" max="4648" width="10.5" style="39" customWidth="1"/>
    <col min="4649" max="4650" width="23.875" style="39" customWidth="1"/>
    <col min="4651" max="4883" width="9" style="39"/>
    <col min="4884" max="4884" width="9.125" style="39" customWidth="1"/>
    <col min="4885" max="4885" width="5.625" style="39" customWidth="1"/>
    <col min="4886" max="4886" width="4.5" style="39" customWidth="1"/>
    <col min="4887" max="4887" width="10.5" style="39" customWidth="1"/>
    <col min="4888" max="4888" width="8.5" style="39" customWidth="1"/>
    <col min="4889" max="4889" width="13.875" style="39" customWidth="1"/>
    <col min="4890" max="4890" width="9.375" style="39" customWidth="1"/>
    <col min="4891" max="4891" width="10.5" style="39" customWidth="1"/>
    <col min="4892" max="4892" width="8.5" style="39" customWidth="1"/>
    <col min="4893" max="4893" width="10.5" style="39" customWidth="1"/>
    <col min="4894" max="4894" width="8.5" style="39" customWidth="1"/>
    <col min="4895" max="4897" width="10.5" style="39" customWidth="1"/>
    <col min="4898" max="4898" width="9" style="39" customWidth="1"/>
    <col min="4899" max="4900" width="4.5" style="39" customWidth="1"/>
    <col min="4901" max="4902" width="9" style="39" customWidth="1"/>
    <col min="4903" max="4903" width="7.125" style="39" customWidth="1"/>
    <col min="4904" max="4904" width="10.5" style="39" customWidth="1"/>
    <col min="4905" max="4906" width="23.875" style="39" customWidth="1"/>
    <col min="4907" max="5139" width="9" style="39"/>
    <col min="5140" max="5140" width="9.125" style="39" customWidth="1"/>
    <col min="5141" max="5141" width="5.625" style="39" customWidth="1"/>
    <col min="5142" max="5142" width="4.5" style="39" customWidth="1"/>
    <col min="5143" max="5143" width="10.5" style="39" customWidth="1"/>
    <col min="5144" max="5144" width="8.5" style="39" customWidth="1"/>
    <col min="5145" max="5145" width="13.875" style="39" customWidth="1"/>
    <col min="5146" max="5146" width="9.375" style="39" customWidth="1"/>
    <col min="5147" max="5147" width="10.5" style="39" customWidth="1"/>
    <col min="5148" max="5148" width="8.5" style="39" customWidth="1"/>
    <col min="5149" max="5149" width="10.5" style="39" customWidth="1"/>
    <col min="5150" max="5150" width="8.5" style="39" customWidth="1"/>
    <col min="5151" max="5153" width="10.5" style="39" customWidth="1"/>
    <col min="5154" max="5154" width="9" style="39" customWidth="1"/>
    <col min="5155" max="5156" width="4.5" style="39" customWidth="1"/>
    <col min="5157" max="5158" width="9" style="39" customWidth="1"/>
    <col min="5159" max="5159" width="7.125" style="39" customWidth="1"/>
    <col min="5160" max="5160" width="10.5" style="39" customWidth="1"/>
    <col min="5161" max="5162" width="23.875" style="39" customWidth="1"/>
    <col min="5163" max="5395" width="9" style="39"/>
    <col min="5396" max="5396" width="9.125" style="39" customWidth="1"/>
    <col min="5397" max="5397" width="5.625" style="39" customWidth="1"/>
    <col min="5398" max="5398" width="4.5" style="39" customWidth="1"/>
    <col min="5399" max="5399" width="10.5" style="39" customWidth="1"/>
    <col min="5400" max="5400" width="8.5" style="39" customWidth="1"/>
    <col min="5401" max="5401" width="13.875" style="39" customWidth="1"/>
    <col min="5402" max="5402" width="9.375" style="39" customWidth="1"/>
    <col min="5403" max="5403" width="10.5" style="39" customWidth="1"/>
    <col min="5404" max="5404" width="8.5" style="39" customWidth="1"/>
    <col min="5405" max="5405" width="10.5" style="39" customWidth="1"/>
    <col min="5406" max="5406" width="8.5" style="39" customWidth="1"/>
    <col min="5407" max="5409" width="10.5" style="39" customWidth="1"/>
    <col min="5410" max="5410" width="9" style="39" customWidth="1"/>
    <col min="5411" max="5412" width="4.5" style="39" customWidth="1"/>
    <col min="5413" max="5414" width="9" style="39" customWidth="1"/>
    <col min="5415" max="5415" width="7.125" style="39" customWidth="1"/>
    <col min="5416" max="5416" width="10.5" style="39" customWidth="1"/>
    <col min="5417" max="5418" width="23.875" style="39" customWidth="1"/>
    <col min="5419" max="5651" width="9" style="39"/>
    <col min="5652" max="5652" width="9.125" style="39" customWidth="1"/>
    <col min="5653" max="5653" width="5.625" style="39" customWidth="1"/>
    <col min="5654" max="5654" width="4.5" style="39" customWidth="1"/>
    <col min="5655" max="5655" width="10.5" style="39" customWidth="1"/>
    <col min="5656" max="5656" width="8.5" style="39" customWidth="1"/>
    <col min="5657" max="5657" width="13.875" style="39" customWidth="1"/>
    <col min="5658" max="5658" width="9.375" style="39" customWidth="1"/>
    <col min="5659" max="5659" width="10.5" style="39" customWidth="1"/>
    <col min="5660" max="5660" width="8.5" style="39" customWidth="1"/>
    <col min="5661" max="5661" width="10.5" style="39" customWidth="1"/>
    <col min="5662" max="5662" width="8.5" style="39" customWidth="1"/>
    <col min="5663" max="5665" width="10.5" style="39" customWidth="1"/>
    <col min="5666" max="5666" width="9" style="39" customWidth="1"/>
    <col min="5667" max="5668" width="4.5" style="39" customWidth="1"/>
    <col min="5669" max="5670" width="9" style="39" customWidth="1"/>
    <col min="5671" max="5671" width="7.125" style="39" customWidth="1"/>
    <col min="5672" max="5672" width="10.5" style="39" customWidth="1"/>
    <col min="5673" max="5674" width="23.875" style="39" customWidth="1"/>
    <col min="5675" max="5907" width="9" style="39"/>
    <col min="5908" max="5908" width="9.125" style="39" customWidth="1"/>
    <col min="5909" max="5909" width="5.625" style="39" customWidth="1"/>
    <col min="5910" max="5910" width="4.5" style="39" customWidth="1"/>
    <col min="5911" max="5911" width="10.5" style="39" customWidth="1"/>
    <col min="5912" max="5912" width="8.5" style="39" customWidth="1"/>
    <col min="5913" max="5913" width="13.875" style="39" customWidth="1"/>
    <col min="5914" max="5914" width="9.375" style="39" customWidth="1"/>
    <col min="5915" max="5915" width="10.5" style="39" customWidth="1"/>
    <col min="5916" max="5916" width="8.5" style="39" customWidth="1"/>
    <col min="5917" max="5917" width="10.5" style="39" customWidth="1"/>
    <col min="5918" max="5918" width="8.5" style="39" customWidth="1"/>
    <col min="5919" max="5921" width="10.5" style="39" customWidth="1"/>
    <col min="5922" max="5922" width="9" style="39" customWidth="1"/>
    <col min="5923" max="5924" width="4.5" style="39" customWidth="1"/>
    <col min="5925" max="5926" width="9" style="39" customWidth="1"/>
    <col min="5927" max="5927" width="7.125" style="39" customWidth="1"/>
    <col min="5928" max="5928" width="10.5" style="39" customWidth="1"/>
    <col min="5929" max="5930" width="23.875" style="39" customWidth="1"/>
    <col min="5931" max="6163" width="9" style="39"/>
    <col min="6164" max="6164" width="9.125" style="39" customWidth="1"/>
    <col min="6165" max="6165" width="5.625" style="39" customWidth="1"/>
    <col min="6166" max="6166" width="4.5" style="39" customWidth="1"/>
    <col min="6167" max="6167" width="10.5" style="39" customWidth="1"/>
    <col min="6168" max="6168" width="8.5" style="39" customWidth="1"/>
    <col min="6169" max="6169" width="13.875" style="39" customWidth="1"/>
    <col min="6170" max="6170" width="9.375" style="39" customWidth="1"/>
    <col min="6171" max="6171" width="10.5" style="39" customWidth="1"/>
    <col min="6172" max="6172" width="8.5" style="39" customWidth="1"/>
    <col min="6173" max="6173" width="10.5" style="39" customWidth="1"/>
    <col min="6174" max="6174" width="8.5" style="39" customWidth="1"/>
    <col min="6175" max="6177" width="10.5" style="39" customWidth="1"/>
    <col min="6178" max="6178" width="9" style="39" customWidth="1"/>
    <col min="6179" max="6180" width="4.5" style="39" customWidth="1"/>
    <col min="6181" max="6182" width="9" style="39" customWidth="1"/>
    <col min="6183" max="6183" width="7.125" style="39" customWidth="1"/>
    <col min="6184" max="6184" width="10.5" style="39" customWidth="1"/>
    <col min="6185" max="6186" width="23.875" style="39" customWidth="1"/>
    <col min="6187" max="6419" width="9" style="39"/>
    <col min="6420" max="6420" width="9.125" style="39" customWidth="1"/>
    <col min="6421" max="6421" width="5.625" style="39" customWidth="1"/>
    <col min="6422" max="6422" width="4.5" style="39" customWidth="1"/>
    <col min="6423" max="6423" width="10.5" style="39" customWidth="1"/>
    <col min="6424" max="6424" width="8.5" style="39" customWidth="1"/>
    <col min="6425" max="6425" width="13.875" style="39" customWidth="1"/>
    <col min="6426" max="6426" width="9.375" style="39" customWidth="1"/>
    <col min="6427" max="6427" width="10.5" style="39" customWidth="1"/>
    <col min="6428" max="6428" width="8.5" style="39" customWidth="1"/>
    <col min="6429" max="6429" width="10.5" style="39" customWidth="1"/>
    <col min="6430" max="6430" width="8.5" style="39" customWidth="1"/>
    <col min="6431" max="6433" width="10.5" style="39" customWidth="1"/>
    <col min="6434" max="6434" width="9" style="39" customWidth="1"/>
    <col min="6435" max="6436" width="4.5" style="39" customWidth="1"/>
    <col min="6437" max="6438" width="9" style="39" customWidth="1"/>
    <col min="6439" max="6439" width="7.125" style="39" customWidth="1"/>
    <col min="6440" max="6440" width="10.5" style="39" customWidth="1"/>
    <col min="6441" max="6442" width="23.875" style="39" customWidth="1"/>
    <col min="6443" max="6675" width="9" style="39"/>
    <col min="6676" max="6676" width="9.125" style="39" customWidth="1"/>
    <col min="6677" max="6677" width="5.625" style="39" customWidth="1"/>
    <col min="6678" max="6678" width="4.5" style="39" customWidth="1"/>
    <col min="6679" max="6679" width="10.5" style="39" customWidth="1"/>
    <col min="6680" max="6680" width="8.5" style="39" customWidth="1"/>
    <col min="6681" max="6681" width="13.875" style="39" customWidth="1"/>
    <col min="6682" max="6682" width="9.375" style="39" customWidth="1"/>
    <col min="6683" max="6683" width="10.5" style="39" customWidth="1"/>
    <col min="6684" max="6684" width="8.5" style="39" customWidth="1"/>
    <col min="6685" max="6685" width="10.5" style="39" customWidth="1"/>
    <col min="6686" max="6686" width="8.5" style="39" customWidth="1"/>
    <col min="6687" max="6689" width="10.5" style="39" customWidth="1"/>
    <col min="6690" max="6690" width="9" style="39" customWidth="1"/>
    <col min="6691" max="6692" width="4.5" style="39" customWidth="1"/>
    <col min="6693" max="6694" width="9" style="39" customWidth="1"/>
    <col min="6695" max="6695" width="7.125" style="39" customWidth="1"/>
    <col min="6696" max="6696" width="10.5" style="39" customWidth="1"/>
    <col min="6697" max="6698" width="23.875" style="39" customWidth="1"/>
    <col min="6699" max="6931" width="9" style="39"/>
    <col min="6932" max="6932" width="9.125" style="39" customWidth="1"/>
    <col min="6933" max="6933" width="5.625" style="39" customWidth="1"/>
    <col min="6934" max="6934" width="4.5" style="39" customWidth="1"/>
    <col min="6935" max="6935" width="10.5" style="39" customWidth="1"/>
    <col min="6936" max="6936" width="8.5" style="39" customWidth="1"/>
    <col min="6937" max="6937" width="13.875" style="39" customWidth="1"/>
    <col min="6938" max="6938" width="9.375" style="39" customWidth="1"/>
    <col min="6939" max="6939" width="10.5" style="39" customWidth="1"/>
    <col min="6940" max="6940" width="8.5" style="39" customWidth="1"/>
    <col min="6941" max="6941" width="10.5" style="39" customWidth="1"/>
    <col min="6942" max="6942" width="8.5" style="39" customWidth="1"/>
    <col min="6943" max="6945" width="10.5" style="39" customWidth="1"/>
    <col min="6946" max="6946" width="9" style="39" customWidth="1"/>
    <col min="6947" max="6948" width="4.5" style="39" customWidth="1"/>
    <col min="6949" max="6950" width="9" style="39" customWidth="1"/>
    <col min="6951" max="6951" width="7.125" style="39" customWidth="1"/>
    <col min="6952" max="6952" width="10.5" style="39" customWidth="1"/>
    <col min="6953" max="6954" width="23.875" style="39" customWidth="1"/>
    <col min="6955" max="7187" width="9" style="39"/>
    <col min="7188" max="7188" width="9.125" style="39" customWidth="1"/>
    <col min="7189" max="7189" width="5.625" style="39" customWidth="1"/>
    <col min="7190" max="7190" width="4.5" style="39" customWidth="1"/>
    <col min="7191" max="7191" width="10.5" style="39" customWidth="1"/>
    <col min="7192" max="7192" width="8.5" style="39" customWidth="1"/>
    <col min="7193" max="7193" width="13.875" style="39" customWidth="1"/>
    <col min="7194" max="7194" width="9.375" style="39" customWidth="1"/>
    <col min="7195" max="7195" width="10.5" style="39" customWidth="1"/>
    <col min="7196" max="7196" width="8.5" style="39" customWidth="1"/>
    <col min="7197" max="7197" width="10.5" style="39" customWidth="1"/>
    <col min="7198" max="7198" width="8.5" style="39" customWidth="1"/>
    <col min="7199" max="7201" width="10.5" style="39" customWidth="1"/>
    <col min="7202" max="7202" width="9" style="39" customWidth="1"/>
    <col min="7203" max="7204" width="4.5" style="39" customWidth="1"/>
    <col min="7205" max="7206" width="9" style="39" customWidth="1"/>
    <col min="7207" max="7207" width="7.125" style="39" customWidth="1"/>
    <col min="7208" max="7208" width="10.5" style="39" customWidth="1"/>
    <col min="7209" max="7210" width="23.875" style="39" customWidth="1"/>
    <col min="7211" max="7443" width="9" style="39"/>
    <col min="7444" max="7444" width="9.125" style="39" customWidth="1"/>
    <col min="7445" max="7445" width="5.625" style="39" customWidth="1"/>
    <col min="7446" max="7446" width="4.5" style="39" customWidth="1"/>
    <col min="7447" max="7447" width="10.5" style="39" customWidth="1"/>
    <col min="7448" max="7448" width="8.5" style="39" customWidth="1"/>
    <col min="7449" max="7449" width="13.875" style="39" customWidth="1"/>
    <col min="7450" max="7450" width="9.375" style="39" customWidth="1"/>
    <col min="7451" max="7451" width="10.5" style="39" customWidth="1"/>
    <col min="7452" max="7452" width="8.5" style="39" customWidth="1"/>
    <col min="7453" max="7453" width="10.5" style="39" customWidth="1"/>
    <col min="7454" max="7454" width="8.5" style="39" customWidth="1"/>
    <col min="7455" max="7457" width="10.5" style="39" customWidth="1"/>
    <col min="7458" max="7458" width="9" style="39" customWidth="1"/>
    <col min="7459" max="7460" width="4.5" style="39" customWidth="1"/>
    <col min="7461" max="7462" width="9" style="39" customWidth="1"/>
    <col min="7463" max="7463" width="7.125" style="39" customWidth="1"/>
    <col min="7464" max="7464" width="10.5" style="39" customWidth="1"/>
    <col min="7465" max="7466" width="23.875" style="39" customWidth="1"/>
    <col min="7467" max="7699" width="9" style="39"/>
    <col min="7700" max="7700" width="9.125" style="39" customWidth="1"/>
    <col min="7701" max="7701" width="5.625" style="39" customWidth="1"/>
    <col min="7702" max="7702" width="4.5" style="39" customWidth="1"/>
    <col min="7703" max="7703" width="10.5" style="39" customWidth="1"/>
    <col min="7704" max="7704" width="8.5" style="39" customWidth="1"/>
    <col min="7705" max="7705" width="13.875" style="39" customWidth="1"/>
    <col min="7706" max="7706" width="9.375" style="39" customWidth="1"/>
    <col min="7707" max="7707" width="10.5" style="39" customWidth="1"/>
    <col min="7708" max="7708" width="8.5" style="39" customWidth="1"/>
    <col min="7709" max="7709" width="10.5" style="39" customWidth="1"/>
    <col min="7710" max="7710" width="8.5" style="39" customWidth="1"/>
    <col min="7711" max="7713" width="10.5" style="39" customWidth="1"/>
    <col min="7714" max="7714" width="9" style="39" customWidth="1"/>
    <col min="7715" max="7716" width="4.5" style="39" customWidth="1"/>
    <col min="7717" max="7718" width="9" style="39" customWidth="1"/>
    <col min="7719" max="7719" width="7.125" style="39" customWidth="1"/>
    <col min="7720" max="7720" width="10.5" style="39" customWidth="1"/>
    <col min="7721" max="7722" width="23.875" style="39" customWidth="1"/>
    <col min="7723" max="7955" width="9" style="39"/>
    <col min="7956" max="7956" width="9.125" style="39" customWidth="1"/>
    <col min="7957" max="7957" width="5.625" style="39" customWidth="1"/>
    <col min="7958" max="7958" width="4.5" style="39" customWidth="1"/>
    <col min="7959" max="7959" width="10.5" style="39" customWidth="1"/>
    <col min="7960" max="7960" width="8.5" style="39" customWidth="1"/>
    <col min="7961" max="7961" width="13.875" style="39" customWidth="1"/>
    <col min="7962" max="7962" width="9.375" style="39" customWidth="1"/>
    <col min="7963" max="7963" width="10.5" style="39" customWidth="1"/>
    <col min="7964" max="7964" width="8.5" style="39" customWidth="1"/>
    <col min="7965" max="7965" width="10.5" style="39" customWidth="1"/>
    <col min="7966" max="7966" width="8.5" style="39" customWidth="1"/>
    <col min="7967" max="7969" width="10.5" style="39" customWidth="1"/>
    <col min="7970" max="7970" width="9" style="39" customWidth="1"/>
    <col min="7971" max="7972" width="4.5" style="39" customWidth="1"/>
    <col min="7973" max="7974" width="9" style="39" customWidth="1"/>
    <col min="7975" max="7975" width="7.125" style="39" customWidth="1"/>
    <col min="7976" max="7976" width="10.5" style="39" customWidth="1"/>
    <col min="7977" max="7978" width="23.875" style="39" customWidth="1"/>
    <col min="7979" max="8211" width="9" style="39"/>
    <col min="8212" max="8212" width="9.125" style="39" customWidth="1"/>
    <col min="8213" max="8213" width="5.625" style="39" customWidth="1"/>
    <col min="8214" max="8214" width="4.5" style="39" customWidth="1"/>
    <col min="8215" max="8215" width="10.5" style="39" customWidth="1"/>
    <col min="8216" max="8216" width="8.5" style="39" customWidth="1"/>
    <col min="8217" max="8217" width="13.875" style="39" customWidth="1"/>
    <col min="8218" max="8218" width="9.375" style="39" customWidth="1"/>
    <col min="8219" max="8219" width="10.5" style="39" customWidth="1"/>
    <col min="8220" max="8220" width="8.5" style="39" customWidth="1"/>
    <col min="8221" max="8221" width="10.5" style="39" customWidth="1"/>
    <col min="8222" max="8222" width="8.5" style="39" customWidth="1"/>
    <col min="8223" max="8225" width="10.5" style="39" customWidth="1"/>
    <col min="8226" max="8226" width="9" style="39" customWidth="1"/>
    <col min="8227" max="8228" width="4.5" style="39" customWidth="1"/>
    <col min="8229" max="8230" width="9" style="39" customWidth="1"/>
    <col min="8231" max="8231" width="7.125" style="39" customWidth="1"/>
    <col min="8232" max="8232" width="10.5" style="39" customWidth="1"/>
    <col min="8233" max="8234" width="23.875" style="39" customWidth="1"/>
    <col min="8235" max="8467" width="9" style="39"/>
    <col min="8468" max="8468" width="9.125" style="39" customWidth="1"/>
    <col min="8469" max="8469" width="5.625" style="39" customWidth="1"/>
    <col min="8470" max="8470" width="4.5" style="39" customWidth="1"/>
    <col min="8471" max="8471" width="10.5" style="39" customWidth="1"/>
    <col min="8472" max="8472" width="8.5" style="39" customWidth="1"/>
    <col min="8473" max="8473" width="13.875" style="39" customWidth="1"/>
    <col min="8474" max="8474" width="9.375" style="39" customWidth="1"/>
    <col min="8475" max="8475" width="10.5" style="39" customWidth="1"/>
    <col min="8476" max="8476" width="8.5" style="39" customWidth="1"/>
    <col min="8477" max="8477" width="10.5" style="39" customWidth="1"/>
    <col min="8478" max="8478" width="8.5" style="39" customWidth="1"/>
    <col min="8479" max="8481" width="10.5" style="39" customWidth="1"/>
    <col min="8482" max="8482" width="9" style="39" customWidth="1"/>
    <col min="8483" max="8484" width="4.5" style="39" customWidth="1"/>
    <col min="8485" max="8486" width="9" style="39" customWidth="1"/>
    <col min="8487" max="8487" width="7.125" style="39" customWidth="1"/>
    <col min="8488" max="8488" width="10.5" style="39" customWidth="1"/>
    <col min="8489" max="8490" width="23.875" style="39" customWidth="1"/>
    <col min="8491" max="8723" width="9" style="39"/>
    <col min="8724" max="8724" width="9.125" style="39" customWidth="1"/>
    <col min="8725" max="8725" width="5.625" style="39" customWidth="1"/>
    <col min="8726" max="8726" width="4.5" style="39" customWidth="1"/>
    <col min="8727" max="8727" width="10.5" style="39" customWidth="1"/>
    <col min="8728" max="8728" width="8.5" style="39" customWidth="1"/>
    <col min="8729" max="8729" width="13.875" style="39" customWidth="1"/>
    <col min="8730" max="8730" width="9.375" style="39" customWidth="1"/>
    <col min="8731" max="8731" width="10.5" style="39" customWidth="1"/>
    <col min="8732" max="8732" width="8.5" style="39" customWidth="1"/>
    <col min="8733" max="8733" width="10.5" style="39" customWidth="1"/>
    <col min="8734" max="8734" width="8.5" style="39" customWidth="1"/>
    <col min="8735" max="8737" width="10.5" style="39" customWidth="1"/>
    <col min="8738" max="8738" width="9" style="39" customWidth="1"/>
    <col min="8739" max="8740" width="4.5" style="39" customWidth="1"/>
    <col min="8741" max="8742" width="9" style="39" customWidth="1"/>
    <col min="8743" max="8743" width="7.125" style="39" customWidth="1"/>
    <col min="8744" max="8744" width="10.5" style="39" customWidth="1"/>
    <col min="8745" max="8746" width="23.875" style="39" customWidth="1"/>
    <col min="8747" max="8979" width="9" style="39"/>
    <col min="8980" max="8980" width="9.125" style="39" customWidth="1"/>
    <col min="8981" max="8981" width="5.625" style="39" customWidth="1"/>
    <col min="8982" max="8982" width="4.5" style="39" customWidth="1"/>
    <col min="8983" max="8983" width="10.5" style="39" customWidth="1"/>
    <col min="8984" max="8984" width="8.5" style="39" customWidth="1"/>
    <col min="8985" max="8985" width="13.875" style="39" customWidth="1"/>
    <col min="8986" max="8986" width="9.375" style="39" customWidth="1"/>
    <col min="8987" max="8987" width="10.5" style="39" customWidth="1"/>
    <col min="8988" max="8988" width="8.5" style="39" customWidth="1"/>
    <col min="8989" max="8989" width="10.5" style="39" customWidth="1"/>
    <col min="8990" max="8990" width="8.5" style="39" customWidth="1"/>
    <col min="8991" max="8993" width="10.5" style="39" customWidth="1"/>
    <col min="8994" max="8994" width="9" style="39" customWidth="1"/>
    <col min="8995" max="8996" width="4.5" style="39" customWidth="1"/>
    <col min="8997" max="8998" width="9" style="39" customWidth="1"/>
    <col min="8999" max="8999" width="7.125" style="39" customWidth="1"/>
    <col min="9000" max="9000" width="10.5" style="39" customWidth="1"/>
    <col min="9001" max="9002" width="23.875" style="39" customWidth="1"/>
    <col min="9003" max="9235" width="9" style="39"/>
    <col min="9236" max="9236" width="9.125" style="39" customWidth="1"/>
    <col min="9237" max="9237" width="5.625" style="39" customWidth="1"/>
    <col min="9238" max="9238" width="4.5" style="39" customWidth="1"/>
    <col min="9239" max="9239" width="10.5" style="39" customWidth="1"/>
    <col min="9240" max="9240" width="8.5" style="39" customWidth="1"/>
    <col min="9241" max="9241" width="13.875" style="39" customWidth="1"/>
    <col min="9242" max="9242" width="9.375" style="39" customWidth="1"/>
    <col min="9243" max="9243" width="10.5" style="39" customWidth="1"/>
    <col min="9244" max="9244" width="8.5" style="39" customWidth="1"/>
    <col min="9245" max="9245" width="10.5" style="39" customWidth="1"/>
    <col min="9246" max="9246" width="8.5" style="39" customWidth="1"/>
    <col min="9247" max="9249" width="10.5" style="39" customWidth="1"/>
    <col min="9250" max="9250" width="9" style="39" customWidth="1"/>
    <col min="9251" max="9252" width="4.5" style="39" customWidth="1"/>
    <col min="9253" max="9254" width="9" style="39" customWidth="1"/>
    <col min="9255" max="9255" width="7.125" style="39" customWidth="1"/>
    <col min="9256" max="9256" width="10.5" style="39" customWidth="1"/>
    <col min="9257" max="9258" width="23.875" style="39" customWidth="1"/>
    <col min="9259" max="9491" width="9" style="39"/>
    <col min="9492" max="9492" width="9.125" style="39" customWidth="1"/>
    <col min="9493" max="9493" width="5.625" style="39" customWidth="1"/>
    <col min="9494" max="9494" width="4.5" style="39" customWidth="1"/>
    <col min="9495" max="9495" width="10.5" style="39" customWidth="1"/>
    <col min="9496" max="9496" width="8.5" style="39" customWidth="1"/>
    <col min="9497" max="9497" width="13.875" style="39" customWidth="1"/>
    <col min="9498" max="9498" width="9.375" style="39" customWidth="1"/>
    <col min="9499" max="9499" width="10.5" style="39" customWidth="1"/>
    <col min="9500" max="9500" width="8.5" style="39" customWidth="1"/>
    <col min="9501" max="9501" width="10.5" style="39" customWidth="1"/>
    <col min="9502" max="9502" width="8.5" style="39" customWidth="1"/>
    <col min="9503" max="9505" width="10.5" style="39" customWidth="1"/>
    <col min="9506" max="9506" width="9" style="39" customWidth="1"/>
    <col min="9507" max="9508" width="4.5" style="39" customWidth="1"/>
    <col min="9509" max="9510" width="9" style="39" customWidth="1"/>
    <col min="9511" max="9511" width="7.125" style="39" customWidth="1"/>
    <col min="9512" max="9512" width="10.5" style="39" customWidth="1"/>
    <col min="9513" max="9514" width="23.875" style="39" customWidth="1"/>
    <col min="9515" max="9747" width="9" style="39"/>
    <col min="9748" max="9748" width="9.125" style="39" customWidth="1"/>
    <col min="9749" max="9749" width="5.625" style="39" customWidth="1"/>
    <col min="9750" max="9750" width="4.5" style="39" customWidth="1"/>
    <col min="9751" max="9751" width="10.5" style="39" customWidth="1"/>
    <col min="9752" max="9752" width="8.5" style="39" customWidth="1"/>
    <col min="9753" max="9753" width="13.875" style="39" customWidth="1"/>
    <col min="9754" max="9754" width="9.375" style="39" customWidth="1"/>
    <col min="9755" max="9755" width="10.5" style="39" customWidth="1"/>
    <col min="9756" max="9756" width="8.5" style="39" customWidth="1"/>
    <col min="9757" max="9757" width="10.5" style="39" customWidth="1"/>
    <col min="9758" max="9758" width="8.5" style="39" customWidth="1"/>
    <col min="9759" max="9761" width="10.5" style="39" customWidth="1"/>
    <col min="9762" max="9762" width="9" style="39" customWidth="1"/>
    <col min="9763" max="9764" width="4.5" style="39" customWidth="1"/>
    <col min="9765" max="9766" width="9" style="39" customWidth="1"/>
    <col min="9767" max="9767" width="7.125" style="39" customWidth="1"/>
    <col min="9768" max="9768" width="10.5" style="39" customWidth="1"/>
    <col min="9769" max="9770" width="23.875" style="39" customWidth="1"/>
    <col min="9771" max="10003" width="9" style="39"/>
    <col min="10004" max="10004" width="9.125" style="39" customWidth="1"/>
    <col min="10005" max="10005" width="5.625" style="39" customWidth="1"/>
    <col min="10006" max="10006" width="4.5" style="39" customWidth="1"/>
    <col min="10007" max="10007" width="10.5" style="39" customWidth="1"/>
    <col min="10008" max="10008" width="8.5" style="39" customWidth="1"/>
    <col min="10009" max="10009" width="13.875" style="39" customWidth="1"/>
    <col min="10010" max="10010" width="9.375" style="39" customWidth="1"/>
    <col min="10011" max="10011" width="10.5" style="39" customWidth="1"/>
    <col min="10012" max="10012" width="8.5" style="39" customWidth="1"/>
    <col min="10013" max="10013" width="10.5" style="39" customWidth="1"/>
    <col min="10014" max="10014" width="8.5" style="39" customWidth="1"/>
    <col min="10015" max="10017" width="10.5" style="39" customWidth="1"/>
    <col min="10018" max="10018" width="9" style="39" customWidth="1"/>
    <col min="10019" max="10020" width="4.5" style="39" customWidth="1"/>
    <col min="10021" max="10022" width="9" style="39" customWidth="1"/>
    <col min="10023" max="10023" width="7.125" style="39" customWidth="1"/>
    <col min="10024" max="10024" width="10.5" style="39" customWidth="1"/>
    <col min="10025" max="10026" width="23.875" style="39" customWidth="1"/>
    <col min="10027" max="10259" width="9" style="39"/>
    <col min="10260" max="10260" width="9.125" style="39" customWidth="1"/>
    <col min="10261" max="10261" width="5.625" style="39" customWidth="1"/>
    <col min="10262" max="10262" width="4.5" style="39" customWidth="1"/>
    <col min="10263" max="10263" width="10.5" style="39" customWidth="1"/>
    <col min="10264" max="10264" width="8.5" style="39" customWidth="1"/>
    <col min="10265" max="10265" width="13.875" style="39" customWidth="1"/>
    <col min="10266" max="10266" width="9.375" style="39" customWidth="1"/>
    <col min="10267" max="10267" width="10.5" style="39" customWidth="1"/>
    <col min="10268" max="10268" width="8.5" style="39" customWidth="1"/>
    <col min="10269" max="10269" width="10.5" style="39" customWidth="1"/>
    <col min="10270" max="10270" width="8.5" style="39" customWidth="1"/>
    <col min="10271" max="10273" width="10.5" style="39" customWidth="1"/>
    <col min="10274" max="10274" width="9" style="39" customWidth="1"/>
    <col min="10275" max="10276" width="4.5" style="39" customWidth="1"/>
    <col min="10277" max="10278" width="9" style="39" customWidth="1"/>
    <col min="10279" max="10279" width="7.125" style="39" customWidth="1"/>
    <col min="10280" max="10280" width="10.5" style="39" customWidth="1"/>
    <col min="10281" max="10282" width="23.875" style="39" customWidth="1"/>
    <col min="10283" max="10515" width="9" style="39"/>
    <col min="10516" max="10516" width="9.125" style="39" customWidth="1"/>
    <col min="10517" max="10517" width="5.625" style="39" customWidth="1"/>
    <col min="10518" max="10518" width="4.5" style="39" customWidth="1"/>
    <col min="10519" max="10519" width="10.5" style="39" customWidth="1"/>
    <col min="10520" max="10520" width="8.5" style="39" customWidth="1"/>
    <col min="10521" max="10521" width="13.875" style="39" customWidth="1"/>
    <col min="10522" max="10522" width="9.375" style="39" customWidth="1"/>
    <col min="10523" max="10523" width="10.5" style="39" customWidth="1"/>
    <col min="10524" max="10524" width="8.5" style="39" customWidth="1"/>
    <col min="10525" max="10525" width="10.5" style="39" customWidth="1"/>
    <col min="10526" max="10526" width="8.5" style="39" customWidth="1"/>
    <col min="10527" max="10529" width="10.5" style="39" customWidth="1"/>
    <col min="10530" max="10530" width="9" style="39" customWidth="1"/>
    <col min="10531" max="10532" width="4.5" style="39" customWidth="1"/>
    <col min="10533" max="10534" width="9" style="39" customWidth="1"/>
    <col min="10535" max="10535" width="7.125" style="39" customWidth="1"/>
    <col min="10536" max="10536" width="10.5" style="39" customWidth="1"/>
    <col min="10537" max="10538" width="23.875" style="39" customWidth="1"/>
    <col min="10539" max="10771" width="9" style="39"/>
    <col min="10772" max="10772" width="9.125" style="39" customWidth="1"/>
    <col min="10773" max="10773" width="5.625" style="39" customWidth="1"/>
    <col min="10774" max="10774" width="4.5" style="39" customWidth="1"/>
    <col min="10775" max="10775" width="10.5" style="39" customWidth="1"/>
    <col min="10776" max="10776" width="8.5" style="39" customWidth="1"/>
    <col min="10777" max="10777" width="13.875" style="39" customWidth="1"/>
    <col min="10778" max="10778" width="9.375" style="39" customWidth="1"/>
    <col min="10779" max="10779" width="10.5" style="39" customWidth="1"/>
    <col min="10780" max="10780" width="8.5" style="39" customWidth="1"/>
    <col min="10781" max="10781" width="10.5" style="39" customWidth="1"/>
    <col min="10782" max="10782" width="8.5" style="39" customWidth="1"/>
    <col min="10783" max="10785" width="10.5" style="39" customWidth="1"/>
    <col min="10786" max="10786" width="9" style="39" customWidth="1"/>
    <col min="10787" max="10788" width="4.5" style="39" customWidth="1"/>
    <col min="10789" max="10790" width="9" style="39" customWidth="1"/>
    <col min="10791" max="10791" width="7.125" style="39" customWidth="1"/>
    <col min="10792" max="10792" width="10.5" style="39" customWidth="1"/>
    <col min="10793" max="10794" width="23.875" style="39" customWidth="1"/>
    <col min="10795" max="11027" width="9" style="39"/>
    <col min="11028" max="11028" width="9.125" style="39" customWidth="1"/>
    <col min="11029" max="11029" width="5.625" style="39" customWidth="1"/>
    <col min="11030" max="11030" width="4.5" style="39" customWidth="1"/>
    <col min="11031" max="11031" width="10.5" style="39" customWidth="1"/>
    <col min="11032" max="11032" width="8.5" style="39" customWidth="1"/>
    <col min="11033" max="11033" width="13.875" style="39" customWidth="1"/>
    <col min="11034" max="11034" width="9.375" style="39" customWidth="1"/>
    <col min="11035" max="11035" width="10.5" style="39" customWidth="1"/>
    <col min="11036" max="11036" width="8.5" style="39" customWidth="1"/>
    <col min="11037" max="11037" width="10.5" style="39" customWidth="1"/>
    <col min="11038" max="11038" width="8.5" style="39" customWidth="1"/>
    <col min="11039" max="11041" width="10.5" style="39" customWidth="1"/>
    <col min="11042" max="11042" width="9" style="39" customWidth="1"/>
    <col min="11043" max="11044" width="4.5" style="39" customWidth="1"/>
    <col min="11045" max="11046" width="9" style="39" customWidth="1"/>
    <col min="11047" max="11047" width="7.125" style="39" customWidth="1"/>
    <col min="11048" max="11048" width="10.5" style="39" customWidth="1"/>
    <col min="11049" max="11050" width="23.875" style="39" customWidth="1"/>
    <col min="11051" max="11283" width="9" style="39"/>
    <col min="11284" max="11284" width="9.125" style="39" customWidth="1"/>
    <col min="11285" max="11285" width="5.625" style="39" customWidth="1"/>
    <col min="11286" max="11286" width="4.5" style="39" customWidth="1"/>
    <col min="11287" max="11287" width="10.5" style="39" customWidth="1"/>
    <col min="11288" max="11288" width="8.5" style="39" customWidth="1"/>
    <col min="11289" max="11289" width="13.875" style="39" customWidth="1"/>
    <col min="11290" max="11290" width="9.375" style="39" customWidth="1"/>
    <col min="11291" max="11291" width="10.5" style="39" customWidth="1"/>
    <col min="11292" max="11292" width="8.5" style="39" customWidth="1"/>
    <col min="11293" max="11293" width="10.5" style="39" customWidth="1"/>
    <col min="11294" max="11294" width="8.5" style="39" customWidth="1"/>
    <col min="11295" max="11297" width="10.5" style="39" customWidth="1"/>
    <col min="11298" max="11298" width="9" style="39" customWidth="1"/>
    <col min="11299" max="11300" width="4.5" style="39" customWidth="1"/>
    <col min="11301" max="11302" width="9" style="39" customWidth="1"/>
    <col min="11303" max="11303" width="7.125" style="39" customWidth="1"/>
    <col min="11304" max="11304" width="10.5" style="39" customWidth="1"/>
    <col min="11305" max="11306" width="23.875" style="39" customWidth="1"/>
    <col min="11307" max="11539" width="9" style="39"/>
    <col min="11540" max="11540" width="9.125" style="39" customWidth="1"/>
    <col min="11541" max="11541" width="5.625" style="39" customWidth="1"/>
    <col min="11542" max="11542" width="4.5" style="39" customWidth="1"/>
    <col min="11543" max="11543" width="10.5" style="39" customWidth="1"/>
    <col min="11544" max="11544" width="8.5" style="39" customWidth="1"/>
    <col min="11545" max="11545" width="13.875" style="39" customWidth="1"/>
    <col min="11546" max="11546" width="9.375" style="39" customWidth="1"/>
    <col min="11547" max="11547" width="10.5" style="39" customWidth="1"/>
    <col min="11548" max="11548" width="8.5" style="39" customWidth="1"/>
    <col min="11549" max="11549" width="10.5" style="39" customWidth="1"/>
    <col min="11550" max="11550" width="8.5" style="39" customWidth="1"/>
    <col min="11551" max="11553" width="10.5" style="39" customWidth="1"/>
    <col min="11554" max="11554" width="9" style="39" customWidth="1"/>
    <col min="11555" max="11556" width="4.5" style="39" customWidth="1"/>
    <col min="11557" max="11558" width="9" style="39" customWidth="1"/>
    <col min="11559" max="11559" width="7.125" style="39" customWidth="1"/>
    <col min="11560" max="11560" width="10.5" style="39" customWidth="1"/>
    <col min="11561" max="11562" width="23.875" style="39" customWidth="1"/>
    <col min="11563" max="11795" width="9" style="39"/>
    <col min="11796" max="11796" width="9.125" style="39" customWidth="1"/>
    <col min="11797" max="11797" width="5.625" style="39" customWidth="1"/>
    <col min="11798" max="11798" width="4.5" style="39" customWidth="1"/>
    <col min="11799" max="11799" width="10.5" style="39" customWidth="1"/>
    <col min="11800" max="11800" width="8.5" style="39" customWidth="1"/>
    <col min="11801" max="11801" width="13.875" style="39" customWidth="1"/>
    <col min="11802" max="11802" width="9.375" style="39" customWidth="1"/>
    <col min="11803" max="11803" width="10.5" style="39" customWidth="1"/>
    <col min="11804" max="11804" width="8.5" style="39" customWidth="1"/>
    <col min="11805" max="11805" width="10.5" style="39" customWidth="1"/>
    <col min="11806" max="11806" width="8.5" style="39" customWidth="1"/>
    <col min="11807" max="11809" width="10.5" style="39" customWidth="1"/>
    <col min="11810" max="11810" width="9" style="39" customWidth="1"/>
    <col min="11811" max="11812" width="4.5" style="39" customWidth="1"/>
    <col min="11813" max="11814" width="9" style="39" customWidth="1"/>
    <col min="11815" max="11815" width="7.125" style="39" customWidth="1"/>
    <col min="11816" max="11816" width="10.5" style="39" customWidth="1"/>
    <col min="11817" max="11818" width="23.875" style="39" customWidth="1"/>
    <col min="11819" max="12051" width="9" style="39"/>
    <col min="12052" max="12052" width="9.125" style="39" customWidth="1"/>
    <col min="12053" max="12053" width="5.625" style="39" customWidth="1"/>
    <col min="12054" max="12054" width="4.5" style="39" customWidth="1"/>
    <col min="12055" max="12055" width="10.5" style="39" customWidth="1"/>
    <col min="12056" max="12056" width="8.5" style="39" customWidth="1"/>
    <col min="12057" max="12057" width="13.875" style="39" customWidth="1"/>
    <col min="12058" max="12058" width="9.375" style="39" customWidth="1"/>
    <col min="12059" max="12059" width="10.5" style="39" customWidth="1"/>
    <col min="12060" max="12060" width="8.5" style="39" customWidth="1"/>
    <col min="12061" max="12061" width="10.5" style="39" customWidth="1"/>
    <col min="12062" max="12062" width="8.5" style="39" customWidth="1"/>
    <col min="12063" max="12065" width="10.5" style="39" customWidth="1"/>
    <col min="12066" max="12066" width="9" style="39" customWidth="1"/>
    <col min="12067" max="12068" width="4.5" style="39" customWidth="1"/>
    <col min="12069" max="12070" width="9" style="39" customWidth="1"/>
    <col min="12071" max="12071" width="7.125" style="39" customWidth="1"/>
    <col min="12072" max="12072" width="10.5" style="39" customWidth="1"/>
    <col min="12073" max="12074" width="23.875" style="39" customWidth="1"/>
    <col min="12075" max="12307" width="9" style="39"/>
    <col min="12308" max="12308" width="9.125" style="39" customWidth="1"/>
    <col min="12309" max="12309" width="5.625" style="39" customWidth="1"/>
    <col min="12310" max="12310" width="4.5" style="39" customWidth="1"/>
    <col min="12311" max="12311" width="10.5" style="39" customWidth="1"/>
    <col min="12312" max="12312" width="8.5" style="39" customWidth="1"/>
    <col min="12313" max="12313" width="13.875" style="39" customWidth="1"/>
    <col min="12314" max="12314" width="9.375" style="39" customWidth="1"/>
    <col min="12315" max="12315" width="10.5" style="39" customWidth="1"/>
    <col min="12316" max="12316" width="8.5" style="39" customWidth="1"/>
    <col min="12317" max="12317" width="10.5" style="39" customWidth="1"/>
    <col min="12318" max="12318" width="8.5" style="39" customWidth="1"/>
    <col min="12319" max="12321" width="10.5" style="39" customWidth="1"/>
    <col min="12322" max="12322" width="9" style="39" customWidth="1"/>
    <col min="12323" max="12324" width="4.5" style="39" customWidth="1"/>
    <col min="12325" max="12326" width="9" style="39" customWidth="1"/>
    <col min="12327" max="12327" width="7.125" style="39" customWidth="1"/>
    <col min="12328" max="12328" width="10.5" style="39" customWidth="1"/>
    <col min="12329" max="12330" width="23.875" style="39" customWidth="1"/>
    <col min="12331" max="12563" width="9" style="39"/>
    <col min="12564" max="12564" width="9.125" style="39" customWidth="1"/>
    <col min="12565" max="12565" width="5.625" style="39" customWidth="1"/>
    <col min="12566" max="12566" width="4.5" style="39" customWidth="1"/>
    <col min="12567" max="12567" width="10.5" style="39" customWidth="1"/>
    <col min="12568" max="12568" width="8.5" style="39" customWidth="1"/>
    <col min="12569" max="12569" width="13.875" style="39" customWidth="1"/>
    <col min="12570" max="12570" width="9.375" style="39" customWidth="1"/>
    <col min="12571" max="12571" width="10.5" style="39" customWidth="1"/>
    <col min="12572" max="12572" width="8.5" style="39" customWidth="1"/>
    <col min="12573" max="12573" width="10.5" style="39" customWidth="1"/>
    <col min="12574" max="12574" width="8.5" style="39" customWidth="1"/>
    <col min="12575" max="12577" width="10.5" style="39" customWidth="1"/>
    <col min="12578" max="12578" width="9" style="39" customWidth="1"/>
    <col min="12579" max="12580" width="4.5" style="39" customWidth="1"/>
    <col min="12581" max="12582" width="9" style="39" customWidth="1"/>
    <col min="12583" max="12583" width="7.125" style="39" customWidth="1"/>
    <col min="12584" max="12584" width="10.5" style="39" customWidth="1"/>
    <col min="12585" max="12586" width="23.875" style="39" customWidth="1"/>
    <col min="12587" max="12819" width="9" style="39"/>
    <col min="12820" max="12820" width="9.125" style="39" customWidth="1"/>
    <col min="12821" max="12821" width="5.625" style="39" customWidth="1"/>
    <col min="12822" max="12822" width="4.5" style="39" customWidth="1"/>
    <col min="12823" max="12823" width="10.5" style="39" customWidth="1"/>
    <col min="12824" max="12824" width="8.5" style="39" customWidth="1"/>
    <col min="12825" max="12825" width="13.875" style="39" customWidth="1"/>
    <col min="12826" max="12826" width="9.375" style="39" customWidth="1"/>
    <col min="12827" max="12827" width="10.5" style="39" customWidth="1"/>
    <col min="12828" max="12828" width="8.5" style="39" customWidth="1"/>
    <col min="12829" max="12829" width="10.5" style="39" customWidth="1"/>
    <col min="12830" max="12830" width="8.5" style="39" customWidth="1"/>
    <col min="12831" max="12833" width="10.5" style="39" customWidth="1"/>
    <col min="12834" max="12834" width="9" style="39" customWidth="1"/>
    <col min="12835" max="12836" width="4.5" style="39" customWidth="1"/>
    <col min="12837" max="12838" width="9" style="39" customWidth="1"/>
    <col min="12839" max="12839" width="7.125" style="39" customWidth="1"/>
    <col min="12840" max="12840" width="10.5" style="39" customWidth="1"/>
    <col min="12841" max="12842" width="23.875" style="39" customWidth="1"/>
    <col min="12843" max="13075" width="9" style="39"/>
    <col min="13076" max="13076" width="9.125" style="39" customWidth="1"/>
    <col min="13077" max="13077" width="5.625" style="39" customWidth="1"/>
    <col min="13078" max="13078" width="4.5" style="39" customWidth="1"/>
    <col min="13079" max="13079" width="10.5" style="39" customWidth="1"/>
    <col min="13080" max="13080" width="8.5" style="39" customWidth="1"/>
    <col min="13081" max="13081" width="13.875" style="39" customWidth="1"/>
    <col min="13082" max="13082" width="9.375" style="39" customWidth="1"/>
    <col min="13083" max="13083" width="10.5" style="39" customWidth="1"/>
    <col min="13084" max="13084" width="8.5" style="39" customWidth="1"/>
    <col min="13085" max="13085" width="10.5" style="39" customWidth="1"/>
    <col min="13086" max="13086" width="8.5" style="39" customWidth="1"/>
    <col min="13087" max="13089" width="10.5" style="39" customWidth="1"/>
    <col min="13090" max="13090" width="9" style="39" customWidth="1"/>
    <col min="13091" max="13092" width="4.5" style="39" customWidth="1"/>
    <col min="13093" max="13094" width="9" style="39" customWidth="1"/>
    <col min="13095" max="13095" width="7.125" style="39" customWidth="1"/>
    <col min="13096" max="13096" width="10.5" style="39" customWidth="1"/>
    <col min="13097" max="13098" width="23.875" style="39" customWidth="1"/>
    <col min="13099" max="13331" width="9" style="39"/>
    <col min="13332" max="13332" width="9.125" style="39" customWidth="1"/>
    <col min="13333" max="13333" width="5.625" style="39" customWidth="1"/>
    <col min="13334" max="13334" width="4.5" style="39" customWidth="1"/>
    <col min="13335" max="13335" width="10.5" style="39" customWidth="1"/>
    <col min="13336" max="13336" width="8.5" style="39" customWidth="1"/>
    <col min="13337" max="13337" width="13.875" style="39" customWidth="1"/>
    <col min="13338" max="13338" width="9.375" style="39" customWidth="1"/>
    <col min="13339" max="13339" width="10.5" style="39" customWidth="1"/>
    <col min="13340" max="13340" width="8.5" style="39" customWidth="1"/>
    <col min="13341" max="13341" width="10.5" style="39" customWidth="1"/>
    <col min="13342" max="13342" width="8.5" style="39" customWidth="1"/>
    <col min="13343" max="13345" width="10.5" style="39" customWidth="1"/>
    <col min="13346" max="13346" width="9" style="39" customWidth="1"/>
    <col min="13347" max="13348" width="4.5" style="39" customWidth="1"/>
    <col min="13349" max="13350" width="9" style="39" customWidth="1"/>
    <col min="13351" max="13351" width="7.125" style="39" customWidth="1"/>
    <col min="13352" max="13352" width="10.5" style="39" customWidth="1"/>
    <col min="13353" max="13354" width="23.875" style="39" customWidth="1"/>
    <col min="13355" max="13587" width="9" style="39"/>
    <col min="13588" max="13588" width="9.125" style="39" customWidth="1"/>
    <col min="13589" max="13589" width="5.625" style="39" customWidth="1"/>
    <col min="13590" max="13590" width="4.5" style="39" customWidth="1"/>
    <col min="13591" max="13591" width="10.5" style="39" customWidth="1"/>
    <col min="13592" max="13592" width="8.5" style="39" customWidth="1"/>
    <col min="13593" max="13593" width="13.875" style="39" customWidth="1"/>
    <col min="13594" max="13594" width="9.375" style="39" customWidth="1"/>
    <col min="13595" max="13595" width="10.5" style="39" customWidth="1"/>
    <col min="13596" max="13596" width="8.5" style="39" customWidth="1"/>
    <col min="13597" max="13597" width="10.5" style="39" customWidth="1"/>
    <col min="13598" max="13598" width="8.5" style="39" customWidth="1"/>
    <col min="13599" max="13601" width="10.5" style="39" customWidth="1"/>
    <col min="13602" max="13602" width="9" style="39" customWidth="1"/>
    <col min="13603" max="13604" width="4.5" style="39" customWidth="1"/>
    <col min="13605" max="13606" width="9" style="39" customWidth="1"/>
    <col min="13607" max="13607" width="7.125" style="39" customWidth="1"/>
    <col min="13608" max="13608" width="10.5" style="39" customWidth="1"/>
    <col min="13609" max="13610" width="23.875" style="39" customWidth="1"/>
    <col min="13611" max="13843" width="9" style="39"/>
    <col min="13844" max="13844" width="9.125" style="39" customWidth="1"/>
    <col min="13845" max="13845" width="5.625" style="39" customWidth="1"/>
    <col min="13846" max="13846" width="4.5" style="39" customWidth="1"/>
    <col min="13847" max="13847" width="10.5" style="39" customWidth="1"/>
    <col min="13848" max="13848" width="8.5" style="39" customWidth="1"/>
    <col min="13849" max="13849" width="13.875" style="39" customWidth="1"/>
    <col min="13850" max="13850" width="9.375" style="39" customWidth="1"/>
    <col min="13851" max="13851" width="10.5" style="39" customWidth="1"/>
    <col min="13852" max="13852" width="8.5" style="39" customWidth="1"/>
    <col min="13853" max="13853" width="10.5" style="39" customWidth="1"/>
    <col min="13854" max="13854" width="8.5" style="39" customWidth="1"/>
    <col min="13855" max="13857" width="10.5" style="39" customWidth="1"/>
    <col min="13858" max="13858" width="9" style="39" customWidth="1"/>
    <col min="13859" max="13860" width="4.5" style="39" customWidth="1"/>
    <col min="13861" max="13862" width="9" style="39" customWidth="1"/>
    <col min="13863" max="13863" width="7.125" style="39" customWidth="1"/>
    <col min="13864" max="13864" width="10.5" style="39" customWidth="1"/>
    <col min="13865" max="13866" width="23.875" style="39" customWidth="1"/>
    <col min="13867" max="14099" width="9" style="39"/>
    <col min="14100" max="14100" width="9.125" style="39" customWidth="1"/>
    <col min="14101" max="14101" width="5.625" style="39" customWidth="1"/>
    <col min="14102" max="14102" width="4.5" style="39" customWidth="1"/>
    <col min="14103" max="14103" width="10.5" style="39" customWidth="1"/>
    <col min="14104" max="14104" width="8.5" style="39" customWidth="1"/>
    <col min="14105" max="14105" width="13.875" style="39" customWidth="1"/>
    <col min="14106" max="14106" width="9.375" style="39" customWidth="1"/>
    <col min="14107" max="14107" width="10.5" style="39" customWidth="1"/>
    <col min="14108" max="14108" width="8.5" style="39" customWidth="1"/>
    <col min="14109" max="14109" width="10.5" style="39" customWidth="1"/>
    <col min="14110" max="14110" width="8.5" style="39" customWidth="1"/>
    <col min="14111" max="14113" width="10.5" style="39" customWidth="1"/>
    <col min="14114" max="14114" width="9" style="39" customWidth="1"/>
    <col min="14115" max="14116" width="4.5" style="39" customWidth="1"/>
    <col min="14117" max="14118" width="9" style="39" customWidth="1"/>
    <col min="14119" max="14119" width="7.125" style="39" customWidth="1"/>
    <col min="14120" max="14120" width="10.5" style="39" customWidth="1"/>
    <col min="14121" max="14122" width="23.875" style="39" customWidth="1"/>
    <col min="14123" max="14355" width="9" style="39"/>
    <col min="14356" max="14356" width="9.125" style="39" customWidth="1"/>
    <col min="14357" max="14357" width="5.625" style="39" customWidth="1"/>
    <col min="14358" max="14358" width="4.5" style="39" customWidth="1"/>
    <col min="14359" max="14359" width="10.5" style="39" customWidth="1"/>
    <col min="14360" max="14360" width="8.5" style="39" customWidth="1"/>
    <col min="14361" max="14361" width="13.875" style="39" customWidth="1"/>
    <col min="14362" max="14362" width="9.375" style="39" customWidth="1"/>
    <col min="14363" max="14363" width="10.5" style="39" customWidth="1"/>
    <col min="14364" max="14364" width="8.5" style="39" customWidth="1"/>
    <col min="14365" max="14365" width="10.5" style="39" customWidth="1"/>
    <col min="14366" max="14366" width="8.5" style="39" customWidth="1"/>
    <col min="14367" max="14369" width="10.5" style="39" customWidth="1"/>
    <col min="14370" max="14370" width="9" style="39" customWidth="1"/>
    <col min="14371" max="14372" width="4.5" style="39" customWidth="1"/>
    <col min="14373" max="14374" width="9" style="39" customWidth="1"/>
    <col min="14375" max="14375" width="7.125" style="39" customWidth="1"/>
    <col min="14376" max="14376" width="10.5" style="39" customWidth="1"/>
    <col min="14377" max="14378" width="23.875" style="39" customWidth="1"/>
    <col min="14379" max="14611" width="9" style="39"/>
    <col min="14612" max="14612" width="9.125" style="39" customWidth="1"/>
    <col min="14613" max="14613" width="5.625" style="39" customWidth="1"/>
    <col min="14614" max="14614" width="4.5" style="39" customWidth="1"/>
    <col min="14615" max="14615" width="10.5" style="39" customWidth="1"/>
    <col min="14616" max="14616" width="8.5" style="39" customWidth="1"/>
    <col min="14617" max="14617" width="13.875" style="39" customWidth="1"/>
    <col min="14618" max="14618" width="9.375" style="39" customWidth="1"/>
    <col min="14619" max="14619" width="10.5" style="39" customWidth="1"/>
    <col min="14620" max="14620" width="8.5" style="39" customWidth="1"/>
    <col min="14621" max="14621" width="10.5" style="39" customWidth="1"/>
    <col min="14622" max="14622" width="8.5" style="39" customWidth="1"/>
    <col min="14623" max="14625" width="10.5" style="39" customWidth="1"/>
    <col min="14626" max="14626" width="9" style="39" customWidth="1"/>
    <col min="14627" max="14628" width="4.5" style="39" customWidth="1"/>
    <col min="14629" max="14630" width="9" style="39" customWidth="1"/>
    <col min="14631" max="14631" width="7.125" style="39" customWidth="1"/>
    <col min="14632" max="14632" width="10.5" style="39" customWidth="1"/>
    <col min="14633" max="14634" width="23.875" style="39" customWidth="1"/>
    <col min="14635" max="14867" width="9" style="39"/>
    <col min="14868" max="14868" width="9.125" style="39" customWidth="1"/>
    <col min="14869" max="14869" width="5.625" style="39" customWidth="1"/>
    <col min="14870" max="14870" width="4.5" style="39" customWidth="1"/>
    <col min="14871" max="14871" width="10.5" style="39" customWidth="1"/>
    <col min="14872" max="14872" width="8.5" style="39" customWidth="1"/>
    <col min="14873" max="14873" width="13.875" style="39" customWidth="1"/>
    <col min="14874" max="14874" width="9.375" style="39" customWidth="1"/>
    <col min="14875" max="14875" width="10.5" style="39" customWidth="1"/>
    <col min="14876" max="14876" width="8.5" style="39" customWidth="1"/>
    <col min="14877" max="14877" width="10.5" style="39" customWidth="1"/>
    <col min="14878" max="14878" width="8.5" style="39" customWidth="1"/>
    <col min="14879" max="14881" width="10.5" style="39" customWidth="1"/>
    <col min="14882" max="14882" width="9" style="39" customWidth="1"/>
    <col min="14883" max="14884" width="4.5" style="39" customWidth="1"/>
    <col min="14885" max="14886" width="9" style="39" customWidth="1"/>
    <col min="14887" max="14887" width="7.125" style="39" customWidth="1"/>
    <col min="14888" max="14888" width="10.5" style="39" customWidth="1"/>
    <col min="14889" max="14890" width="23.875" style="39" customWidth="1"/>
    <col min="14891" max="15123" width="9" style="39"/>
    <col min="15124" max="15124" width="9.125" style="39" customWidth="1"/>
    <col min="15125" max="15125" width="5.625" style="39" customWidth="1"/>
    <col min="15126" max="15126" width="4.5" style="39" customWidth="1"/>
    <col min="15127" max="15127" width="10.5" style="39" customWidth="1"/>
    <col min="15128" max="15128" width="8.5" style="39" customWidth="1"/>
    <col min="15129" max="15129" width="13.875" style="39" customWidth="1"/>
    <col min="15130" max="15130" width="9.375" style="39" customWidth="1"/>
    <col min="15131" max="15131" width="10.5" style="39" customWidth="1"/>
    <col min="15132" max="15132" width="8.5" style="39" customWidth="1"/>
    <col min="15133" max="15133" width="10.5" style="39" customWidth="1"/>
    <col min="15134" max="15134" width="8.5" style="39" customWidth="1"/>
    <col min="15135" max="15137" width="10.5" style="39" customWidth="1"/>
    <col min="15138" max="15138" width="9" style="39" customWidth="1"/>
    <col min="15139" max="15140" width="4.5" style="39" customWidth="1"/>
    <col min="15141" max="15142" width="9" style="39" customWidth="1"/>
    <col min="15143" max="15143" width="7.125" style="39" customWidth="1"/>
    <col min="15144" max="15144" width="10.5" style="39" customWidth="1"/>
    <col min="15145" max="15146" width="23.875" style="39" customWidth="1"/>
    <col min="15147" max="15379" width="9" style="39"/>
    <col min="15380" max="15380" width="9.125" style="39" customWidth="1"/>
    <col min="15381" max="15381" width="5.625" style="39" customWidth="1"/>
    <col min="15382" max="15382" width="4.5" style="39" customWidth="1"/>
    <col min="15383" max="15383" width="10.5" style="39" customWidth="1"/>
    <col min="15384" max="15384" width="8.5" style="39" customWidth="1"/>
    <col min="15385" max="15385" width="13.875" style="39" customWidth="1"/>
    <col min="15386" max="15386" width="9.375" style="39" customWidth="1"/>
    <col min="15387" max="15387" width="10.5" style="39" customWidth="1"/>
    <col min="15388" max="15388" width="8.5" style="39" customWidth="1"/>
    <col min="15389" max="15389" width="10.5" style="39" customWidth="1"/>
    <col min="15390" max="15390" width="8.5" style="39" customWidth="1"/>
    <col min="15391" max="15393" width="10.5" style="39" customWidth="1"/>
    <col min="15394" max="15394" width="9" style="39" customWidth="1"/>
    <col min="15395" max="15396" width="4.5" style="39" customWidth="1"/>
    <col min="15397" max="15398" width="9" style="39" customWidth="1"/>
    <col min="15399" max="15399" width="7.125" style="39" customWidth="1"/>
    <col min="15400" max="15400" width="10.5" style="39" customWidth="1"/>
    <col min="15401" max="15402" width="23.875" style="39" customWidth="1"/>
    <col min="15403" max="15635" width="9" style="39"/>
    <col min="15636" max="15636" width="9.125" style="39" customWidth="1"/>
    <col min="15637" max="15637" width="5.625" style="39" customWidth="1"/>
    <col min="15638" max="15638" width="4.5" style="39" customWidth="1"/>
    <col min="15639" max="15639" width="10.5" style="39" customWidth="1"/>
    <col min="15640" max="15640" width="8.5" style="39" customWidth="1"/>
    <col min="15641" max="15641" width="13.875" style="39" customWidth="1"/>
    <col min="15642" max="15642" width="9.375" style="39" customWidth="1"/>
    <col min="15643" max="15643" width="10.5" style="39" customWidth="1"/>
    <col min="15644" max="15644" width="8.5" style="39" customWidth="1"/>
    <col min="15645" max="15645" width="10.5" style="39" customWidth="1"/>
    <col min="15646" max="15646" width="8.5" style="39" customWidth="1"/>
    <col min="15647" max="15649" width="10.5" style="39" customWidth="1"/>
    <col min="15650" max="15650" width="9" style="39" customWidth="1"/>
    <col min="15651" max="15652" width="4.5" style="39" customWidth="1"/>
    <col min="15653" max="15654" width="9" style="39" customWidth="1"/>
    <col min="15655" max="15655" width="7.125" style="39" customWidth="1"/>
    <col min="15656" max="15656" width="10.5" style="39" customWidth="1"/>
    <col min="15657" max="15658" width="23.875" style="39" customWidth="1"/>
    <col min="15659" max="15891" width="9" style="39"/>
    <col min="15892" max="15892" width="9.125" style="39" customWidth="1"/>
    <col min="15893" max="15893" width="5.625" style="39" customWidth="1"/>
    <col min="15894" max="15894" width="4.5" style="39" customWidth="1"/>
    <col min="15895" max="15895" width="10.5" style="39" customWidth="1"/>
    <col min="15896" max="15896" width="8.5" style="39" customWidth="1"/>
    <col min="15897" max="15897" width="13.875" style="39" customWidth="1"/>
    <col min="15898" max="15898" width="9.375" style="39" customWidth="1"/>
    <col min="15899" max="15899" width="10.5" style="39" customWidth="1"/>
    <col min="15900" max="15900" width="8.5" style="39" customWidth="1"/>
    <col min="15901" max="15901" width="10.5" style="39" customWidth="1"/>
    <col min="15902" max="15902" width="8.5" style="39" customWidth="1"/>
    <col min="15903" max="15905" width="10.5" style="39" customWidth="1"/>
    <col min="15906" max="15906" width="9" style="39" customWidth="1"/>
    <col min="15907" max="15908" width="4.5" style="39" customWidth="1"/>
    <col min="15909" max="15910" width="9" style="39" customWidth="1"/>
    <col min="15911" max="15911" width="7.125" style="39" customWidth="1"/>
    <col min="15912" max="15912" width="10.5" style="39" customWidth="1"/>
    <col min="15913" max="15914" width="23.875" style="39" customWidth="1"/>
    <col min="15915" max="16147" width="9" style="39"/>
    <col min="16148" max="16148" width="9.125" style="39" customWidth="1"/>
    <col min="16149" max="16149" width="5.625" style="39" customWidth="1"/>
    <col min="16150" max="16150" width="4.5" style="39" customWidth="1"/>
    <col min="16151" max="16151" width="10.5" style="39" customWidth="1"/>
    <col min="16152" max="16152" width="8.5" style="39" customWidth="1"/>
    <col min="16153" max="16153" width="13.875" style="39" customWidth="1"/>
    <col min="16154" max="16154" width="9.375" style="39" customWidth="1"/>
    <col min="16155" max="16155" width="10.5" style="39" customWidth="1"/>
    <col min="16156" max="16156" width="8.5" style="39" customWidth="1"/>
    <col min="16157" max="16157" width="10.5" style="39" customWidth="1"/>
    <col min="16158" max="16158" width="8.5" style="39" customWidth="1"/>
    <col min="16159" max="16161" width="10.5" style="39" customWidth="1"/>
    <col min="16162" max="16162" width="9" style="39" customWidth="1"/>
    <col min="16163" max="16164" width="4.5" style="39" customWidth="1"/>
    <col min="16165" max="16166" width="9" style="39" customWidth="1"/>
    <col min="16167" max="16167" width="7.125" style="39" customWidth="1"/>
    <col min="16168" max="16168" width="10.5" style="39" customWidth="1"/>
    <col min="16169" max="16170" width="23.875" style="39" customWidth="1"/>
    <col min="16171" max="16384" width="9" style="39"/>
  </cols>
  <sheetData>
    <row r="1" customHeight="1" spans="1:55">
      <c r="A1" s="41" t="s">
        <v>1197</v>
      </c>
      <c r="B1" s="41"/>
      <c r="C1" s="41" t="s">
        <v>1198</v>
      </c>
      <c r="D1" s="41"/>
      <c r="E1" s="41" t="s">
        <v>1199</v>
      </c>
      <c r="F1" s="41"/>
      <c r="G1" s="42" t="s">
        <v>1200</v>
      </c>
      <c r="H1" s="43"/>
      <c r="I1" s="41" t="s">
        <v>77</v>
      </c>
      <c r="J1" s="41" t="s">
        <v>1201</v>
      </c>
      <c r="K1" s="41" t="s">
        <v>1202</v>
      </c>
      <c r="L1" s="41" t="s">
        <v>1203</v>
      </c>
      <c r="M1" s="41" t="s">
        <v>1204</v>
      </c>
      <c r="N1" s="41"/>
      <c r="O1" s="41"/>
      <c r="P1" s="41"/>
      <c r="Q1" s="41"/>
      <c r="R1" s="41" t="s">
        <v>1205</v>
      </c>
      <c r="S1" s="41" t="s">
        <v>1206</v>
      </c>
      <c r="T1" s="50" t="s">
        <v>1207</v>
      </c>
      <c r="U1" s="51" t="s">
        <v>8</v>
      </c>
      <c r="V1" s="52"/>
      <c r="W1" s="53" t="s">
        <v>9</v>
      </c>
      <c r="X1" s="54"/>
      <c r="Y1" s="67" t="s">
        <v>1208</v>
      </c>
      <c r="Z1" s="68"/>
      <c r="AA1" s="68"/>
      <c r="AB1" s="68"/>
      <c r="AC1" s="69"/>
      <c r="AD1" s="70" t="s">
        <v>1209</v>
      </c>
      <c r="AE1" s="70"/>
      <c r="AF1" s="70"/>
      <c r="AG1" s="70"/>
      <c r="AH1" s="70"/>
      <c r="AI1" s="72" t="s">
        <v>1210</v>
      </c>
      <c r="AJ1" s="73"/>
      <c r="AK1" s="73"/>
      <c r="AL1" s="73"/>
      <c r="AM1" s="74"/>
      <c r="AN1" s="75" t="s">
        <v>10</v>
      </c>
      <c r="AO1" s="79"/>
      <c r="AP1" s="80" t="s">
        <v>1211</v>
      </c>
      <c r="AQ1" s="81"/>
      <c r="AR1" s="81"/>
      <c r="AS1" s="81"/>
      <c r="AT1" s="82"/>
      <c r="AU1" s="83" t="s">
        <v>1212</v>
      </c>
      <c r="AV1" s="84"/>
      <c r="AW1" s="87" t="s">
        <v>1213</v>
      </c>
      <c r="AX1" s="88"/>
      <c r="AY1" s="89" t="s">
        <v>1214</v>
      </c>
      <c r="AZ1" s="90"/>
      <c r="BA1" s="91" t="s">
        <v>1215</v>
      </c>
      <c r="BB1" s="92"/>
      <c r="BC1" s="93" t="s">
        <v>1216</v>
      </c>
    </row>
    <row r="2" ht="28.5" spans="1:55">
      <c r="A2" s="41" t="s">
        <v>1217</v>
      </c>
      <c r="B2" s="41" t="s">
        <v>1218</v>
      </c>
      <c r="C2" s="41" t="s">
        <v>1217</v>
      </c>
      <c r="D2" s="41" t="s">
        <v>1218</v>
      </c>
      <c r="E2" s="41" t="s">
        <v>1217</v>
      </c>
      <c r="F2" s="41" t="s">
        <v>1218</v>
      </c>
      <c r="G2" s="41" t="s">
        <v>1217</v>
      </c>
      <c r="H2" s="41" t="s">
        <v>1218</v>
      </c>
      <c r="I2" s="41"/>
      <c r="J2" s="41"/>
      <c r="K2" s="41"/>
      <c r="L2" s="41"/>
      <c r="M2" s="41" t="s">
        <v>1219</v>
      </c>
      <c r="N2" s="41" t="s">
        <v>1220</v>
      </c>
      <c r="O2" s="41" t="s">
        <v>1221</v>
      </c>
      <c r="P2" s="41" t="s">
        <v>1222</v>
      </c>
      <c r="Q2" s="41" t="s">
        <v>1223</v>
      </c>
      <c r="R2" s="41"/>
      <c r="S2" s="41"/>
      <c r="T2" s="50"/>
      <c r="U2" s="55" t="s">
        <v>1224</v>
      </c>
      <c r="V2" s="55" t="s">
        <v>1225</v>
      </c>
      <c r="W2" s="56" t="s">
        <v>1224</v>
      </c>
      <c r="X2" s="56" t="s">
        <v>1225</v>
      </c>
      <c r="Y2" s="71" t="s">
        <v>1226</v>
      </c>
      <c r="Z2" s="71" t="s">
        <v>1227</v>
      </c>
      <c r="AA2" s="71" t="s">
        <v>1228</v>
      </c>
      <c r="AB2" s="71" t="s">
        <v>1229</v>
      </c>
      <c r="AC2" s="71" t="s">
        <v>1225</v>
      </c>
      <c r="AD2" s="70" t="s">
        <v>1226</v>
      </c>
      <c r="AE2" s="70" t="s">
        <v>1227</v>
      </c>
      <c r="AF2" s="70" t="s">
        <v>1228</v>
      </c>
      <c r="AG2" s="70" t="s">
        <v>1229</v>
      </c>
      <c r="AH2" s="70" t="s">
        <v>1225</v>
      </c>
      <c r="AI2" s="76" t="s">
        <v>1226</v>
      </c>
      <c r="AJ2" s="76" t="s">
        <v>1227</v>
      </c>
      <c r="AK2" s="76" t="s">
        <v>1228</v>
      </c>
      <c r="AL2" s="76" t="s">
        <v>1229</v>
      </c>
      <c r="AM2" s="76" t="s">
        <v>1225</v>
      </c>
      <c r="AN2" s="77" t="s">
        <v>1224</v>
      </c>
      <c r="AO2" s="77" t="s">
        <v>1225</v>
      </c>
      <c r="AP2" s="85" t="s">
        <v>1226</v>
      </c>
      <c r="AQ2" s="85" t="s">
        <v>1227</v>
      </c>
      <c r="AR2" s="85" t="s">
        <v>1228</v>
      </c>
      <c r="AS2" s="85" t="s">
        <v>1229</v>
      </c>
      <c r="AT2" s="85" t="s">
        <v>1225</v>
      </c>
      <c r="AU2" s="86" t="s">
        <v>1224</v>
      </c>
      <c r="AV2" s="86" t="s">
        <v>1225</v>
      </c>
      <c r="AW2" s="94" t="s">
        <v>1224</v>
      </c>
      <c r="AX2" s="94" t="s">
        <v>1225</v>
      </c>
      <c r="AY2" s="95" t="s">
        <v>1224</v>
      </c>
      <c r="AZ2" s="95" t="s">
        <v>1225</v>
      </c>
      <c r="BA2" s="96" t="s">
        <v>1224</v>
      </c>
      <c r="BB2" s="96" t="s">
        <v>1225</v>
      </c>
      <c r="BC2" s="93"/>
    </row>
    <row r="3" s="38" customFormat="1" spans="1:111">
      <c r="A3" s="44">
        <v>1</v>
      </c>
      <c r="B3" s="44">
        <v>1</v>
      </c>
      <c r="C3" s="44">
        <v>1</v>
      </c>
      <c r="D3" s="44">
        <v>1</v>
      </c>
      <c r="E3" s="44">
        <v>1</v>
      </c>
      <c r="F3" s="44">
        <v>1</v>
      </c>
      <c r="G3" s="41">
        <v>1</v>
      </c>
      <c r="H3" s="41">
        <v>1</v>
      </c>
      <c r="I3" s="47">
        <v>1</v>
      </c>
      <c r="J3" s="47">
        <v>1000</v>
      </c>
      <c r="K3" s="47">
        <v>0</v>
      </c>
      <c r="L3" s="47">
        <v>50</v>
      </c>
      <c r="M3" s="48">
        <f t="shared" ref="M3:M66" si="0">J3</f>
        <v>1000</v>
      </c>
      <c r="N3" s="41">
        <v>0</v>
      </c>
      <c r="O3" s="41">
        <v>0</v>
      </c>
      <c r="P3" s="41">
        <v>0</v>
      </c>
      <c r="Q3" s="41">
        <v>0</v>
      </c>
      <c r="R3" s="41">
        <f t="shared" ref="R3:R66" si="1">M3+O3+Q3</f>
        <v>1000</v>
      </c>
      <c r="S3" s="57">
        <f>SUM(R3:R56)</f>
        <v>7513750</v>
      </c>
      <c r="T3" s="58">
        <f>S3</f>
        <v>7513750</v>
      </c>
      <c r="U3" s="44">
        <f>INT(T3*V3)</f>
        <v>1127062</v>
      </c>
      <c r="V3" s="59">
        <v>0.15</v>
      </c>
      <c r="W3" s="57">
        <f>INT(T3*X3)</f>
        <v>225412</v>
      </c>
      <c r="X3" s="60">
        <v>0.03</v>
      </c>
      <c r="Y3" s="57">
        <f>INT(AB3*AA3)</f>
        <v>300550</v>
      </c>
      <c r="Z3" s="57">
        <f>AB3-Y3</f>
        <v>300550</v>
      </c>
      <c r="AA3" s="60">
        <v>0.5</v>
      </c>
      <c r="AB3" s="57">
        <f>INT(AC3*T3)</f>
        <v>601100</v>
      </c>
      <c r="AC3" s="60">
        <v>0.08</v>
      </c>
      <c r="AD3" s="57">
        <f>INT(AG3*AF3)</f>
        <v>1202200</v>
      </c>
      <c r="AE3" s="57">
        <f>AG3-AD3</f>
        <v>300550</v>
      </c>
      <c r="AF3" s="60">
        <v>0.8</v>
      </c>
      <c r="AG3" s="57">
        <f>INT(AH3*T3)</f>
        <v>1502750</v>
      </c>
      <c r="AH3" s="60">
        <v>0.2</v>
      </c>
      <c r="AI3" s="78">
        <f>INT(AL3*AK3)</f>
        <v>563531</v>
      </c>
      <c r="AJ3" s="78">
        <f>AL3-AI3</f>
        <v>563531</v>
      </c>
      <c r="AK3" s="59">
        <v>0.5</v>
      </c>
      <c r="AL3" s="78">
        <f>INT(AM3*T3)</f>
        <v>1127062</v>
      </c>
      <c r="AM3" s="59">
        <v>0.15</v>
      </c>
      <c r="AN3" s="78">
        <f>INT(AO3*T3)</f>
        <v>225412</v>
      </c>
      <c r="AO3" s="59">
        <v>0.03</v>
      </c>
      <c r="AP3" s="78">
        <f>INT(AS3*AR3)</f>
        <v>751375</v>
      </c>
      <c r="AQ3" s="78">
        <f>AS3-AP3</f>
        <v>751375</v>
      </c>
      <c r="AR3" s="59">
        <v>0.5</v>
      </c>
      <c r="AS3" s="78">
        <f>INT(AT3*T3)</f>
        <v>1502750</v>
      </c>
      <c r="AT3" s="59">
        <v>0.2</v>
      </c>
      <c r="AU3" s="78">
        <f>INT(AV3*T3)</f>
        <v>0</v>
      </c>
      <c r="AV3" s="59">
        <v>0</v>
      </c>
      <c r="AW3" s="78">
        <f>INT(AX3*T3)</f>
        <v>0</v>
      </c>
      <c r="AX3" s="59">
        <v>0</v>
      </c>
      <c r="AY3" s="78">
        <f>INT(AZ3*T3)</f>
        <v>375687</v>
      </c>
      <c r="AZ3" s="59">
        <v>0.05</v>
      </c>
      <c r="BA3" s="78">
        <f>INT(BB3*T3)</f>
        <v>826512</v>
      </c>
      <c r="BB3" s="59">
        <v>0.11</v>
      </c>
      <c r="BC3" s="59">
        <f>BB3+AZ3+AX3+AV3+AT3+AO3+AM3+AH3+AC3+X3+V3</f>
        <v>1</v>
      </c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</row>
    <row r="4" spans="1:55">
      <c r="A4" s="45"/>
      <c r="B4" s="45"/>
      <c r="C4" s="45"/>
      <c r="D4" s="45"/>
      <c r="E4" s="45"/>
      <c r="F4" s="45"/>
      <c r="G4" s="41"/>
      <c r="H4" s="41"/>
      <c r="I4" s="41">
        <v>2</v>
      </c>
      <c r="J4" s="41">
        <f t="shared" ref="J4:J67" si="2">J3+K4</f>
        <v>1050</v>
      </c>
      <c r="K4" s="41">
        <f t="shared" ref="K4:K67" si="3">K3+L3</f>
        <v>50</v>
      </c>
      <c r="L4" s="41">
        <f t="shared" ref="L4:L11" si="4">L3</f>
        <v>50</v>
      </c>
      <c r="M4" s="48">
        <f t="shared" si="0"/>
        <v>1050</v>
      </c>
      <c r="N4" s="41">
        <v>0</v>
      </c>
      <c r="O4" s="41">
        <v>0</v>
      </c>
      <c r="P4" s="41">
        <v>0</v>
      </c>
      <c r="Q4" s="41">
        <v>0</v>
      </c>
      <c r="R4" s="41">
        <f t="shared" si="1"/>
        <v>1050</v>
      </c>
      <c r="S4" s="61"/>
      <c r="T4" s="62"/>
      <c r="U4" s="45"/>
      <c r="V4" s="59"/>
      <c r="W4" s="61"/>
      <c r="X4" s="63"/>
      <c r="Y4" s="61"/>
      <c r="Z4" s="61"/>
      <c r="AA4" s="63"/>
      <c r="AB4" s="61"/>
      <c r="AC4" s="63"/>
      <c r="AD4" s="61"/>
      <c r="AE4" s="61"/>
      <c r="AF4" s="63"/>
      <c r="AG4" s="61"/>
      <c r="AH4" s="63"/>
      <c r="AI4" s="78"/>
      <c r="AJ4" s="78"/>
      <c r="AK4" s="59"/>
      <c r="AL4" s="78"/>
      <c r="AM4" s="59"/>
      <c r="AN4" s="78"/>
      <c r="AO4" s="59"/>
      <c r="AP4" s="78"/>
      <c r="AQ4" s="78"/>
      <c r="AR4" s="59"/>
      <c r="AS4" s="78"/>
      <c r="AT4" s="59"/>
      <c r="AU4" s="78"/>
      <c r="AV4" s="59"/>
      <c r="AW4" s="78"/>
      <c r="AX4" s="59"/>
      <c r="AY4" s="78"/>
      <c r="AZ4" s="59"/>
      <c r="BA4" s="78"/>
      <c r="BB4" s="59"/>
      <c r="BC4" s="59"/>
    </row>
    <row r="5" spans="1:55">
      <c r="A5" s="45"/>
      <c r="B5" s="45"/>
      <c r="C5" s="45"/>
      <c r="D5" s="45"/>
      <c r="E5" s="45"/>
      <c r="F5" s="45"/>
      <c r="G5" s="41"/>
      <c r="H5" s="41"/>
      <c r="I5" s="41">
        <v>3</v>
      </c>
      <c r="J5" s="41">
        <f t="shared" si="2"/>
        <v>1150</v>
      </c>
      <c r="K5" s="41">
        <f t="shared" si="3"/>
        <v>100</v>
      </c>
      <c r="L5" s="48">
        <f t="shared" si="4"/>
        <v>50</v>
      </c>
      <c r="M5" s="48">
        <f t="shared" si="0"/>
        <v>1150</v>
      </c>
      <c r="N5" s="41">
        <v>0</v>
      </c>
      <c r="O5" s="41">
        <v>0</v>
      </c>
      <c r="P5" s="41">
        <v>0</v>
      </c>
      <c r="Q5" s="41">
        <v>0</v>
      </c>
      <c r="R5" s="41">
        <f t="shared" si="1"/>
        <v>1150</v>
      </c>
      <c r="S5" s="61"/>
      <c r="T5" s="62"/>
      <c r="U5" s="45"/>
      <c r="V5" s="59"/>
      <c r="W5" s="61"/>
      <c r="X5" s="63"/>
      <c r="Y5" s="61"/>
      <c r="Z5" s="61"/>
      <c r="AA5" s="63"/>
      <c r="AB5" s="61"/>
      <c r="AC5" s="63"/>
      <c r="AD5" s="61"/>
      <c r="AE5" s="61"/>
      <c r="AF5" s="63"/>
      <c r="AG5" s="61"/>
      <c r="AH5" s="63"/>
      <c r="AI5" s="78"/>
      <c r="AJ5" s="78"/>
      <c r="AK5" s="59"/>
      <c r="AL5" s="78"/>
      <c r="AM5" s="59"/>
      <c r="AN5" s="78"/>
      <c r="AO5" s="59"/>
      <c r="AP5" s="78"/>
      <c r="AQ5" s="78"/>
      <c r="AR5" s="59"/>
      <c r="AS5" s="78"/>
      <c r="AT5" s="59"/>
      <c r="AU5" s="78"/>
      <c r="AV5" s="59"/>
      <c r="AW5" s="78"/>
      <c r="AX5" s="59"/>
      <c r="AY5" s="78"/>
      <c r="AZ5" s="59"/>
      <c r="BA5" s="78"/>
      <c r="BB5" s="59"/>
      <c r="BC5" s="59"/>
    </row>
    <row r="6" spans="1:55">
      <c r="A6" s="45"/>
      <c r="B6" s="45"/>
      <c r="C6" s="45"/>
      <c r="D6" s="45"/>
      <c r="E6" s="45"/>
      <c r="F6" s="45"/>
      <c r="G6" s="41"/>
      <c r="H6" s="41"/>
      <c r="I6" s="41">
        <v>4</v>
      </c>
      <c r="J6" s="41">
        <f t="shared" si="2"/>
        <v>1300</v>
      </c>
      <c r="K6" s="41">
        <f t="shared" si="3"/>
        <v>150</v>
      </c>
      <c r="L6" s="41">
        <f t="shared" si="4"/>
        <v>50</v>
      </c>
      <c r="M6" s="48">
        <f t="shared" si="0"/>
        <v>1300</v>
      </c>
      <c r="N6" s="41">
        <v>0</v>
      </c>
      <c r="O6" s="41">
        <v>0</v>
      </c>
      <c r="P6" s="41">
        <v>0</v>
      </c>
      <c r="Q6" s="41">
        <v>0</v>
      </c>
      <c r="R6" s="41">
        <f t="shared" si="1"/>
        <v>1300</v>
      </c>
      <c r="S6" s="61"/>
      <c r="T6" s="62"/>
      <c r="U6" s="45"/>
      <c r="V6" s="59"/>
      <c r="W6" s="61"/>
      <c r="X6" s="63"/>
      <c r="Y6" s="61"/>
      <c r="Z6" s="61"/>
      <c r="AA6" s="63"/>
      <c r="AB6" s="61"/>
      <c r="AC6" s="63"/>
      <c r="AD6" s="61"/>
      <c r="AE6" s="61"/>
      <c r="AF6" s="63"/>
      <c r="AG6" s="61"/>
      <c r="AH6" s="63"/>
      <c r="AI6" s="78"/>
      <c r="AJ6" s="78"/>
      <c r="AK6" s="59"/>
      <c r="AL6" s="78"/>
      <c r="AM6" s="59"/>
      <c r="AN6" s="78"/>
      <c r="AO6" s="59"/>
      <c r="AP6" s="78"/>
      <c r="AQ6" s="78"/>
      <c r="AR6" s="59"/>
      <c r="AS6" s="78"/>
      <c r="AT6" s="59"/>
      <c r="AU6" s="78"/>
      <c r="AV6" s="59"/>
      <c r="AW6" s="78"/>
      <c r="AX6" s="59"/>
      <c r="AY6" s="78"/>
      <c r="AZ6" s="59"/>
      <c r="BA6" s="78"/>
      <c r="BB6" s="59"/>
      <c r="BC6" s="59"/>
    </row>
    <row r="7" spans="1:55">
      <c r="A7" s="45"/>
      <c r="B7" s="45"/>
      <c r="C7" s="45"/>
      <c r="D7" s="45"/>
      <c r="E7" s="45"/>
      <c r="F7" s="45"/>
      <c r="G7" s="41"/>
      <c r="H7" s="41"/>
      <c r="I7" s="41">
        <v>5</v>
      </c>
      <c r="J7" s="41">
        <f t="shared" si="2"/>
        <v>1500</v>
      </c>
      <c r="K7" s="41">
        <f t="shared" si="3"/>
        <v>200</v>
      </c>
      <c r="L7" s="41">
        <f t="shared" si="4"/>
        <v>50</v>
      </c>
      <c r="M7" s="48">
        <f t="shared" si="0"/>
        <v>1500</v>
      </c>
      <c r="N7" s="41">
        <v>0</v>
      </c>
      <c r="O7" s="41">
        <v>0</v>
      </c>
      <c r="P7" s="41">
        <v>0</v>
      </c>
      <c r="Q7" s="41">
        <v>0</v>
      </c>
      <c r="R7" s="41">
        <f t="shared" si="1"/>
        <v>1500</v>
      </c>
      <c r="S7" s="61"/>
      <c r="T7" s="62"/>
      <c r="U7" s="45"/>
      <c r="V7" s="59"/>
      <c r="W7" s="61"/>
      <c r="X7" s="63"/>
      <c r="Y7" s="61"/>
      <c r="Z7" s="61"/>
      <c r="AA7" s="63"/>
      <c r="AB7" s="61"/>
      <c r="AC7" s="63"/>
      <c r="AD7" s="61"/>
      <c r="AE7" s="61"/>
      <c r="AF7" s="63"/>
      <c r="AG7" s="61"/>
      <c r="AH7" s="63"/>
      <c r="AI7" s="78"/>
      <c r="AJ7" s="78"/>
      <c r="AK7" s="59"/>
      <c r="AL7" s="78"/>
      <c r="AM7" s="59"/>
      <c r="AN7" s="78"/>
      <c r="AO7" s="59"/>
      <c r="AP7" s="78"/>
      <c r="AQ7" s="78"/>
      <c r="AR7" s="59"/>
      <c r="AS7" s="78"/>
      <c r="AT7" s="59"/>
      <c r="AU7" s="78"/>
      <c r="AV7" s="59"/>
      <c r="AW7" s="78"/>
      <c r="AX7" s="59"/>
      <c r="AY7" s="78"/>
      <c r="AZ7" s="59"/>
      <c r="BA7" s="78"/>
      <c r="BB7" s="59"/>
      <c r="BC7" s="59"/>
    </row>
    <row r="8" spans="1:55">
      <c r="A8" s="45"/>
      <c r="B8" s="45"/>
      <c r="C8" s="45"/>
      <c r="D8" s="45"/>
      <c r="E8" s="45"/>
      <c r="F8" s="45"/>
      <c r="G8" s="41"/>
      <c r="H8" s="41"/>
      <c r="I8" s="41">
        <v>6</v>
      </c>
      <c r="J8" s="41">
        <f t="shared" si="2"/>
        <v>1750</v>
      </c>
      <c r="K8" s="41">
        <f t="shared" si="3"/>
        <v>250</v>
      </c>
      <c r="L8" s="41">
        <f t="shared" si="4"/>
        <v>50</v>
      </c>
      <c r="M8" s="48">
        <f t="shared" si="0"/>
        <v>1750</v>
      </c>
      <c r="N8" s="41">
        <v>0</v>
      </c>
      <c r="O8" s="41">
        <v>0</v>
      </c>
      <c r="P8" s="41">
        <v>0</v>
      </c>
      <c r="Q8" s="41">
        <v>0</v>
      </c>
      <c r="R8" s="41">
        <f t="shared" si="1"/>
        <v>1750</v>
      </c>
      <c r="S8" s="61"/>
      <c r="T8" s="62"/>
      <c r="U8" s="45"/>
      <c r="V8" s="59"/>
      <c r="W8" s="61"/>
      <c r="X8" s="63"/>
      <c r="Y8" s="61"/>
      <c r="Z8" s="61"/>
      <c r="AA8" s="63"/>
      <c r="AB8" s="61"/>
      <c r="AC8" s="63"/>
      <c r="AD8" s="61"/>
      <c r="AE8" s="61"/>
      <c r="AF8" s="63"/>
      <c r="AG8" s="61"/>
      <c r="AH8" s="63"/>
      <c r="AI8" s="78"/>
      <c r="AJ8" s="78"/>
      <c r="AK8" s="59"/>
      <c r="AL8" s="78"/>
      <c r="AM8" s="59"/>
      <c r="AN8" s="78"/>
      <c r="AO8" s="59"/>
      <c r="AP8" s="78"/>
      <c r="AQ8" s="78"/>
      <c r="AR8" s="59"/>
      <c r="AS8" s="78"/>
      <c r="AT8" s="59"/>
      <c r="AU8" s="78"/>
      <c r="AV8" s="59"/>
      <c r="AW8" s="78"/>
      <c r="AX8" s="59"/>
      <c r="AY8" s="78"/>
      <c r="AZ8" s="59"/>
      <c r="BA8" s="78"/>
      <c r="BB8" s="59"/>
      <c r="BC8" s="59"/>
    </row>
    <row r="9" spans="1:55">
      <c r="A9" s="45"/>
      <c r="B9" s="45"/>
      <c r="C9" s="45"/>
      <c r="D9" s="45"/>
      <c r="E9" s="45"/>
      <c r="F9" s="45"/>
      <c r="G9" s="41"/>
      <c r="H9" s="41"/>
      <c r="I9" s="41">
        <v>7</v>
      </c>
      <c r="J9" s="41">
        <f t="shared" si="2"/>
        <v>2050</v>
      </c>
      <c r="K9" s="41">
        <f t="shared" si="3"/>
        <v>300</v>
      </c>
      <c r="L9" s="41">
        <f t="shared" si="4"/>
        <v>50</v>
      </c>
      <c r="M9" s="48">
        <f t="shared" si="0"/>
        <v>2050</v>
      </c>
      <c r="N9" s="41">
        <v>0</v>
      </c>
      <c r="O9" s="41">
        <v>0</v>
      </c>
      <c r="P9" s="41">
        <v>0</v>
      </c>
      <c r="Q9" s="41">
        <v>0</v>
      </c>
      <c r="R9" s="41">
        <f t="shared" si="1"/>
        <v>2050</v>
      </c>
      <c r="S9" s="61"/>
      <c r="T9" s="62"/>
      <c r="U9" s="45"/>
      <c r="V9" s="59"/>
      <c r="W9" s="61"/>
      <c r="X9" s="63"/>
      <c r="Y9" s="61"/>
      <c r="Z9" s="61"/>
      <c r="AA9" s="63"/>
      <c r="AB9" s="61"/>
      <c r="AC9" s="63"/>
      <c r="AD9" s="61"/>
      <c r="AE9" s="61"/>
      <c r="AF9" s="63"/>
      <c r="AG9" s="61"/>
      <c r="AH9" s="63"/>
      <c r="AI9" s="78"/>
      <c r="AJ9" s="78"/>
      <c r="AK9" s="59"/>
      <c r="AL9" s="78"/>
      <c r="AM9" s="59"/>
      <c r="AN9" s="78"/>
      <c r="AO9" s="59"/>
      <c r="AP9" s="78"/>
      <c r="AQ9" s="78"/>
      <c r="AR9" s="59"/>
      <c r="AS9" s="78"/>
      <c r="AT9" s="59"/>
      <c r="AU9" s="78"/>
      <c r="AV9" s="59"/>
      <c r="AW9" s="78"/>
      <c r="AX9" s="59"/>
      <c r="AY9" s="78"/>
      <c r="AZ9" s="59"/>
      <c r="BA9" s="78"/>
      <c r="BB9" s="59"/>
      <c r="BC9" s="59"/>
    </row>
    <row r="10" spans="1:55">
      <c r="A10" s="45"/>
      <c r="B10" s="45"/>
      <c r="C10" s="45"/>
      <c r="D10" s="45"/>
      <c r="E10" s="45"/>
      <c r="F10" s="45"/>
      <c r="G10" s="41"/>
      <c r="H10" s="41"/>
      <c r="I10" s="41">
        <v>8</v>
      </c>
      <c r="J10" s="41">
        <f t="shared" si="2"/>
        <v>2400</v>
      </c>
      <c r="K10" s="41">
        <f t="shared" si="3"/>
        <v>350</v>
      </c>
      <c r="L10" s="41">
        <f t="shared" si="4"/>
        <v>50</v>
      </c>
      <c r="M10" s="48">
        <f t="shared" si="0"/>
        <v>2400</v>
      </c>
      <c r="N10" s="41">
        <v>0</v>
      </c>
      <c r="O10" s="41">
        <v>0</v>
      </c>
      <c r="P10" s="41">
        <v>0</v>
      </c>
      <c r="Q10" s="41">
        <v>0</v>
      </c>
      <c r="R10" s="41">
        <f t="shared" si="1"/>
        <v>2400</v>
      </c>
      <c r="S10" s="61"/>
      <c r="T10" s="62"/>
      <c r="U10" s="45"/>
      <c r="V10" s="59"/>
      <c r="W10" s="61"/>
      <c r="X10" s="63"/>
      <c r="Y10" s="61"/>
      <c r="Z10" s="61"/>
      <c r="AA10" s="63"/>
      <c r="AB10" s="61"/>
      <c r="AC10" s="63"/>
      <c r="AD10" s="61"/>
      <c r="AE10" s="61"/>
      <c r="AF10" s="63"/>
      <c r="AG10" s="61"/>
      <c r="AH10" s="63"/>
      <c r="AI10" s="78"/>
      <c r="AJ10" s="78"/>
      <c r="AK10" s="59"/>
      <c r="AL10" s="78"/>
      <c r="AM10" s="59"/>
      <c r="AN10" s="78"/>
      <c r="AO10" s="59"/>
      <c r="AP10" s="78"/>
      <c r="AQ10" s="78"/>
      <c r="AR10" s="59"/>
      <c r="AS10" s="78"/>
      <c r="AT10" s="59"/>
      <c r="AU10" s="78"/>
      <c r="AV10" s="59"/>
      <c r="AW10" s="78"/>
      <c r="AX10" s="59"/>
      <c r="AY10" s="78"/>
      <c r="AZ10" s="59"/>
      <c r="BA10" s="78"/>
      <c r="BB10" s="59"/>
      <c r="BC10" s="59"/>
    </row>
    <row r="11" spans="1:55">
      <c r="A11" s="45"/>
      <c r="B11" s="45"/>
      <c r="C11" s="45"/>
      <c r="D11" s="45"/>
      <c r="E11" s="45"/>
      <c r="F11" s="45"/>
      <c r="G11" s="41"/>
      <c r="H11" s="41"/>
      <c r="I11" s="41">
        <v>9</v>
      </c>
      <c r="J11" s="41">
        <f t="shared" si="2"/>
        <v>2800</v>
      </c>
      <c r="K11" s="41">
        <f t="shared" si="3"/>
        <v>400</v>
      </c>
      <c r="L11" s="41">
        <f t="shared" si="4"/>
        <v>50</v>
      </c>
      <c r="M11" s="48">
        <f t="shared" si="0"/>
        <v>2800</v>
      </c>
      <c r="N11" s="41">
        <v>0</v>
      </c>
      <c r="O11" s="41">
        <v>0</v>
      </c>
      <c r="P11" s="41">
        <v>0</v>
      </c>
      <c r="Q11" s="41">
        <v>0</v>
      </c>
      <c r="R11" s="41">
        <f t="shared" si="1"/>
        <v>2800</v>
      </c>
      <c r="S11" s="61"/>
      <c r="T11" s="62"/>
      <c r="U11" s="45"/>
      <c r="V11" s="59"/>
      <c r="W11" s="61"/>
      <c r="X11" s="63"/>
      <c r="Y11" s="61"/>
      <c r="Z11" s="61"/>
      <c r="AA11" s="63"/>
      <c r="AB11" s="61"/>
      <c r="AC11" s="63"/>
      <c r="AD11" s="61"/>
      <c r="AE11" s="61"/>
      <c r="AF11" s="63"/>
      <c r="AG11" s="61"/>
      <c r="AH11" s="63"/>
      <c r="AI11" s="78"/>
      <c r="AJ11" s="78"/>
      <c r="AK11" s="59"/>
      <c r="AL11" s="78"/>
      <c r="AM11" s="59"/>
      <c r="AN11" s="78"/>
      <c r="AO11" s="59"/>
      <c r="AP11" s="78"/>
      <c r="AQ11" s="78"/>
      <c r="AR11" s="59"/>
      <c r="AS11" s="78"/>
      <c r="AT11" s="59"/>
      <c r="AU11" s="78"/>
      <c r="AV11" s="59"/>
      <c r="AW11" s="78"/>
      <c r="AX11" s="59"/>
      <c r="AY11" s="78"/>
      <c r="AZ11" s="59"/>
      <c r="BA11" s="78"/>
      <c r="BB11" s="59"/>
      <c r="BC11" s="59"/>
    </row>
    <row r="12" s="38" customFormat="1" spans="1:111">
      <c r="A12" s="45"/>
      <c r="B12" s="45"/>
      <c r="C12" s="45"/>
      <c r="D12" s="45"/>
      <c r="E12" s="45"/>
      <c r="F12" s="45"/>
      <c r="G12" s="41"/>
      <c r="H12" s="41"/>
      <c r="I12" s="47">
        <v>10</v>
      </c>
      <c r="J12" s="41">
        <f t="shared" si="2"/>
        <v>3250</v>
      </c>
      <c r="K12" s="41">
        <f t="shared" si="3"/>
        <v>450</v>
      </c>
      <c r="L12" s="47">
        <v>100</v>
      </c>
      <c r="M12" s="48">
        <f t="shared" si="0"/>
        <v>3250</v>
      </c>
      <c r="N12" s="41">
        <v>0</v>
      </c>
      <c r="O12" s="41">
        <v>0</v>
      </c>
      <c r="P12" s="41">
        <v>0</v>
      </c>
      <c r="Q12" s="41">
        <v>0</v>
      </c>
      <c r="R12" s="41">
        <f t="shared" si="1"/>
        <v>3250</v>
      </c>
      <c r="S12" s="61"/>
      <c r="T12" s="62"/>
      <c r="U12" s="45"/>
      <c r="V12" s="59"/>
      <c r="W12" s="61"/>
      <c r="X12" s="63"/>
      <c r="Y12" s="61"/>
      <c r="Z12" s="61"/>
      <c r="AA12" s="63"/>
      <c r="AB12" s="61"/>
      <c r="AC12" s="63"/>
      <c r="AD12" s="61"/>
      <c r="AE12" s="61"/>
      <c r="AF12" s="63"/>
      <c r="AG12" s="61"/>
      <c r="AH12" s="63"/>
      <c r="AI12" s="78"/>
      <c r="AJ12" s="78"/>
      <c r="AK12" s="59"/>
      <c r="AL12" s="78"/>
      <c r="AM12" s="59"/>
      <c r="AN12" s="78"/>
      <c r="AO12" s="59"/>
      <c r="AP12" s="78"/>
      <c r="AQ12" s="78"/>
      <c r="AR12" s="59"/>
      <c r="AS12" s="78"/>
      <c r="AT12" s="59"/>
      <c r="AU12" s="78"/>
      <c r="AV12" s="59"/>
      <c r="AW12" s="78"/>
      <c r="AX12" s="59"/>
      <c r="AY12" s="78"/>
      <c r="AZ12" s="59"/>
      <c r="BA12" s="78"/>
      <c r="BB12" s="59"/>
      <c r="BC12" s="5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</row>
    <row r="13" spans="1:55">
      <c r="A13" s="45"/>
      <c r="B13" s="45"/>
      <c r="C13" s="45"/>
      <c r="D13" s="45"/>
      <c r="E13" s="45"/>
      <c r="F13" s="45"/>
      <c r="G13" s="41"/>
      <c r="H13" s="41"/>
      <c r="I13" s="41">
        <v>11</v>
      </c>
      <c r="J13" s="41">
        <f t="shared" si="2"/>
        <v>3800</v>
      </c>
      <c r="K13" s="41">
        <f t="shared" si="3"/>
        <v>550</v>
      </c>
      <c r="L13" s="41">
        <f t="shared" ref="L13:L16" si="5">L12</f>
        <v>100</v>
      </c>
      <c r="M13" s="48">
        <f t="shared" si="0"/>
        <v>3800</v>
      </c>
      <c r="N13" s="41">
        <v>0</v>
      </c>
      <c r="O13" s="41">
        <v>0</v>
      </c>
      <c r="P13" s="41">
        <v>0</v>
      </c>
      <c r="Q13" s="41">
        <v>0</v>
      </c>
      <c r="R13" s="41">
        <f t="shared" si="1"/>
        <v>3800</v>
      </c>
      <c r="S13" s="61"/>
      <c r="T13" s="62"/>
      <c r="U13" s="45"/>
      <c r="V13" s="59"/>
      <c r="W13" s="61"/>
      <c r="X13" s="63"/>
      <c r="Y13" s="61"/>
      <c r="Z13" s="61"/>
      <c r="AA13" s="63"/>
      <c r="AB13" s="61"/>
      <c r="AC13" s="63"/>
      <c r="AD13" s="61"/>
      <c r="AE13" s="61"/>
      <c r="AF13" s="63"/>
      <c r="AG13" s="61"/>
      <c r="AH13" s="63"/>
      <c r="AI13" s="78"/>
      <c r="AJ13" s="78"/>
      <c r="AK13" s="59"/>
      <c r="AL13" s="78"/>
      <c r="AM13" s="59"/>
      <c r="AN13" s="78"/>
      <c r="AO13" s="59"/>
      <c r="AP13" s="78"/>
      <c r="AQ13" s="78"/>
      <c r="AR13" s="59"/>
      <c r="AS13" s="78"/>
      <c r="AT13" s="59"/>
      <c r="AU13" s="78"/>
      <c r="AV13" s="59"/>
      <c r="AW13" s="78"/>
      <c r="AX13" s="59"/>
      <c r="AY13" s="78"/>
      <c r="AZ13" s="59"/>
      <c r="BA13" s="78"/>
      <c r="BB13" s="59"/>
      <c r="BC13" s="59"/>
    </row>
    <row r="14" spans="1:55">
      <c r="A14" s="45"/>
      <c r="B14" s="45"/>
      <c r="C14" s="45"/>
      <c r="D14" s="45"/>
      <c r="E14" s="45"/>
      <c r="F14" s="45"/>
      <c r="G14" s="41"/>
      <c r="H14" s="41"/>
      <c r="I14" s="41">
        <v>12</v>
      </c>
      <c r="J14" s="41">
        <f t="shared" si="2"/>
        <v>4450</v>
      </c>
      <c r="K14" s="41">
        <f t="shared" si="3"/>
        <v>650</v>
      </c>
      <c r="L14" s="41">
        <f t="shared" si="5"/>
        <v>100</v>
      </c>
      <c r="M14" s="48">
        <f t="shared" si="0"/>
        <v>4450</v>
      </c>
      <c r="N14" s="41">
        <v>0</v>
      </c>
      <c r="O14" s="41">
        <v>0</v>
      </c>
      <c r="P14" s="41">
        <v>0</v>
      </c>
      <c r="Q14" s="41">
        <v>0</v>
      </c>
      <c r="R14" s="41">
        <f t="shared" si="1"/>
        <v>4450</v>
      </c>
      <c r="S14" s="61"/>
      <c r="T14" s="62"/>
      <c r="U14" s="45"/>
      <c r="V14" s="59"/>
      <c r="W14" s="61"/>
      <c r="X14" s="63"/>
      <c r="Y14" s="61"/>
      <c r="Z14" s="61"/>
      <c r="AA14" s="63"/>
      <c r="AB14" s="61"/>
      <c r="AC14" s="63"/>
      <c r="AD14" s="61"/>
      <c r="AE14" s="61"/>
      <c r="AF14" s="63"/>
      <c r="AG14" s="61"/>
      <c r="AH14" s="63"/>
      <c r="AI14" s="78"/>
      <c r="AJ14" s="78"/>
      <c r="AK14" s="59"/>
      <c r="AL14" s="78"/>
      <c r="AM14" s="59"/>
      <c r="AN14" s="78"/>
      <c r="AO14" s="59"/>
      <c r="AP14" s="78"/>
      <c r="AQ14" s="78"/>
      <c r="AR14" s="59"/>
      <c r="AS14" s="78"/>
      <c r="AT14" s="59"/>
      <c r="AU14" s="78"/>
      <c r="AV14" s="59"/>
      <c r="AW14" s="78"/>
      <c r="AX14" s="59"/>
      <c r="AY14" s="78"/>
      <c r="AZ14" s="59"/>
      <c r="BA14" s="78"/>
      <c r="BB14" s="59"/>
      <c r="BC14" s="59"/>
    </row>
    <row r="15" spans="1:55">
      <c r="A15" s="45"/>
      <c r="B15" s="45"/>
      <c r="C15" s="45"/>
      <c r="D15" s="45"/>
      <c r="E15" s="45"/>
      <c r="F15" s="45"/>
      <c r="G15" s="41"/>
      <c r="H15" s="41"/>
      <c r="I15" s="41">
        <v>13</v>
      </c>
      <c r="J15" s="41">
        <f t="shared" si="2"/>
        <v>5200</v>
      </c>
      <c r="K15" s="41">
        <f t="shared" si="3"/>
        <v>750</v>
      </c>
      <c r="L15" s="41">
        <f t="shared" si="5"/>
        <v>100</v>
      </c>
      <c r="M15" s="48">
        <f t="shared" si="0"/>
        <v>5200</v>
      </c>
      <c r="N15" s="41">
        <v>0</v>
      </c>
      <c r="O15" s="41">
        <v>0</v>
      </c>
      <c r="P15" s="41">
        <v>0</v>
      </c>
      <c r="Q15" s="41">
        <v>0</v>
      </c>
      <c r="R15" s="41">
        <f t="shared" si="1"/>
        <v>5200</v>
      </c>
      <c r="S15" s="61"/>
      <c r="T15" s="62"/>
      <c r="U15" s="45"/>
      <c r="V15" s="59"/>
      <c r="W15" s="61"/>
      <c r="X15" s="63"/>
      <c r="Y15" s="61"/>
      <c r="Z15" s="61"/>
      <c r="AA15" s="63"/>
      <c r="AB15" s="61"/>
      <c r="AC15" s="63"/>
      <c r="AD15" s="61"/>
      <c r="AE15" s="61"/>
      <c r="AF15" s="63"/>
      <c r="AG15" s="61"/>
      <c r="AH15" s="63"/>
      <c r="AI15" s="78"/>
      <c r="AJ15" s="78"/>
      <c r="AK15" s="59"/>
      <c r="AL15" s="78"/>
      <c r="AM15" s="59"/>
      <c r="AN15" s="78"/>
      <c r="AO15" s="59"/>
      <c r="AP15" s="78"/>
      <c r="AQ15" s="78"/>
      <c r="AR15" s="59"/>
      <c r="AS15" s="78"/>
      <c r="AT15" s="59"/>
      <c r="AU15" s="78"/>
      <c r="AV15" s="59"/>
      <c r="AW15" s="78"/>
      <c r="AX15" s="59"/>
      <c r="AY15" s="78"/>
      <c r="AZ15" s="59"/>
      <c r="BA15" s="78"/>
      <c r="BB15" s="59"/>
      <c r="BC15" s="59"/>
    </row>
    <row r="16" spans="1:55">
      <c r="A16" s="45"/>
      <c r="B16" s="45"/>
      <c r="C16" s="45"/>
      <c r="D16" s="45"/>
      <c r="E16" s="45"/>
      <c r="F16" s="45"/>
      <c r="G16" s="41"/>
      <c r="H16" s="41"/>
      <c r="I16" s="41">
        <v>14</v>
      </c>
      <c r="J16" s="41">
        <f t="shared" si="2"/>
        <v>6050</v>
      </c>
      <c r="K16" s="41">
        <f t="shared" si="3"/>
        <v>850</v>
      </c>
      <c r="L16" s="41">
        <f t="shared" si="5"/>
        <v>100</v>
      </c>
      <c r="M16" s="48">
        <f t="shared" si="0"/>
        <v>6050</v>
      </c>
      <c r="N16" s="41">
        <v>0</v>
      </c>
      <c r="O16" s="41">
        <v>0</v>
      </c>
      <c r="P16" s="41">
        <v>0</v>
      </c>
      <c r="Q16" s="41">
        <v>0</v>
      </c>
      <c r="R16" s="41">
        <f t="shared" si="1"/>
        <v>6050</v>
      </c>
      <c r="S16" s="61"/>
      <c r="T16" s="62"/>
      <c r="U16" s="45"/>
      <c r="V16" s="59"/>
      <c r="W16" s="61"/>
      <c r="X16" s="63"/>
      <c r="Y16" s="61"/>
      <c r="Z16" s="61"/>
      <c r="AA16" s="63"/>
      <c r="AB16" s="61"/>
      <c r="AC16" s="63"/>
      <c r="AD16" s="61"/>
      <c r="AE16" s="61"/>
      <c r="AF16" s="63"/>
      <c r="AG16" s="61"/>
      <c r="AH16" s="63"/>
      <c r="AI16" s="78"/>
      <c r="AJ16" s="78"/>
      <c r="AK16" s="59"/>
      <c r="AL16" s="78"/>
      <c r="AM16" s="59"/>
      <c r="AN16" s="78"/>
      <c r="AO16" s="59"/>
      <c r="AP16" s="78"/>
      <c r="AQ16" s="78"/>
      <c r="AR16" s="59"/>
      <c r="AS16" s="78"/>
      <c r="AT16" s="59"/>
      <c r="AU16" s="78"/>
      <c r="AV16" s="59"/>
      <c r="AW16" s="78"/>
      <c r="AX16" s="59"/>
      <c r="AY16" s="78"/>
      <c r="AZ16" s="59"/>
      <c r="BA16" s="78"/>
      <c r="BB16" s="59"/>
      <c r="BC16" s="59"/>
    </row>
    <row r="17" s="38" customFormat="1" spans="1:111">
      <c r="A17" s="45"/>
      <c r="B17" s="45"/>
      <c r="C17" s="45"/>
      <c r="D17" s="45"/>
      <c r="E17" s="45"/>
      <c r="F17" s="45"/>
      <c r="G17" s="41"/>
      <c r="H17" s="41"/>
      <c r="I17" s="47">
        <v>15</v>
      </c>
      <c r="J17" s="41">
        <f t="shared" si="2"/>
        <v>7000</v>
      </c>
      <c r="K17" s="41">
        <f t="shared" si="3"/>
        <v>950</v>
      </c>
      <c r="L17" s="47">
        <v>200</v>
      </c>
      <c r="M17" s="48">
        <f t="shared" si="0"/>
        <v>7000</v>
      </c>
      <c r="N17" s="41">
        <v>0</v>
      </c>
      <c r="O17" s="41">
        <v>0</v>
      </c>
      <c r="P17" s="41">
        <v>0</v>
      </c>
      <c r="Q17" s="41">
        <v>0</v>
      </c>
      <c r="R17" s="41">
        <f t="shared" si="1"/>
        <v>7000</v>
      </c>
      <c r="S17" s="61"/>
      <c r="T17" s="62"/>
      <c r="U17" s="45"/>
      <c r="V17" s="59"/>
      <c r="W17" s="61"/>
      <c r="X17" s="63"/>
      <c r="Y17" s="61"/>
      <c r="Z17" s="61"/>
      <c r="AA17" s="63"/>
      <c r="AB17" s="61"/>
      <c r="AC17" s="63"/>
      <c r="AD17" s="61"/>
      <c r="AE17" s="61"/>
      <c r="AF17" s="63"/>
      <c r="AG17" s="61"/>
      <c r="AH17" s="63"/>
      <c r="AI17" s="78"/>
      <c r="AJ17" s="78"/>
      <c r="AK17" s="59"/>
      <c r="AL17" s="78"/>
      <c r="AM17" s="59"/>
      <c r="AN17" s="78"/>
      <c r="AO17" s="59"/>
      <c r="AP17" s="78"/>
      <c r="AQ17" s="78"/>
      <c r="AR17" s="59"/>
      <c r="AS17" s="78"/>
      <c r="AT17" s="59"/>
      <c r="AU17" s="78"/>
      <c r="AV17" s="59"/>
      <c r="AW17" s="78"/>
      <c r="AX17" s="59"/>
      <c r="AY17" s="78"/>
      <c r="AZ17" s="59"/>
      <c r="BA17" s="78"/>
      <c r="BB17" s="59"/>
      <c r="BC17" s="5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</row>
    <row r="18" spans="1:55">
      <c r="A18" s="45"/>
      <c r="B18" s="45"/>
      <c r="C18" s="45"/>
      <c r="D18" s="45"/>
      <c r="E18" s="45"/>
      <c r="F18" s="45"/>
      <c r="G18" s="41"/>
      <c r="H18" s="41"/>
      <c r="I18" s="41">
        <v>16</v>
      </c>
      <c r="J18" s="41">
        <f t="shared" si="2"/>
        <v>8150</v>
      </c>
      <c r="K18" s="41">
        <f t="shared" si="3"/>
        <v>1150</v>
      </c>
      <c r="L18" s="41">
        <f t="shared" ref="L18:L21" si="6">L17</f>
        <v>200</v>
      </c>
      <c r="M18" s="48">
        <f t="shared" si="0"/>
        <v>8150</v>
      </c>
      <c r="N18" s="41">
        <v>0</v>
      </c>
      <c r="O18" s="41">
        <v>0</v>
      </c>
      <c r="P18" s="41">
        <v>0</v>
      </c>
      <c r="Q18" s="41">
        <v>0</v>
      </c>
      <c r="R18" s="41">
        <f t="shared" si="1"/>
        <v>8150</v>
      </c>
      <c r="S18" s="61"/>
      <c r="T18" s="62"/>
      <c r="U18" s="45"/>
      <c r="V18" s="59"/>
      <c r="W18" s="61"/>
      <c r="X18" s="63"/>
      <c r="Y18" s="61"/>
      <c r="Z18" s="61"/>
      <c r="AA18" s="63"/>
      <c r="AB18" s="61"/>
      <c r="AC18" s="63"/>
      <c r="AD18" s="61"/>
      <c r="AE18" s="61"/>
      <c r="AF18" s="63"/>
      <c r="AG18" s="61"/>
      <c r="AH18" s="63"/>
      <c r="AI18" s="78"/>
      <c r="AJ18" s="78"/>
      <c r="AK18" s="59"/>
      <c r="AL18" s="78"/>
      <c r="AM18" s="59"/>
      <c r="AN18" s="78"/>
      <c r="AO18" s="59"/>
      <c r="AP18" s="78"/>
      <c r="AQ18" s="78"/>
      <c r="AR18" s="59"/>
      <c r="AS18" s="78"/>
      <c r="AT18" s="59"/>
      <c r="AU18" s="78"/>
      <c r="AV18" s="59"/>
      <c r="AW18" s="78"/>
      <c r="AX18" s="59"/>
      <c r="AY18" s="78"/>
      <c r="AZ18" s="59"/>
      <c r="BA18" s="78"/>
      <c r="BB18" s="59"/>
      <c r="BC18" s="59"/>
    </row>
    <row r="19" spans="1:55">
      <c r="A19" s="45"/>
      <c r="B19" s="45"/>
      <c r="C19" s="45"/>
      <c r="D19" s="45"/>
      <c r="E19" s="45"/>
      <c r="F19" s="45"/>
      <c r="G19" s="41"/>
      <c r="H19" s="41"/>
      <c r="I19" s="41">
        <v>17</v>
      </c>
      <c r="J19" s="41">
        <f t="shared" si="2"/>
        <v>9500</v>
      </c>
      <c r="K19" s="41">
        <f t="shared" si="3"/>
        <v>1350</v>
      </c>
      <c r="L19" s="41">
        <f t="shared" si="6"/>
        <v>200</v>
      </c>
      <c r="M19" s="48">
        <f t="shared" si="0"/>
        <v>9500</v>
      </c>
      <c r="N19" s="41">
        <v>0</v>
      </c>
      <c r="O19" s="41">
        <v>0</v>
      </c>
      <c r="P19" s="41">
        <v>0</v>
      </c>
      <c r="Q19" s="41">
        <v>0</v>
      </c>
      <c r="R19" s="41">
        <f t="shared" si="1"/>
        <v>9500</v>
      </c>
      <c r="S19" s="61"/>
      <c r="T19" s="62"/>
      <c r="U19" s="45"/>
      <c r="V19" s="59"/>
      <c r="W19" s="61"/>
      <c r="X19" s="63"/>
      <c r="Y19" s="61"/>
      <c r="Z19" s="61"/>
      <c r="AA19" s="63"/>
      <c r="AB19" s="61"/>
      <c r="AC19" s="63"/>
      <c r="AD19" s="61"/>
      <c r="AE19" s="61"/>
      <c r="AF19" s="63"/>
      <c r="AG19" s="61"/>
      <c r="AH19" s="63"/>
      <c r="AI19" s="78"/>
      <c r="AJ19" s="78"/>
      <c r="AK19" s="59"/>
      <c r="AL19" s="78"/>
      <c r="AM19" s="59"/>
      <c r="AN19" s="78"/>
      <c r="AO19" s="59"/>
      <c r="AP19" s="78"/>
      <c r="AQ19" s="78"/>
      <c r="AR19" s="59"/>
      <c r="AS19" s="78"/>
      <c r="AT19" s="59"/>
      <c r="AU19" s="78"/>
      <c r="AV19" s="59"/>
      <c r="AW19" s="78"/>
      <c r="AX19" s="59"/>
      <c r="AY19" s="78"/>
      <c r="AZ19" s="59"/>
      <c r="BA19" s="78"/>
      <c r="BB19" s="59"/>
      <c r="BC19" s="59"/>
    </row>
    <row r="20" spans="1:55">
      <c r="A20" s="45"/>
      <c r="B20" s="45"/>
      <c r="C20" s="45"/>
      <c r="D20" s="45"/>
      <c r="E20" s="45"/>
      <c r="F20" s="45"/>
      <c r="G20" s="41"/>
      <c r="H20" s="41"/>
      <c r="I20" s="41">
        <v>18</v>
      </c>
      <c r="J20" s="41">
        <f t="shared" si="2"/>
        <v>11050</v>
      </c>
      <c r="K20" s="41">
        <f t="shared" si="3"/>
        <v>1550</v>
      </c>
      <c r="L20" s="41">
        <f t="shared" si="6"/>
        <v>200</v>
      </c>
      <c r="M20" s="48">
        <f t="shared" si="0"/>
        <v>11050</v>
      </c>
      <c r="N20" s="41">
        <v>0</v>
      </c>
      <c r="O20" s="41">
        <v>0</v>
      </c>
      <c r="P20" s="41">
        <v>0</v>
      </c>
      <c r="Q20" s="41">
        <v>0</v>
      </c>
      <c r="R20" s="41">
        <f t="shared" si="1"/>
        <v>11050</v>
      </c>
      <c r="S20" s="61"/>
      <c r="T20" s="62"/>
      <c r="U20" s="45"/>
      <c r="V20" s="59"/>
      <c r="W20" s="61"/>
      <c r="X20" s="63"/>
      <c r="Y20" s="61"/>
      <c r="Z20" s="61"/>
      <c r="AA20" s="63"/>
      <c r="AB20" s="61"/>
      <c r="AC20" s="63"/>
      <c r="AD20" s="61"/>
      <c r="AE20" s="61"/>
      <c r="AF20" s="63"/>
      <c r="AG20" s="61"/>
      <c r="AH20" s="63"/>
      <c r="AI20" s="78"/>
      <c r="AJ20" s="78"/>
      <c r="AK20" s="59"/>
      <c r="AL20" s="78"/>
      <c r="AM20" s="59"/>
      <c r="AN20" s="78"/>
      <c r="AO20" s="59"/>
      <c r="AP20" s="78"/>
      <c r="AQ20" s="78"/>
      <c r="AR20" s="59"/>
      <c r="AS20" s="78"/>
      <c r="AT20" s="59"/>
      <c r="AU20" s="78"/>
      <c r="AV20" s="59"/>
      <c r="AW20" s="78"/>
      <c r="AX20" s="59"/>
      <c r="AY20" s="78"/>
      <c r="AZ20" s="59"/>
      <c r="BA20" s="78"/>
      <c r="BB20" s="59"/>
      <c r="BC20" s="59"/>
    </row>
    <row r="21" spans="1:55">
      <c r="A21" s="45"/>
      <c r="B21" s="45"/>
      <c r="C21" s="45"/>
      <c r="D21" s="45"/>
      <c r="E21" s="45"/>
      <c r="F21" s="45"/>
      <c r="G21" s="41"/>
      <c r="H21" s="41"/>
      <c r="I21" s="41">
        <v>19</v>
      </c>
      <c r="J21" s="41">
        <f t="shared" si="2"/>
        <v>12800</v>
      </c>
      <c r="K21" s="41">
        <f t="shared" si="3"/>
        <v>1750</v>
      </c>
      <c r="L21" s="41">
        <f t="shared" si="6"/>
        <v>200</v>
      </c>
      <c r="M21" s="48">
        <f t="shared" si="0"/>
        <v>12800</v>
      </c>
      <c r="N21" s="41">
        <v>0</v>
      </c>
      <c r="O21" s="41">
        <v>0</v>
      </c>
      <c r="P21" s="41">
        <v>0</v>
      </c>
      <c r="Q21" s="41">
        <v>0</v>
      </c>
      <c r="R21" s="41">
        <f t="shared" si="1"/>
        <v>12800</v>
      </c>
      <c r="S21" s="61"/>
      <c r="T21" s="62"/>
      <c r="U21" s="45"/>
      <c r="V21" s="59"/>
      <c r="W21" s="61"/>
      <c r="X21" s="63"/>
      <c r="Y21" s="61"/>
      <c r="Z21" s="61"/>
      <c r="AA21" s="63"/>
      <c r="AB21" s="61"/>
      <c r="AC21" s="63"/>
      <c r="AD21" s="61"/>
      <c r="AE21" s="61"/>
      <c r="AF21" s="63"/>
      <c r="AG21" s="61"/>
      <c r="AH21" s="63"/>
      <c r="AI21" s="78"/>
      <c r="AJ21" s="78"/>
      <c r="AK21" s="59"/>
      <c r="AL21" s="78"/>
      <c r="AM21" s="59"/>
      <c r="AN21" s="78"/>
      <c r="AO21" s="59"/>
      <c r="AP21" s="78"/>
      <c r="AQ21" s="78"/>
      <c r="AR21" s="59"/>
      <c r="AS21" s="78"/>
      <c r="AT21" s="59"/>
      <c r="AU21" s="78"/>
      <c r="AV21" s="59"/>
      <c r="AW21" s="78"/>
      <c r="AX21" s="59"/>
      <c r="AY21" s="78"/>
      <c r="AZ21" s="59"/>
      <c r="BA21" s="78"/>
      <c r="BB21" s="59"/>
      <c r="BC21" s="59"/>
    </row>
    <row r="22" s="38" customFormat="1" spans="1:111">
      <c r="A22" s="45"/>
      <c r="B22" s="45"/>
      <c r="C22" s="45"/>
      <c r="D22" s="45"/>
      <c r="E22" s="45"/>
      <c r="F22" s="45"/>
      <c r="G22" s="41"/>
      <c r="H22" s="41"/>
      <c r="I22" s="47">
        <v>20</v>
      </c>
      <c r="J22" s="41">
        <f t="shared" si="2"/>
        <v>14750</v>
      </c>
      <c r="K22" s="41">
        <f t="shared" si="3"/>
        <v>1950</v>
      </c>
      <c r="L22" s="47">
        <v>300</v>
      </c>
      <c r="M22" s="48">
        <f t="shared" si="0"/>
        <v>14750</v>
      </c>
      <c r="N22" s="41">
        <v>0</v>
      </c>
      <c r="O22" s="41">
        <v>0</v>
      </c>
      <c r="P22" s="41">
        <v>0</v>
      </c>
      <c r="Q22" s="41">
        <v>0</v>
      </c>
      <c r="R22" s="41">
        <f t="shared" si="1"/>
        <v>14750</v>
      </c>
      <c r="S22" s="61"/>
      <c r="T22" s="62"/>
      <c r="U22" s="45"/>
      <c r="V22" s="59"/>
      <c r="W22" s="61"/>
      <c r="X22" s="63"/>
      <c r="Y22" s="61"/>
      <c r="Z22" s="61"/>
      <c r="AA22" s="63"/>
      <c r="AB22" s="61"/>
      <c r="AC22" s="63"/>
      <c r="AD22" s="61"/>
      <c r="AE22" s="61"/>
      <c r="AF22" s="63"/>
      <c r="AG22" s="61"/>
      <c r="AH22" s="63"/>
      <c r="AI22" s="78"/>
      <c r="AJ22" s="78"/>
      <c r="AK22" s="59"/>
      <c r="AL22" s="78"/>
      <c r="AM22" s="59"/>
      <c r="AN22" s="78"/>
      <c r="AO22" s="59"/>
      <c r="AP22" s="78"/>
      <c r="AQ22" s="78"/>
      <c r="AR22" s="59"/>
      <c r="AS22" s="78"/>
      <c r="AT22" s="59"/>
      <c r="AU22" s="78"/>
      <c r="AV22" s="59"/>
      <c r="AW22" s="78"/>
      <c r="AX22" s="59"/>
      <c r="AY22" s="78"/>
      <c r="AZ22" s="59"/>
      <c r="BA22" s="78"/>
      <c r="BB22" s="59"/>
      <c r="BC22" s="5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</row>
    <row r="23" spans="1:55">
      <c r="A23" s="45"/>
      <c r="B23" s="45"/>
      <c r="C23" s="45"/>
      <c r="D23" s="45"/>
      <c r="E23" s="45"/>
      <c r="F23" s="45"/>
      <c r="G23" s="41"/>
      <c r="H23" s="41"/>
      <c r="I23" s="41">
        <v>21</v>
      </c>
      <c r="J23" s="41">
        <f t="shared" si="2"/>
        <v>17000</v>
      </c>
      <c r="K23" s="41">
        <f t="shared" si="3"/>
        <v>2250</v>
      </c>
      <c r="L23" s="41">
        <f t="shared" ref="L23:L26" si="7">L22</f>
        <v>300</v>
      </c>
      <c r="M23" s="48">
        <f t="shared" si="0"/>
        <v>17000</v>
      </c>
      <c r="N23" s="41">
        <v>0</v>
      </c>
      <c r="O23" s="41">
        <v>0</v>
      </c>
      <c r="P23" s="41">
        <v>0</v>
      </c>
      <c r="Q23" s="41">
        <v>0</v>
      </c>
      <c r="R23" s="41">
        <f t="shared" si="1"/>
        <v>17000</v>
      </c>
      <c r="S23" s="61"/>
      <c r="T23" s="62"/>
      <c r="U23" s="45"/>
      <c r="V23" s="59"/>
      <c r="W23" s="61"/>
      <c r="X23" s="63"/>
      <c r="Y23" s="61"/>
      <c r="Z23" s="61"/>
      <c r="AA23" s="63"/>
      <c r="AB23" s="61"/>
      <c r="AC23" s="63"/>
      <c r="AD23" s="61"/>
      <c r="AE23" s="61"/>
      <c r="AF23" s="63"/>
      <c r="AG23" s="61"/>
      <c r="AH23" s="63"/>
      <c r="AI23" s="78"/>
      <c r="AJ23" s="78"/>
      <c r="AK23" s="59"/>
      <c r="AL23" s="78"/>
      <c r="AM23" s="59"/>
      <c r="AN23" s="78"/>
      <c r="AO23" s="59"/>
      <c r="AP23" s="78"/>
      <c r="AQ23" s="78"/>
      <c r="AR23" s="59"/>
      <c r="AS23" s="78"/>
      <c r="AT23" s="59"/>
      <c r="AU23" s="78"/>
      <c r="AV23" s="59"/>
      <c r="AW23" s="78"/>
      <c r="AX23" s="59"/>
      <c r="AY23" s="78"/>
      <c r="AZ23" s="59"/>
      <c r="BA23" s="78"/>
      <c r="BB23" s="59"/>
      <c r="BC23" s="59"/>
    </row>
    <row r="24" spans="1:55">
      <c r="A24" s="45"/>
      <c r="B24" s="45"/>
      <c r="C24" s="45"/>
      <c r="D24" s="45"/>
      <c r="E24" s="45"/>
      <c r="F24" s="45"/>
      <c r="G24" s="41"/>
      <c r="H24" s="41"/>
      <c r="I24" s="41">
        <v>22</v>
      </c>
      <c r="J24" s="41">
        <f t="shared" si="2"/>
        <v>19550</v>
      </c>
      <c r="K24" s="41">
        <f t="shared" si="3"/>
        <v>2550</v>
      </c>
      <c r="L24" s="41">
        <f t="shared" si="7"/>
        <v>300</v>
      </c>
      <c r="M24" s="48">
        <f t="shared" si="0"/>
        <v>19550</v>
      </c>
      <c r="N24" s="41">
        <v>0</v>
      </c>
      <c r="O24" s="41">
        <v>0</v>
      </c>
      <c r="P24" s="41">
        <v>0</v>
      </c>
      <c r="Q24" s="41">
        <v>0</v>
      </c>
      <c r="R24" s="41">
        <f t="shared" si="1"/>
        <v>19550</v>
      </c>
      <c r="S24" s="61"/>
      <c r="T24" s="62"/>
      <c r="U24" s="45"/>
      <c r="V24" s="59"/>
      <c r="W24" s="61"/>
      <c r="X24" s="63"/>
      <c r="Y24" s="61"/>
      <c r="Z24" s="61"/>
      <c r="AA24" s="63"/>
      <c r="AB24" s="61"/>
      <c r="AC24" s="63"/>
      <c r="AD24" s="61"/>
      <c r="AE24" s="61"/>
      <c r="AF24" s="63"/>
      <c r="AG24" s="61"/>
      <c r="AH24" s="63"/>
      <c r="AI24" s="78"/>
      <c r="AJ24" s="78"/>
      <c r="AK24" s="59"/>
      <c r="AL24" s="78"/>
      <c r="AM24" s="59"/>
      <c r="AN24" s="78"/>
      <c r="AO24" s="59"/>
      <c r="AP24" s="78"/>
      <c r="AQ24" s="78"/>
      <c r="AR24" s="59"/>
      <c r="AS24" s="78"/>
      <c r="AT24" s="59"/>
      <c r="AU24" s="78"/>
      <c r="AV24" s="59"/>
      <c r="AW24" s="78"/>
      <c r="AX24" s="59"/>
      <c r="AY24" s="78"/>
      <c r="AZ24" s="59"/>
      <c r="BA24" s="78"/>
      <c r="BB24" s="59"/>
      <c r="BC24" s="59"/>
    </row>
    <row r="25" spans="1:55">
      <c r="A25" s="45"/>
      <c r="B25" s="45"/>
      <c r="C25" s="45"/>
      <c r="D25" s="45"/>
      <c r="E25" s="45"/>
      <c r="F25" s="45"/>
      <c r="G25" s="41"/>
      <c r="H25" s="41"/>
      <c r="I25" s="41">
        <v>23</v>
      </c>
      <c r="J25" s="41">
        <f t="shared" si="2"/>
        <v>22400</v>
      </c>
      <c r="K25" s="41">
        <f t="shared" si="3"/>
        <v>2850</v>
      </c>
      <c r="L25" s="41">
        <f t="shared" si="7"/>
        <v>300</v>
      </c>
      <c r="M25" s="48">
        <f t="shared" si="0"/>
        <v>22400</v>
      </c>
      <c r="N25" s="41">
        <v>0</v>
      </c>
      <c r="O25" s="41">
        <v>0</v>
      </c>
      <c r="P25" s="41">
        <v>0</v>
      </c>
      <c r="Q25" s="41">
        <v>0</v>
      </c>
      <c r="R25" s="41">
        <f t="shared" si="1"/>
        <v>22400</v>
      </c>
      <c r="S25" s="61"/>
      <c r="T25" s="62"/>
      <c r="U25" s="45"/>
      <c r="V25" s="59"/>
      <c r="W25" s="61"/>
      <c r="X25" s="63"/>
      <c r="Y25" s="61"/>
      <c r="Z25" s="61"/>
      <c r="AA25" s="63"/>
      <c r="AB25" s="61"/>
      <c r="AC25" s="63"/>
      <c r="AD25" s="61"/>
      <c r="AE25" s="61"/>
      <c r="AF25" s="63"/>
      <c r="AG25" s="61"/>
      <c r="AH25" s="63"/>
      <c r="AI25" s="78"/>
      <c r="AJ25" s="78"/>
      <c r="AK25" s="59"/>
      <c r="AL25" s="78"/>
      <c r="AM25" s="59"/>
      <c r="AN25" s="78"/>
      <c r="AO25" s="59"/>
      <c r="AP25" s="78"/>
      <c r="AQ25" s="78"/>
      <c r="AR25" s="59"/>
      <c r="AS25" s="78"/>
      <c r="AT25" s="59"/>
      <c r="AU25" s="78"/>
      <c r="AV25" s="59"/>
      <c r="AW25" s="78"/>
      <c r="AX25" s="59"/>
      <c r="AY25" s="78"/>
      <c r="AZ25" s="59"/>
      <c r="BA25" s="78"/>
      <c r="BB25" s="59"/>
      <c r="BC25" s="59"/>
    </row>
    <row r="26" spans="1:55">
      <c r="A26" s="45"/>
      <c r="B26" s="45"/>
      <c r="C26" s="45"/>
      <c r="D26" s="45"/>
      <c r="E26" s="45"/>
      <c r="F26" s="45"/>
      <c r="G26" s="41"/>
      <c r="H26" s="41"/>
      <c r="I26" s="41">
        <v>24</v>
      </c>
      <c r="J26" s="41">
        <f t="shared" si="2"/>
        <v>25550</v>
      </c>
      <c r="K26" s="41">
        <f t="shared" si="3"/>
        <v>3150</v>
      </c>
      <c r="L26" s="41">
        <f t="shared" si="7"/>
        <v>300</v>
      </c>
      <c r="M26" s="48">
        <f t="shared" si="0"/>
        <v>25550</v>
      </c>
      <c r="N26" s="41">
        <v>0</v>
      </c>
      <c r="O26" s="41">
        <v>0</v>
      </c>
      <c r="P26" s="41">
        <v>0</v>
      </c>
      <c r="Q26" s="41">
        <v>0</v>
      </c>
      <c r="R26" s="41">
        <f t="shared" si="1"/>
        <v>25550</v>
      </c>
      <c r="S26" s="61"/>
      <c r="T26" s="62"/>
      <c r="U26" s="45"/>
      <c r="V26" s="59"/>
      <c r="W26" s="61"/>
      <c r="X26" s="63"/>
      <c r="Y26" s="61"/>
      <c r="Z26" s="61"/>
      <c r="AA26" s="63"/>
      <c r="AB26" s="61"/>
      <c r="AC26" s="63"/>
      <c r="AD26" s="61"/>
      <c r="AE26" s="61"/>
      <c r="AF26" s="63"/>
      <c r="AG26" s="61"/>
      <c r="AH26" s="63"/>
      <c r="AI26" s="78"/>
      <c r="AJ26" s="78"/>
      <c r="AK26" s="59"/>
      <c r="AL26" s="78"/>
      <c r="AM26" s="59"/>
      <c r="AN26" s="78"/>
      <c r="AO26" s="59"/>
      <c r="AP26" s="78"/>
      <c r="AQ26" s="78"/>
      <c r="AR26" s="59"/>
      <c r="AS26" s="78"/>
      <c r="AT26" s="59"/>
      <c r="AU26" s="78"/>
      <c r="AV26" s="59"/>
      <c r="AW26" s="78"/>
      <c r="AX26" s="59"/>
      <c r="AY26" s="78"/>
      <c r="AZ26" s="59"/>
      <c r="BA26" s="78"/>
      <c r="BB26" s="59"/>
      <c r="BC26" s="59"/>
    </row>
    <row r="27" s="38" customFormat="1" spans="1:111">
      <c r="A27" s="45"/>
      <c r="B27" s="45"/>
      <c r="C27" s="45"/>
      <c r="D27" s="45"/>
      <c r="E27" s="45"/>
      <c r="F27" s="45"/>
      <c r="G27" s="41"/>
      <c r="H27" s="41"/>
      <c r="I27" s="47">
        <v>25</v>
      </c>
      <c r="J27" s="41">
        <f t="shared" si="2"/>
        <v>29000</v>
      </c>
      <c r="K27" s="41">
        <f t="shared" si="3"/>
        <v>3450</v>
      </c>
      <c r="L27" s="47">
        <v>500</v>
      </c>
      <c r="M27" s="48">
        <f t="shared" si="0"/>
        <v>29000</v>
      </c>
      <c r="N27" s="41">
        <v>0</v>
      </c>
      <c r="O27" s="41">
        <v>0</v>
      </c>
      <c r="P27" s="41">
        <v>0</v>
      </c>
      <c r="Q27" s="41">
        <v>0</v>
      </c>
      <c r="R27" s="41">
        <f t="shared" si="1"/>
        <v>29000</v>
      </c>
      <c r="S27" s="61"/>
      <c r="T27" s="62"/>
      <c r="U27" s="45"/>
      <c r="V27" s="59"/>
      <c r="W27" s="61"/>
      <c r="X27" s="63"/>
      <c r="Y27" s="61"/>
      <c r="Z27" s="61"/>
      <c r="AA27" s="63"/>
      <c r="AB27" s="61"/>
      <c r="AC27" s="63"/>
      <c r="AD27" s="61"/>
      <c r="AE27" s="61"/>
      <c r="AF27" s="63"/>
      <c r="AG27" s="61"/>
      <c r="AH27" s="63"/>
      <c r="AI27" s="78"/>
      <c r="AJ27" s="78"/>
      <c r="AK27" s="59"/>
      <c r="AL27" s="78"/>
      <c r="AM27" s="59"/>
      <c r="AN27" s="78"/>
      <c r="AO27" s="59"/>
      <c r="AP27" s="78"/>
      <c r="AQ27" s="78"/>
      <c r="AR27" s="59"/>
      <c r="AS27" s="78"/>
      <c r="AT27" s="59"/>
      <c r="AU27" s="78"/>
      <c r="AV27" s="59"/>
      <c r="AW27" s="78"/>
      <c r="AX27" s="59"/>
      <c r="AY27" s="78"/>
      <c r="AZ27" s="59"/>
      <c r="BA27" s="78"/>
      <c r="BB27" s="59"/>
      <c r="BC27" s="5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</row>
    <row r="28" spans="1:55">
      <c r="A28" s="45"/>
      <c r="B28" s="45"/>
      <c r="C28" s="45"/>
      <c r="D28" s="45"/>
      <c r="E28" s="45"/>
      <c r="F28" s="45"/>
      <c r="G28" s="41"/>
      <c r="H28" s="41"/>
      <c r="I28" s="41">
        <v>26</v>
      </c>
      <c r="J28" s="41">
        <f t="shared" si="2"/>
        <v>32950</v>
      </c>
      <c r="K28" s="41">
        <f t="shared" si="3"/>
        <v>3950</v>
      </c>
      <c r="L28" s="41">
        <f t="shared" ref="L28:L31" si="8">L27</f>
        <v>500</v>
      </c>
      <c r="M28" s="48">
        <f t="shared" si="0"/>
        <v>32950</v>
      </c>
      <c r="N28" s="41">
        <v>0</v>
      </c>
      <c r="O28" s="41">
        <v>0</v>
      </c>
      <c r="P28" s="41">
        <v>0</v>
      </c>
      <c r="Q28" s="41">
        <v>0</v>
      </c>
      <c r="R28" s="41">
        <f t="shared" si="1"/>
        <v>32950</v>
      </c>
      <c r="S28" s="61"/>
      <c r="T28" s="62"/>
      <c r="U28" s="45"/>
      <c r="V28" s="59"/>
      <c r="W28" s="61"/>
      <c r="X28" s="63"/>
      <c r="Y28" s="61"/>
      <c r="Z28" s="61"/>
      <c r="AA28" s="63"/>
      <c r="AB28" s="61"/>
      <c r="AC28" s="63"/>
      <c r="AD28" s="61"/>
      <c r="AE28" s="61"/>
      <c r="AF28" s="63"/>
      <c r="AG28" s="61"/>
      <c r="AH28" s="63"/>
      <c r="AI28" s="78"/>
      <c r="AJ28" s="78"/>
      <c r="AK28" s="59"/>
      <c r="AL28" s="78"/>
      <c r="AM28" s="59"/>
      <c r="AN28" s="78"/>
      <c r="AO28" s="59"/>
      <c r="AP28" s="78"/>
      <c r="AQ28" s="78"/>
      <c r="AR28" s="59"/>
      <c r="AS28" s="78"/>
      <c r="AT28" s="59"/>
      <c r="AU28" s="78"/>
      <c r="AV28" s="59"/>
      <c r="AW28" s="78"/>
      <c r="AX28" s="59"/>
      <c r="AY28" s="78"/>
      <c r="AZ28" s="59"/>
      <c r="BA28" s="78"/>
      <c r="BB28" s="59"/>
      <c r="BC28" s="59"/>
    </row>
    <row r="29" spans="1:55">
      <c r="A29" s="45"/>
      <c r="B29" s="45"/>
      <c r="C29" s="45"/>
      <c r="D29" s="45"/>
      <c r="E29" s="45"/>
      <c r="F29" s="45"/>
      <c r="G29" s="41"/>
      <c r="H29" s="41"/>
      <c r="I29" s="41">
        <v>27</v>
      </c>
      <c r="J29" s="41">
        <f t="shared" si="2"/>
        <v>37400</v>
      </c>
      <c r="K29" s="41">
        <f t="shared" si="3"/>
        <v>4450</v>
      </c>
      <c r="L29" s="41">
        <f t="shared" si="8"/>
        <v>500</v>
      </c>
      <c r="M29" s="48">
        <f t="shared" si="0"/>
        <v>37400</v>
      </c>
      <c r="N29" s="41">
        <v>0</v>
      </c>
      <c r="O29" s="41">
        <v>0</v>
      </c>
      <c r="P29" s="41">
        <v>0</v>
      </c>
      <c r="Q29" s="41">
        <v>0</v>
      </c>
      <c r="R29" s="41">
        <f t="shared" si="1"/>
        <v>37400</v>
      </c>
      <c r="S29" s="61"/>
      <c r="T29" s="62"/>
      <c r="U29" s="45"/>
      <c r="V29" s="59"/>
      <c r="W29" s="61"/>
      <c r="X29" s="63"/>
      <c r="Y29" s="61"/>
      <c r="Z29" s="61"/>
      <c r="AA29" s="63"/>
      <c r="AB29" s="61"/>
      <c r="AC29" s="63"/>
      <c r="AD29" s="61"/>
      <c r="AE29" s="61"/>
      <c r="AF29" s="63"/>
      <c r="AG29" s="61"/>
      <c r="AH29" s="63"/>
      <c r="AI29" s="78"/>
      <c r="AJ29" s="78"/>
      <c r="AK29" s="59"/>
      <c r="AL29" s="78"/>
      <c r="AM29" s="59"/>
      <c r="AN29" s="78"/>
      <c r="AO29" s="59"/>
      <c r="AP29" s="78"/>
      <c r="AQ29" s="78"/>
      <c r="AR29" s="59"/>
      <c r="AS29" s="78"/>
      <c r="AT29" s="59"/>
      <c r="AU29" s="78"/>
      <c r="AV29" s="59"/>
      <c r="AW29" s="78"/>
      <c r="AX29" s="59"/>
      <c r="AY29" s="78"/>
      <c r="AZ29" s="59"/>
      <c r="BA29" s="78"/>
      <c r="BB29" s="59"/>
      <c r="BC29" s="59"/>
    </row>
    <row r="30" spans="1:55">
      <c r="A30" s="45"/>
      <c r="B30" s="45"/>
      <c r="C30" s="45"/>
      <c r="D30" s="45"/>
      <c r="E30" s="45"/>
      <c r="F30" s="45"/>
      <c r="G30" s="41"/>
      <c r="H30" s="41"/>
      <c r="I30" s="41">
        <v>28</v>
      </c>
      <c r="J30" s="41">
        <f t="shared" si="2"/>
        <v>42350</v>
      </c>
      <c r="K30" s="41">
        <f t="shared" si="3"/>
        <v>4950</v>
      </c>
      <c r="L30" s="41">
        <f t="shared" si="8"/>
        <v>500</v>
      </c>
      <c r="M30" s="48">
        <f t="shared" si="0"/>
        <v>42350</v>
      </c>
      <c r="N30" s="41">
        <v>0</v>
      </c>
      <c r="O30" s="41">
        <v>0</v>
      </c>
      <c r="P30" s="41">
        <v>0</v>
      </c>
      <c r="Q30" s="41">
        <v>0</v>
      </c>
      <c r="R30" s="41">
        <f t="shared" si="1"/>
        <v>42350</v>
      </c>
      <c r="S30" s="61"/>
      <c r="T30" s="62"/>
      <c r="U30" s="45"/>
      <c r="V30" s="59"/>
      <c r="W30" s="61"/>
      <c r="X30" s="63"/>
      <c r="Y30" s="61"/>
      <c r="Z30" s="61"/>
      <c r="AA30" s="63"/>
      <c r="AB30" s="61"/>
      <c r="AC30" s="63"/>
      <c r="AD30" s="61"/>
      <c r="AE30" s="61"/>
      <c r="AF30" s="63"/>
      <c r="AG30" s="61"/>
      <c r="AH30" s="63"/>
      <c r="AI30" s="78"/>
      <c r="AJ30" s="78"/>
      <c r="AK30" s="59"/>
      <c r="AL30" s="78"/>
      <c r="AM30" s="59"/>
      <c r="AN30" s="78"/>
      <c r="AO30" s="59"/>
      <c r="AP30" s="78"/>
      <c r="AQ30" s="78"/>
      <c r="AR30" s="59"/>
      <c r="AS30" s="78"/>
      <c r="AT30" s="59"/>
      <c r="AU30" s="78"/>
      <c r="AV30" s="59"/>
      <c r="AW30" s="78"/>
      <c r="AX30" s="59"/>
      <c r="AY30" s="78"/>
      <c r="AZ30" s="59"/>
      <c r="BA30" s="78"/>
      <c r="BB30" s="59"/>
      <c r="BC30" s="59"/>
    </row>
    <row r="31" spans="1:55">
      <c r="A31" s="45"/>
      <c r="B31" s="45"/>
      <c r="C31" s="45"/>
      <c r="D31" s="45"/>
      <c r="E31" s="45"/>
      <c r="F31" s="45"/>
      <c r="G31" s="41"/>
      <c r="H31" s="41"/>
      <c r="I31" s="41">
        <v>29</v>
      </c>
      <c r="J31" s="41">
        <f t="shared" si="2"/>
        <v>47800</v>
      </c>
      <c r="K31" s="41">
        <f t="shared" si="3"/>
        <v>5450</v>
      </c>
      <c r="L31" s="41">
        <f t="shared" si="8"/>
        <v>500</v>
      </c>
      <c r="M31" s="48">
        <f t="shared" si="0"/>
        <v>47800</v>
      </c>
      <c r="N31" s="41">
        <v>0</v>
      </c>
      <c r="O31" s="41">
        <v>0</v>
      </c>
      <c r="P31" s="41">
        <v>0</v>
      </c>
      <c r="Q31" s="41">
        <v>0</v>
      </c>
      <c r="R31" s="41">
        <f t="shared" si="1"/>
        <v>47800</v>
      </c>
      <c r="S31" s="61"/>
      <c r="T31" s="62"/>
      <c r="U31" s="45"/>
      <c r="V31" s="59"/>
      <c r="W31" s="61"/>
      <c r="X31" s="63"/>
      <c r="Y31" s="61"/>
      <c r="Z31" s="61"/>
      <c r="AA31" s="63"/>
      <c r="AB31" s="61"/>
      <c r="AC31" s="63"/>
      <c r="AD31" s="61"/>
      <c r="AE31" s="61"/>
      <c r="AF31" s="63"/>
      <c r="AG31" s="61"/>
      <c r="AH31" s="63"/>
      <c r="AI31" s="78"/>
      <c r="AJ31" s="78"/>
      <c r="AK31" s="59"/>
      <c r="AL31" s="78"/>
      <c r="AM31" s="59"/>
      <c r="AN31" s="78"/>
      <c r="AO31" s="59"/>
      <c r="AP31" s="78"/>
      <c r="AQ31" s="78"/>
      <c r="AR31" s="59"/>
      <c r="AS31" s="78"/>
      <c r="AT31" s="59"/>
      <c r="AU31" s="78"/>
      <c r="AV31" s="59"/>
      <c r="AW31" s="78"/>
      <c r="AX31" s="59"/>
      <c r="AY31" s="78"/>
      <c r="AZ31" s="59"/>
      <c r="BA31" s="78"/>
      <c r="BB31" s="59"/>
      <c r="BC31" s="59"/>
    </row>
    <row r="32" s="38" customFormat="1" spans="1:111">
      <c r="A32" s="45"/>
      <c r="B32" s="45"/>
      <c r="C32" s="45"/>
      <c r="D32" s="45"/>
      <c r="E32" s="45"/>
      <c r="F32" s="45"/>
      <c r="G32" s="41"/>
      <c r="H32" s="41"/>
      <c r="I32" s="47">
        <v>30</v>
      </c>
      <c r="J32" s="41">
        <f t="shared" si="2"/>
        <v>53750</v>
      </c>
      <c r="K32" s="41">
        <f t="shared" si="3"/>
        <v>5950</v>
      </c>
      <c r="L32" s="47">
        <v>800</v>
      </c>
      <c r="M32" s="48">
        <f t="shared" si="0"/>
        <v>53750</v>
      </c>
      <c r="N32" s="41">
        <v>0</v>
      </c>
      <c r="O32" s="41">
        <v>0</v>
      </c>
      <c r="P32" s="41">
        <v>0</v>
      </c>
      <c r="Q32" s="41">
        <v>0</v>
      </c>
      <c r="R32" s="41">
        <f t="shared" si="1"/>
        <v>53750</v>
      </c>
      <c r="S32" s="61"/>
      <c r="T32" s="62"/>
      <c r="U32" s="45"/>
      <c r="V32" s="59"/>
      <c r="W32" s="61"/>
      <c r="X32" s="63"/>
      <c r="Y32" s="61"/>
      <c r="Z32" s="61"/>
      <c r="AA32" s="63"/>
      <c r="AB32" s="61"/>
      <c r="AC32" s="63"/>
      <c r="AD32" s="61"/>
      <c r="AE32" s="61"/>
      <c r="AF32" s="63"/>
      <c r="AG32" s="61"/>
      <c r="AH32" s="63"/>
      <c r="AI32" s="78"/>
      <c r="AJ32" s="78"/>
      <c r="AK32" s="59"/>
      <c r="AL32" s="78"/>
      <c r="AM32" s="59"/>
      <c r="AN32" s="78"/>
      <c r="AO32" s="59"/>
      <c r="AP32" s="78"/>
      <c r="AQ32" s="78"/>
      <c r="AR32" s="59"/>
      <c r="AS32" s="78"/>
      <c r="AT32" s="59"/>
      <c r="AU32" s="78"/>
      <c r="AV32" s="59"/>
      <c r="AW32" s="78"/>
      <c r="AX32" s="59"/>
      <c r="AY32" s="78"/>
      <c r="AZ32" s="59"/>
      <c r="BA32" s="78"/>
      <c r="BB32" s="59"/>
      <c r="BC32" s="5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</row>
    <row r="33" spans="1:55">
      <c r="A33" s="45"/>
      <c r="B33" s="45"/>
      <c r="C33" s="45"/>
      <c r="D33" s="45"/>
      <c r="E33" s="45"/>
      <c r="F33" s="45"/>
      <c r="G33" s="41"/>
      <c r="H33" s="41"/>
      <c r="I33" s="41">
        <v>31</v>
      </c>
      <c r="J33" s="41">
        <f t="shared" si="2"/>
        <v>60500</v>
      </c>
      <c r="K33" s="41">
        <f t="shared" si="3"/>
        <v>6750</v>
      </c>
      <c r="L33" s="41">
        <f t="shared" ref="L33:L36" si="9">L32</f>
        <v>800</v>
      </c>
      <c r="M33" s="48">
        <f t="shared" si="0"/>
        <v>60500</v>
      </c>
      <c r="N33" s="41">
        <v>0</v>
      </c>
      <c r="O33" s="41">
        <v>0</v>
      </c>
      <c r="P33" s="41">
        <v>0</v>
      </c>
      <c r="Q33" s="41">
        <v>0</v>
      </c>
      <c r="R33" s="41">
        <f t="shared" si="1"/>
        <v>60500</v>
      </c>
      <c r="S33" s="61"/>
      <c r="T33" s="62"/>
      <c r="U33" s="45"/>
      <c r="V33" s="59"/>
      <c r="W33" s="61"/>
      <c r="X33" s="63"/>
      <c r="Y33" s="61"/>
      <c r="Z33" s="61"/>
      <c r="AA33" s="63"/>
      <c r="AB33" s="61"/>
      <c r="AC33" s="63"/>
      <c r="AD33" s="61"/>
      <c r="AE33" s="61"/>
      <c r="AF33" s="63"/>
      <c r="AG33" s="61"/>
      <c r="AH33" s="63"/>
      <c r="AI33" s="78"/>
      <c r="AJ33" s="78"/>
      <c r="AK33" s="59"/>
      <c r="AL33" s="78"/>
      <c r="AM33" s="59"/>
      <c r="AN33" s="78"/>
      <c r="AO33" s="59"/>
      <c r="AP33" s="78"/>
      <c r="AQ33" s="78"/>
      <c r="AR33" s="59"/>
      <c r="AS33" s="78"/>
      <c r="AT33" s="59"/>
      <c r="AU33" s="78"/>
      <c r="AV33" s="59"/>
      <c r="AW33" s="78"/>
      <c r="AX33" s="59"/>
      <c r="AY33" s="78"/>
      <c r="AZ33" s="59"/>
      <c r="BA33" s="78"/>
      <c r="BB33" s="59"/>
      <c r="BC33" s="59"/>
    </row>
    <row r="34" spans="1:55">
      <c r="A34" s="45"/>
      <c r="B34" s="45"/>
      <c r="C34" s="45"/>
      <c r="D34" s="45"/>
      <c r="E34" s="45"/>
      <c r="F34" s="45"/>
      <c r="G34" s="41"/>
      <c r="H34" s="41"/>
      <c r="I34" s="41">
        <v>32</v>
      </c>
      <c r="J34" s="41">
        <f t="shared" si="2"/>
        <v>68050</v>
      </c>
      <c r="K34" s="41">
        <f t="shared" si="3"/>
        <v>7550</v>
      </c>
      <c r="L34" s="41">
        <f t="shared" si="9"/>
        <v>800</v>
      </c>
      <c r="M34" s="48">
        <f t="shared" si="0"/>
        <v>68050</v>
      </c>
      <c r="N34" s="41">
        <v>0</v>
      </c>
      <c r="O34" s="41">
        <v>0</v>
      </c>
      <c r="P34" s="41">
        <v>0</v>
      </c>
      <c r="Q34" s="41">
        <v>0</v>
      </c>
      <c r="R34" s="41">
        <f t="shared" si="1"/>
        <v>68050</v>
      </c>
      <c r="S34" s="61"/>
      <c r="T34" s="62"/>
      <c r="U34" s="45"/>
      <c r="V34" s="59"/>
      <c r="W34" s="61"/>
      <c r="X34" s="63"/>
      <c r="Y34" s="61"/>
      <c r="Z34" s="61"/>
      <c r="AA34" s="63"/>
      <c r="AB34" s="61"/>
      <c r="AC34" s="63"/>
      <c r="AD34" s="61"/>
      <c r="AE34" s="61"/>
      <c r="AF34" s="63"/>
      <c r="AG34" s="61"/>
      <c r="AH34" s="63"/>
      <c r="AI34" s="78"/>
      <c r="AJ34" s="78"/>
      <c r="AK34" s="59"/>
      <c r="AL34" s="78"/>
      <c r="AM34" s="59"/>
      <c r="AN34" s="78"/>
      <c r="AO34" s="59"/>
      <c r="AP34" s="78"/>
      <c r="AQ34" s="78"/>
      <c r="AR34" s="59"/>
      <c r="AS34" s="78"/>
      <c r="AT34" s="59"/>
      <c r="AU34" s="78"/>
      <c r="AV34" s="59"/>
      <c r="AW34" s="78"/>
      <c r="AX34" s="59"/>
      <c r="AY34" s="78"/>
      <c r="AZ34" s="59"/>
      <c r="BA34" s="78"/>
      <c r="BB34" s="59"/>
      <c r="BC34" s="59"/>
    </row>
    <row r="35" spans="1:55">
      <c r="A35" s="45"/>
      <c r="B35" s="45"/>
      <c r="C35" s="45"/>
      <c r="D35" s="45"/>
      <c r="E35" s="45"/>
      <c r="F35" s="45"/>
      <c r="G35" s="41"/>
      <c r="H35" s="41"/>
      <c r="I35" s="41">
        <v>33</v>
      </c>
      <c r="J35" s="41">
        <f t="shared" si="2"/>
        <v>76400</v>
      </c>
      <c r="K35" s="41">
        <f t="shared" si="3"/>
        <v>8350</v>
      </c>
      <c r="L35" s="41">
        <f t="shared" si="9"/>
        <v>800</v>
      </c>
      <c r="M35" s="48">
        <f t="shared" si="0"/>
        <v>76400</v>
      </c>
      <c r="N35" s="41">
        <v>0</v>
      </c>
      <c r="O35" s="41">
        <v>0</v>
      </c>
      <c r="P35" s="41">
        <v>0</v>
      </c>
      <c r="Q35" s="41">
        <v>0</v>
      </c>
      <c r="R35" s="41">
        <f t="shared" si="1"/>
        <v>76400</v>
      </c>
      <c r="S35" s="61"/>
      <c r="T35" s="62"/>
      <c r="U35" s="45"/>
      <c r="V35" s="59"/>
      <c r="W35" s="61"/>
      <c r="X35" s="63"/>
      <c r="Y35" s="61"/>
      <c r="Z35" s="61"/>
      <c r="AA35" s="63"/>
      <c r="AB35" s="61"/>
      <c r="AC35" s="63"/>
      <c r="AD35" s="61"/>
      <c r="AE35" s="61"/>
      <c r="AF35" s="63"/>
      <c r="AG35" s="61"/>
      <c r="AH35" s="63"/>
      <c r="AI35" s="78"/>
      <c r="AJ35" s="78"/>
      <c r="AK35" s="59"/>
      <c r="AL35" s="78"/>
      <c r="AM35" s="59"/>
      <c r="AN35" s="78"/>
      <c r="AO35" s="59"/>
      <c r="AP35" s="78"/>
      <c r="AQ35" s="78"/>
      <c r="AR35" s="59"/>
      <c r="AS35" s="78"/>
      <c r="AT35" s="59"/>
      <c r="AU35" s="78"/>
      <c r="AV35" s="59"/>
      <c r="AW35" s="78"/>
      <c r="AX35" s="59"/>
      <c r="AY35" s="78"/>
      <c r="AZ35" s="59"/>
      <c r="BA35" s="78"/>
      <c r="BB35" s="59"/>
      <c r="BC35" s="59"/>
    </row>
    <row r="36" spans="1:55">
      <c r="A36" s="45"/>
      <c r="B36" s="45"/>
      <c r="C36" s="45"/>
      <c r="D36" s="45"/>
      <c r="E36" s="45"/>
      <c r="F36" s="45"/>
      <c r="G36" s="41"/>
      <c r="H36" s="41"/>
      <c r="I36" s="41">
        <v>34</v>
      </c>
      <c r="J36" s="41">
        <f t="shared" si="2"/>
        <v>85550</v>
      </c>
      <c r="K36" s="41">
        <f t="shared" si="3"/>
        <v>9150</v>
      </c>
      <c r="L36" s="41">
        <f t="shared" si="9"/>
        <v>800</v>
      </c>
      <c r="M36" s="48">
        <f t="shared" si="0"/>
        <v>85550</v>
      </c>
      <c r="N36" s="41">
        <v>0</v>
      </c>
      <c r="O36" s="41">
        <v>0</v>
      </c>
      <c r="P36" s="41">
        <v>0</v>
      </c>
      <c r="Q36" s="41">
        <v>0</v>
      </c>
      <c r="R36" s="41">
        <f t="shared" si="1"/>
        <v>85550</v>
      </c>
      <c r="S36" s="61"/>
      <c r="T36" s="62"/>
      <c r="U36" s="45"/>
      <c r="V36" s="59"/>
      <c r="W36" s="61"/>
      <c r="X36" s="63"/>
      <c r="Y36" s="61"/>
      <c r="Z36" s="61"/>
      <c r="AA36" s="63"/>
      <c r="AB36" s="61"/>
      <c r="AC36" s="63"/>
      <c r="AD36" s="61"/>
      <c r="AE36" s="61"/>
      <c r="AF36" s="63"/>
      <c r="AG36" s="61"/>
      <c r="AH36" s="63"/>
      <c r="AI36" s="78"/>
      <c r="AJ36" s="78"/>
      <c r="AK36" s="59"/>
      <c r="AL36" s="78"/>
      <c r="AM36" s="59"/>
      <c r="AN36" s="78"/>
      <c r="AO36" s="59"/>
      <c r="AP36" s="78"/>
      <c r="AQ36" s="78"/>
      <c r="AR36" s="59"/>
      <c r="AS36" s="78"/>
      <c r="AT36" s="59"/>
      <c r="AU36" s="78"/>
      <c r="AV36" s="59"/>
      <c r="AW36" s="78"/>
      <c r="AX36" s="59"/>
      <c r="AY36" s="78"/>
      <c r="AZ36" s="59"/>
      <c r="BA36" s="78"/>
      <c r="BB36" s="59"/>
      <c r="BC36" s="59"/>
    </row>
    <row r="37" s="38" customFormat="1" spans="1:111">
      <c r="A37" s="45"/>
      <c r="B37" s="45"/>
      <c r="C37" s="45"/>
      <c r="D37" s="45"/>
      <c r="E37" s="45"/>
      <c r="F37" s="45"/>
      <c r="G37" s="41"/>
      <c r="H37" s="41"/>
      <c r="I37" s="47">
        <v>35</v>
      </c>
      <c r="J37" s="41">
        <f t="shared" si="2"/>
        <v>95500</v>
      </c>
      <c r="K37" s="41">
        <f t="shared" si="3"/>
        <v>9950</v>
      </c>
      <c r="L37" s="47">
        <v>1200</v>
      </c>
      <c r="M37" s="48">
        <f t="shared" si="0"/>
        <v>95500</v>
      </c>
      <c r="N37" s="41">
        <v>0</v>
      </c>
      <c r="O37" s="41">
        <v>0</v>
      </c>
      <c r="P37" s="41">
        <v>0</v>
      </c>
      <c r="Q37" s="41">
        <v>0</v>
      </c>
      <c r="R37" s="41">
        <f t="shared" si="1"/>
        <v>95500</v>
      </c>
      <c r="S37" s="61"/>
      <c r="T37" s="62"/>
      <c r="U37" s="45"/>
      <c r="V37" s="59"/>
      <c r="W37" s="61"/>
      <c r="X37" s="63"/>
      <c r="Y37" s="61"/>
      <c r="Z37" s="61"/>
      <c r="AA37" s="63"/>
      <c r="AB37" s="61"/>
      <c r="AC37" s="63"/>
      <c r="AD37" s="61"/>
      <c r="AE37" s="61"/>
      <c r="AF37" s="63"/>
      <c r="AG37" s="61"/>
      <c r="AH37" s="63"/>
      <c r="AI37" s="78"/>
      <c r="AJ37" s="78"/>
      <c r="AK37" s="59"/>
      <c r="AL37" s="78"/>
      <c r="AM37" s="59"/>
      <c r="AN37" s="78"/>
      <c r="AO37" s="59"/>
      <c r="AP37" s="78"/>
      <c r="AQ37" s="78"/>
      <c r="AR37" s="59"/>
      <c r="AS37" s="78"/>
      <c r="AT37" s="59"/>
      <c r="AU37" s="78"/>
      <c r="AV37" s="59"/>
      <c r="AW37" s="78"/>
      <c r="AX37" s="59"/>
      <c r="AY37" s="78"/>
      <c r="AZ37" s="59"/>
      <c r="BA37" s="78"/>
      <c r="BB37" s="59"/>
      <c r="BC37" s="5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</row>
    <row r="38" spans="1:55">
      <c r="A38" s="45"/>
      <c r="B38" s="45"/>
      <c r="C38" s="45"/>
      <c r="D38" s="45"/>
      <c r="E38" s="45"/>
      <c r="F38" s="45"/>
      <c r="G38" s="41"/>
      <c r="H38" s="41"/>
      <c r="I38" s="41">
        <v>36</v>
      </c>
      <c r="J38" s="41">
        <f t="shared" si="2"/>
        <v>106650</v>
      </c>
      <c r="K38" s="41">
        <f t="shared" si="3"/>
        <v>11150</v>
      </c>
      <c r="L38" s="41">
        <f t="shared" ref="L38:L41" si="10">L37</f>
        <v>1200</v>
      </c>
      <c r="M38" s="48">
        <f t="shared" si="0"/>
        <v>106650</v>
      </c>
      <c r="N38" s="41">
        <v>0</v>
      </c>
      <c r="O38" s="41">
        <v>0</v>
      </c>
      <c r="P38" s="41">
        <v>0</v>
      </c>
      <c r="Q38" s="41">
        <v>0</v>
      </c>
      <c r="R38" s="41">
        <f t="shared" si="1"/>
        <v>106650</v>
      </c>
      <c r="S38" s="61"/>
      <c r="T38" s="62"/>
      <c r="U38" s="45"/>
      <c r="V38" s="59"/>
      <c r="W38" s="61"/>
      <c r="X38" s="63"/>
      <c r="Y38" s="61"/>
      <c r="Z38" s="61"/>
      <c r="AA38" s="63"/>
      <c r="AB38" s="61"/>
      <c r="AC38" s="63"/>
      <c r="AD38" s="61"/>
      <c r="AE38" s="61"/>
      <c r="AF38" s="63"/>
      <c r="AG38" s="61"/>
      <c r="AH38" s="63"/>
      <c r="AI38" s="78"/>
      <c r="AJ38" s="78"/>
      <c r="AK38" s="59"/>
      <c r="AL38" s="78"/>
      <c r="AM38" s="59"/>
      <c r="AN38" s="78"/>
      <c r="AO38" s="59"/>
      <c r="AP38" s="78"/>
      <c r="AQ38" s="78"/>
      <c r="AR38" s="59"/>
      <c r="AS38" s="78"/>
      <c r="AT38" s="59"/>
      <c r="AU38" s="78"/>
      <c r="AV38" s="59"/>
      <c r="AW38" s="78"/>
      <c r="AX38" s="59"/>
      <c r="AY38" s="78"/>
      <c r="AZ38" s="59"/>
      <c r="BA38" s="78"/>
      <c r="BB38" s="59"/>
      <c r="BC38" s="59"/>
    </row>
    <row r="39" spans="1:55">
      <c r="A39" s="45"/>
      <c r="B39" s="45"/>
      <c r="C39" s="45"/>
      <c r="D39" s="45"/>
      <c r="E39" s="45"/>
      <c r="F39" s="45"/>
      <c r="G39" s="41"/>
      <c r="H39" s="41"/>
      <c r="I39" s="41">
        <v>37</v>
      </c>
      <c r="J39" s="41">
        <f t="shared" si="2"/>
        <v>119000</v>
      </c>
      <c r="K39" s="41">
        <f t="shared" si="3"/>
        <v>12350</v>
      </c>
      <c r="L39" s="41">
        <f t="shared" si="10"/>
        <v>1200</v>
      </c>
      <c r="M39" s="48">
        <f t="shared" si="0"/>
        <v>119000</v>
      </c>
      <c r="N39" s="41">
        <v>0</v>
      </c>
      <c r="O39" s="41">
        <v>0</v>
      </c>
      <c r="P39" s="41">
        <v>0</v>
      </c>
      <c r="Q39" s="41">
        <v>0</v>
      </c>
      <c r="R39" s="41">
        <f t="shared" si="1"/>
        <v>119000</v>
      </c>
      <c r="S39" s="61"/>
      <c r="T39" s="62"/>
      <c r="U39" s="45"/>
      <c r="V39" s="59"/>
      <c r="W39" s="61"/>
      <c r="X39" s="63"/>
      <c r="Y39" s="61"/>
      <c r="Z39" s="61"/>
      <c r="AA39" s="63"/>
      <c r="AB39" s="61"/>
      <c r="AC39" s="63"/>
      <c r="AD39" s="61"/>
      <c r="AE39" s="61"/>
      <c r="AF39" s="63"/>
      <c r="AG39" s="61"/>
      <c r="AH39" s="63"/>
      <c r="AI39" s="78"/>
      <c r="AJ39" s="78"/>
      <c r="AK39" s="59"/>
      <c r="AL39" s="78"/>
      <c r="AM39" s="59"/>
      <c r="AN39" s="78"/>
      <c r="AO39" s="59"/>
      <c r="AP39" s="78"/>
      <c r="AQ39" s="78"/>
      <c r="AR39" s="59"/>
      <c r="AS39" s="78"/>
      <c r="AT39" s="59"/>
      <c r="AU39" s="78"/>
      <c r="AV39" s="59"/>
      <c r="AW39" s="78"/>
      <c r="AX39" s="59"/>
      <c r="AY39" s="78"/>
      <c r="AZ39" s="59"/>
      <c r="BA39" s="78"/>
      <c r="BB39" s="59"/>
      <c r="BC39" s="59"/>
    </row>
    <row r="40" spans="1:55">
      <c r="A40" s="45"/>
      <c r="B40" s="45"/>
      <c r="C40" s="45"/>
      <c r="D40" s="45"/>
      <c r="E40" s="45"/>
      <c r="F40" s="45"/>
      <c r="G40" s="41"/>
      <c r="H40" s="41"/>
      <c r="I40" s="41">
        <v>38</v>
      </c>
      <c r="J40" s="41">
        <f t="shared" si="2"/>
        <v>132550</v>
      </c>
      <c r="K40" s="41">
        <f t="shared" si="3"/>
        <v>13550</v>
      </c>
      <c r="L40" s="41">
        <f t="shared" si="10"/>
        <v>1200</v>
      </c>
      <c r="M40" s="48">
        <f t="shared" si="0"/>
        <v>132550</v>
      </c>
      <c r="N40" s="41">
        <v>0</v>
      </c>
      <c r="O40" s="41">
        <v>0</v>
      </c>
      <c r="P40" s="41">
        <v>0</v>
      </c>
      <c r="Q40" s="41">
        <v>0</v>
      </c>
      <c r="R40" s="41">
        <f t="shared" si="1"/>
        <v>132550</v>
      </c>
      <c r="S40" s="61"/>
      <c r="T40" s="62"/>
      <c r="U40" s="45"/>
      <c r="V40" s="59"/>
      <c r="W40" s="61"/>
      <c r="X40" s="63"/>
      <c r="Y40" s="61"/>
      <c r="Z40" s="61"/>
      <c r="AA40" s="63"/>
      <c r="AB40" s="61"/>
      <c r="AC40" s="63"/>
      <c r="AD40" s="61"/>
      <c r="AE40" s="61"/>
      <c r="AF40" s="63"/>
      <c r="AG40" s="61"/>
      <c r="AH40" s="63"/>
      <c r="AI40" s="78"/>
      <c r="AJ40" s="78"/>
      <c r="AK40" s="59"/>
      <c r="AL40" s="78"/>
      <c r="AM40" s="59"/>
      <c r="AN40" s="78"/>
      <c r="AO40" s="59"/>
      <c r="AP40" s="78"/>
      <c r="AQ40" s="78"/>
      <c r="AR40" s="59"/>
      <c r="AS40" s="78"/>
      <c r="AT40" s="59"/>
      <c r="AU40" s="78"/>
      <c r="AV40" s="59"/>
      <c r="AW40" s="78"/>
      <c r="AX40" s="59"/>
      <c r="AY40" s="78"/>
      <c r="AZ40" s="59"/>
      <c r="BA40" s="78"/>
      <c r="BB40" s="59"/>
      <c r="BC40" s="59"/>
    </row>
    <row r="41" spans="1:55">
      <c r="A41" s="45"/>
      <c r="B41" s="45"/>
      <c r="C41" s="45"/>
      <c r="D41" s="45"/>
      <c r="E41" s="45"/>
      <c r="F41" s="45"/>
      <c r="G41" s="41"/>
      <c r="H41" s="41"/>
      <c r="I41" s="41">
        <v>39</v>
      </c>
      <c r="J41" s="41">
        <f t="shared" si="2"/>
        <v>147300</v>
      </c>
      <c r="K41" s="41">
        <f t="shared" si="3"/>
        <v>14750</v>
      </c>
      <c r="L41" s="41">
        <f t="shared" si="10"/>
        <v>1200</v>
      </c>
      <c r="M41" s="48">
        <f t="shared" si="0"/>
        <v>147300</v>
      </c>
      <c r="N41" s="41">
        <v>0</v>
      </c>
      <c r="O41" s="41">
        <v>0</v>
      </c>
      <c r="P41" s="41">
        <v>0</v>
      </c>
      <c r="Q41" s="41">
        <v>0</v>
      </c>
      <c r="R41" s="41">
        <f t="shared" si="1"/>
        <v>147300</v>
      </c>
      <c r="S41" s="61"/>
      <c r="T41" s="62"/>
      <c r="U41" s="45"/>
      <c r="V41" s="59"/>
      <c r="W41" s="61"/>
      <c r="X41" s="63"/>
      <c r="Y41" s="61"/>
      <c r="Z41" s="61"/>
      <c r="AA41" s="63"/>
      <c r="AB41" s="61"/>
      <c r="AC41" s="63"/>
      <c r="AD41" s="61"/>
      <c r="AE41" s="61"/>
      <c r="AF41" s="63"/>
      <c r="AG41" s="61"/>
      <c r="AH41" s="63"/>
      <c r="AI41" s="78"/>
      <c r="AJ41" s="78"/>
      <c r="AK41" s="59"/>
      <c r="AL41" s="78"/>
      <c r="AM41" s="59"/>
      <c r="AN41" s="78"/>
      <c r="AO41" s="59"/>
      <c r="AP41" s="78"/>
      <c r="AQ41" s="78"/>
      <c r="AR41" s="59"/>
      <c r="AS41" s="78"/>
      <c r="AT41" s="59"/>
      <c r="AU41" s="78"/>
      <c r="AV41" s="59"/>
      <c r="AW41" s="78"/>
      <c r="AX41" s="59"/>
      <c r="AY41" s="78"/>
      <c r="AZ41" s="59"/>
      <c r="BA41" s="78"/>
      <c r="BB41" s="59"/>
      <c r="BC41" s="59"/>
    </row>
    <row r="42" s="38" customFormat="1" spans="1:111">
      <c r="A42" s="45"/>
      <c r="B42" s="45"/>
      <c r="C42" s="45"/>
      <c r="D42" s="45"/>
      <c r="E42" s="45"/>
      <c r="F42" s="45"/>
      <c r="G42" s="41"/>
      <c r="H42" s="41"/>
      <c r="I42" s="47">
        <v>40</v>
      </c>
      <c r="J42" s="41">
        <f t="shared" si="2"/>
        <v>163250</v>
      </c>
      <c r="K42" s="41">
        <f t="shared" si="3"/>
        <v>15950</v>
      </c>
      <c r="L42" s="47">
        <v>3000</v>
      </c>
      <c r="M42" s="48">
        <f t="shared" si="0"/>
        <v>163250</v>
      </c>
      <c r="N42" s="41">
        <v>0</v>
      </c>
      <c r="O42" s="41">
        <v>0</v>
      </c>
      <c r="P42" s="41">
        <v>0</v>
      </c>
      <c r="Q42" s="41">
        <v>0</v>
      </c>
      <c r="R42" s="41">
        <f t="shared" si="1"/>
        <v>163250</v>
      </c>
      <c r="S42" s="61"/>
      <c r="T42" s="62"/>
      <c r="U42" s="45"/>
      <c r="V42" s="59"/>
      <c r="W42" s="61"/>
      <c r="X42" s="63"/>
      <c r="Y42" s="61"/>
      <c r="Z42" s="61"/>
      <c r="AA42" s="63"/>
      <c r="AB42" s="61"/>
      <c r="AC42" s="63"/>
      <c r="AD42" s="61"/>
      <c r="AE42" s="61"/>
      <c r="AF42" s="63"/>
      <c r="AG42" s="61"/>
      <c r="AH42" s="63"/>
      <c r="AI42" s="78"/>
      <c r="AJ42" s="78"/>
      <c r="AK42" s="59"/>
      <c r="AL42" s="78"/>
      <c r="AM42" s="59"/>
      <c r="AN42" s="78"/>
      <c r="AO42" s="59"/>
      <c r="AP42" s="78"/>
      <c r="AQ42" s="78"/>
      <c r="AR42" s="59"/>
      <c r="AS42" s="78"/>
      <c r="AT42" s="59"/>
      <c r="AU42" s="78"/>
      <c r="AV42" s="59"/>
      <c r="AW42" s="78"/>
      <c r="AX42" s="59"/>
      <c r="AY42" s="78"/>
      <c r="AZ42" s="59"/>
      <c r="BA42" s="78"/>
      <c r="BB42" s="59"/>
      <c r="BC42" s="5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</row>
    <row r="43" spans="1:55">
      <c r="A43" s="45"/>
      <c r="B43" s="45"/>
      <c r="C43" s="45"/>
      <c r="D43" s="45"/>
      <c r="E43" s="45"/>
      <c r="F43" s="45"/>
      <c r="G43" s="41"/>
      <c r="H43" s="41"/>
      <c r="I43" s="41">
        <v>41</v>
      </c>
      <c r="J43" s="41">
        <f t="shared" si="2"/>
        <v>182200</v>
      </c>
      <c r="K43" s="41">
        <f t="shared" si="3"/>
        <v>18950</v>
      </c>
      <c r="L43" s="41">
        <f t="shared" ref="L43:L46" si="11">L42</f>
        <v>3000</v>
      </c>
      <c r="M43" s="48">
        <f t="shared" si="0"/>
        <v>182200</v>
      </c>
      <c r="N43" s="41">
        <v>0</v>
      </c>
      <c r="O43" s="41">
        <v>0</v>
      </c>
      <c r="P43" s="41">
        <v>0</v>
      </c>
      <c r="Q43" s="41">
        <v>0</v>
      </c>
      <c r="R43" s="41">
        <f t="shared" si="1"/>
        <v>182200</v>
      </c>
      <c r="S43" s="61"/>
      <c r="T43" s="62"/>
      <c r="U43" s="45"/>
      <c r="V43" s="59"/>
      <c r="W43" s="61"/>
      <c r="X43" s="63"/>
      <c r="Y43" s="61"/>
      <c r="Z43" s="61"/>
      <c r="AA43" s="63"/>
      <c r="AB43" s="61"/>
      <c r="AC43" s="63"/>
      <c r="AD43" s="61"/>
      <c r="AE43" s="61"/>
      <c r="AF43" s="63"/>
      <c r="AG43" s="61"/>
      <c r="AH43" s="63"/>
      <c r="AI43" s="78"/>
      <c r="AJ43" s="78"/>
      <c r="AK43" s="59"/>
      <c r="AL43" s="78"/>
      <c r="AM43" s="59"/>
      <c r="AN43" s="78"/>
      <c r="AO43" s="59"/>
      <c r="AP43" s="78"/>
      <c r="AQ43" s="78"/>
      <c r="AR43" s="59"/>
      <c r="AS43" s="78"/>
      <c r="AT43" s="59"/>
      <c r="AU43" s="78"/>
      <c r="AV43" s="59"/>
      <c r="AW43" s="78"/>
      <c r="AX43" s="59"/>
      <c r="AY43" s="78"/>
      <c r="AZ43" s="59"/>
      <c r="BA43" s="78"/>
      <c r="BB43" s="59"/>
      <c r="BC43" s="59"/>
    </row>
    <row r="44" spans="1:55">
      <c r="A44" s="45"/>
      <c r="B44" s="45"/>
      <c r="C44" s="45"/>
      <c r="D44" s="45"/>
      <c r="E44" s="45"/>
      <c r="F44" s="45"/>
      <c r="G44" s="41"/>
      <c r="H44" s="41"/>
      <c r="I44" s="41">
        <v>42</v>
      </c>
      <c r="J44" s="41">
        <f t="shared" si="2"/>
        <v>204150</v>
      </c>
      <c r="K44" s="41">
        <f t="shared" si="3"/>
        <v>21950</v>
      </c>
      <c r="L44" s="41">
        <f t="shared" si="11"/>
        <v>3000</v>
      </c>
      <c r="M44" s="48">
        <f t="shared" si="0"/>
        <v>204150</v>
      </c>
      <c r="N44" s="41">
        <v>0</v>
      </c>
      <c r="O44" s="41">
        <v>0</v>
      </c>
      <c r="P44" s="41">
        <v>0</v>
      </c>
      <c r="Q44" s="41">
        <v>0</v>
      </c>
      <c r="R44" s="41">
        <f t="shared" si="1"/>
        <v>204150</v>
      </c>
      <c r="S44" s="61"/>
      <c r="T44" s="62"/>
      <c r="U44" s="45"/>
      <c r="V44" s="59"/>
      <c r="W44" s="61"/>
      <c r="X44" s="63"/>
      <c r="Y44" s="61"/>
      <c r="Z44" s="61"/>
      <c r="AA44" s="63"/>
      <c r="AB44" s="61"/>
      <c r="AC44" s="63"/>
      <c r="AD44" s="61"/>
      <c r="AE44" s="61"/>
      <c r="AF44" s="63"/>
      <c r="AG44" s="61"/>
      <c r="AH44" s="63"/>
      <c r="AI44" s="78"/>
      <c r="AJ44" s="78"/>
      <c r="AK44" s="59"/>
      <c r="AL44" s="78"/>
      <c r="AM44" s="59"/>
      <c r="AN44" s="78"/>
      <c r="AO44" s="59"/>
      <c r="AP44" s="78"/>
      <c r="AQ44" s="78"/>
      <c r="AR44" s="59"/>
      <c r="AS44" s="78"/>
      <c r="AT44" s="59"/>
      <c r="AU44" s="78"/>
      <c r="AV44" s="59"/>
      <c r="AW44" s="78"/>
      <c r="AX44" s="59"/>
      <c r="AY44" s="78"/>
      <c r="AZ44" s="59"/>
      <c r="BA44" s="78"/>
      <c r="BB44" s="59"/>
      <c r="BC44" s="59"/>
    </row>
    <row r="45" spans="1:55">
      <c r="A45" s="45"/>
      <c r="B45" s="45"/>
      <c r="C45" s="45"/>
      <c r="D45" s="45"/>
      <c r="E45" s="45"/>
      <c r="F45" s="45"/>
      <c r="G45" s="41"/>
      <c r="H45" s="41"/>
      <c r="I45" s="41">
        <v>43</v>
      </c>
      <c r="J45" s="41">
        <f t="shared" si="2"/>
        <v>229100</v>
      </c>
      <c r="K45" s="41">
        <f t="shared" si="3"/>
        <v>24950</v>
      </c>
      <c r="L45" s="41">
        <f t="shared" si="11"/>
        <v>3000</v>
      </c>
      <c r="M45" s="48">
        <f t="shared" si="0"/>
        <v>229100</v>
      </c>
      <c r="N45" s="41">
        <v>0</v>
      </c>
      <c r="O45" s="41">
        <v>0</v>
      </c>
      <c r="P45" s="41">
        <v>0</v>
      </c>
      <c r="Q45" s="41">
        <v>0</v>
      </c>
      <c r="R45" s="41">
        <f t="shared" si="1"/>
        <v>229100</v>
      </c>
      <c r="S45" s="61"/>
      <c r="T45" s="62"/>
      <c r="U45" s="45"/>
      <c r="V45" s="59"/>
      <c r="W45" s="61"/>
      <c r="X45" s="63"/>
      <c r="Y45" s="61"/>
      <c r="Z45" s="61"/>
      <c r="AA45" s="63"/>
      <c r="AB45" s="61"/>
      <c r="AC45" s="63"/>
      <c r="AD45" s="61"/>
      <c r="AE45" s="61"/>
      <c r="AF45" s="63"/>
      <c r="AG45" s="61"/>
      <c r="AH45" s="63"/>
      <c r="AI45" s="78"/>
      <c r="AJ45" s="78"/>
      <c r="AK45" s="59"/>
      <c r="AL45" s="78"/>
      <c r="AM45" s="59"/>
      <c r="AN45" s="78"/>
      <c r="AO45" s="59"/>
      <c r="AP45" s="78"/>
      <c r="AQ45" s="78"/>
      <c r="AR45" s="59"/>
      <c r="AS45" s="78"/>
      <c r="AT45" s="59"/>
      <c r="AU45" s="78"/>
      <c r="AV45" s="59"/>
      <c r="AW45" s="78"/>
      <c r="AX45" s="59"/>
      <c r="AY45" s="78"/>
      <c r="AZ45" s="59"/>
      <c r="BA45" s="78"/>
      <c r="BB45" s="59"/>
      <c r="BC45" s="59"/>
    </row>
    <row r="46" spans="1:55">
      <c r="A46" s="46"/>
      <c r="B46" s="46"/>
      <c r="C46" s="45"/>
      <c r="D46" s="45"/>
      <c r="E46" s="45"/>
      <c r="F46" s="45"/>
      <c r="G46" s="41"/>
      <c r="H46" s="41"/>
      <c r="I46" s="41">
        <v>44</v>
      </c>
      <c r="J46" s="41">
        <f t="shared" si="2"/>
        <v>257050</v>
      </c>
      <c r="K46" s="41">
        <f t="shared" si="3"/>
        <v>27950</v>
      </c>
      <c r="L46" s="41">
        <f t="shared" si="11"/>
        <v>3000</v>
      </c>
      <c r="M46" s="48">
        <f t="shared" si="0"/>
        <v>257050</v>
      </c>
      <c r="N46" s="41">
        <v>0</v>
      </c>
      <c r="O46" s="41">
        <v>0</v>
      </c>
      <c r="P46" s="41">
        <v>0</v>
      </c>
      <c r="Q46" s="41">
        <v>0</v>
      </c>
      <c r="R46" s="41">
        <f t="shared" si="1"/>
        <v>257050</v>
      </c>
      <c r="S46" s="61"/>
      <c r="T46" s="62"/>
      <c r="U46" s="45"/>
      <c r="V46" s="59"/>
      <c r="W46" s="61"/>
      <c r="X46" s="63"/>
      <c r="Y46" s="61"/>
      <c r="Z46" s="61"/>
      <c r="AA46" s="63"/>
      <c r="AB46" s="61"/>
      <c r="AC46" s="63"/>
      <c r="AD46" s="61"/>
      <c r="AE46" s="61"/>
      <c r="AF46" s="63"/>
      <c r="AG46" s="61"/>
      <c r="AH46" s="63"/>
      <c r="AI46" s="78"/>
      <c r="AJ46" s="78"/>
      <c r="AK46" s="59"/>
      <c r="AL46" s="78"/>
      <c r="AM46" s="59"/>
      <c r="AN46" s="78"/>
      <c r="AO46" s="59"/>
      <c r="AP46" s="78"/>
      <c r="AQ46" s="78"/>
      <c r="AR46" s="59"/>
      <c r="AS46" s="78"/>
      <c r="AT46" s="59"/>
      <c r="AU46" s="78"/>
      <c r="AV46" s="59"/>
      <c r="AW46" s="78"/>
      <c r="AX46" s="59"/>
      <c r="AY46" s="78"/>
      <c r="AZ46" s="59"/>
      <c r="BA46" s="78"/>
      <c r="BB46" s="59"/>
      <c r="BC46" s="59"/>
    </row>
    <row r="47" s="38" customFormat="1" spans="1:111">
      <c r="A47" s="44">
        <f>A3+B47</f>
        <v>2</v>
      </c>
      <c r="B47" s="44">
        <v>1</v>
      </c>
      <c r="C47" s="46"/>
      <c r="D47" s="46"/>
      <c r="E47" s="45"/>
      <c r="F47" s="45"/>
      <c r="G47" s="41"/>
      <c r="H47" s="41"/>
      <c r="I47" s="49">
        <v>45</v>
      </c>
      <c r="J47" s="41">
        <f t="shared" si="2"/>
        <v>288000</v>
      </c>
      <c r="K47" s="41">
        <f t="shared" si="3"/>
        <v>30950</v>
      </c>
      <c r="L47" s="47">
        <v>5000</v>
      </c>
      <c r="M47" s="48">
        <f t="shared" si="0"/>
        <v>288000</v>
      </c>
      <c r="N47" s="41">
        <v>0</v>
      </c>
      <c r="O47" s="41">
        <v>0</v>
      </c>
      <c r="P47" s="41">
        <v>0</v>
      </c>
      <c r="Q47" s="41">
        <v>0</v>
      </c>
      <c r="R47" s="41">
        <f t="shared" si="1"/>
        <v>288000</v>
      </c>
      <c r="S47" s="61"/>
      <c r="T47" s="62"/>
      <c r="U47" s="45"/>
      <c r="V47" s="59"/>
      <c r="W47" s="61"/>
      <c r="X47" s="63"/>
      <c r="Y47" s="61"/>
      <c r="Z47" s="61"/>
      <c r="AA47" s="63"/>
      <c r="AB47" s="61"/>
      <c r="AC47" s="63"/>
      <c r="AD47" s="61"/>
      <c r="AE47" s="61"/>
      <c r="AF47" s="63"/>
      <c r="AG47" s="61"/>
      <c r="AH47" s="63"/>
      <c r="AI47" s="78"/>
      <c r="AJ47" s="78"/>
      <c r="AK47" s="59"/>
      <c r="AL47" s="78"/>
      <c r="AM47" s="59"/>
      <c r="AN47" s="78"/>
      <c r="AO47" s="59"/>
      <c r="AP47" s="78"/>
      <c r="AQ47" s="78"/>
      <c r="AR47" s="59"/>
      <c r="AS47" s="78"/>
      <c r="AT47" s="59"/>
      <c r="AU47" s="78"/>
      <c r="AV47" s="59"/>
      <c r="AW47" s="78"/>
      <c r="AX47" s="59"/>
      <c r="AY47" s="78"/>
      <c r="AZ47" s="59"/>
      <c r="BA47" s="78"/>
      <c r="BB47" s="59"/>
      <c r="BC47" s="5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</row>
    <row r="48" spans="1:55">
      <c r="A48" s="45"/>
      <c r="B48" s="45"/>
      <c r="C48" s="44">
        <f>C3+D48</f>
        <v>2</v>
      </c>
      <c r="D48" s="44">
        <v>1</v>
      </c>
      <c r="E48" s="46"/>
      <c r="F48" s="46"/>
      <c r="G48" s="41"/>
      <c r="H48" s="41"/>
      <c r="I48" s="41">
        <v>46</v>
      </c>
      <c r="J48" s="41">
        <f t="shared" si="2"/>
        <v>323950</v>
      </c>
      <c r="K48" s="41">
        <f t="shared" si="3"/>
        <v>35950</v>
      </c>
      <c r="L48" s="41">
        <f t="shared" ref="L48:L51" si="12">L47</f>
        <v>5000</v>
      </c>
      <c r="M48" s="48">
        <f t="shared" si="0"/>
        <v>323950</v>
      </c>
      <c r="N48" s="41">
        <v>0</v>
      </c>
      <c r="O48" s="41">
        <v>0</v>
      </c>
      <c r="P48" s="41">
        <v>0</v>
      </c>
      <c r="Q48" s="41">
        <v>0</v>
      </c>
      <c r="R48" s="41">
        <f t="shared" si="1"/>
        <v>323950</v>
      </c>
      <c r="S48" s="61"/>
      <c r="T48" s="62"/>
      <c r="U48" s="45"/>
      <c r="V48" s="59"/>
      <c r="W48" s="61"/>
      <c r="X48" s="63"/>
      <c r="Y48" s="61"/>
      <c r="Z48" s="61"/>
      <c r="AA48" s="63"/>
      <c r="AB48" s="61"/>
      <c r="AC48" s="63"/>
      <c r="AD48" s="61"/>
      <c r="AE48" s="61"/>
      <c r="AF48" s="63"/>
      <c r="AG48" s="61"/>
      <c r="AH48" s="63"/>
      <c r="AI48" s="78"/>
      <c r="AJ48" s="78"/>
      <c r="AK48" s="59"/>
      <c r="AL48" s="78"/>
      <c r="AM48" s="59"/>
      <c r="AN48" s="78"/>
      <c r="AO48" s="59"/>
      <c r="AP48" s="78"/>
      <c r="AQ48" s="78"/>
      <c r="AR48" s="59"/>
      <c r="AS48" s="78"/>
      <c r="AT48" s="59"/>
      <c r="AU48" s="78"/>
      <c r="AV48" s="59"/>
      <c r="AW48" s="78"/>
      <c r="AX48" s="59"/>
      <c r="AY48" s="78"/>
      <c r="AZ48" s="59"/>
      <c r="BA48" s="78"/>
      <c r="BB48" s="59"/>
      <c r="BC48" s="59"/>
    </row>
    <row r="49" spans="1:55">
      <c r="A49" s="45"/>
      <c r="B49" s="45"/>
      <c r="C49" s="45"/>
      <c r="D49" s="45"/>
      <c r="E49" s="44">
        <f>E3+F49</f>
        <v>2</v>
      </c>
      <c r="F49" s="44">
        <v>1</v>
      </c>
      <c r="G49" s="41"/>
      <c r="H49" s="41"/>
      <c r="I49" s="41">
        <v>47</v>
      </c>
      <c r="J49" s="41">
        <f t="shared" si="2"/>
        <v>364900</v>
      </c>
      <c r="K49" s="41">
        <f t="shared" si="3"/>
        <v>40950</v>
      </c>
      <c r="L49" s="41">
        <f t="shared" si="12"/>
        <v>5000</v>
      </c>
      <c r="M49" s="48">
        <f t="shared" si="0"/>
        <v>364900</v>
      </c>
      <c r="N49" s="41">
        <v>0</v>
      </c>
      <c r="O49" s="41">
        <v>0</v>
      </c>
      <c r="P49" s="41">
        <v>0</v>
      </c>
      <c r="Q49" s="41">
        <v>0</v>
      </c>
      <c r="R49" s="41">
        <f t="shared" si="1"/>
        <v>364900</v>
      </c>
      <c r="S49" s="61"/>
      <c r="T49" s="62"/>
      <c r="U49" s="45"/>
      <c r="V49" s="59"/>
      <c r="W49" s="61"/>
      <c r="X49" s="63"/>
      <c r="Y49" s="61"/>
      <c r="Z49" s="61"/>
      <c r="AA49" s="63"/>
      <c r="AB49" s="61"/>
      <c r="AC49" s="63"/>
      <c r="AD49" s="61"/>
      <c r="AE49" s="61"/>
      <c r="AF49" s="63"/>
      <c r="AG49" s="61"/>
      <c r="AH49" s="63"/>
      <c r="AI49" s="78"/>
      <c r="AJ49" s="78"/>
      <c r="AK49" s="59"/>
      <c r="AL49" s="78"/>
      <c r="AM49" s="59"/>
      <c r="AN49" s="78"/>
      <c r="AO49" s="59"/>
      <c r="AP49" s="78"/>
      <c r="AQ49" s="78"/>
      <c r="AR49" s="59"/>
      <c r="AS49" s="78"/>
      <c r="AT49" s="59"/>
      <c r="AU49" s="78"/>
      <c r="AV49" s="59"/>
      <c r="AW49" s="78"/>
      <c r="AX49" s="59"/>
      <c r="AY49" s="78"/>
      <c r="AZ49" s="59"/>
      <c r="BA49" s="78"/>
      <c r="BB49" s="59"/>
      <c r="BC49" s="59"/>
    </row>
    <row r="50" spans="1:55">
      <c r="A50" s="45"/>
      <c r="B50" s="45"/>
      <c r="C50" s="45"/>
      <c r="D50" s="45"/>
      <c r="E50" s="45"/>
      <c r="F50" s="45"/>
      <c r="G50" s="41"/>
      <c r="H50" s="41"/>
      <c r="I50" s="41">
        <v>48</v>
      </c>
      <c r="J50" s="41">
        <f t="shared" si="2"/>
        <v>410850</v>
      </c>
      <c r="K50" s="41">
        <f t="shared" si="3"/>
        <v>45950</v>
      </c>
      <c r="L50" s="41">
        <f t="shared" si="12"/>
        <v>5000</v>
      </c>
      <c r="M50" s="48">
        <f t="shared" si="0"/>
        <v>410850</v>
      </c>
      <c r="N50" s="41">
        <v>0</v>
      </c>
      <c r="O50" s="41">
        <v>0</v>
      </c>
      <c r="P50" s="41">
        <v>0</v>
      </c>
      <c r="Q50" s="41">
        <v>0</v>
      </c>
      <c r="R50" s="41">
        <f t="shared" si="1"/>
        <v>410850</v>
      </c>
      <c r="S50" s="61"/>
      <c r="T50" s="62"/>
      <c r="U50" s="45"/>
      <c r="V50" s="59"/>
      <c r="W50" s="61"/>
      <c r="X50" s="63"/>
      <c r="Y50" s="61"/>
      <c r="Z50" s="61"/>
      <c r="AA50" s="63"/>
      <c r="AB50" s="61"/>
      <c r="AC50" s="63"/>
      <c r="AD50" s="61"/>
      <c r="AE50" s="61"/>
      <c r="AF50" s="63"/>
      <c r="AG50" s="61"/>
      <c r="AH50" s="63"/>
      <c r="AI50" s="78"/>
      <c r="AJ50" s="78"/>
      <c r="AK50" s="59"/>
      <c r="AL50" s="78"/>
      <c r="AM50" s="59"/>
      <c r="AN50" s="78"/>
      <c r="AO50" s="59"/>
      <c r="AP50" s="78"/>
      <c r="AQ50" s="78"/>
      <c r="AR50" s="59"/>
      <c r="AS50" s="78"/>
      <c r="AT50" s="59"/>
      <c r="AU50" s="78"/>
      <c r="AV50" s="59"/>
      <c r="AW50" s="78"/>
      <c r="AX50" s="59"/>
      <c r="AY50" s="78"/>
      <c r="AZ50" s="59"/>
      <c r="BA50" s="78"/>
      <c r="BB50" s="59"/>
      <c r="BC50" s="59"/>
    </row>
    <row r="51" spans="1:55">
      <c r="A51" s="45"/>
      <c r="B51" s="45"/>
      <c r="C51" s="45"/>
      <c r="D51" s="45"/>
      <c r="E51" s="45"/>
      <c r="F51" s="45"/>
      <c r="G51" s="41"/>
      <c r="H51" s="41"/>
      <c r="I51" s="41">
        <v>49</v>
      </c>
      <c r="J51" s="41">
        <f t="shared" si="2"/>
        <v>461800</v>
      </c>
      <c r="K51" s="41">
        <f t="shared" si="3"/>
        <v>50950</v>
      </c>
      <c r="L51" s="41">
        <f t="shared" si="12"/>
        <v>5000</v>
      </c>
      <c r="M51" s="48">
        <f t="shared" si="0"/>
        <v>461800</v>
      </c>
      <c r="N51" s="41">
        <v>0</v>
      </c>
      <c r="O51" s="41">
        <v>0</v>
      </c>
      <c r="P51" s="41">
        <v>0</v>
      </c>
      <c r="Q51" s="41">
        <v>0</v>
      </c>
      <c r="R51" s="41">
        <f t="shared" si="1"/>
        <v>461800</v>
      </c>
      <c r="S51" s="61"/>
      <c r="T51" s="62"/>
      <c r="U51" s="45"/>
      <c r="V51" s="59"/>
      <c r="W51" s="61"/>
      <c r="X51" s="63"/>
      <c r="Y51" s="61"/>
      <c r="Z51" s="61"/>
      <c r="AA51" s="63"/>
      <c r="AB51" s="61"/>
      <c r="AC51" s="63"/>
      <c r="AD51" s="61"/>
      <c r="AE51" s="61"/>
      <c r="AF51" s="63"/>
      <c r="AG51" s="61"/>
      <c r="AH51" s="63"/>
      <c r="AI51" s="78"/>
      <c r="AJ51" s="78"/>
      <c r="AK51" s="59"/>
      <c r="AL51" s="78"/>
      <c r="AM51" s="59"/>
      <c r="AN51" s="78"/>
      <c r="AO51" s="59"/>
      <c r="AP51" s="78"/>
      <c r="AQ51" s="78"/>
      <c r="AR51" s="59"/>
      <c r="AS51" s="78"/>
      <c r="AT51" s="59"/>
      <c r="AU51" s="78"/>
      <c r="AV51" s="59"/>
      <c r="AW51" s="78"/>
      <c r="AX51" s="59"/>
      <c r="AY51" s="78"/>
      <c r="AZ51" s="59"/>
      <c r="BA51" s="78"/>
      <c r="BB51" s="59"/>
      <c r="BC51" s="59"/>
    </row>
    <row r="52" s="38" customFormat="1" spans="1:111">
      <c r="A52" s="45"/>
      <c r="B52" s="45"/>
      <c r="C52" s="45"/>
      <c r="D52" s="45"/>
      <c r="E52" s="45"/>
      <c r="F52" s="45"/>
      <c r="G52" s="41">
        <f>G3+H52</f>
        <v>2</v>
      </c>
      <c r="H52" s="41">
        <v>1</v>
      </c>
      <c r="I52" s="47">
        <v>50</v>
      </c>
      <c r="J52" s="41">
        <f t="shared" si="2"/>
        <v>517750</v>
      </c>
      <c r="K52" s="41">
        <f t="shared" si="3"/>
        <v>55950</v>
      </c>
      <c r="L52" s="47">
        <v>8000</v>
      </c>
      <c r="M52" s="48">
        <f t="shared" si="0"/>
        <v>517750</v>
      </c>
      <c r="N52" s="41">
        <v>0</v>
      </c>
      <c r="O52" s="41">
        <v>0</v>
      </c>
      <c r="P52" s="41">
        <v>0</v>
      </c>
      <c r="Q52" s="41">
        <v>0</v>
      </c>
      <c r="R52" s="41">
        <f t="shared" si="1"/>
        <v>517750</v>
      </c>
      <c r="S52" s="61"/>
      <c r="T52" s="62"/>
      <c r="U52" s="45"/>
      <c r="V52" s="59"/>
      <c r="W52" s="61"/>
      <c r="X52" s="63"/>
      <c r="Y52" s="61"/>
      <c r="Z52" s="61"/>
      <c r="AA52" s="63"/>
      <c r="AB52" s="61"/>
      <c r="AC52" s="63"/>
      <c r="AD52" s="61"/>
      <c r="AE52" s="61"/>
      <c r="AF52" s="63"/>
      <c r="AG52" s="61"/>
      <c r="AH52" s="63"/>
      <c r="AI52" s="78"/>
      <c r="AJ52" s="78"/>
      <c r="AK52" s="59"/>
      <c r="AL52" s="78"/>
      <c r="AM52" s="59"/>
      <c r="AN52" s="78"/>
      <c r="AO52" s="59"/>
      <c r="AP52" s="78"/>
      <c r="AQ52" s="78"/>
      <c r="AR52" s="59"/>
      <c r="AS52" s="78"/>
      <c r="AT52" s="59"/>
      <c r="AU52" s="78"/>
      <c r="AV52" s="59"/>
      <c r="AW52" s="78"/>
      <c r="AX52" s="59"/>
      <c r="AY52" s="78"/>
      <c r="AZ52" s="59"/>
      <c r="BA52" s="78"/>
      <c r="BB52" s="59"/>
      <c r="BC52" s="5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</row>
    <row r="53" spans="1:55">
      <c r="A53" s="45"/>
      <c r="B53" s="45"/>
      <c r="C53" s="45"/>
      <c r="D53" s="45"/>
      <c r="E53" s="45"/>
      <c r="F53" s="45"/>
      <c r="G53" s="41"/>
      <c r="H53" s="41"/>
      <c r="I53" s="41">
        <v>51</v>
      </c>
      <c r="J53" s="41">
        <f t="shared" si="2"/>
        <v>581700</v>
      </c>
      <c r="K53" s="41">
        <f t="shared" si="3"/>
        <v>63950</v>
      </c>
      <c r="L53" s="41">
        <f t="shared" ref="L53:L56" si="13">L52</f>
        <v>8000</v>
      </c>
      <c r="M53" s="48">
        <f t="shared" si="0"/>
        <v>581700</v>
      </c>
      <c r="N53" s="41">
        <v>0</v>
      </c>
      <c r="O53" s="41">
        <v>0</v>
      </c>
      <c r="P53" s="41">
        <v>0</v>
      </c>
      <c r="Q53" s="41">
        <v>0</v>
      </c>
      <c r="R53" s="41">
        <f t="shared" si="1"/>
        <v>581700</v>
      </c>
      <c r="S53" s="61"/>
      <c r="T53" s="62"/>
      <c r="U53" s="45"/>
      <c r="V53" s="59"/>
      <c r="W53" s="61"/>
      <c r="X53" s="63"/>
      <c r="Y53" s="61"/>
      <c r="Z53" s="61"/>
      <c r="AA53" s="63"/>
      <c r="AB53" s="61"/>
      <c r="AC53" s="63"/>
      <c r="AD53" s="61"/>
      <c r="AE53" s="61"/>
      <c r="AF53" s="63"/>
      <c r="AG53" s="61"/>
      <c r="AH53" s="63"/>
      <c r="AI53" s="78"/>
      <c r="AJ53" s="78"/>
      <c r="AK53" s="59"/>
      <c r="AL53" s="78"/>
      <c r="AM53" s="59"/>
      <c r="AN53" s="78"/>
      <c r="AO53" s="59"/>
      <c r="AP53" s="78"/>
      <c r="AQ53" s="78"/>
      <c r="AR53" s="59"/>
      <c r="AS53" s="78"/>
      <c r="AT53" s="59"/>
      <c r="AU53" s="78"/>
      <c r="AV53" s="59"/>
      <c r="AW53" s="78"/>
      <c r="AX53" s="59"/>
      <c r="AY53" s="78"/>
      <c r="AZ53" s="59"/>
      <c r="BA53" s="78"/>
      <c r="BB53" s="59"/>
      <c r="BC53" s="59"/>
    </row>
    <row r="54" spans="1:55">
      <c r="A54" s="45"/>
      <c r="B54" s="45"/>
      <c r="C54" s="45"/>
      <c r="D54" s="45"/>
      <c r="E54" s="45"/>
      <c r="F54" s="45"/>
      <c r="G54" s="41"/>
      <c r="H54" s="41"/>
      <c r="I54" s="41">
        <v>52</v>
      </c>
      <c r="J54" s="41">
        <f t="shared" si="2"/>
        <v>653650</v>
      </c>
      <c r="K54" s="41">
        <f t="shared" si="3"/>
        <v>71950</v>
      </c>
      <c r="L54" s="41">
        <f t="shared" si="13"/>
        <v>8000</v>
      </c>
      <c r="M54" s="48">
        <f t="shared" si="0"/>
        <v>653650</v>
      </c>
      <c r="N54" s="41">
        <v>0</v>
      </c>
      <c r="O54" s="41">
        <v>0</v>
      </c>
      <c r="P54" s="41">
        <v>0</v>
      </c>
      <c r="Q54" s="41">
        <v>0</v>
      </c>
      <c r="R54" s="41">
        <f t="shared" si="1"/>
        <v>653650</v>
      </c>
      <c r="S54" s="61"/>
      <c r="T54" s="62"/>
      <c r="U54" s="45"/>
      <c r="V54" s="59"/>
      <c r="W54" s="61"/>
      <c r="X54" s="63"/>
      <c r="Y54" s="61"/>
      <c r="Z54" s="61"/>
      <c r="AA54" s="63"/>
      <c r="AB54" s="61"/>
      <c r="AC54" s="63"/>
      <c r="AD54" s="61"/>
      <c r="AE54" s="61"/>
      <c r="AF54" s="63"/>
      <c r="AG54" s="61"/>
      <c r="AH54" s="63"/>
      <c r="AI54" s="78"/>
      <c r="AJ54" s="78"/>
      <c r="AK54" s="59"/>
      <c r="AL54" s="78"/>
      <c r="AM54" s="59"/>
      <c r="AN54" s="78"/>
      <c r="AO54" s="59"/>
      <c r="AP54" s="78"/>
      <c r="AQ54" s="78"/>
      <c r="AR54" s="59"/>
      <c r="AS54" s="78"/>
      <c r="AT54" s="59"/>
      <c r="AU54" s="78"/>
      <c r="AV54" s="59"/>
      <c r="AW54" s="78"/>
      <c r="AX54" s="59"/>
      <c r="AY54" s="78"/>
      <c r="AZ54" s="59"/>
      <c r="BA54" s="78"/>
      <c r="BB54" s="59"/>
      <c r="BC54" s="59"/>
    </row>
    <row r="55" spans="1:55">
      <c r="A55" s="45"/>
      <c r="B55" s="45"/>
      <c r="C55" s="45"/>
      <c r="D55" s="45"/>
      <c r="E55" s="45"/>
      <c r="F55" s="45"/>
      <c r="G55" s="41"/>
      <c r="H55" s="41"/>
      <c r="I55" s="41">
        <v>53</v>
      </c>
      <c r="J55" s="41">
        <f t="shared" si="2"/>
        <v>733600</v>
      </c>
      <c r="K55" s="41">
        <f t="shared" si="3"/>
        <v>79950</v>
      </c>
      <c r="L55" s="41">
        <f t="shared" si="13"/>
        <v>8000</v>
      </c>
      <c r="M55" s="48">
        <f t="shared" si="0"/>
        <v>733600</v>
      </c>
      <c r="N55" s="41">
        <v>0</v>
      </c>
      <c r="O55" s="41">
        <v>0</v>
      </c>
      <c r="P55" s="41">
        <v>0</v>
      </c>
      <c r="Q55" s="41">
        <v>0</v>
      </c>
      <c r="R55" s="41">
        <f t="shared" si="1"/>
        <v>733600</v>
      </c>
      <c r="S55" s="61"/>
      <c r="T55" s="62"/>
      <c r="U55" s="45"/>
      <c r="V55" s="59"/>
      <c r="W55" s="61"/>
      <c r="X55" s="63"/>
      <c r="Y55" s="61"/>
      <c r="Z55" s="61"/>
      <c r="AA55" s="63"/>
      <c r="AB55" s="61"/>
      <c r="AC55" s="63"/>
      <c r="AD55" s="61"/>
      <c r="AE55" s="61"/>
      <c r="AF55" s="63"/>
      <c r="AG55" s="61"/>
      <c r="AH55" s="63"/>
      <c r="AI55" s="78"/>
      <c r="AJ55" s="78"/>
      <c r="AK55" s="59"/>
      <c r="AL55" s="78"/>
      <c r="AM55" s="59"/>
      <c r="AN55" s="78"/>
      <c r="AO55" s="59"/>
      <c r="AP55" s="78"/>
      <c r="AQ55" s="78"/>
      <c r="AR55" s="59"/>
      <c r="AS55" s="78"/>
      <c r="AT55" s="59"/>
      <c r="AU55" s="78"/>
      <c r="AV55" s="59"/>
      <c r="AW55" s="78"/>
      <c r="AX55" s="59"/>
      <c r="AY55" s="78"/>
      <c r="AZ55" s="59"/>
      <c r="BA55" s="78"/>
      <c r="BB55" s="59"/>
      <c r="BC55" s="59"/>
    </row>
    <row r="56" spans="1:55">
      <c r="A56" s="46"/>
      <c r="B56" s="46"/>
      <c r="C56" s="45"/>
      <c r="D56" s="45"/>
      <c r="E56" s="45"/>
      <c r="F56" s="45"/>
      <c r="G56" s="41"/>
      <c r="H56" s="41"/>
      <c r="I56" s="41">
        <v>54</v>
      </c>
      <c r="J56" s="41">
        <f t="shared" si="2"/>
        <v>821550</v>
      </c>
      <c r="K56" s="41">
        <f t="shared" si="3"/>
        <v>87950</v>
      </c>
      <c r="L56" s="41">
        <f t="shared" si="13"/>
        <v>8000</v>
      </c>
      <c r="M56" s="48">
        <f t="shared" si="0"/>
        <v>821550</v>
      </c>
      <c r="N56" s="41">
        <v>0</v>
      </c>
      <c r="O56" s="41">
        <v>0</v>
      </c>
      <c r="P56" s="41">
        <v>0</v>
      </c>
      <c r="Q56" s="41">
        <v>0</v>
      </c>
      <c r="R56" s="41">
        <f t="shared" si="1"/>
        <v>821550</v>
      </c>
      <c r="S56" s="64"/>
      <c r="T56" s="65"/>
      <c r="U56" s="46"/>
      <c r="V56" s="59"/>
      <c r="W56" s="64"/>
      <c r="X56" s="66"/>
      <c r="Y56" s="64"/>
      <c r="Z56" s="64"/>
      <c r="AA56" s="66"/>
      <c r="AB56" s="64"/>
      <c r="AC56" s="66"/>
      <c r="AD56" s="64"/>
      <c r="AE56" s="64"/>
      <c r="AF56" s="66"/>
      <c r="AG56" s="64"/>
      <c r="AH56" s="66"/>
      <c r="AI56" s="78"/>
      <c r="AJ56" s="78"/>
      <c r="AK56" s="59"/>
      <c r="AL56" s="78"/>
      <c r="AM56" s="59"/>
      <c r="AN56" s="78"/>
      <c r="AO56" s="59"/>
      <c r="AP56" s="78"/>
      <c r="AQ56" s="78"/>
      <c r="AR56" s="59"/>
      <c r="AS56" s="78"/>
      <c r="AT56" s="59"/>
      <c r="AU56" s="78"/>
      <c r="AV56" s="59"/>
      <c r="AW56" s="78"/>
      <c r="AX56" s="59"/>
      <c r="AY56" s="78"/>
      <c r="AZ56" s="59"/>
      <c r="BA56" s="78"/>
      <c r="BB56" s="59"/>
      <c r="BC56" s="59"/>
    </row>
    <row r="57" s="38" customFormat="1" spans="1:111">
      <c r="A57" s="41">
        <f>A47+B57</f>
        <v>3</v>
      </c>
      <c r="B57" s="41">
        <v>1</v>
      </c>
      <c r="C57" s="46"/>
      <c r="D57" s="46"/>
      <c r="E57" s="45"/>
      <c r="F57" s="45"/>
      <c r="G57" s="41"/>
      <c r="H57" s="41"/>
      <c r="I57" s="47">
        <v>55</v>
      </c>
      <c r="J57" s="41">
        <f t="shared" si="2"/>
        <v>917500</v>
      </c>
      <c r="K57" s="41">
        <f t="shared" si="3"/>
        <v>95950</v>
      </c>
      <c r="L57" s="47">
        <v>10000</v>
      </c>
      <c r="M57" s="48">
        <f t="shared" si="0"/>
        <v>917500</v>
      </c>
      <c r="N57" s="41">
        <v>0</v>
      </c>
      <c r="O57" s="41">
        <v>0</v>
      </c>
      <c r="P57" s="41">
        <v>0</v>
      </c>
      <c r="Q57" s="41">
        <v>0</v>
      </c>
      <c r="R57" s="41">
        <f t="shared" si="1"/>
        <v>917500</v>
      </c>
      <c r="S57" s="57">
        <f>SUM(R57:R61)</f>
        <v>5747000</v>
      </c>
      <c r="T57" s="58">
        <f>S57</f>
        <v>5747000</v>
      </c>
      <c r="U57" s="44">
        <f>INT(T57*V57)</f>
        <v>1149400</v>
      </c>
      <c r="V57" s="59">
        <v>0.2</v>
      </c>
      <c r="W57" s="57">
        <f>INT(T57*X57)</f>
        <v>229880</v>
      </c>
      <c r="X57" s="60">
        <v>0.04</v>
      </c>
      <c r="Y57" s="57">
        <f>INT(AB57*AA57)</f>
        <v>316085</v>
      </c>
      <c r="Z57" s="57">
        <f>AB57-Y57</f>
        <v>316085</v>
      </c>
      <c r="AA57" s="60">
        <v>0.5</v>
      </c>
      <c r="AB57" s="57">
        <f>INT(T57*AC57)</f>
        <v>632170</v>
      </c>
      <c r="AC57" s="60">
        <v>0.11</v>
      </c>
      <c r="AD57" s="57">
        <f>INT(AG57*AF57)</f>
        <v>1045954</v>
      </c>
      <c r="AE57" s="57">
        <f>AG57-AD57</f>
        <v>448266</v>
      </c>
      <c r="AF57" s="60">
        <v>0.7</v>
      </c>
      <c r="AG57" s="57">
        <f>INT(AH57*T57)</f>
        <v>1494220</v>
      </c>
      <c r="AH57" s="60">
        <v>0.26</v>
      </c>
      <c r="AI57" s="78">
        <f>INT(AL57*AK57)</f>
        <v>603435</v>
      </c>
      <c r="AJ57" s="78">
        <f>AL57-AI57</f>
        <v>603435</v>
      </c>
      <c r="AK57" s="59">
        <v>0.5</v>
      </c>
      <c r="AL57" s="78">
        <f>INT(AM57*T57)</f>
        <v>1206870</v>
      </c>
      <c r="AM57" s="59">
        <v>0.21</v>
      </c>
      <c r="AN57" s="78">
        <f>INT(AO57*T57)</f>
        <v>229880</v>
      </c>
      <c r="AO57" s="59">
        <v>0.04</v>
      </c>
      <c r="AP57" s="78">
        <f>INT(AS57*AR57)</f>
        <v>201145</v>
      </c>
      <c r="AQ57" s="78">
        <f>AS57-AP57</f>
        <v>201145</v>
      </c>
      <c r="AR57" s="59">
        <v>0.5</v>
      </c>
      <c r="AS57" s="78">
        <f>INT(AT57*T57)</f>
        <v>402290</v>
      </c>
      <c r="AT57" s="59">
        <v>0.07</v>
      </c>
      <c r="AU57" s="78">
        <f>INT(AV57*T57)</f>
        <v>0</v>
      </c>
      <c r="AV57" s="59">
        <v>0</v>
      </c>
      <c r="AW57" s="78">
        <f>INT(AX57*T57)</f>
        <v>0</v>
      </c>
      <c r="AX57" s="59">
        <v>0</v>
      </c>
      <c r="AY57" s="78">
        <f>INT(AZ57*T57)</f>
        <v>344820</v>
      </c>
      <c r="AZ57" s="59">
        <v>0.06</v>
      </c>
      <c r="BA57" s="78">
        <f>INT(BB57*T57)</f>
        <v>57470</v>
      </c>
      <c r="BB57" s="59">
        <v>0.01</v>
      </c>
      <c r="BC57" s="59">
        <f>BB57+AZ57+AX57+AV57+AT57+AO57+AM57+AH57+AC57+X57+V57</f>
        <v>1</v>
      </c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</row>
    <row r="58" spans="1:55">
      <c r="A58" s="41"/>
      <c r="B58" s="41"/>
      <c r="C58" s="41">
        <f>C48+D58</f>
        <v>3</v>
      </c>
      <c r="D58" s="41">
        <v>1</v>
      </c>
      <c r="E58" s="45"/>
      <c r="F58" s="45"/>
      <c r="G58" s="41"/>
      <c r="H58" s="41"/>
      <c r="I58" s="41">
        <v>56</v>
      </c>
      <c r="J58" s="41">
        <f t="shared" si="2"/>
        <v>1023450</v>
      </c>
      <c r="K58" s="41">
        <f t="shared" si="3"/>
        <v>105950</v>
      </c>
      <c r="L58" s="41">
        <f t="shared" ref="L58:L61" si="14">L57</f>
        <v>10000</v>
      </c>
      <c r="M58" s="48">
        <f t="shared" si="0"/>
        <v>1023450</v>
      </c>
      <c r="N58" s="41">
        <v>0</v>
      </c>
      <c r="O58" s="41">
        <v>0</v>
      </c>
      <c r="P58" s="41">
        <v>0</v>
      </c>
      <c r="Q58" s="41">
        <v>0</v>
      </c>
      <c r="R58" s="41">
        <f t="shared" si="1"/>
        <v>1023450</v>
      </c>
      <c r="S58" s="61"/>
      <c r="T58" s="62"/>
      <c r="U58" s="45"/>
      <c r="V58" s="59"/>
      <c r="W58" s="61"/>
      <c r="X58" s="63"/>
      <c r="Y58" s="61"/>
      <c r="Z58" s="61"/>
      <c r="AA58" s="63"/>
      <c r="AB58" s="61"/>
      <c r="AC58" s="63"/>
      <c r="AD58" s="61"/>
      <c r="AE58" s="61"/>
      <c r="AF58" s="63"/>
      <c r="AG58" s="61"/>
      <c r="AH58" s="63"/>
      <c r="AI58" s="78"/>
      <c r="AJ58" s="78"/>
      <c r="AK58" s="59"/>
      <c r="AL58" s="78"/>
      <c r="AM58" s="59"/>
      <c r="AN58" s="78"/>
      <c r="AO58" s="59"/>
      <c r="AP58" s="78"/>
      <c r="AQ58" s="78"/>
      <c r="AR58" s="59"/>
      <c r="AS58" s="78"/>
      <c r="AT58" s="59"/>
      <c r="AU58" s="78"/>
      <c r="AV58" s="59"/>
      <c r="AW58" s="78"/>
      <c r="AX58" s="59"/>
      <c r="AY58" s="78"/>
      <c r="AZ58" s="59"/>
      <c r="BA58" s="78"/>
      <c r="BB58" s="59"/>
      <c r="BC58" s="41"/>
    </row>
    <row r="59" spans="1:55">
      <c r="A59" s="41"/>
      <c r="B59" s="41"/>
      <c r="C59" s="41"/>
      <c r="D59" s="41"/>
      <c r="E59" s="46"/>
      <c r="F59" s="46"/>
      <c r="G59" s="41"/>
      <c r="H59" s="41"/>
      <c r="I59" s="41">
        <v>57</v>
      </c>
      <c r="J59" s="41">
        <f t="shared" si="2"/>
        <v>1139400</v>
      </c>
      <c r="K59" s="41">
        <f t="shared" si="3"/>
        <v>115950</v>
      </c>
      <c r="L59" s="41">
        <f t="shared" si="14"/>
        <v>10000</v>
      </c>
      <c r="M59" s="48">
        <f t="shared" si="0"/>
        <v>1139400</v>
      </c>
      <c r="N59" s="41">
        <v>0</v>
      </c>
      <c r="O59" s="41">
        <v>0</v>
      </c>
      <c r="P59" s="41">
        <v>0</v>
      </c>
      <c r="Q59" s="41">
        <v>0</v>
      </c>
      <c r="R59" s="41">
        <f t="shared" si="1"/>
        <v>1139400</v>
      </c>
      <c r="S59" s="61"/>
      <c r="T59" s="62"/>
      <c r="U59" s="45"/>
      <c r="V59" s="59"/>
      <c r="W59" s="61"/>
      <c r="X59" s="63"/>
      <c r="Y59" s="61"/>
      <c r="Z59" s="61"/>
      <c r="AA59" s="63"/>
      <c r="AB59" s="61"/>
      <c r="AC59" s="63"/>
      <c r="AD59" s="61"/>
      <c r="AE59" s="61"/>
      <c r="AF59" s="63"/>
      <c r="AG59" s="61"/>
      <c r="AH59" s="63"/>
      <c r="AI59" s="78"/>
      <c r="AJ59" s="78"/>
      <c r="AK59" s="59"/>
      <c r="AL59" s="78"/>
      <c r="AM59" s="59"/>
      <c r="AN59" s="78"/>
      <c r="AO59" s="59"/>
      <c r="AP59" s="78"/>
      <c r="AQ59" s="78"/>
      <c r="AR59" s="59"/>
      <c r="AS59" s="78"/>
      <c r="AT59" s="59"/>
      <c r="AU59" s="78"/>
      <c r="AV59" s="59"/>
      <c r="AW59" s="78"/>
      <c r="AX59" s="59"/>
      <c r="AY59" s="78"/>
      <c r="AZ59" s="59"/>
      <c r="BA59" s="78"/>
      <c r="BB59" s="59"/>
      <c r="BC59" s="41"/>
    </row>
    <row r="60" spans="1:55">
      <c r="A60" s="41"/>
      <c r="B60" s="41"/>
      <c r="C60" s="41"/>
      <c r="D60" s="41"/>
      <c r="E60" s="41">
        <f>E49+F60</f>
        <v>3</v>
      </c>
      <c r="F60" s="41">
        <v>1</v>
      </c>
      <c r="G60" s="41"/>
      <c r="H60" s="41"/>
      <c r="I60" s="41">
        <v>58</v>
      </c>
      <c r="J60" s="41">
        <f t="shared" si="2"/>
        <v>1265350</v>
      </c>
      <c r="K60" s="41">
        <f t="shared" si="3"/>
        <v>125950</v>
      </c>
      <c r="L60" s="41">
        <f t="shared" si="14"/>
        <v>10000</v>
      </c>
      <c r="M60" s="48">
        <f t="shared" si="0"/>
        <v>1265350</v>
      </c>
      <c r="N60" s="41">
        <v>0</v>
      </c>
      <c r="O60" s="41">
        <v>0</v>
      </c>
      <c r="P60" s="41">
        <v>0</v>
      </c>
      <c r="Q60" s="41">
        <v>0</v>
      </c>
      <c r="R60" s="41">
        <f t="shared" si="1"/>
        <v>1265350</v>
      </c>
      <c r="S60" s="61"/>
      <c r="T60" s="62"/>
      <c r="U60" s="45"/>
      <c r="V60" s="59"/>
      <c r="W60" s="61"/>
      <c r="X60" s="63"/>
      <c r="Y60" s="61"/>
      <c r="Z60" s="61"/>
      <c r="AA60" s="63"/>
      <c r="AB60" s="61"/>
      <c r="AC60" s="63"/>
      <c r="AD60" s="61"/>
      <c r="AE60" s="61"/>
      <c r="AF60" s="63"/>
      <c r="AG60" s="61"/>
      <c r="AH60" s="63"/>
      <c r="AI60" s="78"/>
      <c r="AJ60" s="78"/>
      <c r="AK60" s="59"/>
      <c r="AL60" s="78"/>
      <c r="AM60" s="59"/>
      <c r="AN60" s="78"/>
      <c r="AO60" s="59"/>
      <c r="AP60" s="78"/>
      <c r="AQ60" s="78"/>
      <c r="AR60" s="59"/>
      <c r="AS60" s="78"/>
      <c r="AT60" s="59"/>
      <c r="AU60" s="78"/>
      <c r="AV60" s="59"/>
      <c r="AW60" s="78"/>
      <c r="AX60" s="59"/>
      <c r="AY60" s="78"/>
      <c r="AZ60" s="59"/>
      <c r="BA60" s="78"/>
      <c r="BB60" s="59"/>
      <c r="BC60" s="41"/>
    </row>
    <row r="61" spans="1:55">
      <c r="A61" s="41"/>
      <c r="B61" s="41"/>
      <c r="C61" s="41"/>
      <c r="D61" s="41"/>
      <c r="E61" s="41"/>
      <c r="F61" s="41"/>
      <c r="G61" s="41"/>
      <c r="H61" s="41"/>
      <c r="I61" s="41">
        <v>59</v>
      </c>
      <c r="J61" s="41">
        <f t="shared" si="2"/>
        <v>1401300</v>
      </c>
      <c r="K61" s="41">
        <f t="shared" si="3"/>
        <v>135950</v>
      </c>
      <c r="L61" s="41">
        <f t="shared" si="14"/>
        <v>10000</v>
      </c>
      <c r="M61" s="48">
        <f t="shared" si="0"/>
        <v>1401300</v>
      </c>
      <c r="N61" s="41">
        <v>0</v>
      </c>
      <c r="O61" s="41">
        <v>0</v>
      </c>
      <c r="P61" s="41">
        <v>0</v>
      </c>
      <c r="Q61" s="41">
        <v>0</v>
      </c>
      <c r="R61" s="41">
        <f t="shared" si="1"/>
        <v>1401300</v>
      </c>
      <c r="S61" s="64"/>
      <c r="T61" s="65"/>
      <c r="U61" s="46"/>
      <c r="V61" s="59"/>
      <c r="W61" s="64"/>
      <c r="X61" s="66"/>
      <c r="Y61" s="64"/>
      <c r="Z61" s="64"/>
      <c r="AA61" s="66"/>
      <c r="AB61" s="64"/>
      <c r="AC61" s="66"/>
      <c r="AD61" s="64"/>
      <c r="AE61" s="64"/>
      <c r="AF61" s="66"/>
      <c r="AG61" s="64"/>
      <c r="AH61" s="66"/>
      <c r="AI61" s="78"/>
      <c r="AJ61" s="78"/>
      <c r="AK61" s="59"/>
      <c r="AL61" s="78"/>
      <c r="AM61" s="59"/>
      <c r="AN61" s="78"/>
      <c r="AO61" s="59"/>
      <c r="AP61" s="78"/>
      <c r="AQ61" s="78"/>
      <c r="AR61" s="59"/>
      <c r="AS61" s="78"/>
      <c r="AT61" s="59"/>
      <c r="AU61" s="78"/>
      <c r="AV61" s="59"/>
      <c r="AW61" s="78"/>
      <c r="AX61" s="59"/>
      <c r="AY61" s="78"/>
      <c r="AZ61" s="59"/>
      <c r="BA61" s="78"/>
      <c r="BB61" s="59"/>
      <c r="BC61" s="41"/>
    </row>
    <row r="62" s="38" customFormat="1" spans="1:111">
      <c r="A62" s="41">
        <f>A57+B62</f>
        <v>4</v>
      </c>
      <c r="B62" s="41">
        <f t="shared" ref="B62:B66" si="15">D63</f>
        <v>1</v>
      </c>
      <c r="C62" s="41"/>
      <c r="D62" s="41"/>
      <c r="E62" s="41"/>
      <c r="F62" s="41"/>
      <c r="G62" s="44">
        <f>G52+H62</f>
        <v>3</v>
      </c>
      <c r="H62" s="41">
        <v>1</v>
      </c>
      <c r="I62" s="47">
        <v>60</v>
      </c>
      <c r="J62" s="41">
        <f t="shared" si="2"/>
        <v>1547250</v>
      </c>
      <c r="K62" s="41">
        <f t="shared" si="3"/>
        <v>145950</v>
      </c>
      <c r="L62" s="47">
        <v>14000</v>
      </c>
      <c r="M62" s="48">
        <f t="shared" si="0"/>
        <v>1547250</v>
      </c>
      <c r="N62" s="41">
        <v>0</v>
      </c>
      <c r="O62" s="41">
        <v>0</v>
      </c>
      <c r="P62" s="41">
        <v>0</v>
      </c>
      <c r="Q62" s="41">
        <v>0</v>
      </c>
      <c r="R62" s="41">
        <f t="shared" si="1"/>
        <v>1547250</v>
      </c>
      <c r="S62" s="57">
        <f>SUM(R62:R66)</f>
        <v>9475750</v>
      </c>
      <c r="T62" s="58">
        <f>S62</f>
        <v>9475750</v>
      </c>
      <c r="U62" s="44">
        <f>INT(T62*V62)</f>
        <v>1516120</v>
      </c>
      <c r="V62" s="59">
        <v>0.16</v>
      </c>
      <c r="W62" s="57">
        <f>INT(X62*T62)</f>
        <v>284272</v>
      </c>
      <c r="X62" s="60">
        <v>0.03</v>
      </c>
      <c r="Y62" s="57">
        <f>INT(AB62*AA62)</f>
        <v>615923</v>
      </c>
      <c r="Z62" s="57">
        <f>AB62-Y62</f>
        <v>615924</v>
      </c>
      <c r="AA62" s="60">
        <v>0.5</v>
      </c>
      <c r="AB62" s="57">
        <f>INT(AC62*T62)</f>
        <v>1231847</v>
      </c>
      <c r="AC62" s="60">
        <v>0.13</v>
      </c>
      <c r="AD62" s="57">
        <f>INT(AG62*AF62)</f>
        <v>1705635</v>
      </c>
      <c r="AE62" s="57">
        <f>AG62-AD62</f>
        <v>1137090</v>
      </c>
      <c r="AF62" s="60">
        <v>0.6</v>
      </c>
      <c r="AG62" s="57">
        <f>INT(AH62*T62)</f>
        <v>2842725</v>
      </c>
      <c r="AH62" s="60">
        <v>0.3</v>
      </c>
      <c r="AI62" s="78">
        <f>INT(AL62*AK62)</f>
        <v>615923</v>
      </c>
      <c r="AJ62" s="78">
        <f>AL62-AI62</f>
        <v>615924</v>
      </c>
      <c r="AK62" s="59">
        <v>0.5</v>
      </c>
      <c r="AL62" s="78">
        <f>INT(AM62*T62)</f>
        <v>1231847</v>
      </c>
      <c r="AM62" s="59">
        <v>0.13</v>
      </c>
      <c r="AN62" s="78">
        <f>INT(AO62*T62)</f>
        <v>284272</v>
      </c>
      <c r="AO62" s="59">
        <v>0.03</v>
      </c>
      <c r="AP62" s="78">
        <f>INT(AS62*AR62)</f>
        <v>710681</v>
      </c>
      <c r="AQ62" s="78">
        <f>AS62-AP62</f>
        <v>710681</v>
      </c>
      <c r="AR62" s="59">
        <v>0.5</v>
      </c>
      <c r="AS62" s="78">
        <f>INT(AT62*T62)</f>
        <v>1421362</v>
      </c>
      <c r="AT62" s="59">
        <v>0.15</v>
      </c>
      <c r="AU62" s="78">
        <f>INT(AV62*T62)</f>
        <v>0</v>
      </c>
      <c r="AV62" s="59">
        <v>0</v>
      </c>
      <c r="AW62" s="78">
        <f>INT(AX62*T62)</f>
        <v>0</v>
      </c>
      <c r="AX62" s="59">
        <v>0</v>
      </c>
      <c r="AY62" s="78">
        <f>INT(AZ62*T62)</f>
        <v>473787</v>
      </c>
      <c r="AZ62" s="59">
        <v>0.05</v>
      </c>
      <c r="BA62" s="78">
        <f>INT(BB62*T62)</f>
        <v>189515</v>
      </c>
      <c r="BB62" s="59">
        <v>0.02</v>
      </c>
      <c r="BC62" s="59">
        <f>BB62+AZ62+AX62+AV62+AT62+AO62+AM62+AH62+AC62+X62+V62</f>
        <v>1</v>
      </c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</row>
    <row r="63" spans="1:55">
      <c r="A63" s="41"/>
      <c r="B63" s="41"/>
      <c r="C63" s="41">
        <f>C58+D63</f>
        <v>4</v>
      </c>
      <c r="D63" s="41">
        <v>1</v>
      </c>
      <c r="E63" s="41"/>
      <c r="F63" s="41"/>
      <c r="G63" s="45"/>
      <c r="H63" s="41"/>
      <c r="I63" s="41">
        <v>61</v>
      </c>
      <c r="J63" s="41">
        <f t="shared" si="2"/>
        <v>1707200</v>
      </c>
      <c r="K63" s="41">
        <f t="shared" si="3"/>
        <v>159950</v>
      </c>
      <c r="L63" s="41">
        <f t="shared" ref="L63:L66" si="16">L62</f>
        <v>14000</v>
      </c>
      <c r="M63" s="48">
        <f t="shared" si="0"/>
        <v>1707200</v>
      </c>
      <c r="N63" s="41">
        <v>0</v>
      </c>
      <c r="O63" s="41">
        <v>0</v>
      </c>
      <c r="P63" s="41">
        <v>0</v>
      </c>
      <c r="Q63" s="41">
        <v>0</v>
      </c>
      <c r="R63" s="41">
        <f t="shared" si="1"/>
        <v>1707200</v>
      </c>
      <c r="S63" s="61"/>
      <c r="T63" s="62"/>
      <c r="U63" s="45"/>
      <c r="V63" s="59"/>
      <c r="W63" s="61"/>
      <c r="X63" s="63"/>
      <c r="Y63" s="61"/>
      <c r="Z63" s="61"/>
      <c r="AA63" s="63"/>
      <c r="AB63" s="61"/>
      <c r="AC63" s="63"/>
      <c r="AD63" s="61"/>
      <c r="AE63" s="61"/>
      <c r="AF63" s="63"/>
      <c r="AG63" s="61"/>
      <c r="AH63" s="63"/>
      <c r="AI63" s="78"/>
      <c r="AJ63" s="78"/>
      <c r="AK63" s="59"/>
      <c r="AL63" s="78"/>
      <c r="AM63" s="59"/>
      <c r="AN63" s="78"/>
      <c r="AO63" s="59"/>
      <c r="AP63" s="78"/>
      <c r="AQ63" s="78"/>
      <c r="AR63" s="59"/>
      <c r="AS63" s="78"/>
      <c r="AT63" s="59"/>
      <c r="AU63" s="78"/>
      <c r="AV63" s="59"/>
      <c r="AW63" s="78"/>
      <c r="AX63" s="59"/>
      <c r="AY63" s="78"/>
      <c r="AZ63" s="59"/>
      <c r="BA63" s="78"/>
      <c r="BB63" s="59"/>
      <c r="BC63" s="59"/>
    </row>
    <row r="64" spans="1:55">
      <c r="A64" s="41">
        <f t="shared" ref="A64:A68" si="17">A62+B64</f>
        <v>5</v>
      </c>
      <c r="B64" s="41">
        <f t="shared" si="15"/>
        <v>1</v>
      </c>
      <c r="C64" s="41"/>
      <c r="D64" s="41"/>
      <c r="E64" s="41">
        <f>E60+F64</f>
        <v>4</v>
      </c>
      <c r="F64" s="41">
        <v>1</v>
      </c>
      <c r="G64" s="45"/>
      <c r="H64" s="41"/>
      <c r="I64" s="41">
        <v>62</v>
      </c>
      <c r="J64" s="41">
        <f t="shared" si="2"/>
        <v>1881150</v>
      </c>
      <c r="K64" s="41">
        <f t="shared" si="3"/>
        <v>173950</v>
      </c>
      <c r="L64" s="41">
        <f t="shared" si="16"/>
        <v>14000</v>
      </c>
      <c r="M64" s="48">
        <f t="shared" si="0"/>
        <v>1881150</v>
      </c>
      <c r="N64" s="41">
        <v>0</v>
      </c>
      <c r="O64" s="41">
        <v>0</v>
      </c>
      <c r="P64" s="41">
        <v>0</v>
      </c>
      <c r="Q64" s="41">
        <v>0</v>
      </c>
      <c r="R64" s="41">
        <f t="shared" si="1"/>
        <v>1881150</v>
      </c>
      <c r="S64" s="61"/>
      <c r="T64" s="62"/>
      <c r="U64" s="45"/>
      <c r="V64" s="59"/>
      <c r="W64" s="61"/>
      <c r="X64" s="63"/>
      <c r="Y64" s="61"/>
      <c r="Z64" s="61"/>
      <c r="AA64" s="63"/>
      <c r="AB64" s="61"/>
      <c r="AC64" s="63"/>
      <c r="AD64" s="61"/>
      <c r="AE64" s="61"/>
      <c r="AF64" s="63"/>
      <c r="AG64" s="61"/>
      <c r="AH64" s="63"/>
      <c r="AI64" s="78"/>
      <c r="AJ64" s="78"/>
      <c r="AK64" s="59"/>
      <c r="AL64" s="78"/>
      <c r="AM64" s="59"/>
      <c r="AN64" s="78"/>
      <c r="AO64" s="59"/>
      <c r="AP64" s="78"/>
      <c r="AQ64" s="78"/>
      <c r="AR64" s="59"/>
      <c r="AS64" s="78"/>
      <c r="AT64" s="59"/>
      <c r="AU64" s="78"/>
      <c r="AV64" s="59"/>
      <c r="AW64" s="78"/>
      <c r="AX64" s="59"/>
      <c r="AY64" s="78"/>
      <c r="AZ64" s="59"/>
      <c r="BA64" s="78"/>
      <c r="BB64" s="59"/>
      <c r="BC64" s="59"/>
    </row>
    <row r="65" spans="1:55">
      <c r="A65" s="41"/>
      <c r="B65" s="41"/>
      <c r="C65" s="41">
        <f t="shared" ref="C65:C69" si="18">C63+D65</f>
        <v>5</v>
      </c>
      <c r="D65" s="41">
        <v>1</v>
      </c>
      <c r="E65" s="41"/>
      <c r="F65" s="41"/>
      <c r="G65" s="45"/>
      <c r="H65" s="41"/>
      <c r="I65" s="41">
        <v>63</v>
      </c>
      <c r="J65" s="41">
        <f t="shared" si="2"/>
        <v>2069100</v>
      </c>
      <c r="K65" s="41">
        <f t="shared" si="3"/>
        <v>187950</v>
      </c>
      <c r="L65" s="41">
        <f t="shared" si="16"/>
        <v>14000</v>
      </c>
      <c r="M65" s="48">
        <f t="shared" si="0"/>
        <v>2069100</v>
      </c>
      <c r="N65" s="41">
        <v>0</v>
      </c>
      <c r="O65" s="41">
        <v>0</v>
      </c>
      <c r="P65" s="41">
        <v>0</v>
      </c>
      <c r="Q65" s="41">
        <v>0</v>
      </c>
      <c r="R65" s="41">
        <f t="shared" si="1"/>
        <v>2069100</v>
      </c>
      <c r="S65" s="61"/>
      <c r="T65" s="62"/>
      <c r="U65" s="45"/>
      <c r="V65" s="59"/>
      <c r="W65" s="61"/>
      <c r="X65" s="63"/>
      <c r="Y65" s="61"/>
      <c r="Z65" s="61"/>
      <c r="AA65" s="63"/>
      <c r="AB65" s="61"/>
      <c r="AC65" s="63"/>
      <c r="AD65" s="61"/>
      <c r="AE65" s="61"/>
      <c r="AF65" s="63"/>
      <c r="AG65" s="61"/>
      <c r="AH65" s="63"/>
      <c r="AI65" s="78"/>
      <c r="AJ65" s="78"/>
      <c r="AK65" s="59"/>
      <c r="AL65" s="78"/>
      <c r="AM65" s="59"/>
      <c r="AN65" s="78"/>
      <c r="AO65" s="59"/>
      <c r="AP65" s="78"/>
      <c r="AQ65" s="78"/>
      <c r="AR65" s="59"/>
      <c r="AS65" s="78"/>
      <c r="AT65" s="59"/>
      <c r="AU65" s="78"/>
      <c r="AV65" s="59"/>
      <c r="AW65" s="78"/>
      <c r="AX65" s="59"/>
      <c r="AY65" s="78"/>
      <c r="AZ65" s="59"/>
      <c r="BA65" s="78"/>
      <c r="BB65" s="59"/>
      <c r="BC65" s="59"/>
    </row>
    <row r="66" spans="1:55">
      <c r="A66" s="41">
        <f t="shared" si="17"/>
        <v>6</v>
      </c>
      <c r="B66" s="41">
        <f t="shared" si="15"/>
        <v>1</v>
      </c>
      <c r="C66" s="41"/>
      <c r="D66" s="41"/>
      <c r="E66" s="41"/>
      <c r="F66" s="41"/>
      <c r="G66" s="46"/>
      <c r="H66" s="41"/>
      <c r="I66" s="41">
        <v>64</v>
      </c>
      <c r="J66" s="41">
        <f t="shared" si="2"/>
        <v>2271050</v>
      </c>
      <c r="K66" s="41">
        <f t="shared" si="3"/>
        <v>201950</v>
      </c>
      <c r="L66" s="41">
        <f t="shared" si="16"/>
        <v>14000</v>
      </c>
      <c r="M66" s="48">
        <f t="shared" si="0"/>
        <v>2271050</v>
      </c>
      <c r="N66" s="41">
        <v>0</v>
      </c>
      <c r="O66" s="41">
        <v>0</v>
      </c>
      <c r="P66" s="41">
        <v>0</v>
      </c>
      <c r="Q66" s="41">
        <v>0</v>
      </c>
      <c r="R66" s="41">
        <f t="shared" si="1"/>
        <v>2271050</v>
      </c>
      <c r="S66" s="64"/>
      <c r="T66" s="65"/>
      <c r="U66" s="46"/>
      <c r="V66" s="59"/>
      <c r="W66" s="64"/>
      <c r="X66" s="66"/>
      <c r="Y66" s="64"/>
      <c r="Z66" s="64"/>
      <c r="AA66" s="66"/>
      <c r="AB66" s="64"/>
      <c r="AC66" s="66"/>
      <c r="AD66" s="64"/>
      <c r="AE66" s="64"/>
      <c r="AF66" s="66"/>
      <c r="AG66" s="64"/>
      <c r="AH66" s="66"/>
      <c r="AI66" s="78"/>
      <c r="AJ66" s="78"/>
      <c r="AK66" s="59"/>
      <c r="AL66" s="78"/>
      <c r="AM66" s="59"/>
      <c r="AN66" s="78"/>
      <c r="AO66" s="59"/>
      <c r="AP66" s="78"/>
      <c r="AQ66" s="78"/>
      <c r="AR66" s="59"/>
      <c r="AS66" s="78"/>
      <c r="AT66" s="59"/>
      <c r="AU66" s="78"/>
      <c r="AV66" s="59"/>
      <c r="AW66" s="78"/>
      <c r="AX66" s="59"/>
      <c r="AY66" s="78"/>
      <c r="AZ66" s="59"/>
      <c r="BA66" s="78"/>
      <c r="BB66" s="59"/>
      <c r="BC66" s="59"/>
    </row>
    <row r="67" s="38" customFormat="1" spans="1:111">
      <c r="A67" s="41"/>
      <c r="B67" s="41"/>
      <c r="C67" s="41">
        <f t="shared" si="18"/>
        <v>6</v>
      </c>
      <c r="D67" s="41">
        <f t="shared" ref="D67:D100" si="19">F69</f>
        <v>1</v>
      </c>
      <c r="E67" s="41">
        <f>E64+F67</f>
        <v>5</v>
      </c>
      <c r="F67" s="41">
        <v>1</v>
      </c>
      <c r="G67" s="44">
        <f>G62+H67</f>
        <v>4</v>
      </c>
      <c r="H67" s="41">
        <v>1</v>
      </c>
      <c r="I67" s="47">
        <v>65</v>
      </c>
      <c r="J67" s="41">
        <f t="shared" si="2"/>
        <v>2487000</v>
      </c>
      <c r="K67" s="41">
        <f t="shared" si="3"/>
        <v>215950</v>
      </c>
      <c r="L67" s="47">
        <v>18000</v>
      </c>
      <c r="M67" s="48">
        <f t="shared" ref="M67:M102" si="20">J67</f>
        <v>2487000</v>
      </c>
      <c r="N67" s="41">
        <v>0</v>
      </c>
      <c r="O67" s="41">
        <v>0</v>
      </c>
      <c r="P67" s="41">
        <v>0</v>
      </c>
      <c r="Q67" s="41">
        <v>0</v>
      </c>
      <c r="R67" s="41">
        <f t="shared" ref="R67:R102" si="21">M67+O67+Q67</f>
        <v>2487000</v>
      </c>
      <c r="S67" s="57">
        <f>SUM(R67:R71)</f>
        <v>14954500</v>
      </c>
      <c r="T67" s="58">
        <f>S67</f>
        <v>14954500</v>
      </c>
      <c r="U67" s="44">
        <f>INT(V67*T67)</f>
        <v>1644995</v>
      </c>
      <c r="V67" s="59">
        <v>0.11</v>
      </c>
      <c r="W67" s="57">
        <f>INT(X67*T67)</f>
        <v>299090</v>
      </c>
      <c r="X67" s="60">
        <v>0.02</v>
      </c>
      <c r="Y67" s="57">
        <f>INT(AB67*AA67)</f>
        <v>1345905</v>
      </c>
      <c r="Z67" s="57">
        <f>AB67-Y67</f>
        <v>1345905</v>
      </c>
      <c r="AA67" s="60">
        <v>0.5</v>
      </c>
      <c r="AB67" s="57">
        <f>INT(AC67*T67)</f>
        <v>2691810</v>
      </c>
      <c r="AC67" s="60">
        <v>0.18</v>
      </c>
      <c r="AD67" s="57">
        <f>INT(AG67*AF67)</f>
        <v>1570222</v>
      </c>
      <c r="AE67" s="57">
        <f>AG67-AD67</f>
        <v>1570223</v>
      </c>
      <c r="AF67" s="60">
        <v>0.5</v>
      </c>
      <c r="AG67" s="57">
        <f>INT(AH67*T67)</f>
        <v>3140445</v>
      </c>
      <c r="AH67" s="60">
        <v>0.21</v>
      </c>
      <c r="AI67" s="78">
        <f>INT(AL67*AK67)</f>
        <v>672952</v>
      </c>
      <c r="AJ67" s="78">
        <f>AL67-AI67</f>
        <v>672953</v>
      </c>
      <c r="AK67" s="59">
        <v>0.5</v>
      </c>
      <c r="AL67" s="78">
        <f>INT(AM67*T67)</f>
        <v>1345905</v>
      </c>
      <c r="AM67" s="59">
        <v>0.09</v>
      </c>
      <c r="AN67" s="78">
        <f>INT(AO67*T67)</f>
        <v>299090</v>
      </c>
      <c r="AO67" s="59">
        <v>0.02</v>
      </c>
      <c r="AP67" s="78">
        <f>INT(AS67*AR67)</f>
        <v>1121587</v>
      </c>
      <c r="AQ67" s="78">
        <f>AS67-AP67</f>
        <v>1121588</v>
      </c>
      <c r="AR67" s="59">
        <v>0.5</v>
      </c>
      <c r="AS67" s="78">
        <f>INT(AT67*T67)</f>
        <v>2243175</v>
      </c>
      <c r="AT67" s="59">
        <v>0.15</v>
      </c>
      <c r="AU67" s="78">
        <f>INT(AV67*T67)</f>
        <v>0</v>
      </c>
      <c r="AV67" s="59">
        <v>0</v>
      </c>
      <c r="AW67" s="78">
        <f>INT(AX67*T67)</f>
        <v>0</v>
      </c>
      <c r="AX67" s="59">
        <v>0</v>
      </c>
      <c r="AY67" s="78">
        <f>INT(AZ67*T67)</f>
        <v>747725</v>
      </c>
      <c r="AZ67" s="59">
        <v>0.05</v>
      </c>
      <c r="BA67" s="78">
        <f>INT(BB67*T67)</f>
        <v>2542265</v>
      </c>
      <c r="BB67" s="59">
        <v>0.17</v>
      </c>
      <c r="BC67" s="59">
        <f>BB67+AZ67+AX67+AV67+AT67+AO67+AM67+AH67+AC67+X67+V67</f>
        <v>1</v>
      </c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</row>
    <row r="68" spans="1:55">
      <c r="A68" s="41">
        <f t="shared" si="17"/>
        <v>7</v>
      </c>
      <c r="B68" s="41">
        <f t="shared" ref="B68:B101" si="22">D69</f>
        <v>1</v>
      </c>
      <c r="C68" s="41"/>
      <c r="D68" s="41"/>
      <c r="E68" s="41"/>
      <c r="F68" s="41"/>
      <c r="G68" s="45"/>
      <c r="H68" s="41"/>
      <c r="I68" s="41">
        <v>66</v>
      </c>
      <c r="J68" s="41">
        <f t="shared" ref="J68:J102" si="23">J67+K68</f>
        <v>2720950</v>
      </c>
      <c r="K68" s="41">
        <f t="shared" ref="K68:K102" si="24">K67+L67</f>
        <v>233950</v>
      </c>
      <c r="L68" s="41">
        <f t="shared" ref="L68:L71" si="25">L67</f>
        <v>18000</v>
      </c>
      <c r="M68" s="48">
        <f t="shared" si="20"/>
        <v>2720950</v>
      </c>
      <c r="N68" s="41">
        <v>0</v>
      </c>
      <c r="O68" s="41">
        <v>0</v>
      </c>
      <c r="P68" s="41">
        <v>0</v>
      </c>
      <c r="Q68" s="41">
        <v>0</v>
      </c>
      <c r="R68" s="41">
        <f t="shared" si="21"/>
        <v>2720950</v>
      </c>
      <c r="S68" s="61"/>
      <c r="T68" s="62"/>
      <c r="U68" s="45"/>
      <c r="V68" s="59"/>
      <c r="W68" s="61"/>
      <c r="X68" s="63"/>
      <c r="Y68" s="61"/>
      <c r="Z68" s="61"/>
      <c r="AA68" s="63"/>
      <c r="AB68" s="61"/>
      <c r="AC68" s="63"/>
      <c r="AD68" s="61"/>
      <c r="AE68" s="61"/>
      <c r="AF68" s="63"/>
      <c r="AG68" s="61"/>
      <c r="AH68" s="63"/>
      <c r="AI68" s="78"/>
      <c r="AJ68" s="78"/>
      <c r="AK68" s="59"/>
      <c r="AL68" s="78"/>
      <c r="AM68" s="59"/>
      <c r="AN68" s="78"/>
      <c r="AO68" s="59"/>
      <c r="AP68" s="78"/>
      <c r="AQ68" s="78"/>
      <c r="AR68" s="59"/>
      <c r="AS68" s="78"/>
      <c r="AT68" s="59"/>
      <c r="AU68" s="78"/>
      <c r="AV68" s="59"/>
      <c r="AW68" s="78"/>
      <c r="AX68" s="59"/>
      <c r="AY68" s="78"/>
      <c r="AZ68" s="59"/>
      <c r="BA68" s="78"/>
      <c r="BB68" s="59"/>
      <c r="BC68" s="41"/>
    </row>
    <row r="69" spans="1:55">
      <c r="A69" s="41"/>
      <c r="B69" s="41"/>
      <c r="C69" s="41">
        <f t="shared" si="18"/>
        <v>7</v>
      </c>
      <c r="D69" s="41">
        <f t="shared" si="19"/>
        <v>1</v>
      </c>
      <c r="E69" s="41">
        <f t="shared" ref="E69:E73" si="26">E67+F69</f>
        <v>6</v>
      </c>
      <c r="F69" s="41">
        <v>1</v>
      </c>
      <c r="G69" s="45"/>
      <c r="H69" s="41"/>
      <c r="I69" s="41">
        <v>67</v>
      </c>
      <c r="J69" s="41">
        <f t="shared" si="23"/>
        <v>2972900</v>
      </c>
      <c r="K69" s="41">
        <f t="shared" si="24"/>
        <v>251950</v>
      </c>
      <c r="L69" s="41">
        <f t="shared" si="25"/>
        <v>18000</v>
      </c>
      <c r="M69" s="48">
        <f t="shared" si="20"/>
        <v>2972900</v>
      </c>
      <c r="N69" s="41">
        <v>0</v>
      </c>
      <c r="O69" s="41">
        <v>0</v>
      </c>
      <c r="P69" s="41">
        <v>0</v>
      </c>
      <c r="Q69" s="41">
        <v>0</v>
      </c>
      <c r="R69" s="41">
        <f t="shared" si="21"/>
        <v>2972900</v>
      </c>
      <c r="S69" s="61"/>
      <c r="T69" s="62"/>
      <c r="U69" s="45"/>
      <c r="V69" s="59"/>
      <c r="W69" s="61"/>
      <c r="X69" s="63"/>
      <c r="Y69" s="61"/>
      <c r="Z69" s="61"/>
      <c r="AA69" s="63"/>
      <c r="AB69" s="61"/>
      <c r="AC69" s="63"/>
      <c r="AD69" s="61"/>
      <c r="AE69" s="61"/>
      <c r="AF69" s="63"/>
      <c r="AG69" s="61"/>
      <c r="AH69" s="63"/>
      <c r="AI69" s="78"/>
      <c r="AJ69" s="78"/>
      <c r="AK69" s="59"/>
      <c r="AL69" s="78"/>
      <c r="AM69" s="59"/>
      <c r="AN69" s="78"/>
      <c r="AO69" s="59"/>
      <c r="AP69" s="78"/>
      <c r="AQ69" s="78"/>
      <c r="AR69" s="59"/>
      <c r="AS69" s="78"/>
      <c r="AT69" s="59"/>
      <c r="AU69" s="78"/>
      <c r="AV69" s="59"/>
      <c r="AW69" s="78"/>
      <c r="AX69" s="59"/>
      <c r="AY69" s="78"/>
      <c r="AZ69" s="59"/>
      <c r="BA69" s="78"/>
      <c r="BB69" s="59"/>
      <c r="BC69" s="41"/>
    </row>
    <row r="70" spans="1:55">
      <c r="A70" s="41">
        <f>A68+B70</f>
        <v>8</v>
      </c>
      <c r="B70" s="41">
        <f t="shared" si="22"/>
        <v>1</v>
      </c>
      <c r="C70" s="41"/>
      <c r="D70" s="41"/>
      <c r="E70" s="41"/>
      <c r="F70" s="41"/>
      <c r="G70" s="45"/>
      <c r="H70" s="41"/>
      <c r="I70" s="41">
        <v>68</v>
      </c>
      <c r="J70" s="41">
        <f t="shared" si="23"/>
        <v>3242850</v>
      </c>
      <c r="K70" s="41">
        <f t="shared" si="24"/>
        <v>269950</v>
      </c>
      <c r="L70" s="41">
        <f t="shared" si="25"/>
        <v>18000</v>
      </c>
      <c r="M70" s="48">
        <f t="shared" si="20"/>
        <v>3242850</v>
      </c>
      <c r="N70" s="41">
        <v>0</v>
      </c>
      <c r="O70" s="41">
        <v>0</v>
      </c>
      <c r="P70" s="41">
        <v>0</v>
      </c>
      <c r="Q70" s="41">
        <v>0</v>
      </c>
      <c r="R70" s="41">
        <f t="shared" si="21"/>
        <v>3242850</v>
      </c>
      <c r="S70" s="61"/>
      <c r="T70" s="62"/>
      <c r="U70" s="45"/>
      <c r="V70" s="59"/>
      <c r="W70" s="61"/>
      <c r="X70" s="63"/>
      <c r="Y70" s="61"/>
      <c r="Z70" s="61"/>
      <c r="AA70" s="63"/>
      <c r="AB70" s="61"/>
      <c r="AC70" s="63"/>
      <c r="AD70" s="61"/>
      <c r="AE70" s="61"/>
      <c r="AF70" s="63"/>
      <c r="AG70" s="61"/>
      <c r="AH70" s="63"/>
      <c r="AI70" s="78"/>
      <c r="AJ70" s="78"/>
      <c r="AK70" s="59"/>
      <c r="AL70" s="78"/>
      <c r="AM70" s="59"/>
      <c r="AN70" s="78"/>
      <c r="AO70" s="59"/>
      <c r="AP70" s="78"/>
      <c r="AQ70" s="78"/>
      <c r="AR70" s="59"/>
      <c r="AS70" s="78"/>
      <c r="AT70" s="59"/>
      <c r="AU70" s="78"/>
      <c r="AV70" s="59"/>
      <c r="AW70" s="78"/>
      <c r="AX70" s="59"/>
      <c r="AY70" s="78"/>
      <c r="AZ70" s="59"/>
      <c r="BA70" s="78"/>
      <c r="BB70" s="59"/>
      <c r="BC70" s="41"/>
    </row>
    <row r="71" spans="1:55">
      <c r="A71" s="41">
        <f t="shared" ref="A71:A102" si="27">A70+B71</f>
        <v>9</v>
      </c>
      <c r="B71" s="41">
        <f t="shared" si="22"/>
        <v>1</v>
      </c>
      <c r="C71" s="41">
        <f>C69+D71</f>
        <v>8</v>
      </c>
      <c r="D71" s="41">
        <f t="shared" si="19"/>
        <v>1</v>
      </c>
      <c r="E71" s="41">
        <f t="shared" si="26"/>
        <v>7</v>
      </c>
      <c r="F71" s="41">
        <v>1</v>
      </c>
      <c r="G71" s="46"/>
      <c r="H71" s="41"/>
      <c r="I71" s="41">
        <v>69</v>
      </c>
      <c r="J71" s="41">
        <f t="shared" si="23"/>
        <v>3530800</v>
      </c>
      <c r="K71" s="41">
        <f t="shared" si="24"/>
        <v>287950</v>
      </c>
      <c r="L71" s="41">
        <f t="shared" si="25"/>
        <v>18000</v>
      </c>
      <c r="M71" s="48">
        <f t="shared" si="20"/>
        <v>3530800</v>
      </c>
      <c r="N71" s="41">
        <v>0</v>
      </c>
      <c r="O71" s="41">
        <v>0</v>
      </c>
      <c r="P71" s="41">
        <v>0</v>
      </c>
      <c r="Q71" s="41">
        <v>0</v>
      </c>
      <c r="R71" s="41">
        <f t="shared" si="21"/>
        <v>3530800</v>
      </c>
      <c r="S71" s="64"/>
      <c r="T71" s="65"/>
      <c r="U71" s="46"/>
      <c r="V71" s="59"/>
      <c r="W71" s="64"/>
      <c r="X71" s="66"/>
      <c r="Y71" s="64"/>
      <c r="Z71" s="64"/>
      <c r="AA71" s="66"/>
      <c r="AB71" s="64"/>
      <c r="AC71" s="66"/>
      <c r="AD71" s="64"/>
      <c r="AE71" s="64"/>
      <c r="AF71" s="66"/>
      <c r="AG71" s="64"/>
      <c r="AH71" s="66"/>
      <c r="AI71" s="78"/>
      <c r="AJ71" s="78"/>
      <c r="AK71" s="59"/>
      <c r="AL71" s="78"/>
      <c r="AM71" s="59"/>
      <c r="AN71" s="78"/>
      <c r="AO71" s="59"/>
      <c r="AP71" s="78"/>
      <c r="AQ71" s="78"/>
      <c r="AR71" s="59"/>
      <c r="AS71" s="78"/>
      <c r="AT71" s="59"/>
      <c r="AU71" s="78"/>
      <c r="AV71" s="59"/>
      <c r="AW71" s="78"/>
      <c r="AX71" s="59"/>
      <c r="AY71" s="78"/>
      <c r="AZ71" s="59"/>
      <c r="BA71" s="78"/>
      <c r="BB71" s="59"/>
      <c r="BC71" s="41"/>
    </row>
    <row r="72" s="38" customFormat="1" spans="1:111">
      <c r="A72" s="41">
        <f t="shared" si="27"/>
        <v>10</v>
      </c>
      <c r="B72" s="41">
        <f t="shared" si="22"/>
        <v>1</v>
      </c>
      <c r="C72" s="41">
        <f t="shared" ref="C72:C102" si="28">C71+D72</f>
        <v>9</v>
      </c>
      <c r="D72" s="41">
        <f t="shared" si="19"/>
        <v>1</v>
      </c>
      <c r="E72" s="41"/>
      <c r="F72" s="41"/>
      <c r="G72" s="44">
        <f>G67+H72</f>
        <v>5</v>
      </c>
      <c r="H72" s="41">
        <v>1</v>
      </c>
      <c r="I72" s="49">
        <v>70</v>
      </c>
      <c r="J72" s="41">
        <f t="shared" si="23"/>
        <v>3836750</v>
      </c>
      <c r="K72" s="41">
        <f t="shared" si="24"/>
        <v>305950</v>
      </c>
      <c r="L72" s="47">
        <v>25000</v>
      </c>
      <c r="M72" s="48">
        <f t="shared" si="20"/>
        <v>3836750</v>
      </c>
      <c r="N72" s="41">
        <v>0</v>
      </c>
      <c r="O72" s="41">
        <v>1001000</v>
      </c>
      <c r="P72" s="41">
        <v>0</v>
      </c>
      <c r="Q72" s="41">
        <v>0</v>
      </c>
      <c r="R72" s="41">
        <f t="shared" si="21"/>
        <v>4837750</v>
      </c>
      <c r="S72" s="57">
        <f>SUM(R72:R74)</f>
        <v>15564100</v>
      </c>
      <c r="T72" s="58">
        <f>S72</f>
        <v>15564100</v>
      </c>
      <c r="U72" s="44">
        <f>INT(T72*V72)</f>
        <v>2023333</v>
      </c>
      <c r="V72" s="59">
        <v>0.13</v>
      </c>
      <c r="W72" s="57">
        <f>INT(X72*T72)</f>
        <v>466923</v>
      </c>
      <c r="X72" s="60">
        <v>0.03</v>
      </c>
      <c r="Y72" s="57">
        <f>INT(AB72*AA72)</f>
        <v>1634230</v>
      </c>
      <c r="Z72" s="57">
        <f>AB72-Y72</f>
        <v>1634231</v>
      </c>
      <c r="AA72" s="60">
        <v>0.5</v>
      </c>
      <c r="AB72" s="57">
        <f>INT(AC72*T72)</f>
        <v>3268461</v>
      </c>
      <c r="AC72" s="60">
        <v>0.21</v>
      </c>
      <c r="AD72" s="57">
        <f>INT(AG72*AF72)</f>
        <v>1945512</v>
      </c>
      <c r="AE72" s="57">
        <f>AG72-AD72</f>
        <v>1945513</v>
      </c>
      <c r="AF72" s="60">
        <v>0.5</v>
      </c>
      <c r="AG72" s="57">
        <f>INT(AH72*T72)</f>
        <v>3891025</v>
      </c>
      <c r="AH72" s="60">
        <v>0.25</v>
      </c>
      <c r="AI72" s="78">
        <f>INT(AL72*AK72)</f>
        <v>856025</v>
      </c>
      <c r="AJ72" s="78">
        <f>AL72-AI72</f>
        <v>856026</v>
      </c>
      <c r="AK72" s="59">
        <v>0.5</v>
      </c>
      <c r="AL72" s="78">
        <f>INT(AM72*T72)</f>
        <v>1712051</v>
      </c>
      <c r="AM72" s="59">
        <v>0.11</v>
      </c>
      <c r="AN72" s="78">
        <f>INT(AO72*T72)</f>
        <v>466923</v>
      </c>
      <c r="AO72" s="59">
        <v>0.03</v>
      </c>
      <c r="AP72" s="78">
        <f>INT(AS72*AR72)</f>
        <v>1167307</v>
      </c>
      <c r="AQ72" s="78">
        <f>AS72-AP72</f>
        <v>1167308</v>
      </c>
      <c r="AR72" s="59">
        <v>0.5</v>
      </c>
      <c r="AS72" s="78">
        <f>INT(AT72*T72)</f>
        <v>2334615</v>
      </c>
      <c r="AT72" s="59">
        <v>0.15</v>
      </c>
      <c r="AU72" s="78">
        <f>INT(AV72*T72)</f>
        <v>0</v>
      </c>
      <c r="AV72" s="59">
        <v>0</v>
      </c>
      <c r="AW72" s="78">
        <f>INT(AX72*T72)</f>
        <v>0</v>
      </c>
      <c r="AX72" s="59">
        <v>0</v>
      </c>
      <c r="AY72" s="78">
        <f>INT(AZ72*T72)</f>
        <v>933846</v>
      </c>
      <c r="AZ72" s="59">
        <v>0.06</v>
      </c>
      <c r="BA72" s="78">
        <f>INT(T72*BB72)</f>
        <v>466923</v>
      </c>
      <c r="BB72" s="59">
        <v>0.03</v>
      </c>
      <c r="BC72" s="59">
        <f>BB72+AZ72+AX72+AV72+AT72+AO72+AM72+AH72+AC72+X72+V72</f>
        <v>1</v>
      </c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</row>
    <row r="73" spans="1:55">
      <c r="A73" s="41">
        <f t="shared" si="27"/>
        <v>11</v>
      </c>
      <c r="B73" s="41">
        <f t="shared" si="22"/>
        <v>1</v>
      </c>
      <c r="C73" s="41">
        <f t="shared" si="28"/>
        <v>10</v>
      </c>
      <c r="D73" s="41">
        <f t="shared" si="19"/>
        <v>1</v>
      </c>
      <c r="E73" s="41">
        <f t="shared" si="26"/>
        <v>8</v>
      </c>
      <c r="F73" s="41">
        <f>H75</f>
        <v>1</v>
      </c>
      <c r="G73" s="45"/>
      <c r="H73" s="41"/>
      <c r="I73" s="41">
        <v>71</v>
      </c>
      <c r="J73" s="41">
        <f t="shared" si="23"/>
        <v>4167700</v>
      </c>
      <c r="K73" s="41">
        <f t="shared" si="24"/>
        <v>330950</v>
      </c>
      <c r="L73" s="41">
        <f t="shared" ref="L73:L76" si="29">L72</f>
        <v>25000</v>
      </c>
      <c r="M73" s="48">
        <f t="shared" si="20"/>
        <v>4167700</v>
      </c>
      <c r="N73" s="41">
        <v>0</v>
      </c>
      <c r="O73" s="41">
        <v>1008000</v>
      </c>
      <c r="P73" s="41">
        <v>0</v>
      </c>
      <c r="Q73" s="41">
        <v>0</v>
      </c>
      <c r="R73" s="41">
        <f t="shared" si="21"/>
        <v>5175700</v>
      </c>
      <c r="S73" s="61"/>
      <c r="T73" s="62"/>
      <c r="U73" s="45"/>
      <c r="V73" s="59"/>
      <c r="W73" s="61"/>
      <c r="X73" s="63"/>
      <c r="Y73" s="61"/>
      <c r="Z73" s="61"/>
      <c r="AA73" s="63"/>
      <c r="AB73" s="61"/>
      <c r="AC73" s="63"/>
      <c r="AD73" s="61"/>
      <c r="AE73" s="61"/>
      <c r="AF73" s="63"/>
      <c r="AG73" s="61"/>
      <c r="AH73" s="63"/>
      <c r="AI73" s="78"/>
      <c r="AJ73" s="78"/>
      <c r="AK73" s="59"/>
      <c r="AL73" s="78"/>
      <c r="AM73" s="59"/>
      <c r="AN73" s="78"/>
      <c r="AO73" s="59"/>
      <c r="AP73" s="78"/>
      <c r="AQ73" s="78"/>
      <c r="AR73" s="59"/>
      <c r="AS73" s="78"/>
      <c r="AT73" s="59"/>
      <c r="AU73" s="78"/>
      <c r="AV73" s="59"/>
      <c r="AW73" s="78"/>
      <c r="AX73" s="59"/>
      <c r="AY73" s="78"/>
      <c r="AZ73" s="59"/>
      <c r="BA73" s="78"/>
      <c r="BB73" s="59"/>
      <c r="BC73" s="59"/>
    </row>
    <row r="74" spans="1:55">
      <c r="A74" s="41">
        <f t="shared" si="27"/>
        <v>12</v>
      </c>
      <c r="B74" s="41">
        <f t="shared" si="22"/>
        <v>1</v>
      </c>
      <c r="C74" s="41">
        <f t="shared" si="28"/>
        <v>11</v>
      </c>
      <c r="D74" s="41">
        <f t="shared" si="19"/>
        <v>1</v>
      </c>
      <c r="E74" s="41">
        <f t="shared" ref="E74:E102" si="30">E73+F74</f>
        <v>9</v>
      </c>
      <c r="F74" s="41">
        <v>1</v>
      </c>
      <c r="G74" s="46"/>
      <c r="H74" s="41"/>
      <c r="I74" s="41">
        <v>72</v>
      </c>
      <c r="J74" s="41">
        <f t="shared" si="23"/>
        <v>4523650</v>
      </c>
      <c r="K74" s="41">
        <f t="shared" si="24"/>
        <v>355950</v>
      </c>
      <c r="L74" s="41">
        <f t="shared" si="29"/>
        <v>25000</v>
      </c>
      <c r="M74" s="48">
        <f t="shared" si="20"/>
        <v>4523650</v>
      </c>
      <c r="N74" s="41">
        <v>0</v>
      </c>
      <c r="O74" s="41">
        <v>1027000</v>
      </c>
      <c r="P74" s="41">
        <v>0</v>
      </c>
      <c r="Q74" s="41">
        <v>0</v>
      </c>
      <c r="R74" s="41">
        <f t="shared" si="21"/>
        <v>5550650</v>
      </c>
      <c r="S74" s="64"/>
      <c r="T74" s="65"/>
      <c r="U74" s="46"/>
      <c r="V74" s="59"/>
      <c r="W74" s="64"/>
      <c r="X74" s="66"/>
      <c r="Y74" s="64"/>
      <c r="Z74" s="64"/>
      <c r="AA74" s="66"/>
      <c r="AB74" s="64"/>
      <c r="AC74" s="66"/>
      <c r="AD74" s="64"/>
      <c r="AE74" s="64"/>
      <c r="AF74" s="66"/>
      <c r="AG74" s="64"/>
      <c r="AH74" s="66"/>
      <c r="AI74" s="78"/>
      <c r="AJ74" s="78"/>
      <c r="AK74" s="59"/>
      <c r="AL74" s="78"/>
      <c r="AM74" s="59"/>
      <c r="AN74" s="78"/>
      <c r="AO74" s="59"/>
      <c r="AP74" s="78"/>
      <c r="AQ74" s="78"/>
      <c r="AR74" s="59"/>
      <c r="AS74" s="78"/>
      <c r="AT74" s="59"/>
      <c r="AU74" s="78"/>
      <c r="AV74" s="59"/>
      <c r="AW74" s="78"/>
      <c r="AX74" s="59"/>
      <c r="AY74" s="78"/>
      <c r="AZ74" s="59"/>
      <c r="BA74" s="78"/>
      <c r="BB74" s="59"/>
      <c r="BC74" s="59"/>
    </row>
    <row r="75" spans="1:55">
      <c r="A75" s="41">
        <f t="shared" si="27"/>
        <v>13</v>
      </c>
      <c r="B75" s="41">
        <f t="shared" si="22"/>
        <v>1</v>
      </c>
      <c r="C75" s="41">
        <f t="shared" si="28"/>
        <v>12</v>
      </c>
      <c r="D75" s="41">
        <f t="shared" si="19"/>
        <v>1</v>
      </c>
      <c r="E75" s="41">
        <f t="shared" si="30"/>
        <v>10</v>
      </c>
      <c r="F75" s="41">
        <v>1</v>
      </c>
      <c r="G75" s="44">
        <f>G72+H75</f>
        <v>6</v>
      </c>
      <c r="H75" s="41">
        <v>1</v>
      </c>
      <c r="I75" s="41">
        <v>73</v>
      </c>
      <c r="J75" s="41">
        <f t="shared" si="23"/>
        <v>4904600</v>
      </c>
      <c r="K75" s="41">
        <f t="shared" si="24"/>
        <v>380950</v>
      </c>
      <c r="L75" s="41">
        <f t="shared" si="29"/>
        <v>25000</v>
      </c>
      <c r="M75" s="48">
        <f t="shared" si="20"/>
        <v>4904600</v>
      </c>
      <c r="N75" s="41">
        <v>0</v>
      </c>
      <c r="O75" s="41">
        <v>1064000</v>
      </c>
      <c r="P75" s="41">
        <v>0</v>
      </c>
      <c r="Q75" s="41">
        <v>0</v>
      </c>
      <c r="R75" s="41">
        <f t="shared" si="21"/>
        <v>5968600</v>
      </c>
      <c r="S75" s="57">
        <f>SUM(R75:R77)</f>
        <v>19361650</v>
      </c>
      <c r="T75" s="58">
        <f>S75</f>
        <v>19361650</v>
      </c>
      <c r="U75" s="44">
        <f>INT(V75*T75)</f>
        <v>2129781</v>
      </c>
      <c r="V75" s="59">
        <v>0.11</v>
      </c>
      <c r="W75" s="57">
        <f>INT(X75*T75)</f>
        <v>580849</v>
      </c>
      <c r="X75" s="60">
        <v>0.03</v>
      </c>
      <c r="Y75" s="57">
        <f>INT(AB75*AA75)</f>
        <v>1645740</v>
      </c>
      <c r="Z75" s="57">
        <f>AB75-Y75</f>
        <v>1645740</v>
      </c>
      <c r="AA75" s="60">
        <v>0.5</v>
      </c>
      <c r="AB75" s="57">
        <f>INT(AC75*T75)</f>
        <v>3291480</v>
      </c>
      <c r="AC75" s="60">
        <v>0.17</v>
      </c>
      <c r="AD75" s="57">
        <f>INT(AG75*AF75)</f>
        <v>2129781</v>
      </c>
      <c r="AE75" s="57">
        <f>AG75-AD75</f>
        <v>2129782</v>
      </c>
      <c r="AF75" s="60">
        <v>0.5</v>
      </c>
      <c r="AG75" s="57">
        <f>INT(AH75*T75)</f>
        <v>4259563</v>
      </c>
      <c r="AH75" s="60">
        <v>0.22</v>
      </c>
      <c r="AI75" s="78">
        <f>INT(AL75*AK75)</f>
        <v>871274</v>
      </c>
      <c r="AJ75" s="78">
        <f>AL75-AI75</f>
        <v>871274</v>
      </c>
      <c r="AK75" s="59">
        <v>0.5</v>
      </c>
      <c r="AL75" s="78">
        <f>INT(AM75*T75)</f>
        <v>1742548</v>
      </c>
      <c r="AM75" s="59">
        <v>0.09</v>
      </c>
      <c r="AN75" s="78">
        <f>INT(AO75*T75)</f>
        <v>580849</v>
      </c>
      <c r="AO75" s="59">
        <v>0.03</v>
      </c>
      <c r="AP75" s="78">
        <f>INT(AS75*AR75)</f>
        <v>1452123</v>
      </c>
      <c r="AQ75" s="78">
        <f>AS75-AP75</f>
        <v>1452124</v>
      </c>
      <c r="AR75" s="59">
        <v>0.5</v>
      </c>
      <c r="AS75" s="78">
        <f>INT(AT75*T75)</f>
        <v>2904247</v>
      </c>
      <c r="AT75" s="59">
        <v>0.15</v>
      </c>
      <c r="AU75" s="78">
        <f>INT(AV75*T75)</f>
        <v>0</v>
      </c>
      <c r="AV75" s="59">
        <v>0</v>
      </c>
      <c r="AW75" s="78">
        <f>INT(AX75*T75)</f>
        <v>0</v>
      </c>
      <c r="AX75" s="59">
        <v>0</v>
      </c>
      <c r="AY75" s="78">
        <f>INT(AZ75*T75)</f>
        <v>580849</v>
      </c>
      <c r="AZ75" s="59">
        <v>0.03</v>
      </c>
      <c r="BA75" s="78">
        <f>INT(BB75*T75)</f>
        <v>3291480</v>
      </c>
      <c r="BB75" s="59">
        <v>0.17</v>
      </c>
      <c r="BC75" s="59">
        <f>BB75+AZ75+AX75+AV75+AT75+AO75+AM75+AH75+AC75+X75+V75</f>
        <v>1</v>
      </c>
    </row>
    <row r="76" spans="1:55">
      <c r="A76" s="41">
        <f t="shared" si="27"/>
        <v>14</v>
      </c>
      <c r="B76" s="41">
        <f t="shared" si="22"/>
        <v>1</v>
      </c>
      <c r="C76" s="41">
        <f t="shared" si="28"/>
        <v>13</v>
      </c>
      <c r="D76" s="41">
        <f t="shared" si="19"/>
        <v>1</v>
      </c>
      <c r="E76" s="41">
        <f t="shared" si="30"/>
        <v>11</v>
      </c>
      <c r="F76" s="41">
        <v>1</v>
      </c>
      <c r="G76" s="45"/>
      <c r="H76" s="41"/>
      <c r="I76" s="41">
        <v>74</v>
      </c>
      <c r="J76" s="41">
        <f t="shared" si="23"/>
        <v>5310550</v>
      </c>
      <c r="K76" s="41">
        <f t="shared" si="24"/>
        <v>405950</v>
      </c>
      <c r="L76" s="41">
        <f t="shared" si="29"/>
        <v>25000</v>
      </c>
      <c r="M76" s="48">
        <f t="shared" si="20"/>
        <v>5310550</v>
      </c>
      <c r="N76" s="41">
        <v>0</v>
      </c>
      <c r="O76" s="41">
        <v>1125000</v>
      </c>
      <c r="P76" s="41">
        <v>0</v>
      </c>
      <c r="Q76" s="41">
        <v>0</v>
      </c>
      <c r="R76" s="41">
        <f t="shared" si="21"/>
        <v>6435550</v>
      </c>
      <c r="S76" s="61"/>
      <c r="T76" s="62"/>
      <c r="U76" s="45"/>
      <c r="V76" s="59"/>
      <c r="W76" s="61"/>
      <c r="X76" s="63"/>
      <c r="Y76" s="61"/>
      <c r="Z76" s="61"/>
      <c r="AA76" s="63"/>
      <c r="AB76" s="61"/>
      <c r="AC76" s="63"/>
      <c r="AD76" s="61"/>
      <c r="AE76" s="61"/>
      <c r="AF76" s="63"/>
      <c r="AG76" s="61"/>
      <c r="AH76" s="63"/>
      <c r="AI76" s="78"/>
      <c r="AJ76" s="78"/>
      <c r="AK76" s="59"/>
      <c r="AL76" s="78"/>
      <c r="AM76" s="59"/>
      <c r="AN76" s="78"/>
      <c r="AO76" s="59"/>
      <c r="AP76" s="78"/>
      <c r="AQ76" s="78"/>
      <c r="AR76" s="59"/>
      <c r="AS76" s="78"/>
      <c r="AT76" s="59"/>
      <c r="AU76" s="78"/>
      <c r="AV76" s="59"/>
      <c r="AW76" s="78"/>
      <c r="AX76" s="59"/>
      <c r="AY76" s="78"/>
      <c r="AZ76" s="59"/>
      <c r="BA76" s="78"/>
      <c r="BB76" s="59"/>
      <c r="BC76" s="41"/>
    </row>
    <row r="77" s="38" customFormat="1" spans="1:111">
      <c r="A77" s="41">
        <f t="shared" si="27"/>
        <v>15</v>
      </c>
      <c r="B77" s="41">
        <f t="shared" si="22"/>
        <v>1</v>
      </c>
      <c r="C77" s="41">
        <f t="shared" si="28"/>
        <v>14</v>
      </c>
      <c r="D77" s="41">
        <f t="shared" si="19"/>
        <v>1</v>
      </c>
      <c r="E77" s="41">
        <f t="shared" si="30"/>
        <v>12</v>
      </c>
      <c r="F77" s="41">
        <v>1</v>
      </c>
      <c r="G77" s="46"/>
      <c r="H77" s="41"/>
      <c r="I77" s="47">
        <v>75</v>
      </c>
      <c r="J77" s="41">
        <f t="shared" si="23"/>
        <v>5741500</v>
      </c>
      <c r="K77" s="41">
        <f t="shared" si="24"/>
        <v>430950</v>
      </c>
      <c r="L77" s="47">
        <v>50000</v>
      </c>
      <c r="M77" s="48">
        <f t="shared" si="20"/>
        <v>5741500</v>
      </c>
      <c r="N77" s="41">
        <v>0</v>
      </c>
      <c r="O77" s="41">
        <v>1216000</v>
      </c>
      <c r="P77" s="41">
        <v>0</v>
      </c>
      <c r="Q77" s="41">
        <v>0</v>
      </c>
      <c r="R77" s="41">
        <f t="shared" si="21"/>
        <v>6957500</v>
      </c>
      <c r="S77" s="64"/>
      <c r="T77" s="65"/>
      <c r="U77" s="46"/>
      <c r="V77" s="59"/>
      <c r="W77" s="64"/>
      <c r="X77" s="66"/>
      <c r="Y77" s="64"/>
      <c r="Z77" s="64"/>
      <c r="AA77" s="66"/>
      <c r="AB77" s="64"/>
      <c r="AC77" s="66"/>
      <c r="AD77" s="64"/>
      <c r="AE77" s="64"/>
      <c r="AF77" s="66"/>
      <c r="AG77" s="64"/>
      <c r="AH77" s="66"/>
      <c r="AI77" s="78"/>
      <c r="AJ77" s="78"/>
      <c r="AK77" s="59"/>
      <c r="AL77" s="78"/>
      <c r="AM77" s="59"/>
      <c r="AN77" s="78"/>
      <c r="AO77" s="59"/>
      <c r="AP77" s="78"/>
      <c r="AQ77" s="78"/>
      <c r="AR77" s="59"/>
      <c r="AS77" s="78"/>
      <c r="AT77" s="59"/>
      <c r="AU77" s="78"/>
      <c r="AV77" s="59"/>
      <c r="AW77" s="78"/>
      <c r="AX77" s="59"/>
      <c r="AY77" s="78"/>
      <c r="AZ77" s="59"/>
      <c r="BA77" s="78"/>
      <c r="BB77" s="59"/>
      <c r="BC77" s="41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</row>
    <row r="78" spans="1:55">
      <c r="A78" s="41">
        <f t="shared" si="27"/>
        <v>16</v>
      </c>
      <c r="B78" s="41">
        <f t="shared" si="22"/>
        <v>1</v>
      </c>
      <c r="C78" s="41">
        <f t="shared" si="28"/>
        <v>15</v>
      </c>
      <c r="D78" s="41">
        <f t="shared" si="19"/>
        <v>1</v>
      </c>
      <c r="E78" s="41">
        <f t="shared" si="30"/>
        <v>13</v>
      </c>
      <c r="F78" s="41">
        <v>1</v>
      </c>
      <c r="G78" s="44">
        <f>G75+H78</f>
        <v>7</v>
      </c>
      <c r="H78" s="41">
        <v>1</v>
      </c>
      <c r="I78" s="41">
        <v>76</v>
      </c>
      <c r="J78" s="41">
        <f t="shared" si="23"/>
        <v>6222450</v>
      </c>
      <c r="K78" s="41">
        <f t="shared" si="24"/>
        <v>480950</v>
      </c>
      <c r="L78" s="41">
        <f t="shared" ref="L78:L81" si="31">L77</f>
        <v>50000</v>
      </c>
      <c r="M78" s="48">
        <f t="shared" si="20"/>
        <v>6222450</v>
      </c>
      <c r="N78" s="41">
        <v>0</v>
      </c>
      <c r="O78" s="41">
        <v>1343000</v>
      </c>
      <c r="P78" s="41">
        <v>0</v>
      </c>
      <c r="Q78" s="41">
        <v>0</v>
      </c>
      <c r="R78" s="41">
        <f t="shared" si="21"/>
        <v>7565450</v>
      </c>
      <c r="S78" s="57">
        <f>SUM(R78:R80)</f>
        <v>24894200</v>
      </c>
      <c r="T78" s="58">
        <f>S78</f>
        <v>24894200</v>
      </c>
      <c r="U78" s="44">
        <f>INT(V78*T78)</f>
        <v>2240478</v>
      </c>
      <c r="V78" s="59">
        <v>0.09</v>
      </c>
      <c r="W78" s="57">
        <f>INT(X78*T78)</f>
        <v>746826</v>
      </c>
      <c r="X78" s="60">
        <v>0.03</v>
      </c>
      <c r="Y78" s="57">
        <f>INT(AB78*AA78)</f>
        <v>1742594</v>
      </c>
      <c r="Z78" s="57">
        <f>AB78-Y78</f>
        <v>1742594</v>
      </c>
      <c r="AA78" s="60">
        <v>0.5</v>
      </c>
      <c r="AB78" s="57">
        <f>INT(AC78*T78)</f>
        <v>3485188</v>
      </c>
      <c r="AC78" s="60">
        <v>0.14</v>
      </c>
      <c r="AD78" s="57">
        <f>INT(AG78*AF78)</f>
        <v>2489420</v>
      </c>
      <c r="AE78" s="57">
        <f>AG78-AD78</f>
        <v>2489420</v>
      </c>
      <c r="AF78" s="60">
        <v>0.5</v>
      </c>
      <c r="AG78" s="57">
        <f>INT(AH78*T78)</f>
        <v>4978840</v>
      </c>
      <c r="AH78" s="60">
        <v>0.2</v>
      </c>
      <c r="AI78" s="78">
        <f>INT(AL78*AK78)</f>
        <v>995768</v>
      </c>
      <c r="AJ78" s="78">
        <f>AL78-AI78</f>
        <v>995768</v>
      </c>
      <c r="AK78" s="59">
        <v>0.5</v>
      </c>
      <c r="AL78" s="78">
        <f>INT(AM78*T78)</f>
        <v>1991536</v>
      </c>
      <c r="AM78" s="59">
        <v>0.08</v>
      </c>
      <c r="AN78" s="78">
        <f>INT(AO78*T78)</f>
        <v>746826</v>
      </c>
      <c r="AO78" s="59">
        <v>0.03</v>
      </c>
      <c r="AP78" s="78">
        <f>INT(AS78*AR78)</f>
        <v>1867065</v>
      </c>
      <c r="AQ78" s="78">
        <f>AS78-AP78</f>
        <v>1867065</v>
      </c>
      <c r="AR78" s="59">
        <v>0.5</v>
      </c>
      <c r="AS78" s="78">
        <f>INT(AT78*T78)</f>
        <v>3734130</v>
      </c>
      <c r="AT78" s="59">
        <v>0.15</v>
      </c>
      <c r="AU78" s="78">
        <f>INT(AV78*T78)</f>
        <v>0</v>
      </c>
      <c r="AV78" s="59">
        <v>0</v>
      </c>
      <c r="AW78" s="78">
        <f>INT(AX78*T78)</f>
        <v>0</v>
      </c>
      <c r="AX78" s="59">
        <v>0</v>
      </c>
      <c r="AY78" s="78">
        <f>INT(AZ78*T78)</f>
        <v>746826</v>
      </c>
      <c r="AZ78" s="59">
        <v>0.03</v>
      </c>
      <c r="BA78" s="78">
        <f>INT(BB78*T78)</f>
        <v>6223550</v>
      </c>
      <c r="BB78" s="59">
        <v>0.25</v>
      </c>
      <c r="BC78" s="59">
        <f>BB78+AZ78+AX78+AV78+AT78+AO78+AM78+AH78+AC78+X78+V78</f>
        <v>1</v>
      </c>
    </row>
    <row r="79" spans="1:55">
      <c r="A79" s="41">
        <f t="shared" si="27"/>
        <v>17</v>
      </c>
      <c r="B79" s="41">
        <f t="shared" si="22"/>
        <v>1</v>
      </c>
      <c r="C79" s="41">
        <f t="shared" si="28"/>
        <v>16</v>
      </c>
      <c r="D79" s="41">
        <f t="shared" si="19"/>
        <v>1</v>
      </c>
      <c r="E79" s="41">
        <f t="shared" si="30"/>
        <v>14</v>
      </c>
      <c r="F79" s="41">
        <f t="shared" ref="F79:F96" si="32">H81</f>
        <v>1</v>
      </c>
      <c r="G79" s="45"/>
      <c r="H79" s="41"/>
      <c r="I79" s="41">
        <v>77</v>
      </c>
      <c r="J79" s="41">
        <f t="shared" si="23"/>
        <v>6753400</v>
      </c>
      <c r="K79" s="41">
        <f t="shared" si="24"/>
        <v>530950</v>
      </c>
      <c r="L79" s="41">
        <f t="shared" si="31"/>
        <v>50000</v>
      </c>
      <c r="M79" s="48">
        <f t="shared" si="20"/>
        <v>6753400</v>
      </c>
      <c r="N79" s="41">
        <v>0</v>
      </c>
      <c r="O79" s="41">
        <v>1512000</v>
      </c>
      <c r="P79" s="41">
        <v>0</v>
      </c>
      <c r="Q79" s="41">
        <v>0</v>
      </c>
      <c r="R79" s="41">
        <f t="shared" si="21"/>
        <v>8265400</v>
      </c>
      <c r="S79" s="61"/>
      <c r="T79" s="62"/>
      <c r="U79" s="45"/>
      <c r="V79" s="59"/>
      <c r="W79" s="61"/>
      <c r="X79" s="63"/>
      <c r="Y79" s="61"/>
      <c r="Z79" s="61"/>
      <c r="AA79" s="63"/>
      <c r="AB79" s="61"/>
      <c r="AC79" s="63"/>
      <c r="AD79" s="61"/>
      <c r="AE79" s="61"/>
      <c r="AF79" s="63"/>
      <c r="AG79" s="61"/>
      <c r="AH79" s="63"/>
      <c r="AI79" s="78"/>
      <c r="AJ79" s="78"/>
      <c r="AK79" s="59"/>
      <c r="AL79" s="78"/>
      <c r="AM79" s="59"/>
      <c r="AN79" s="78"/>
      <c r="AO79" s="59"/>
      <c r="AP79" s="78"/>
      <c r="AQ79" s="78"/>
      <c r="AR79" s="59"/>
      <c r="AS79" s="78"/>
      <c r="AT79" s="59"/>
      <c r="AU79" s="78"/>
      <c r="AV79" s="59"/>
      <c r="AW79" s="78"/>
      <c r="AX79" s="59"/>
      <c r="AY79" s="78"/>
      <c r="AZ79" s="59"/>
      <c r="BA79" s="78"/>
      <c r="BB79" s="59"/>
      <c r="BC79" s="41"/>
    </row>
    <row r="80" spans="1:55">
      <c r="A80" s="41">
        <f t="shared" si="27"/>
        <v>18</v>
      </c>
      <c r="B80" s="41">
        <f t="shared" si="22"/>
        <v>1</v>
      </c>
      <c r="C80" s="41">
        <f t="shared" si="28"/>
        <v>17</v>
      </c>
      <c r="D80" s="41">
        <f t="shared" si="19"/>
        <v>1</v>
      </c>
      <c r="E80" s="41">
        <f t="shared" si="30"/>
        <v>15</v>
      </c>
      <c r="F80" s="41">
        <v>1</v>
      </c>
      <c r="G80" s="46"/>
      <c r="H80" s="41"/>
      <c r="I80" s="41">
        <v>78</v>
      </c>
      <c r="J80" s="41">
        <f t="shared" si="23"/>
        <v>7334350</v>
      </c>
      <c r="K80" s="41">
        <f t="shared" si="24"/>
        <v>580950</v>
      </c>
      <c r="L80" s="41">
        <f t="shared" si="31"/>
        <v>50000</v>
      </c>
      <c r="M80" s="48">
        <f t="shared" si="20"/>
        <v>7334350</v>
      </c>
      <c r="N80" s="41">
        <v>0</v>
      </c>
      <c r="O80" s="41">
        <v>1729000</v>
      </c>
      <c r="P80" s="41">
        <v>0</v>
      </c>
      <c r="Q80" s="41">
        <v>0</v>
      </c>
      <c r="R80" s="41">
        <f t="shared" si="21"/>
        <v>9063350</v>
      </c>
      <c r="S80" s="64"/>
      <c r="T80" s="65"/>
      <c r="U80" s="46"/>
      <c r="V80" s="59"/>
      <c r="W80" s="64"/>
      <c r="X80" s="66"/>
      <c r="Y80" s="64"/>
      <c r="Z80" s="64"/>
      <c r="AA80" s="66"/>
      <c r="AB80" s="64"/>
      <c r="AC80" s="66"/>
      <c r="AD80" s="64"/>
      <c r="AE80" s="64"/>
      <c r="AF80" s="66"/>
      <c r="AG80" s="64"/>
      <c r="AH80" s="66"/>
      <c r="AI80" s="78"/>
      <c r="AJ80" s="78"/>
      <c r="AK80" s="59"/>
      <c r="AL80" s="78"/>
      <c r="AM80" s="59"/>
      <c r="AN80" s="78"/>
      <c r="AO80" s="59"/>
      <c r="AP80" s="78"/>
      <c r="AQ80" s="78"/>
      <c r="AR80" s="59"/>
      <c r="AS80" s="78"/>
      <c r="AT80" s="59"/>
      <c r="AU80" s="78"/>
      <c r="AV80" s="59"/>
      <c r="AW80" s="78"/>
      <c r="AX80" s="59"/>
      <c r="AY80" s="78"/>
      <c r="AZ80" s="59"/>
      <c r="BA80" s="78"/>
      <c r="BB80" s="59"/>
      <c r="BC80" s="41"/>
    </row>
    <row r="81" spans="1:55">
      <c r="A81" s="41">
        <f t="shared" si="27"/>
        <v>19</v>
      </c>
      <c r="B81" s="41">
        <f t="shared" si="22"/>
        <v>1</v>
      </c>
      <c r="C81" s="41">
        <f t="shared" si="28"/>
        <v>18</v>
      </c>
      <c r="D81" s="41">
        <f t="shared" si="19"/>
        <v>1</v>
      </c>
      <c r="E81" s="41">
        <f t="shared" si="30"/>
        <v>16</v>
      </c>
      <c r="F81" s="41">
        <v>1</v>
      </c>
      <c r="G81" s="44">
        <f>G78+H81</f>
        <v>8</v>
      </c>
      <c r="H81" s="41">
        <v>1</v>
      </c>
      <c r="I81" s="41">
        <v>79</v>
      </c>
      <c r="J81" s="41">
        <f t="shared" si="23"/>
        <v>7965300</v>
      </c>
      <c r="K81" s="41">
        <f t="shared" si="24"/>
        <v>630950</v>
      </c>
      <c r="L81" s="41">
        <f t="shared" si="31"/>
        <v>50000</v>
      </c>
      <c r="M81" s="48">
        <f t="shared" si="20"/>
        <v>7965300</v>
      </c>
      <c r="N81" s="41">
        <v>0</v>
      </c>
      <c r="O81" s="41">
        <v>2000000</v>
      </c>
      <c r="P81" s="41">
        <v>0</v>
      </c>
      <c r="Q81" s="41">
        <v>0</v>
      </c>
      <c r="R81" s="41">
        <f t="shared" si="21"/>
        <v>9965300</v>
      </c>
      <c r="S81" s="57">
        <f>SUM(R81:R83)</f>
        <v>33097750</v>
      </c>
      <c r="T81" s="58">
        <f t="shared" ref="T81:T102" si="33">S81</f>
        <v>33097750</v>
      </c>
      <c r="U81" s="44">
        <f t="shared" ref="U81:U102" si="34">INT(V81*T81)</f>
        <v>2316842</v>
      </c>
      <c r="V81" s="59">
        <v>0.07</v>
      </c>
      <c r="W81" s="57">
        <f t="shared" ref="W81:W102" si="35">INT(X81*T81)</f>
        <v>992932</v>
      </c>
      <c r="X81" s="60">
        <v>0.03</v>
      </c>
      <c r="Y81" s="57">
        <f t="shared" ref="Y81:Y102" si="36">INT(AB81*AA81)</f>
        <v>1820376</v>
      </c>
      <c r="Z81" s="57">
        <f t="shared" ref="Z81:Z102" si="37">AB81-Y81</f>
        <v>1820376</v>
      </c>
      <c r="AA81" s="60">
        <v>0.5</v>
      </c>
      <c r="AB81" s="57">
        <f t="shared" ref="AB81:AB102" si="38">INT(AC81*T81)</f>
        <v>3640752</v>
      </c>
      <c r="AC81" s="60">
        <v>0.11</v>
      </c>
      <c r="AD81" s="57">
        <f t="shared" ref="AD81:AD102" si="39">INT(AG81*AF81)</f>
        <v>2383038</v>
      </c>
      <c r="AE81" s="57">
        <f t="shared" ref="AE81:AE102" si="40">AG81-AD81</f>
        <v>3574557</v>
      </c>
      <c r="AF81" s="60">
        <v>0.4</v>
      </c>
      <c r="AG81" s="57">
        <f t="shared" ref="AG81:AG102" si="41">INT(AH81*T81)</f>
        <v>5957595</v>
      </c>
      <c r="AH81" s="60">
        <v>0.18</v>
      </c>
      <c r="AI81" s="78">
        <f t="shared" ref="AI81:AI102" si="42">INT(AL81*AK81)</f>
        <v>1158421</v>
      </c>
      <c r="AJ81" s="78">
        <f t="shared" ref="AJ81:AJ102" si="43">AL81-AI81</f>
        <v>1158421</v>
      </c>
      <c r="AK81" s="59">
        <v>0.5</v>
      </c>
      <c r="AL81" s="78">
        <f t="shared" ref="AL81:AL102" si="44">INT(AM81*T81)</f>
        <v>2316842</v>
      </c>
      <c r="AM81" s="59">
        <v>0.07</v>
      </c>
      <c r="AN81" s="78">
        <f t="shared" ref="AN81:AN102" si="45">INT(AO81*T81)</f>
        <v>992932</v>
      </c>
      <c r="AO81" s="59">
        <v>0.03</v>
      </c>
      <c r="AP81" s="78">
        <f t="shared" ref="AP81:AP102" si="46">INT(AS81*AR81)</f>
        <v>2482331</v>
      </c>
      <c r="AQ81" s="78">
        <f t="shared" ref="AQ81:AQ102" si="47">AS81-AP81</f>
        <v>2482331</v>
      </c>
      <c r="AR81" s="59">
        <v>0.5</v>
      </c>
      <c r="AS81" s="78">
        <f t="shared" ref="AS81:AS102" si="48">INT(AT81*T81)</f>
        <v>4964662</v>
      </c>
      <c r="AT81" s="59">
        <v>0.15</v>
      </c>
      <c r="AU81" s="78">
        <f t="shared" ref="AU81:AU102" si="49">INT(AV81*T81)</f>
        <v>0</v>
      </c>
      <c r="AV81" s="59">
        <v>0</v>
      </c>
      <c r="AW81" s="78">
        <f t="shared" ref="AW81:AW102" si="50">INT(AX81*T81)</f>
        <v>0</v>
      </c>
      <c r="AX81" s="59">
        <v>0</v>
      </c>
      <c r="AY81" s="78">
        <f t="shared" ref="AY81:AY102" si="51">INT(AZ81*T81)</f>
        <v>992932</v>
      </c>
      <c r="AZ81" s="59">
        <v>0.03</v>
      </c>
      <c r="BA81" s="78">
        <f>INT(T81*BB81)</f>
        <v>10922257</v>
      </c>
      <c r="BB81" s="59">
        <v>0.33</v>
      </c>
      <c r="BC81" s="59">
        <f t="shared" ref="BC81:BC102" si="52">BB81+AZ81+AX81+AV81+AT81+AO81+AM81+AH81+AC81+X81+V81</f>
        <v>1</v>
      </c>
    </row>
    <row r="82" s="38" customFormat="1" spans="1:111">
      <c r="A82" s="41">
        <f t="shared" si="27"/>
        <v>20</v>
      </c>
      <c r="B82" s="41">
        <f t="shared" si="22"/>
        <v>1</v>
      </c>
      <c r="C82" s="41">
        <f t="shared" si="28"/>
        <v>19</v>
      </c>
      <c r="D82" s="41">
        <f t="shared" si="19"/>
        <v>1</v>
      </c>
      <c r="E82" s="41">
        <f t="shared" si="30"/>
        <v>17</v>
      </c>
      <c r="F82" s="41">
        <v>1</v>
      </c>
      <c r="G82" s="45"/>
      <c r="H82" s="41"/>
      <c r="I82" s="47">
        <v>80</v>
      </c>
      <c r="J82" s="41">
        <f t="shared" si="23"/>
        <v>8646250</v>
      </c>
      <c r="K82" s="41">
        <f t="shared" si="24"/>
        <v>680950</v>
      </c>
      <c r="L82" s="47">
        <v>100000</v>
      </c>
      <c r="M82" s="48">
        <f t="shared" si="20"/>
        <v>8646250</v>
      </c>
      <c r="N82" s="41">
        <v>0</v>
      </c>
      <c r="O82" s="41">
        <v>2331000</v>
      </c>
      <c r="P82" s="41">
        <v>0</v>
      </c>
      <c r="Q82" s="41">
        <v>0</v>
      </c>
      <c r="R82" s="41">
        <f t="shared" si="21"/>
        <v>10977250</v>
      </c>
      <c r="S82" s="61"/>
      <c r="T82" s="62"/>
      <c r="U82" s="45"/>
      <c r="V82" s="59"/>
      <c r="W82" s="61"/>
      <c r="X82" s="63"/>
      <c r="Y82" s="61"/>
      <c r="Z82" s="61"/>
      <c r="AA82" s="63"/>
      <c r="AB82" s="61"/>
      <c r="AC82" s="63"/>
      <c r="AD82" s="61"/>
      <c r="AE82" s="61"/>
      <c r="AF82" s="63"/>
      <c r="AG82" s="61"/>
      <c r="AH82" s="63"/>
      <c r="AI82" s="78"/>
      <c r="AJ82" s="78"/>
      <c r="AK82" s="59"/>
      <c r="AL82" s="78"/>
      <c r="AM82" s="59"/>
      <c r="AN82" s="78"/>
      <c r="AO82" s="59"/>
      <c r="AP82" s="78"/>
      <c r="AQ82" s="78"/>
      <c r="AR82" s="59"/>
      <c r="AS82" s="78"/>
      <c r="AT82" s="59"/>
      <c r="AU82" s="78"/>
      <c r="AV82" s="59"/>
      <c r="AW82" s="78"/>
      <c r="AX82" s="59"/>
      <c r="AY82" s="78"/>
      <c r="AZ82" s="59"/>
      <c r="BA82" s="78"/>
      <c r="BB82" s="59"/>
      <c r="BC82" s="5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</row>
    <row r="83" spans="1:55">
      <c r="A83" s="41">
        <f t="shared" si="27"/>
        <v>21</v>
      </c>
      <c r="B83" s="41">
        <f t="shared" si="22"/>
        <v>1</v>
      </c>
      <c r="C83" s="41">
        <f t="shared" si="28"/>
        <v>20</v>
      </c>
      <c r="D83" s="41">
        <f t="shared" si="19"/>
        <v>1</v>
      </c>
      <c r="E83" s="41">
        <f t="shared" si="30"/>
        <v>18</v>
      </c>
      <c r="F83" s="41">
        <f t="shared" si="32"/>
        <v>1</v>
      </c>
      <c r="G83" s="46"/>
      <c r="H83" s="41"/>
      <c r="I83" s="41">
        <v>81</v>
      </c>
      <c r="J83" s="41">
        <f t="shared" si="23"/>
        <v>9427200</v>
      </c>
      <c r="K83" s="41">
        <f t="shared" si="24"/>
        <v>780950</v>
      </c>
      <c r="L83" s="41">
        <f t="shared" ref="L83:L86" si="53">L82</f>
        <v>100000</v>
      </c>
      <c r="M83" s="48">
        <f t="shared" si="20"/>
        <v>9427200</v>
      </c>
      <c r="N83" s="41">
        <v>0</v>
      </c>
      <c r="O83" s="41">
        <v>2728000</v>
      </c>
      <c r="P83" s="41">
        <v>0</v>
      </c>
      <c r="Q83" s="41">
        <v>0</v>
      </c>
      <c r="R83" s="41">
        <f t="shared" si="21"/>
        <v>12155200</v>
      </c>
      <c r="S83" s="64"/>
      <c r="T83" s="65"/>
      <c r="U83" s="46"/>
      <c r="V83" s="59"/>
      <c r="W83" s="64"/>
      <c r="X83" s="66"/>
      <c r="Y83" s="64"/>
      <c r="Z83" s="64"/>
      <c r="AA83" s="66"/>
      <c r="AB83" s="64"/>
      <c r="AC83" s="66"/>
      <c r="AD83" s="64"/>
      <c r="AE83" s="64"/>
      <c r="AF83" s="66"/>
      <c r="AG83" s="64"/>
      <c r="AH83" s="66"/>
      <c r="AI83" s="78"/>
      <c r="AJ83" s="78"/>
      <c r="AK83" s="59"/>
      <c r="AL83" s="78"/>
      <c r="AM83" s="59"/>
      <c r="AN83" s="78"/>
      <c r="AO83" s="59"/>
      <c r="AP83" s="78"/>
      <c r="AQ83" s="78"/>
      <c r="AR83" s="59"/>
      <c r="AS83" s="78"/>
      <c r="AT83" s="59"/>
      <c r="AU83" s="78"/>
      <c r="AV83" s="59"/>
      <c r="AW83" s="78"/>
      <c r="AX83" s="59"/>
      <c r="AY83" s="78"/>
      <c r="AZ83" s="59"/>
      <c r="BA83" s="78"/>
      <c r="BB83" s="59"/>
      <c r="BC83" s="59"/>
    </row>
    <row r="84" spans="1:55">
      <c r="A84" s="41">
        <f t="shared" si="27"/>
        <v>22</v>
      </c>
      <c r="B84" s="41">
        <f t="shared" si="22"/>
        <v>1</v>
      </c>
      <c r="C84" s="41">
        <f t="shared" si="28"/>
        <v>21</v>
      </c>
      <c r="D84" s="41">
        <f t="shared" si="19"/>
        <v>1</v>
      </c>
      <c r="E84" s="41">
        <f t="shared" si="30"/>
        <v>19</v>
      </c>
      <c r="F84" s="41">
        <f t="shared" si="32"/>
        <v>1</v>
      </c>
      <c r="G84" s="41">
        <f>G81+H84</f>
        <v>9</v>
      </c>
      <c r="H84" s="41">
        <v>1</v>
      </c>
      <c r="I84" s="41">
        <v>82</v>
      </c>
      <c r="J84" s="41">
        <f t="shared" si="23"/>
        <v>10308150</v>
      </c>
      <c r="K84" s="41">
        <f t="shared" si="24"/>
        <v>880950</v>
      </c>
      <c r="L84" s="41">
        <f t="shared" si="53"/>
        <v>100000</v>
      </c>
      <c r="M84" s="48">
        <f t="shared" si="20"/>
        <v>10308150</v>
      </c>
      <c r="N84" s="41">
        <v>0</v>
      </c>
      <c r="O84" s="41">
        <v>3197000</v>
      </c>
      <c r="P84" s="41">
        <v>0</v>
      </c>
      <c r="Q84" s="41">
        <v>0</v>
      </c>
      <c r="R84" s="41">
        <f t="shared" si="21"/>
        <v>13505150</v>
      </c>
      <c r="S84" s="78">
        <f t="shared" ref="S84:S102" si="54">R84</f>
        <v>13505150</v>
      </c>
      <c r="T84" s="97">
        <f t="shared" si="33"/>
        <v>13505150</v>
      </c>
      <c r="U84" s="41">
        <f t="shared" si="34"/>
        <v>2430927</v>
      </c>
      <c r="V84" s="59">
        <v>0.18</v>
      </c>
      <c r="W84" s="78">
        <f t="shared" si="35"/>
        <v>0</v>
      </c>
      <c r="X84" s="59">
        <v>0</v>
      </c>
      <c r="Y84" s="78">
        <f t="shared" si="36"/>
        <v>1890721</v>
      </c>
      <c r="Z84" s="78">
        <f t="shared" si="37"/>
        <v>1890721</v>
      </c>
      <c r="AA84" s="59">
        <v>0.5</v>
      </c>
      <c r="AB84" s="78">
        <f t="shared" si="38"/>
        <v>3781442</v>
      </c>
      <c r="AC84" s="59">
        <v>0.28</v>
      </c>
      <c r="AD84" s="78">
        <f t="shared" si="39"/>
        <v>2214844</v>
      </c>
      <c r="AE84" s="78">
        <f t="shared" si="40"/>
        <v>3322267</v>
      </c>
      <c r="AF84" s="59">
        <v>0.4</v>
      </c>
      <c r="AG84" s="78">
        <f t="shared" si="41"/>
        <v>5537111</v>
      </c>
      <c r="AH84" s="59">
        <v>0.41</v>
      </c>
      <c r="AI84" s="78">
        <f t="shared" si="42"/>
        <v>675257</v>
      </c>
      <c r="AJ84" s="78">
        <f t="shared" si="43"/>
        <v>675258</v>
      </c>
      <c r="AK84" s="59">
        <v>0.5</v>
      </c>
      <c r="AL84" s="78">
        <f t="shared" si="44"/>
        <v>1350515</v>
      </c>
      <c r="AM84" s="59">
        <v>0.1</v>
      </c>
      <c r="AN84" s="78">
        <f t="shared" si="45"/>
        <v>0</v>
      </c>
      <c r="AO84" s="59">
        <v>0</v>
      </c>
      <c r="AP84" s="78">
        <f t="shared" si="46"/>
        <v>67525</v>
      </c>
      <c r="AQ84" s="78">
        <f t="shared" si="47"/>
        <v>67526</v>
      </c>
      <c r="AR84" s="59">
        <v>0.5</v>
      </c>
      <c r="AS84" s="78">
        <f t="shared" si="48"/>
        <v>135051</v>
      </c>
      <c r="AT84" s="59">
        <v>0.01</v>
      </c>
      <c r="AU84" s="78">
        <f t="shared" si="49"/>
        <v>0</v>
      </c>
      <c r="AV84" s="59">
        <v>0</v>
      </c>
      <c r="AW84" s="78">
        <f t="shared" si="50"/>
        <v>0</v>
      </c>
      <c r="AX84" s="59">
        <v>0</v>
      </c>
      <c r="AY84" s="78">
        <f t="shared" si="51"/>
        <v>270103</v>
      </c>
      <c r="AZ84" s="59">
        <v>0.02</v>
      </c>
      <c r="BA84" s="78">
        <f t="shared" ref="BA84:BA102" si="55">INT(BB84*T84)</f>
        <v>0</v>
      </c>
      <c r="BB84" s="59">
        <v>0</v>
      </c>
      <c r="BC84" s="59">
        <f t="shared" si="52"/>
        <v>1</v>
      </c>
    </row>
    <row r="85" spans="1:55">
      <c r="A85" s="41">
        <f t="shared" si="27"/>
        <v>23</v>
      </c>
      <c r="B85" s="41">
        <f t="shared" si="22"/>
        <v>1</v>
      </c>
      <c r="C85" s="41">
        <f t="shared" si="28"/>
        <v>22</v>
      </c>
      <c r="D85" s="41">
        <f t="shared" si="19"/>
        <v>1</v>
      </c>
      <c r="E85" s="41">
        <f t="shared" si="30"/>
        <v>20</v>
      </c>
      <c r="F85" s="41">
        <f t="shared" si="32"/>
        <v>1</v>
      </c>
      <c r="G85" s="41">
        <f t="shared" ref="G85:G102" si="56">G84+H85</f>
        <v>10</v>
      </c>
      <c r="H85" s="41">
        <v>1</v>
      </c>
      <c r="I85" s="41">
        <v>83</v>
      </c>
      <c r="J85" s="41">
        <f t="shared" si="23"/>
        <v>11289100</v>
      </c>
      <c r="K85" s="41">
        <f t="shared" si="24"/>
        <v>980950</v>
      </c>
      <c r="L85" s="41">
        <f t="shared" si="53"/>
        <v>100000</v>
      </c>
      <c r="M85" s="48">
        <f t="shared" si="20"/>
        <v>11289100</v>
      </c>
      <c r="N85" s="41">
        <v>0</v>
      </c>
      <c r="O85" s="41">
        <v>3744000</v>
      </c>
      <c r="P85" s="41">
        <v>0</v>
      </c>
      <c r="Q85" s="41">
        <v>0</v>
      </c>
      <c r="R85" s="41">
        <f t="shared" si="21"/>
        <v>15033100</v>
      </c>
      <c r="S85" s="78">
        <f t="shared" si="54"/>
        <v>15033100</v>
      </c>
      <c r="T85" s="97">
        <f t="shared" si="33"/>
        <v>15033100</v>
      </c>
      <c r="U85" s="41">
        <f t="shared" si="34"/>
        <v>2555627</v>
      </c>
      <c r="V85" s="59">
        <v>0.17</v>
      </c>
      <c r="W85" s="78">
        <f t="shared" si="35"/>
        <v>0</v>
      </c>
      <c r="X85" s="59">
        <v>0</v>
      </c>
      <c r="Y85" s="78">
        <f t="shared" si="36"/>
        <v>826820</v>
      </c>
      <c r="Z85" s="78">
        <f t="shared" si="37"/>
        <v>826821</v>
      </c>
      <c r="AA85" s="59">
        <v>0.5</v>
      </c>
      <c r="AB85" s="78">
        <f t="shared" si="38"/>
        <v>1653641</v>
      </c>
      <c r="AC85" s="59">
        <v>0.11</v>
      </c>
      <c r="AD85" s="78">
        <f t="shared" si="39"/>
        <v>2525560</v>
      </c>
      <c r="AE85" s="78">
        <f t="shared" si="40"/>
        <v>3788342</v>
      </c>
      <c r="AF85" s="59">
        <v>0.4</v>
      </c>
      <c r="AG85" s="78">
        <f t="shared" si="41"/>
        <v>6313902</v>
      </c>
      <c r="AH85" s="59">
        <v>0.42</v>
      </c>
      <c r="AI85" s="78">
        <f t="shared" si="42"/>
        <v>1277813</v>
      </c>
      <c r="AJ85" s="78">
        <f t="shared" si="43"/>
        <v>1277814</v>
      </c>
      <c r="AK85" s="59">
        <v>0.5</v>
      </c>
      <c r="AL85" s="78">
        <f t="shared" si="44"/>
        <v>2555627</v>
      </c>
      <c r="AM85" s="59">
        <v>0.17</v>
      </c>
      <c r="AN85" s="78">
        <f t="shared" si="45"/>
        <v>0</v>
      </c>
      <c r="AO85" s="59">
        <v>0</v>
      </c>
      <c r="AP85" s="78">
        <f t="shared" si="46"/>
        <v>601324</v>
      </c>
      <c r="AQ85" s="78">
        <f t="shared" si="47"/>
        <v>601324</v>
      </c>
      <c r="AR85" s="59">
        <v>0.5</v>
      </c>
      <c r="AS85" s="78">
        <f t="shared" si="48"/>
        <v>1202648</v>
      </c>
      <c r="AT85" s="59">
        <v>0.08</v>
      </c>
      <c r="AU85" s="78">
        <f t="shared" si="49"/>
        <v>0</v>
      </c>
      <c r="AV85" s="59">
        <v>0</v>
      </c>
      <c r="AW85" s="78">
        <f t="shared" si="50"/>
        <v>0</v>
      </c>
      <c r="AX85" s="59">
        <v>0</v>
      </c>
      <c r="AY85" s="78">
        <f t="shared" si="51"/>
        <v>300662</v>
      </c>
      <c r="AZ85" s="59">
        <v>0.02</v>
      </c>
      <c r="BA85" s="78">
        <f t="shared" si="55"/>
        <v>450993</v>
      </c>
      <c r="BB85" s="59">
        <v>0.03</v>
      </c>
      <c r="BC85" s="59">
        <f t="shared" si="52"/>
        <v>1</v>
      </c>
    </row>
    <row r="86" spans="1:55">
      <c r="A86" s="41">
        <f t="shared" si="27"/>
        <v>24</v>
      </c>
      <c r="B86" s="41">
        <f t="shared" si="22"/>
        <v>1</v>
      </c>
      <c r="C86" s="41">
        <f t="shared" si="28"/>
        <v>23</v>
      </c>
      <c r="D86" s="41">
        <f t="shared" si="19"/>
        <v>1</v>
      </c>
      <c r="E86" s="41">
        <f t="shared" si="30"/>
        <v>21</v>
      </c>
      <c r="F86" s="41">
        <f t="shared" si="32"/>
        <v>1</v>
      </c>
      <c r="G86" s="41">
        <f t="shared" si="56"/>
        <v>11</v>
      </c>
      <c r="H86" s="41">
        <v>1</v>
      </c>
      <c r="I86" s="41">
        <v>84</v>
      </c>
      <c r="J86" s="41">
        <f t="shared" si="23"/>
        <v>12370050</v>
      </c>
      <c r="K86" s="41">
        <f t="shared" si="24"/>
        <v>1080950</v>
      </c>
      <c r="L86" s="41">
        <f t="shared" si="53"/>
        <v>100000</v>
      </c>
      <c r="M86" s="48">
        <f t="shared" si="20"/>
        <v>12370050</v>
      </c>
      <c r="N86" s="41">
        <v>0</v>
      </c>
      <c r="O86" s="41">
        <v>4375000</v>
      </c>
      <c r="P86" s="41">
        <v>0</v>
      </c>
      <c r="Q86" s="41">
        <v>0</v>
      </c>
      <c r="R86" s="41">
        <f t="shared" si="21"/>
        <v>16745050</v>
      </c>
      <c r="S86" s="78">
        <f t="shared" si="54"/>
        <v>16745050</v>
      </c>
      <c r="T86" s="97">
        <f t="shared" si="33"/>
        <v>16745050</v>
      </c>
      <c r="U86" s="41">
        <f t="shared" si="34"/>
        <v>2679208</v>
      </c>
      <c r="V86" s="59">
        <v>0.16</v>
      </c>
      <c r="W86" s="78">
        <f t="shared" si="35"/>
        <v>0</v>
      </c>
      <c r="X86" s="59">
        <v>0</v>
      </c>
      <c r="Y86" s="78">
        <f t="shared" si="36"/>
        <v>920977</v>
      </c>
      <c r="Z86" s="78">
        <f t="shared" si="37"/>
        <v>920978</v>
      </c>
      <c r="AA86" s="59">
        <v>0.5</v>
      </c>
      <c r="AB86" s="78">
        <f t="shared" si="38"/>
        <v>1841955</v>
      </c>
      <c r="AC86" s="59">
        <v>0.11</v>
      </c>
      <c r="AD86" s="78">
        <f t="shared" si="39"/>
        <v>2612227</v>
      </c>
      <c r="AE86" s="78">
        <f t="shared" si="40"/>
        <v>3918342</v>
      </c>
      <c r="AF86" s="59">
        <v>0.4</v>
      </c>
      <c r="AG86" s="78">
        <f t="shared" si="41"/>
        <v>6530569</v>
      </c>
      <c r="AH86" s="59">
        <v>0.39</v>
      </c>
      <c r="AI86" s="78">
        <f t="shared" si="42"/>
        <v>1339604</v>
      </c>
      <c r="AJ86" s="78">
        <f t="shared" si="43"/>
        <v>1339604</v>
      </c>
      <c r="AK86" s="59">
        <v>0.5</v>
      </c>
      <c r="AL86" s="78">
        <f t="shared" si="44"/>
        <v>2679208</v>
      </c>
      <c r="AM86" s="59">
        <v>0.16</v>
      </c>
      <c r="AN86" s="78">
        <f t="shared" si="45"/>
        <v>0</v>
      </c>
      <c r="AO86" s="59">
        <v>0</v>
      </c>
      <c r="AP86" s="78">
        <f t="shared" si="46"/>
        <v>1088428</v>
      </c>
      <c r="AQ86" s="78">
        <f t="shared" si="47"/>
        <v>1088428</v>
      </c>
      <c r="AR86" s="59">
        <v>0.5</v>
      </c>
      <c r="AS86" s="78">
        <f t="shared" si="48"/>
        <v>2176856</v>
      </c>
      <c r="AT86" s="59">
        <v>0.13</v>
      </c>
      <c r="AU86" s="78">
        <f t="shared" si="49"/>
        <v>0</v>
      </c>
      <c r="AV86" s="59">
        <v>0</v>
      </c>
      <c r="AW86" s="78">
        <f t="shared" si="50"/>
        <v>0</v>
      </c>
      <c r="AX86" s="59">
        <v>0</v>
      </c>
      <c r="AY86" s="78">
        <f t="shared" si="51"/>
        <v>334901</v>
      </c>
      <c r="AZ86" s="59">
        <v>0.02</v>
      </c>
      <c r="BA86" s="78">
        <f t="shared" si="55"/>
        <v>502351</v>
      </c>
      <c r="BB86" s="59">
        <v>0.03</v>
      </c>
      <c r="BC86" s="59">
        <f t="shared" si="52"/>
        <v>1</v>
      </c>
    </row>
    <row r="87" s="38" customFormat="1" spans="1:111">
      <c r="A87" s="41">
        <f t="shared" si="27"/>
        <v>25</v>
      </c>
      <c r="B87" s="41">
        <f t="shared" si="22"/>
        <v>1</v>
      </c>
      <c r="C87" s="41">
        <f t="shared" si="28"/>
        <v>24</v>
      </c>
      <c r="D87" s="41">
        <f t="shared" si="19"/>
        <v>1</v>
      </c>
      <c r="E87" s="41">
        <f t="shared" si="30"/>
        <v>22</v>
      </c>
      <c r="F87" s="41">
        <f t="shared" si="32"/>
        <v>1</v>
      </c>
      <c r="G87" s="41">
        <f t="shared" si="56"/>
        <v>12</v>
      </c>
      <c r="H87" s="41">
        <v>1</v>
      </c>
      <c r="I87" s="47">
        <v>85</v>
      </c>
      <c r="J87" s="41">
        <f t="shared" si="23"/>
        <v>13551000</v>
      </c>
      <c r="K87" s="41">
        <f t="shared" si="24"/>
        <v>1180950</v>
      </c>
      <c r="L87" s="47">
        <v>200000</v>
      </c>
      <c r="M87" s="48">
        <f t="shared" si="20"/>
        <v>13551000</v>
      </c>
      <c r="N87" s="41">
        <v>0</v>
      </c>
      <c r="O87" s="41">
        <v>5096000</v>
      </c>
      <c r="P87" s="41">
        <v>0</v>
      </c>
      <c r="Q87" s="41">
        <v>0</v>
      </c>
      <c r="R87" s="41">
        <f t="shared" si="21"/>
        <v>18647000</v>
      </c>
      <c r="S87" s="78">
        <f t="shared" si="54"/>
        <v>18647000</v>
      </c>
      <c r="T87" s="97">
        <f t="shared" si="33"/>
        <v>18647000</v>
      </c>
      <c r="U87" s="41">
        <f t="shared" si="34"/>
        <v>2797050</v>
      </c>
      <c r="V87" s="59">
        <v>0.15</v>
      </c>
      <c r="W87" s="78">
        <f t="shared" si="35"/>
        <v>559410</v>
      </c>
      <c r="X87" s="59">
        <v>0.03</v>
      </c>
      <c r="Y87" s="78">
        <f t="shared" si="36"/>
        <v>1025585</v>
      </c>
      <c r="Z87" s="78">
        <f t="shared" si="37"/>
        <v>1025585</v>
      </c>
      <c r="AA87" s="59">
        <v>0.5</v>
      </c>
      <c r="AB87" s="78">
        <f t="shared" si="38"/>
        <v>2051170</v>
      </c>
      <c r="AC87" s="59">
        <v>0.11</v>
      </c>
      <c r="AD87" s="78">
        <f t="shared" si="39"/>
        <v>2685168</v>
      </c>
      <c r="AE87" s="78">
        <f t="shared" si="40"/>
        <v>4027752</v>
      </c>
      <c r="AF87" s="59">
        <v>0.4</v>
      </c>
      <c r="AG87" s="78">
        <f t="shared" si="41"/>
        <v>6712920</v>
      </c>
      <c r="AH87" s="59">
        <v>0.36</v>
      </c>
      <c r="AI87" s="78">
        <f t="shared" si="42"/>
        <v>1398525</v>
      </c>
      <c r="AJ87" s="78">
        <f t="shared" si="43"/>
        <v>1398525</v>
      </c>
      <c r="AK87" s="59">
        <v>0.5</v>
      </c>
      <c r="AL87" s="78">
        <f t="shared" si="44"/>
        <v>2797050</v>
      </c>
      <c r="AM87" s="59">
        <v>0.15</v>
      </c>
      <c r="AN87" s="78">
        <f t="shared" si="45"/>
        <v>0</v>
      </c>
      <c r="AO87" s="59">
        <v>0</v>
      </c>
      <c r="AP87" s="78">
        <f t="shared" si="46"/>
        <v>1398525</v>
      </c>
      <c r="AQ87" s="78">
        <f t="shared" si="47"/>
        <v>1398525</v>
      </c>
      <c r="AR87" s="59">
        <v>0.5</v>
      </c>
      <c r="AS87" s="78">
        <f t="shared" si="48"/>
        <v>2797050</v>
      </c>
      <c r="AT87" s="59">
        <v>0.15</v>
      </c>
      <c r="AU87" s="78">
        <f t="shared" si="49"/>
        <v>0</v>
      </c>
      <c r="AV87" s="59">
        <v>0</v>
      </c>
      <c r="AW87" s="78">
        <f t="shared" si="50"/>
        <v>0</v>
      </c>
      <c r="AX87" s="59">
        <v>0</v>
      </c>
      <c r="AY87" s="78">
        <f t="shared" si="51"/>
        <v>372940</v>
      </c>
      <c r="AZ87" s="59">
        <v>0.02</v>
      </c>
      <c r="BA87" s="78">
        <f t="shared" si="55"/>
        <v>559410</v>
      </c>
      <c r="BB87" s="59">
        <v>0.03</v>
      </c>
      <c r="BC87" s="59">
        <f t="shared" si="52"/>
        <v>1</v>
      </c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</row>
    <row r="88" spans="1:55">
      <c r="A88" s="41">
        <f t="shared" si="27"/>
        <v>26</v>
      </c>
      <c r="B88" s="41">
        <f t="shared" si="22"/>
        <v>1</v>
      </c>
      <c r="C88" s="41">
        <f t="shared" si="28"/>
        <v>25</v>
      </c>
      <c r="D88" s="41">
        <f t="shared" si="19"/>
        <v>1</v>
      </c>
      <c r="E88" s="41">
        <f t="shared" si="30"/>
        <v>23</v>
      </c>
      <c r="F88" s="41">
        <f t="shared" si="32"/>
        <v>1</v>
      </c>
      <c r="G88" s="41">
        <f t="shared" si="56"/>
        <v>13</v>
      </c>
      <c r="H88" s="41">
        <v>1</v>
      </c>
      <c r="I88" s="41">
        <v>86</v>
      </c>
      <c r="J88" s="41">
        <f t="shared" si="23"/>
        <v>14931950</v>
      </c>
      <c r="K88" s="41">
        <f t="shared" si="24"/>
        <v>1380950</v>
      </c>
      <c r="L88" s="41">
        <f t="shared" ref="L88:L91" si="57">L87</f>
        <v>200000</v>
      </c>
      <c r="M88" s="48">
        <f t="shared" si="20"/>
        <v>14931950</v>
      </c>
      <c r="N88" s="41">
        <v>0</v>
      </c>
      <c r="O88" s="41">
        <v>5913000</v>
      </c>
      <c r="P88" s="41">
        <v>0</v>
      </c>
      <c r="Q88" s="41">
        <v>0</v>
      </c>
      <c r="R88" s="41">
        <f t="shared" si="21"/>
        <v>20844950</v>
      </c>
      <c r="S88" s="78">
        <f t="shared" si="54"/>
        <v>20844950</v>
      </c>
      <c r="T88" s="97">
        <f t="shared" si="33"/>
        <v>20844950</v>
      </c>
      <c r="U88" s="41">
        <f t="shared" si="34"/>
        <v>2918293</v>
      </c>
      <c r="V88" s="59">
        <v>0.14</v>
      </c>
      <c r="W88" s="78">
        <f t="shared" si="35"/>
        <v>2084495</v>
      </c>
      <c r="X88" s="59">
        <v>0.1</v>
      </c>
      <c r="Y88" s="78">
        <f t="shared" si="36"/>
        <v>1042247</v>
      </c>
      <c r="Z88" s="78">
        <f t="shared" si="37"/>
        <v>1042248</v>
      </c>
      <c r="AA88" s="59">
        <v>0.5</v>
      </c>
      <c r="AB88" s="78">
        <f t="shared" si="38"/>
        <v>2084495</v>
      </c>
      <c r="AC88" s="59">
        <v>0.1</v>
      </c>
      <c r="AD88" s="78">
        <f t="shared" si="39"/>
        <v>2668153</v>
      </c>
      <c r="AE88" s="78">
        <f t="shared" si="40"/>
        <v>4002231</v>
      </c>
      <c r="AF88" s="59">
        <v>0.4</v>
      </c>
      <c r="AG88" s="78">
        <f t="shared" si="41"/>
        <v>6670384</v>
      </c>
      <c r="AH88" s="59">
        <v>0.32</v>
      </c>
      <c r="AI88" s="78">
        <f t="shared" si="42"/>
        <v>1459146</v>
      </c>
      <c r="AJ88" s="78">
        <f t="shared" si="43"/>
        <v>1459147</v>
      </c>
      <c r="AK88" s="59">
        <v>0.5</v>
      </c>
      <c r="AL88" s="78">
        <f t="shared" si="44"/>
        <v>2918293</v>
      </c>
      <c r="AM88" s="59">
        <v>0.14</v>
      </c>
      <c r="AN88" s="78">
        <f t="shared" si="45"/>
        <v>0</v>
      </c>
      <c r="AO88" s="59">
        <v>0</v>
      </c>
      <c r="AP88" s="78">
        <f t="shared" si="46"/>
        <v>1563371</v>
      </c>
      <c r="AQ88" s="78">
        <f t="shared" si="47"/>
        <v>1563371</v>
      </c>
      <c r="AR88" s="59">
        <v>0.5</v>
      </c>
      <c r="AS88" s="78">
        <f t="shared" si="48"/>
        <v>3126742</v>
      </c>
      <c r="AT88" s="59">
        <v>0.15</v>
      </c>
      <c r="AU88" s="78">
        <f t="shared" si="49"/>
        <v>0</v>
      </c>
      <c r="AV88" s="59">
        <v>0</v>
      </c>
      <c r="AW88" s="78">
        <f t="shared" si="50"/>
        <v>0</v>
      </c>
      <c r="AX88" s="59">
        <v>0</v>
      </c>
      <c r="AY88" s="78">
        <f t="shared" si="51"/>
        <v>416899</v>
      </c>
      <c r="AZ88" s="59">
        <v>0.02</v>
      </c>
      <c r="BA88" s="78">
        <f t="shared" si="55"/>
        <v>625348</v>
      </c>
      <c r="BB88" s="59">
        <v>0.03</v>
      </c>
      <c r="BC88" s="59">
        <f t="shared" si="52"/>
        <v>1</v>
      </c>
    </row>
    <row r="89" spans="1:55">
      <c r="A89" s="41">
        <f t="shared" si="27"/>
        <v>27</v>
      </c>
      <c r="B89" s="41">
        <f t="shared" si="22"/>
        <v>1</v>
      </c>
      <c r="C89" s="41">
        <f t="shared" si="28"/>
        <v>26</v>
      </c>
      <c r="D89" s="41">
        <f t="shared" si="19"/>
        <v>1</v>
      </c>
      <c r="E89" s="41">
        <f t="shared" si="30"/>
        <v>24</v>
      </c>
      <c r="F89" s="41">
        <f t="shared" si="32"/>
        <v>1</v>
      </c>
      <c r="G89" s="41">
        <f t="shared" si="56"/>
        <v>14</v>
      </c>
      <c r="H89" s="41">
        <v>1</v>
      </c>
      <c r="I89" s="41">
        <v>87</v>
      </c>
      <c r="J89" s="41">
        <f t="shared" si="23"/>
        <v>16512900</v>
      </c>
      <c r="K89" s="41">
        <f t="shared" si="24"/>
        <v>1580950</v>
      </c>
      <c r="L89" s="41">
        <f t="shared" si="57"/>
        <v>200000</v>
      </c>
      <c r="M89" s="48">
        <f t="shared" si="20"/>
        <v>16512900</v>
      </c>
      <c r="N89" s="41">
        <v>0</v>
      </c>
      <c r="O89" s="41">
        <v>6832000</v>
      </c>
      <c r="P89" s="41">
        <v>0</v>
      </c>
      <c r="Q89" s="41">
        <v>0</v>
      </c>
      <c r="R89" s="41">
        <f t="shared" si="21"/>
        <v>23344900</v>
      </c>
      <c r="S89" s="78">
        <f t="shared" si="54"/>
        <v>23344900</v>
      </c>
      <c r="T89" s="97">
        <f t="shared" si="33"/>
        <v>23344900</v>
      </c>
      <c r="U89" s="41">
        <f t="shared" si="34"/>
        <v>3034837</v>
      </c>
      <c r="V89" s="59">
        <v>0.13</v>
      </c>
      <c r="W89" s="78">
        <f t="shared" si="35"/>
        <v>3968633</v>
      </c>
      <c r="X89" s="59">
        <v>0.17</v>
      </c>
      <c r="Y89" s="78">
        <f t="shared" si="36"/>
        <v>1050520</v>
      </c>
      <c r="Z89" s="78">
        <f t="shared" si="37"/>
        <v>1050521</v>
      </c>
      <c r="AA89" s="59">
        <v>0.5</v>
      </c>
      <c r="AB89" s="78">
        <f t="shared" si="38"/>
        <v>2101041</v>
      </c>
      <c r="AC89" s="59">
        <v>0.09</v>
      </c>
      <c r="AD89" s="78">
        <f t="shared" si="39"/>
        <v>2614628</v>
      </c>
      <c r="AE89" s="78">
        <f t="shared" si="40"/>
        <v>3921944</v>
      </c>
      <c r="AF89" s="59">
        <v>0.4</v>
      </c>
      <c r="AG89" s="78">
        <f t="shared" si="41"/>
        <v>6536572</v>
      </c>
      <c r="AH89" s="59">
        <v>0.28</v>
      </c>
      <c r="AI89" s="78">
        <f t="shared" si="42"/>
        <v>1517418</v>
      </c>
      <c r="AJ89" s="78">
        <f t="shared" si="43"/>
        <v>1517419</v>
      </c>
      <c r="AK89" s="59">
        <v>0.5</v>
      </c>
      <c r="AL89" s="78">
        <f t="shared" si="44"/>
        <v>3034837</v>
      </c>
      <c r="AM89" s="59">
        <v>0.13</v>
      </c>
      <c r="AN89" s="78">
        <f t="shared" si="45"/>
        <v>0</v>
      </c>
      <c r="AO89" s="59">
        <v>0</v>
      </c>
      <c r="AP89" s="78">
        <f t="shared" si="46"/>
        <v>1750867</v>
      </c>
      <c r="AQ89" s="78">
        <f t="shared" si="47"/>
        <v>1750868</v>
      </c>
      <c r="AR89" s="59">
        <v>0.5</v>
      </c>
      <c r="AS89" s="78">
        <f t="shared" si="48"/>
        <v>3501735</v>
      </c>
      <c r="AT89" s="59">
        <v>0.15</v>
      </c>
      <c r="AU89" s="78">
        <f t="shared" si="49"/>
        <v>0</v>
      </c>
      <c r="AV89" s="59">
        <v>0</v>
      </c>
      <c r="AW89" s="78">
        <f t="shared" si="50"/>
        <v>0</v>
      </c>
      <c r="AX89" s="59">
        <v>0</v>
      </c>
      <c r="AY89" s="78">
        <f t="shared" si="51"/>
        <v>466898</v>
      </c>
      <c r="AZ89" s="59">
        <v>0.02</v>
      </c>
      <c r="BA89" s="78">
        <f t="shared" si="55"/>
        <v>700347</v>
      </c>
      <c r="BB89" s="59">
        <v>0.03</v>
      </c>
      <c r="BC89" s="59">
        <f t="shared" si="52"/>
        <v>1</v>
      </c>
    </row>
    <row r="90" spans="1:55">
      <c r="A90" s="41">
        <f t="shared" si="27"/>
        <v>28</v>
      </c>
      <c r="B90" s="41">
        <f t="shared" si="22"/>
        <v>1</v>
      </c>
      <c r="C90" s="41">
        <f t="shared" si="28"/>
        <v>27</v>
      </c>
      <c r="D90" s="41">
        <f t="shared" si="19"/>
        <v>1</v>
      </c>
      <c r="E90" s="41">
        <f t="shared" si="30"/>
        <v>25</v>
      </c>
      <c r="F90" s="41">
        <f t="shared" si="32"/>
        <v>1</v>
      </c>
      <c r="G90" s="41">
        <f t="shared" si="56"/>
        <v>15</v>
      </c>
      <c r="H90" s="41">
        <v>1</v>
      </c>
      <c r="I90" s="41">
        <v>88</v>
      </c>
      <c r="J90" s="41">
        <f t="shared" si="23"/>
        <v>18293850</v>
      </c>
      <c r="K90" s="41">
        <f t="shared" si="24"/>
        <v>1780950</v>
      </c>
      <c r="L90" s="41">
        <f t="shared" si="57"/>
        <v>200000</v>
      </c>
      <c r="M90" s="48">
        <f t="shared" si="20"/>
        <v>18293850</v>
      </c>
      <c r="N90" s="41">
        <v>0</v>
      </c>
      <c r="O90" s="41">
        <v>7859000</v>
      </c>
      <c r="P90" s="41">
        <v>0</v>
      </c>
      <c r="Q90" s="41">
        <v>0</v>
      </c>
      <c r="R90" s="41">
        <f t="shared" si="21"/>
        <v>26152850</v>
      </c>
      <c r="S90" s="78">
        <f t="shared" si="54"/>
        <v>26152850</v>
      </c>
      <c r="T90" s="97">
        <f t="shared" si="33"/>
        <v>26152850</v>
      </c>
      <c r="U90" s="41">
        <f t="shared" si="34"/>
        <v>3138342</v>
      </c>
      <c r="V90" s="59">
        <v>0.12</v>
      </c>
      <c r="W90" s="78">
        <f t="shared" si="35"/>
        <v>4445984</v>
      </c>
      <c r="X90" s="59">
        <v>0.17</v>
      </c>
      <c r="Y90" s="78">
        <f t="shared" si="36"/>
        <v>1046114</v>
      </c>
      <c r="Z90" s="78">
        <f t="shared" si="37"/>
        <v>1046114</v>
      </c>
      <c r="AA90" s="59">
        <v>0.5</v>
      </c>
      <c r="AB90" s="78">
        <f t="shared" si="38"/>
        <v>2092228</v>
      </c>
      <c r="AC90" s="59">
        <v>0.08</v>
      </c>
      <c r="AD90" s="78">
        <f t="shared" si="39"/>
        <v>1987616</v>
      </c>
      <c r="AE90" s="78">
        <f t="shared" si="40"/>
        <v>2981425</v>
      </c>
      <c r="AF90" s="59">
        <v>0.4</v>
      </c>
      <c r="AG90" s="78">
        <f t="shared" si="41"/>
        <v>4969041</v>
      </c>
      <c r="AH90" s="59">
        <v>0.19</v>
      </c>
      <c r="AI90" s="78">
        <f t="shared" si="42"/>
        <v>1569171</v>
      </c>
      <c r="AJ90" s="78">
        <f t="shared" si="43"/>
        <v>1569171</v>
      </c>
      <c r="AK90" s="59">
        <v>0.5</v>
      </c>
      <c r="AL90" s="78">
        <f t="shared" si="44"/>
        <v>3138342</v>
      </c>
      <c r="AM90" s="59">
        <v>0.12</v>
      </c>
      <c r="AN90" s="78">
        <f t="shared" si="45"/>
        <v>0</v>
      </c>
      <c r="AO90" s="59">
        <v>0</v>
      </c>
      <c r="AP90" s="78">
        <f t="shared" si="46"/>
        <v>1961463</v>
      </c>
      <c r="AQ90" s="78">
        <f t="shared" si="47"/>
        <v>1961464</v>
      </c>
      <c r="AR90" s="59">
        <v>0.5</v>
      </c>
      <c r="AS90" s="78">
        <f t="shared" si="48"/>
        <v>3922927</v>
      </c>
      <c r="AT90" s="59">
        <v>0.15</v>
      </c>
      <c r="AU90" s="78">
        <f t="shared" si="49"/>
        <v>0</v>
      </c>
      <c r="AV90" s="59">
        <v>0</v>
      </c>
      <c r="AW90" s="78">
        <f t="shared" si="50"/>
        <v>0</v>
      </c>
      <c r="AX90" s="59">
        <v>0</v>
      </c>
      <c r="AY90" s="78">
        <f t="shared" si="51"/>
        <v>3661399</v>
      </c>
      <c r="AZ90" s="59">
        <v>0.14</v>
      </c>
      <c r="BA90" s="78">
        <f t="shared" si="55"/>
        <v>784585</v>
      </c>
      <c r="BB90" s="59">
        <v>0.03</v>
      </c>
      <c r="BC90" s="59">
        <f t="shared" si="52"/>
        <v>1</v>
      </c>
    </row>
    <row r="91" spans="1:55">
      <c r="A91" s="41">
        <f t="shared" si="27"/>
        <v>29</v>
      </c>
      <c r="B91" s="41">
        <f t="shared" si="22"/>
        <v>1</v>
      </c>
      <c r="C91" s="41">
        <f t="shared" si="28"/>
        <v>28</v>
      </c>
      <c r="D91" s="41">
        <f t="shared" si="19"/>
        <v>1</v>
      </c>
      <c r="E91" s="41">
        <f t="shared" si="30"/>
        <v>26</v>
      </c>
      <c r="F91" s="41">
        <f t="shared" si="32"/>
        <v>1</v>
      </c>
      <c r="G91" s="41">
        <f t="shared" si="56"/>
        <v>16</v>
      </c>
      <c r="H91" s="41">
        <v>1</v>
      </c>
      <c r="I91" s="41">
        <v>89</v>
      </c>
      <c r="J91" s="41">
        <f t="shared" si="23"/>
        <v>20274800</v>
      </c>
      <c r="K91" s="41">
        <f t="shared" si="24"/>
        <v>1980950</v>
      </c>
      <c r="L91" s="41">
        <f t="shared" si="57"/>
        <v>200000</v>
      </c>
      <c r="M91" s="48">
        <f t="shared" si="20"/>
        <v>20274800</v>
      </c>
      <c r="N91" s="41">
        <v>0</v>
      </c>
      <c r="O91" s="41">
        <v>9000000</v>
      </c>
      <c r="P91" s="41">
        <v>0</v>
      </c>
      <c r="Q91" s="41">
        <v>0</v>
      </c>
      <c r="R91" s="41">
        <f t="shared" si="21"/>
        <v>29274800</v>
      </c>
      <c r="S91" s="78">
        <f t="shared" si="54"/>
        <v>29274800</v>
      </c>
      <c r="T91" s="97">
        <f t="shared" si="33"/>
        <v>29274800</v>
      </c>
      <c r="U91" s="41">
        <f t="shared" si="34"/>
        <v>3220228</v>
      </c>
      <c r="V91" s="59">
        <v>0.11</v>
      </c>
      <c r="W91" s="78">
        <f t="shared" si="35"/>
        <v>4976716</v>
      </c>
      <c r="X91" s="59">
        <v>0.17</v>
      </c>
      <c r="Y91" s="78">
        <f t="shared" si="36"/>
        <v>1024618</v>
      </c>
      <c r="Z91" s="78">
        <f t="shared" si="37"/>
        <v>1024618</v>
      </c>
      <c r="AA91" s="59">
        <v>0.5</v>
      </c>
      <c r="AB91" s="78">
        <f t="shared" si="38"/>
        <v>2049236</v>
      </c>
      <c r="AC91" s="59">
        <v>0.07</v>
      </c>
      <c r="AD91" s="78">
        <f t="shared" si="39"/>
        <v>1990686</v>
      </c>
      <c r="AE91" s="78">
        <f t="shared" si="40"/>
        <v>2986030</v>
      </c>
      <c r="AF91" s="59">
        <v>0.4</v>
      </c>
      <c r="AG91" s="78">
        <f t="shared" si="41"/>
        <v>4976716</v>
      </c>
      <c r="AH91" s="59">
        <v>0.17</v>
      </c>
      <c r="AI91" s="78">
        <f t="shared" si="42"/>
        <v>1610114</v>
      </c>
      <c r="AJ91" s="78">
        <f t="shared" si="43"/>
        <v>1610114</v>
      </c>
      <c r="AK91" s="59">
        <v>0.5</v>
      </c>
      <c r="AL91" s="78">
        <f t="shared" si="44"/>
        <v>3220228</v>
      </c>
      <c r="AM91" s="59">
        <v>0.11</v>
      </c>
      <c r="AN91" s="78">
        <f t="shared" si="45"/>
        <v>0</v>
      </c>
      <c r="AO91" s="59">
        <v>0</v>
      </c>
      <c r="AP91" s="78">
        <f t="shared" si="46"/>
        <v>2195610</v>
      </c>
      <c r="AQ91" s="78">
        <f t="shared" si="47"/>
        <v>2195610</v>
      </c>
      <c r="AR91" s="59">
        <v>0.5</v>
      </c>
      <c r="AS91" s="78">
        <f t="shared" si="48"/>
        <v>4391220</v>
      </c>
      <c r="AT91" s="59">
        <v>0.15</v>
      </c>
      <c r="AU91" s="78">
        <f t="shared" si="49"/>
        <v>0</v>
      </c>
      <c r="AV91" s="59">
        <v>0</v>
      </c>
      <c r="AW91" s="78">
        <f t="shared" si="50"/>
        <v>0</v>
      </c>
      <c r="AX91" s="59">
        <v>0</v>
      </c>
      <c r="AY91" s="78">
        <f t="shared" si="51"/>
        <v>5562212</v>
      </c>
      <c r="AZ91" s="59">
        <v>0.19</v>
      </c>
      <c r="BA91" s="78">
        <f t="shared" si="55"/>
        <v>878244</v>
      </c>
      <c r="BB91" s="59">
        <v>0.03</v>
      </c>
      <c r="BC91" s="59">
        <f t="shared" si="52"/>
        <v>1</v>
      </c>
    </row>
    <row r="92" s="38" customFormat="1" spans="1:111">
      <c r="A92" s="41">
        <f t="shared" si="27"/>
        <v>30</v>
      </c>
      <c r="B92" s="41">
        <f t="shared" si="22"/>
        <v>1</v>
      </c>
      <c r="C92" s="41">
        <f t="shared" si="28"/>
        <v>29</v>
      </c>
      <c r="D92" s="41">
        <f t="shared" si="19"/>
        <v>1</v>
      </c>
      <c r="E92" s="41">
        <f t="shared" si="30"/>
        <v>27</v>
      </c>
      <c r="F92" s="41">
        <f t="shared" si="32"/>
        <v>1</v>
      </c>
      <c r="G92" s="41">
        <f t="shared" si="56"/>
        <v>17</v>
      </c>
      <c r="H92" s="41">
        <v>1</v>
      </c>
      <c r="I92" s="47">
        <v>90</v>
      </c>
      <c r="J92" s="41">
        <f t="shared" si="23"/>
        <v>22455750</v>
      </c>
      <c r="K92" s="41">
        <f t="shared" si="24"/>
        <v>2180950</v>
      </c>
      <c r="L92" s="47">
        <v>300000</v>
      </c>
      <c r="M92" s="48">
        <f t="shared" si="20"/>
        <v>22455750</v>
      </c>
      <c r="N92" s="41">
        <v>0</v>
      </c>
      <c r="O92" s="41">
        <v>10261000</v>
      </c>
      <c r="P92" s="41">
        <v>0</v>
      </c>
      <c r="Q92" s="41">
        <v>0</v>
      </c>
      <c r="R92" s="41">
        <f t="shared" si="21"/>
        <v>32716750</v>
      </c>
      <c r="S92" s="78">
        <f t="shared" si="54"/>
        <v>32716750</v>
      </c>
      <c r="T92" s="97">
        <f t="shared" si="33"/>
        <v>32716750</v>
      </c>
      <c r="U92" s="41">
        <f t="shared" si="34"/>
        <v>3271675</v>
      </c>
      <c r="V92" s="59">
        <v>0.1</v>
      </c>
      <c r="W92" s="78">
        <f t="shared" si="35"/>
        <v>5561847</v>
      </c>
      <c r="X92" s="59">
        <v>0.17</v>
      </c>
      <c r="Y92" s="78">
        <f t="shared" si="36"/>
        <v>1145086</v>
      </c>
      <c r="Z92" s="78">
        <f t="shared" si="37"/>
        <v>1145086</v>
      </c>
      <c r="AA92" s="59">
        <v>0.5</v>
      </c>
      <c r="AB92" s="78">
        <f t="shared" si="38"/>
        <v>2290172</v>
      </c>
      <c r="AC92" s="59">
        <v>0.07</v>
      </c>
      <c r="AD92" s="78">
        <f t="shared" si="39"/>
        <v>1963004</v>
      </c>
      <c r="AE92" s="78">
        <f t="shared" si="40"/>
        <v>2944508</v>
      </c>
      <c r="AF92" s="59">
        <v>0.4</v>
      </c>
      <c r="AG92" s="78">
        <f t="shared" si="41"/>
        <v>4907512</v>
      </c>
      <c r="AH92" s="59">
        <v>0.15</v>
      </c>
      <c r="AI92" s="78">
        <f t="shared" si="42"/>
        <v>1635837</v>
      </c>
      <c r="AJ92" s="78">
        <f t="shared" si="43"/>
        <v>1635838</v>
      </c>
      <c r="AK92" s="59">
        <v>0.5</v>
      </c>
      <c r="AL92" s="78">
        <f t="shared" si="44"/>
        <v>3271675</v>
      </c>
      <c r="AM92" s="59">
        <v>0.1</v>
      </c>
      <c r="AN92" s="78">
        <f t="shared" si="45"/>
        <v>0</v>
      </c>
      <c r="AO92" s="59">
        <v>0</v>
      </c>
      <c r="AP92" s="78">
        <f t="shared" si="46"/>
        <v>2453756</v>
      </c>
      <c r="AQ92" s="78">
        <f t="shared" si="47"/>
        <v>2453756</v>
      </c>
      <c r="AR92" s="59">
        <v>0.5</v>
      </c>
      <c r="AS92" s="78">
        <f t="shared" si="48"/>
        <v>4907512</v>
      </c>
      <c r="AT92" s="59">
        <v>0.15</v>
      </c>
      <c r="AU92" s="78">
        <f t="shared" si="49"/>
        <v>0</v>
      </c>
      <c r="AV92" s="59">
        <v>0</v>
      </c>
      <c r="AW92" s="78">
        <f t="shared" si="50"/>
        <v>0</v>
      </c>
      <c r="AX92" s="59">
        <v>0</v>
      </c>
      <c r="AY92" s="78">
        <f t="shared" si="51"/>
        <v>7524852</v>
      </c>
      <c r="AZ92" s="59">
        <v>0.23</v>
      </c>
      <c r="BA92" s="78">
        <f t="shared" si="55"/>
        <v>981502</v>
      </c>
      <c r="BB92" s="59">
        <v>0.03</v>
      </c>
      <c r="BC92" s="59">
        <f t="shared" si="52"/>
        <v>1</v>
      </c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</row>
    <row r="93" spans="1:55">
      <c r="A93" s="41">
        <f t="shared" si="27"/>
        <v>31</v>
      </c>
      <c r="B93" s="41">
        <f t="shared" si="22"/>
        <v>1</v>
      </c>
      <c r="C93" s="41">
        <f t="shared" si="28"/>
        <v>30</v>
      </c>
      <c r="D93" s="41">
        <f t="shared" si="19"/>
        <v>1</v>
      </c>
      <c r="E93" s="41">
        <f t="shared" si="30"/>
        <v>28</v>
      </c>
      <c r="F93" s="41">
        <f t="shared" si="32"/>
        <v>1</v>
      </c>
      <c r="G93" s="41">
        <f t="shared" si="56"/>
        <v>18</v>
      </c>
      <c r="H93" s="41">
        <v>1</v>
      </c>
      <c r="I93" s="41">
        <v>91</v>
      </c>
      <c r="J93" s="41">
        <f t="shared" si="23"/>
        <v>24936700</v>
      </c>
      <c r="K93" s="41">
        <f t="shared" si="24"/>
        <v>2480950</v>
      </c>
      <c r="L93" s="41">
        <f t="shared" ref="L93:L96" si="58">L92</f>
        <v>300000</v>
      </c>
      <c r="M93" s="48">
        <f t="shared" si="20"/>
        <v>24936700</v>
      </c>
      <c r="N93" s="41">
        <v>0</v>
      </c>
      <c r="O93" s="41">
        <v>11648000</v>
      </c>
      <c r="P93" s="41">
        <v>0</v>
      </c>
      <c r="Q93" s="41">
        <v>0</v>
      </c>
      <c r="R93" s="41">
        <f t="shared" si="21"/>
        <v>36584700</v>
      </c>
      <c r="S93" s="78">
        <f t="shared" si="54"/>
        <v>36584700</v>
      </c>
      <c r="T93" s="97">
        <f t="shared" si="33"/>
        <v>36584700</v>
      </c>
      <c r="U93" s="41">
        <f t="shared" si="34"/>
        <v>3292623</v>
      </c>
      <c r="V93" s="59">
        <v>0.09</v>
      </c>
      <c r="W93" s="78">
        <f t="shared" si="35"/>
        <v>6219399</v>
      </c>
      <c r="X93" s="59">
        <v>0.17</v>
      </c>
      <c r="Y93" s="78">
        <f t="shared" si="36"/>
        <v>1097541</v>
      </c>
      <c r="Z93" s="78">
        <f t="shared" si="37"/>
        <v>1097541</v>
      </c>
      <c r="AA93" s="59">
        <v>0.5</v>
      </c>
      <c r="AB93" s="78">
        <f t="shared" si="38"/>
        <v>2195082</v>
      </c>
      <c r="AC93" s="59">
        <v>0.06</v>
      </c>
      <c r="AD93" s="78">
        <f t="shared" si="39"/>
        <v>1902404</v>
      </c>
      <c r="AE93" s="78">
        <f t="shared" si="40"/>
        <v>2853607</v>
      </c>
      <c r="AF93" s="59">
        <v>0.4</v>
      </c>
      <c r="AG93" s="78">
        <f t="shared" si="41"/>
        <v>4756011</v>
      </c>
      <c r="AH93" s="59">
        <v>0.13</v>
      </c>
      <c r="AI93" s="78">
        <f t="shared" si="42"/>
        <v>1646311</v>
      </c>
      <c r="AJ93" s="78">
        <f t="shared" si="43"/>
        <v>1646312</v>
      </c>
      <c r="AK93" s="59">
        <v>0.5</v>
      </c>
      <c r="AL93" s="78">
        <f t="shared" si="44"/>
        <v>3292623</v>
      </c>
      <c r="AM93" s="59">
        <v>0.09</v>
      </c>
      <c r="AN93" s="78">
        <f t="shared" si="45"/>
        <v>0</v>
      </c>
      <c r="AO93" s="59">
        <v>0</v>
      </c>
      <c r="AP93" s="78">
        <f t="shared" si="46"/>
        <v>2743852</v>
      </c>
      <c r="AQ93" s="78">
        <f t="shared" si="47"/>
        <v>2743853</v>
      </c>
      <c r="AR93" s="59">
        <v>0.5</v>
      </c>
      <c r="AS93" s="78">
        <f t="shared" si="48"/>
        <v>5487705</v>
      </c>
      <c r="AT93" s="59">
        <v>0.15</v>
      </c>
      <c r="AU93" s="78">
        <f t="shared" si="49"/>
        <v>0</v>
      </c>
      <c r="AV93" s="59">
        <v>0</v>
      </c>
      <c r="AW93" s="78">
        <f t="shared" si="50"/>
        <v>0</v>
      </c>
      <c r="AX93" s="59">
        <v>0</v>
      </c>
      <c r="AY93" s="78">
        <f t="shared" si="51"/>
        <v>10243716</v>
      </c>
      <c r="AZ93" s="59">
        <v>0.28</v>
      </c>
      <c r="BA93" s="78">
        <f t="shared" si="55"/>
        <v>1097541</v>
      </c>
      <c r="BB93" s="59">
        <v>0.03</v>
      </c>
      <c r="BC93" s="59">
        <f t="shared" si="52"/>
        <v>1</v>
      </c>
    </row>
    <row r="94" spans="1:55">
      <c r="A94" s="41">
        <f t="shared" si="27"/>
        <v>32</v>
      </c>
      <c r="B94" s="41">
        <f t="shared" si="22"/>
        <v>1</v>
      </c>
      <c r="C94" s="41">
        <f t="shared" si="28"/>
        <v>31</v>
      </c>
      <c r="D94" s="41">
        <f t="shared" si="19"/>
        <v>1</v>
      </c>
      <c r="E94" s="41">
        <f t="shared" si="30"/>
        <v>29</v>
      </c>
      <c r="F94" s="41">
        <f t="shared" si="32"/>
        <v>1</v>
      </c>
      <c r="G94" s="41">
        <f t="shared" si="56"/>
        <v>19</v>
      </c>
      <c r="H94" s="41">
        <v>1</v>
      </c>
      <c r="I94" s="41">
        <v>92</v>
      </c>
      <c r="J94" s="41">
        <f t="shared" si="23"/>
        <v>27717650</v>
      </c>
      <c r="K94" s="41">
        <f t="shared" si="24"/>
        <v>2780950</v>
      </c>
      <c r="L94" s="41">
        <f t="shared" si="58"/>
        <v>300000</v>
      </c>
      <c r="M94" s="48">
        <f t="shared" si="20"/>
        <v>27717650</v>
      </c>
      <c r="N94" s="41">
        <v>0</v>
      </c>
      <c r="O94" s="41">
        <v>13167000</v>
      </c>
      <c r="P94" s="41">
        <v>0</v>
      </c>
      <c r="Q94" s="41">
        <v>0</v>
      </c>
      <c r="R94" s="41">
        <f t="shared" si="21"/>
        <v>40884650</v>
      </c>
      <c r="S94" s="78">
        <f t="shared" si="54"/>
        <v>40884650</v>
      </c>
      <c r="T94" s="97">
        <f t="shared" si="33"/>
        <v>40884650</v>
      </c>
      <c r="U94" s="41">
        <f t="shared" si="34"/>
        <v>3270772</v>
      </c>
      <c r="V94" s="59">
        <v>0.08</v>
      </c>
      <c r="W94" s="78">
        <f t="shared" si="35"/>
        <v>6950390</v>
      </c>
      <c r="X94" s="59">
        <v>0.17</v>
      </c>
      <c r="Y94" s="78">
        <f t="shared" si="36"/>
        <v>1022116</v>
      </c>
      <c r="Z94" s="78">
        <f t="shared" si="37"/>
        <v>1022116</v>
      </c>
      <c r="AA94" s="59">
        <v>0.5</v>
      </c>
      <c r="AB94" s="78">
        <f t="shared" si="38"/>
        <v>2044232</v>
      </c>
      <c r="AC94" s="59">
        <v>0.05</v>
      </c>
      <c r="AD94" s="78">
        <f t="shared" si="39"/>
        <v>1798924</v>
      </c>
      <c r="AE94" s="78">
        <f t="shared" si="40"/>
        <v>2698387</v>
      </c>
      <c r="AF94" s="59">
        <v>0.4</v>
      </c>
      <c r="AG94" s="78">
        <f t="shared" si="41"/>
        <v>4497311</v>
      </c>
      <c r="AH94" s="59">
        <v>0.11</v>
      </c>
      <c r="AI94" s="78">
        <f t="shared" si="42"/>
        <v>1635386</v>
      </c>
      <c r="AJ94" s="78">
        <f t="shared" si="43"/>
        <v>1635386</v>
      </c>
      <c r="AK94" s="59">
        <v>0.5</v>
      </c>
      <c r="AL94" s="78">
        <f t="shared" si="44"/>
        <v>3270772</v>
      </c>
      <c r="AM94" s="59">
        <v>0.08</v>
      </c>
      <c r="AN94" s="78">
        <f t="shared" si="45"/>
        <v>0</v>
      </c>
      <c r="AO94" s="59">
        <v>0</v>
      </c>
      <c r="AP94" s="78">
        <f t="shared" si="46"/>
        <v>3066348</v>
      </c>
      <c r="AQ94" s="78">
        <f t="shared" si="47"/>
        <v>3066349</v>
      </c>
      <c r="AR94" s="59">
        <v>0.5</v>
      </c>
      <c r="AS94" s="78">
        <f t="shared" si="48"/>
        <v>6132697</v>
      </c>
      <c r="AT94" s="59">
        <v>0.15</v>
      </c>
      <c r="AU94" s="78">
        <f t="shared" si="49"/>
        <v>0</v>
      </c>
      <c r="AV94" s="59">
        <v>0</v>
      </c>
      <c r="AW94" s="78">
        <f t="shared" si="50"/>
        <v>0</v>
      </c>
      <c r="AX94" s="59">
        <v>0</v>
      </c>
      <c r="AY94" s="78">
        <f t="shared" si="51"/>
        <v>13491934</v>
      </c>
      <c r="AZ94" s="59">
        <v>0.33</v>
      </c>
      <c r="BA94" s="78">
        <f t="shared" si="55"/>
        <v>1226539</v>
      </c>
      <c r="BB94" s="59">
        <v>0.03</v>
      </c>
      <c r="BC94" s="59">
        <f t="shared" si="52"/>
        <v>1</v>
      </c>
    </row>
    <row r="95" spans="1:55">
      <c r="A95" s="41">
        <f t="shared" si="27"/>
        <v>33</v>
      </c>
      <c r="B95" s="41">
        <f t="shared" si="22"/>
        <v>1</v>
      </c>
      <c r="C95" s="41">
        <f t="shared" si="28"/>
        <v>32</v>
      </c>
      <c r="D95" s="41">
        <f t="shared" si="19"/>
        <v>1</v>
      </c>
      <c r="E95" s="41">
        <f t="shared" si="30"/>
        <v>30</v>
      </c>
      <c r="F95" s="41">
        <f t="shared" si="32"/>
        <v>1</v>
      </c>
      <c r="G95" s="41">
        <f t="shared" si="56"/>
        <v>20</v>
      </c>
      <c r="H95" s="41">
        <v>1</v>
      </c>
      <c r="I95" s="41">
        <v>93</v>
      </c>
      <c r="J95" s="41">
        <f t="shared" si="23"/>
        <v>30798600</v>
      </c>
      <c r="K95" s="41">
        <f t="shared" si="24"/>
        <v>3080950</v>
      </c>
      <c r="L95" s="41">
        <f t="shared" si="58"/>
        <v>300000</v>
      </c>
      <c r="M95" s="48">
        <f t="shared" si="20"/>
        <v>30798600</v>
      </c>
      <c r="N95" s="41">
        <v>0</v>
      </c>
      <c r="O95" s="41">
        <v>14824000</v>
      </c>
      <c r="P95" s="41">
        <v>0</v>
      </c>
      <c r="Q95" s="41">
        <v>0</v>
      </c>
      <c r="R95" s="41">
        <f t="shared" si="21"/>
        <v>45622600</v>
      </c>
      <c r="S95" s="78">
        <f t="shared" si="54"/>
        <v>45622600</v>
      </c>
      <c r="T95" s="97">
        <f t="shared" si="33"/>
        <v>45622600</v>
      </c>
      <c r="U95" s="41">
        <f t="shared" si="34"/>
        <v>3193582</v>
      </c>
      <c r="V95" s="59">
        <v>0.07</v>
      </c>
      <c r="W95" s="78">
        <f t="shared" si="35"/>
        <v>7755842</v>
      </c>
      <c r="X95" s="59">
        <v>0.17</v>
      </c>
      <c r="Y95" s="78">
        <f t="shared" si="36"/>
        <v>1140565</v>
      </c>
      <c r="Z95" s="78">
        <f t="shared" si="37"/>
        <v>1140565</v>
      </c>
      <c r="AA95" s="59">
        <v>0.5</v>
      </c>
      <c r="AB95" s="78">
        <f t="shared" si="38"/>
        <v>2281130</v>
      </c>
      <c r="AC95" s="59">
        <v>0.05</v>
      </c>
      <c r="AD95" s="78">
        <f t="shared" si="39"/>
        <v>1642413</v>
      </c>
      <c r="AE95" s="78">
        <f t="shared" si="40"/>
        <v>2463621</v>
      </c>
      <c r="AF95" s="59">
        <v>0.4</v>
      </c>
      <c r="AG95" s="78">
        <f t="shared" si="41"/>
        <v>4106034</v>
      </c>
      <c r="AH95" s="59">
        <v>0.09</v>
      </c>
      <c r="AI95" s="78">
        <f t="shared" si="42"/>
        <v>1596791</v>
      </c>
      <c r="AJ95" s="78">
        <f t="shared" si="43"/>
        <v>1596791</v>
      </c>
      <c r="AK95" s="59">
        <v>0.5</v>
      </c>
      <c r="AL95" s="78">
        <f t="shared" si="44"/>
        <v>3193582</v>
      </c>
      <c r="AM95" s="59">
        <v>0.07</v>
      </c>
      <c r="AN95" s="78">
        <f t="shared" si="45"/>
        <v>0</v>
      </c>
      <c r="AO95" s="59">
        <v>0</v>
      </c>
      <c r="AP95" s="78">
        <f t="shared" si="46"/>
        <v>3421695</v>
      </c>
      <c r="AQ95" s="78">
        <f t="shared" si="47"/>
        <v>3421695</v>
      </c>
      <c r="AR95" s="59">
        <v>0.5</v>
      </c>
      <c r="AS95" s="78">
        <f t="shared" si="48"/>
        <v>6843390</v>
      </c>
      <c r="AT95" s="59">
        <v>0.15</v>
      </c>
      <c r="AU95" s="78">
        <f t="shared" si="49"/>
        <v>0</v>
      </c>
      <c r="AV95" s="59">
        <v>0</v>
      </c>
      <c r="AW95" s="78">
        <f t="shared" si="50"/>
        <v>0</v>
      </c>
      <c r="AX95" s="59">
        <v>0</v>
      </c>
      <c r="AY95" s="78">
        <f t="shared" si="51"/>
        <v>16880362</v>
      </c>
      <c r="AZ95" s="59">
        <v>0.37</v>
      </c>
      <c r="BA95" s="78">
        <f t="shared" si="55"/>
        <v>1368678</v>
      </c>
      <c r="BB95" s="59">
        <v>0.03</v>
      </c>
      <c r="BC95" s="59">
        <f t="shared" si="52"/>
        <v>1</v>
      </c>
    </row>
    <row r="96" spans="1:55">
      <c r="A96" s="41">
        <f t="shared" si="27"/>
        <v>34</v>
      </c>
      <c r="B96" s="41">
        <f t="shared" si="22"/>
        <v>1</v>
      </c>
      <c r="C96" s="41">
        <f t="shared" si="28"/>
        <v>33</v>
      </c>
      <c r="D96" s="41">
        <f t="shared" si="19"/>
        <v>1</v>
      </c>
      <c r="E96" s="41">
        <f t="shared" si="30"/>
        <v>31</v>
      </c>
      <c r="F96" s="41">
        <f t="shared" si="32"/>
        <v>1</v>
      </c>
      <c r="G96" s="41">
        <f t="shared" si="56"/>
        <v>21</v>
      </c>
      <c r="H96" s="41">
        <v>1</v>
      </c>
      <c r="I96" s="41">
        <v>94</v>
      </c>
      <c r="J96" s="41">
        <f t="shared" si="23"/>
        <v>34179550</v>
      </c>
      <c r="K96" s="41">
        <f t="shared" si="24"/>
        <v>3380950</v>
      </c>
      <c r="L96" s="41">
        <f t="shared" si="58"/>
        <v>300000</v>
      </c>
      <c r="M96" s="48">
        <f t="shared" si="20"/>
        <v>34179550</v>
      </c>
      <c r="N96" s="41">
        <v>0</v>
      </c>
      <c r="O96" s="41">
        <v>16625000</v>
      </c>
      <c r="P96" s="41">
        <v>0</v>
      </c>
      <c r="Q96" s="41">
        <v>0</v>
      </c>
      <c r="R96" s="41">
        <f t="shared" si="21"/>
        <v>50804550</v>
      </c>
      <c r="S96" s="78">
        <f t="shared" si="54"/>
        <v>50804550</v>
      </c>
      <c r="T96" s="97">
        <f t="shared" si="33"/>
        <v>50804550</v>
      </c>
      <c r="U96" s="41">
        <f t="shared" si="34"/>
        <v>3048273</v>
      </c>
      <c r="V96" s="59">
        <v>0.06</v>
      </c>
      <c r="W96" s="78">
        <f t="shared" si="35"/>
        <v>8636773</v>
      </c>
      <c r="X96" s="59">
        <v>0.17</v>
      </c>
      <c r="Y96" s="78">
        <f t="shared" si="36"/>
        <v>1270113</v>
      </c>
      <c r="Z96" s="78">
        <f t="shared" si="37"/>
        <v>1270114</v>
      </c>
      <c r="AA96" s="59">
        <v>0.5</v>
      </c>
      <c r="AB96" s="78">
        <f t="shared" si="38"/>
        <v>2540227</v>
      </c>
      <c r="AC96" s="59">
        <v>0.05</v>
      </c>
      <c r="AD96" s="78">
        <f t="shared" si="39"/>
        <v>1625745</v>
      </c>
      <c r="AE96" s="78">
        <f t="shared" si="40"/>
        <v>2438619</v>
      </c>
      <c r="AF96" s="59">
        <v>0.4</v>
      </c>
      <c r="AG96" s="78">
        <f t="shared" si="41"/>
        <v>4064364</v>
      </c>
      <c r="AH96" s="59">
        <v>0.08</v>
      </c>
      <c r="AI96" s="78">
        <f t="shared" si="42"/>
        <v>1524136</v>
      </c>
      <c r="AJ96" s="78">
        <f t="shared" si="43"/>
        <v>1524137</v>
      </c>
      <c r="AK96" s="59">
        <v>0.5</v>
      </c>
      <c r="AL96" s="78">
        <f t="shared" si="44"/>
        <v>3048273</v>
      </c>
      <c r="AM96" s="59">
        <v>0.06</v>
      </c>
      <c r="AN96" s="78">
        <f t="shared" si="45"/>
        <v>0</v>
      </c>
      <c r="AO96" s="59">
        <v>0</v>
      </c>
      <c r="AP96" s="78">
        <f t="shared" si="46"/>
        <v>3810341</v>
      </c>
      <c r="AQ96" s="78">
        <f t="shared" si="47"/>
        <v>3810341</v>
      </c>
      <c r="AR96" s="59">
        <v>0.5</v>
      </c>
      <c r="AS96" s="78">
        <f t="shared" si="48"/>
        <v>7620682</v>
      </c>
      <c r="AT96" s="59">
        <v>0.15</v>
      </c>
      <c r="AU96" s="78">
        <f t="shared" si="49"/>
        <v>0</v>
      </c>
      <c r="AV96" s="59">
        <v>0</v>
      </c>
      <c r="AW96" s="78">
        <f t="shared" si="50"/>
        <v>0</v>
      </c>
      <c r="AX96" s="59">
        <v>0</v>
      </c>
      <c r="AY96" s="78">
        <f t="shared" si="51"/>
        <v>20321820</v>
      </c>
      <c r="AZ96" s="59">
        <v>0.4</v>
      </c>
      <c r="BA96" s="78">
        <f t="shared" si="55"/>
        <v>1524136</v>
      </c>
      <c r="BB96" s="59">
        <v>0.03</v>
      </c>
      <c r="BC96" s="59">
        <f t="shared" si="52"/>
        <v>1</v>
      </c>
    </row>
    <row r="97" s="38" customFormat="1" spans="1:111">
      <c r="A97" s="41">
        <f t="shared" si="27"/>
        <v>35</v>
      </c>
      <c r="B97" s="41">
        <f t="shared" si="22"/>
        <v>1</v>
      </c>
      <c r="C97" s="41">
        <f t="shared" si="28"/>
        <v>34</v>
      </c>
      <c r="D97" s="41">
        <f t="shared" si="19"/>
        <v>1</v>
      </c>
      <c r="E97" s="41">
        <f t="shared" si="30"/>
        <v>32</v>
      </c>
      <c r="F97" s="41">
        <v>1</v>
      </c>
      <c r="G97" s="41">
        <f t="shared" si="56"/>
        <v>22</v>
      </c>
      <c r="H97" s="41">
        <v>1</v>
      </c>
      <c r="I97" s="47">
        <v>95</v>
      </c>
      <c r="J97" s="41">
        <f t="shared" si="23"/>
        <v>37860500</v>
      </c>
      <c r="K97" s="41">
        <f t="shared" si="24"/>
        <v>3680950</v>
      </c>
      <c r="L97" s="47">
        <v>400000</v>
      </c>
      <c r="M97" s="48">
        <f t="shared" si="20"/>
        <v>37860500</v>
      </c>
      <c r="N97" s="41">
        <v>0</v>
      </c>
      <c r="O97" s="41">
        <v>18576000</v>
      </c>
      <c r="P97" s="41">
        <v>0</v>
      </c>
      <c r="Q97" s="41">
        <v>0</v>
      </c>
      <c r="R97" s="41">
        <f t="shared" si="21"/>
        <v>56436500</v>
      </c>
      <c r="S97" s="78">
        <f t="shared" si="54"/>
        <v>56436500</v>
      </c>
      <c r="T97" s="97">
        <f t="shared" si="33"/>
        <v>56436500</v>
      </c>
      <c r="U97" s="41">
        <f t="shared" si="34"/>
        <v>2821825</v>
      </c>
      <c r="V97" s="59">
        <v>0.05</v>
      </c>
      <c r="W97" s="78">
        <f t="shared" si="35"/>
        <v>9594205</v>
      </c>
      <c r="X97" s="59">
        <v>0.17</v>
      </c>
      <c r="Y97" s="78">
        <f t="shared" si="36"/>
        <v>1410912</v>
      </c>
      <c r="Z97" s="78">
        <f t="shared" si="37"/>
        <v>1410913</v>
      </c>
      <c r="AA97" s="59">
        <v>0.5</v>
      </c>
      <c r="AB97" s="78">
        <f t="shared" si="38"/>
        <v>2821825</v>
      </c>
      <c r="AC97" s="59">
        <v>0.05</v>
      </c>
      <c r="AD97" s="78">
        <f t="shared" si="39"/>
        <v>1580222</v>
      </c>
      <c r="AE97" s="78">
        <f t="shared" si="40"/>
        <v>2370333</v>
      </c>
      <c r="AF97" s="59">
        <v>0.4</v>
      </c>
      <c r="AG97" s="78">
        <f t="shared" si="41"/>
        <v>3950555</v>
      </c>
      <c r="AH97" s="59">
        <v>0.07</v>
      </c>
      <c r="AI97" s="78">
        <f t="shared" si="42"/>
        <v>1410912</v>
      </c>
      <c r="AJ97" s="78">
        <f t="shared" si="43"/>
        <v>1410913</v>
      </c>
      <c r="AK97" s="59">
        <v>0.5</v>
      </c>
      <c r="AL97" s="78">
        <f t="shared" si="44"/>
        <v>2821825</v>
      </c>
      <c r="AM97" s="59">
        <v>0.05</v>
      </c>
      <c r="AN97" s="78">
        <f t="shared" si="45"/>
        <v>0</v>
      </c>
      <c r="AO97" s="59">
        <v>0</v>
      </c>
      <c r="AP97" s="78">
        <f t="shared" si="46"/>
        <v>4232737</v>
      </c>
      <c r="AQ97" s="78">
        <f t="shared" si="47"/>
        <v>4232738</v>
      </c>
      <c r="AR97" s="59">
        <v>0.5</v>
      </c>
      <c r="AS97" s="78">
        <f t="shared" si="48"/>
        <v>8465475</v>
      </c>
      <c r="AT97" s="59">
        <v>0.15</v>
      </c>
      <c r="AU97" s="78">
        <f t="shared" si="49"/>
        <v>0</v>
      </c>
      <c r="AV97" s="59">
        <v>0</v>
      </c>
      <c r="AW97" s="78">
        <f t="shared" si="50"/>
        <v>0</v>
      </c>
      <c r="AX97" s="59">
        <v>0</v>
      </c>
      <c r="AY97" s="78">
        <f t="shared" si="51"/>
        <v>24267695</v>
      </c>
      <c r="AZ97" s="59">
        <v>0.43</v>
      </c>
      <c r="BA97" s="78">
        <f t="shared" si="55"/>
        <v>1693095</v>
      </c>
      <c r="BB97" s="59">
        <v>0.03</v>
      </c>
      <c r="BC97" s="59">
        <f t="shared" si="52"/>
        <v>1</v>
      </c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</row>
    <row r="98" spans="1:55">
      <c r="A98" s="41">
        <f t="shared" si="27"/>
        <v>36</v>
      </c>
      <c r="B98" s="41">
        <f t="shared" si="22"/>
        <v>1</v>
      </c>
      <c r="C98" s="41">
        <f t="shared" si="28"/>
        <v>35</v>
      </c>
      <c r="D98" s="41">
        <f t="shared" si="19"/>
        <v>1</v>
      </c>
      <c r="E98" s="41">
        <f t="shared" si="30"/>
        <v>33</v>
      </c>
      <c r="F98" s="41">
        <v>1</v>
      </c>
      <c r="G98" s="41">
        <f t="shared" si="56"/>
        <v>23</v>
      </c>
      <c r="H98" s="41">
        <v>1</v>
      </c>
      <c r="I98" s="41">
        <v>96</v>
      </c>
      <c r="J98" s="41">
        <f t="shared" si="23"/>
        <v>41941450</v>
      </c>
      <c r="K98" s="41">
        <f t="shared" si="24"/>
        <v>4080950</v>
      </c>
      <c r="L98" s="41">
        <f t="shared" ref="L98:L102" si="59">L97</f>
        <v>400000</v>
      </c>
      <c r="M98" s="48">
        <f t="shared" si="20"/>
        <v>41941450</v>
      </c>
      <c r="N98" s="41">
        <v>0</v>
      </c>
      <c r="O98" s="41">
        <v>20683000</v>
      </c>
      <c r="P98" s="41">
        <v>0</v>
      </c>
      <c r="Q98" s="41">
        <v>0</v>
      </c>
      <c r="R98" s="41">
        <f t="shared" si="21"/>
        <v>62624450</v>
      </c>
      <c r="S98" s="78">
        <f t="shared" si="54"/>
        <v>62624450</v>
      </c>
      <c r="T98" s="97">
        <f t="shared" si="33"/>
        <v>62624450</v>
      </c>
      <c r="U98" s="41">
        <f t="shared" si="34"/>
        <v>3131222</v>
      </c>
      <c r="V98" s="59">
        <v>0.05</v>
      </c>
      <c r="W98" s="78">
        <f t="shared" si="35"/>
        <v>10646156</v>
      </c>
      <c r="X98" s="59">
        <v>0.17</v>
      </c>
      <c r="Y98" s="78">
        <f t="shared" si="36"/>
        <v>1565611</v>
      </c>
      <c r="Z98" s="78">
        <f t="shared" si="37"/>
        <v>1565611</v>
      </c>
      <c r="AA98" s="59">
        <v>0.5</v>
      </c>
      <c r="AB98" s="78">
        <f t="shared" si="38"/>
        <v>3131222</v>
      </c>
      <c r="AC98" s="59">
        <v>0.05</v>
      </c>
      <c r="AD98" s="78">
        <f t="shared" si="39"/>
        <v>1502986</v>
      </c>
      <c r="AE98" s="78">
        <f t="shared" si="40"/>
        <v>2254481</v>
      </c>
      <c r="AF98" s="59">
        <v>0.4</v>
      </c>
      <c r="AG98" s="78">
        <f t="shared" si="41"/>
        <v>3757467</v>
      </c>
      <c r="AH98" s="59">
        <v>0.06</v>
      </c>
      <c r="AI98" s="78">
        <f t="shared" si="42"/>
        <v>1565611</v>
      </c>
      <c r="AJ98" s="78">
        <f t="shared" si="43"/>
        <v>1565611</v>
      </c>
      <c r="AK98" s="59">
        <v>0.5</v>
      </c>
      <c r="AL98" s="78">
        <f t="shared" si="44"/>
        <v>3131222</v>
      </c>
      <c r="AM98" s="59">
        <v>0.05</v>
      </c>
      <c r="AN98" s="78">
        <f t="shared" si="45"/>
        <v>0</v>
      </c>
      <c r="AO98" s="59">
        <v>0</v>
      </c>
      <c r="AP98" s="78">
        <f t="shared" si="46"/>
        <v>4696833</v>
      </c>
      <c r="AQ98" s="78">
        <f t="shared" si="47"/>
        <v>4696834</v>
      </c>
      <c r="AR98" s="59">
        <v>0.5</v>
      </c>
      <c r="AS98" s="78">
        <f t="shared" si="48"/>
        <v>9393667</v>
      </c>
      <c r="AT98" s="59">
        <v>0.15</v>
      </c>
      <c r="AU98" s="78">
        <f t="shared" si="49"/>
        <v>0</v>
      </c>
      <c r="AV98" s="59">
        <v>0</v>
      </c>
      <c r="AW98" s="78">
        <f t="shared" si="50"/>
        <v>0</v>
      </c>
      <c r="AX98" s="59">
        <v>0</v>
      </c>
      <c r="AY98" s="78">
        <f t="shared" si="51"/>
        <v>27554758</v>
      </c>
      <c r="AZ98" s="59">
        <v>0.44</v>
      </c>
      <c r="BA98" s="78">
        <f t="shared" si="55"/>
        <v>1878733</v>
      </c>
      <c r="BB98" s="59">
        <v>0.03</v>
      </c>
      <c r="BC98" s="59">
        <f t="shared" si="52"/>
        <v>1</v>
      </c>
    </row>
    <row r="99" spans="1:55">
      <c r="A99" s="41">
        <f t="shared" si="27"/>
        <v>37</v>
      </c>
      <c r="B99" s="41">
        <f t="shared" si="22"/>
        <v>1</v>
      </c>
      <c r="C99" s="41">
        <f t="shared" si="28"/>
        <v>36</v>
      </c>
      <c r="D99" s="41">
        <f t="shared" si="19"/>
        <v>1</v>
      </c>
      <c r="E99" s="41">
        <f t="shared" si="30"/>
        <v>34</v>
      </c>
      <c r="F99" s="41">
        <v>1</v>
      </c>
      <c r="G99" s="41">
        <f t="shared" si="56"/>
        <v>25</v>
      </c>
      <c r="H99" s="41">
        <v>2</v>
      </c>
      <c r="I99" s="41">
        <v>97</v>
      </c>
      <c r="J99" s="41">
        <f t="shared" si="23"/>
        <v>46422400</v>
      </c>
      <c r="K99" s="41">
        <f t="shared" si="24"/>
        <v>4480950</v>
      </c>
      <c r="L99" s="41">
        <f t="shared" si="59"/>
        <v>400000</v>
      </c>
      <c r="M99" s="48">
        <f t="shared" si="20"/>
        <v>46422400</v>
      </c>
      <c r="N99" s="41">
        <v>0</v>
      </c>
      <c r="O99" s="41">
        <v>22952000</v>
      </c>
      <c r="P99" s="41">
        <v>0</v>
      </c>
      <c r="Q99" s="41">
        <v>0</v>
      </c>
      <c r="R99" s="41">
        <f t="shared" si="21"/>
        <v>69374400</v>
      </c>
      <c r="S99" s="78">
        <f t="shared" si="54"/>
        <v>69374400</v>
      </c>
      <c r="T99" s="97">
        <f t="shared" si="33"/>
        <v>69374400</v>
      </c>
      <c r="U99" s="41">
        <f t="shared" si="34"/>
        <v>3468720</v>
      </c>
      <c r="V99" s="59">
        <v>0.05</v>
      </c>
      <c r="W99" s="78">
        <f t="shared" si="35"/>
        <v>11793648</v>
      </c>
      <c r="X99" s="59">
        <v>0.17</v>
      </c>
      <c r="Y99" s="78">
        <f t="shared" si="36"/>
        <v>1734360</v>
      </c>
      <c r="Z99" s="78">
        <f t="shared" si="37"/>
        <v>1734360</v>
      </c>
      <c r="AA99" s="59">
        <v>0.5</v>
      </c>
      <c r="AB99" s="78">
        <f t="shared" si="38"/>
        <v>3468720</v>
      </c>
      <c r="AC99" s="59">
        <v>0.05</v>
      </c>
      <c r="AD99" s="78">
        <f t="shared" si="39"/>
        <v>1387488</v>
      </c>
      <c r="AE99" s="78">
        <f t="shared" si="40"/>
        <v>2081232</v>
      </c>
      <c r="AF99" s="59">
        <v>0.4</v>
      </c>
      <c r="AG99" s="78">
        <f t="shared" si="41"/>
        <v>3468720</v>
      </c>
      <c r="AH99" s="59">
        <v>0.05</v>
      </c>
      <c r="AI99" s="78">
        <f t="shared" si="42"/>
        <v>1734360</v>
      </c>
      <c r="AJ99" s="78">
        <f t="shared" si="43"/>
        <v>1734360</v>
      </c>
      <c r="AK99" s="59">
        <v>0.5</v>
      </c>
      <c r="AL99" s="78">
        <f t="shared" si="44"/>
        <v>3468720</v>
      </c>
      <c r="AM99" s="59">
        <v>0.05</v>
      </c>
      <c r="AN99" s="78">
        <f t="shared" si="45"/>
        <v>0</v>
      </c>
      <c r="AO99" s="59">
        <v>0</v>
      </c>
      <c r="AP99" s="78">
        <f t="shared" si="46"/>
        <v>5203080</v>
      </c>
      <c r="AQ99" s="78">
        <f t="shared" si="47"/>
        <v>5203080</v>
      </c>
      <c r="AR99" s="59">
        <v>0.5</v>
      </c>
      <c r="AS99" s="78">
        <f t="shared" si="48"/>
        <v>10406160</v>
      </c>
      <c r="AT99" s="59">
        <v>0.15</v>
      </c>
      <c r="AU99" s="78">
        <f t="shared" si="49"/>
        <v>0</v>
      </c>
      <c r="AV99" s="59">
        <v>0</v>
      </c>
      <c r="AW99" s="78">
        <f t="shared" si="50"/>
        <v>0</v>
      </c>
      <c r="AX99" s="59">
        <v>0</v>
      </c>
      <c r="AY99" s="78">
        <f t="shared" si="51"/>
        <v>31218480</v>
      </c>
      <c r="AZ99" s="59">
        <v>0.45</v>
      </c>
      <c r="BA99" s="78">
        <f t="shared" si="55"/>
        <v>2081232</v>
      </c>
      <c r="BB99" s="59">
        <v>0.03</v>
      </c>
      <c r="BC99" s="59">
        <f t="shared" si="52"/>
        <v>1</v>
      </c>
    </row>
    <row r="100" spans="1:55">
      <c r="A100" s="41">
        <f t="shared" si="27"/>
        <v>38</v>
      </c>
      <c r="B100" s="41">
        <f t="shared" si="22"/>
        <v>1</v>
      </c>
      <c r="C100" s="41">
        <f t="shared" si="28"/>
        <v>37</v>
      </c>
      <c r="D100" s="41">
        <f t="shared" si="19"/>
        <v>1</v>
      </c>
      <c r="E100" s="41">
        <f t="shared" si="30"/>
        <v>35</v>
      </c>
      <c r="F100" s="41">
        <v>1</v>
      </c>
      <c r="G100" s="41">
        <f t="shared" si="56"/>
        <v>27</v>
      </c>
      <c r="H100" s="41">
        <v>2</v>
      </c>
      <c r="I100" s="41">
        <v>98</v>
      </c>
      <c r="J100" s="41">
        <f t="shared" si="23"/>
        <v>51303350</v>
      </c>
      <c r="K100" s="41">
        <f t="shared" si="24"/>
        <v>4880950</v>
      </c>
      <c r="L100" s="41">
        <f t="shared" si="59"/>
        <v>400000</v>
      </c>
      <c r="M100" s="48">
        <f t="shared" si="20"/>
        <v>51303350</v>
      </c>
      <c r="N100" s="41">
        <v>0</v>
      </c>
      <c r="O100" s="41">
        <v>25389000</v>
      </c>
      <c r="P100" s="41">
        <v>0</v>
      </c>
      <c r="Q100" s="41">
        <v>0</v>
      </c>
      <c r="R100" s="41">
        <f t="shared" si="21"/>
        <v>76692350</v>
      </c>
      <c r="S100" s="78">
        <f t="shared" si="54"/>
        <v>76692350</v>
      </c>
      <c r="T100" s="97">
        <f t="shared" si="33"/>
        <v>76692350</v>
      </c>
      <c r="U100" s="41">
        <f t="shared" si="34"/>
        <v>3834617</v>
      </c>
      <c r="V100" s="59">
        <v>0.05</v>
      </c>
      <c r="W100" s="78">
        <f t="shared" si="35"/>
        <v>13037699</v>
      </c>
      <c r="X100" s="59">
        <v>0.17</v>
      </c>
      <c r="Y100" s="78">
        <f t="shared" si="36"/>
        <v>1917308</v>
      </c>
      <c r="Z100" s="78">
        <f t="shared" si="37"/>
        <v>1917309</v>
      </c>
      <c r="AA100" s="59">
        <v>0.5</v>
      </c>
      <c r="AB100" s="78">
        <f t="shared" si="38"/>
        <v>3834617</v>
      </c>
      <c r="AC100" s="59">
        <v>0.05</v>
      </c>
      <c r="AD100" s="78">
        <f t="shared" si="39"/>
        <v>1533846</v>
      </c>
      <c r="AE100" s="78">
        <f t="shared" si="40"/>
        <v>2300771</v>
      </c>
      <c r="AF100" s="59">
        <v>0.4</v>
      </c>
      <c r="AG100" s="78">
        <f t="shared" si="41"/>
        <v>3834617</v>
      </c>
      <c r="AH100" s="59">
        <v>0.05</v>
      </c>
      <c r="AI100" s="78">
        <f t="shared" si="42"/>
        <v>1917308</v>
      </c>
      <c r="AJ100" s="78">
        <f t="shared" si="43"/>
        <v>1917309</v>
      </c>
      <c r="AK100" s="59">
        <v>0.5</v>
      </c>
      <c r="AL100" s="78">
        <f t="shared" si="44"/>
        <v>3834617</v>
      </c>
      <c r="AM100" s="59">
        <v>0.05</v>
      </c>
      <c r="AN100" s="78">
        <f t="shared" si="45"/>
        <v>0</v>
      </c>
      <c r="AO100" s="59">
        <v>0</v>
      </c>
      <c r="AP100" s="78">
        <f t="shared" si="46"/>
        <v>5751926</v>
      </c>
      <c r="AQ100" s="78">
        <f t="shared" si="47"/>
        <v>5751926</v>
      </c>
      <c r="AR100" s="59">
        <v>0.5</v>
      </c>
      <c r="AS100" s="78">
        <f t="shared" si="48"/>
        <v>11503852</v>
      </c>
      <c r="AT100" s="59">
        <v>0.15</v>
      </c>
      <c r="AU100" s="78">
        <f t="shared" si="49"/>
        <v>0</v>
      </c>
      <c r="AV100" s="59">
        <v>0</v>
      </c>
      <c r="AW100" s="78">
        <f t="shared" si="50"/>
        <v>0</v>
      </c>
      <c r="AX100" s="59">
        <v>0</v>
      </c>
      <c r="AY100" s="78">
        <f t="shared" si="51"/>
        <v>34511557</v>
      </c>
      <c r="AZ100" s="59">
        <v>0.45</v>
      </c>
      <c r="BA100" s="78">
        <f t="shared" si="55"/>
        <v>2300770</v>
      </c>
      <c r="BB100" s="59">
        <v>0.03</v>
      </c>
      <c r="BC100" s="59">
        <f t="shared" si="52"/>
        <v>1</v>
      </c>
    </row>
    <row r="101" spans="1:55">
      <c r="A101" s="41">
        <f t="shared" si="27"/>
        <v>39</v>
      </c>
      <c r="B101" s="41">
        <f t="shared" si="22"/>
        <v>1</v>
      </c>
      <c r="C101" s="41">
        <f t="shared" si="28"/>
        <v>38</v>
      </c>
      <c r="D101" s="41">
        <v>1</v>
      </c>
      <c r="E101" s="41">
        <f t="shared" si="30"/>
        <v>36</v>
      </c>
      <c r="F101" s="41">
        <v>1</v>
      </c>
      <c r="G101" s="41">
        <f t="shared" si="56"/>
        <v>29</v>
      </c>
      <c r="H101" s="41">
        <v>2</v>
      </c>
      <c r="I101" s="41">
        <v>99</v>
      </c>
      <c r="J101" s="41">
        <f t="shared" si="23"/>
        <v>56584300</v>
      </c>
      <c r="K101" s="41">
        <f t="shared" si="24"/>
        <v>5280950</v>
      </c>
      <c r="L101" s="41">
        <f t="shared" si="59"/>
        <v>400000</v>
      </c>
      <c r="M101" s="48">
        <f t="shared" si="20"/>
        <v>56584300</v>
      </c>
      <c r="N101" s="41">
        <v>0</v>
      </c>
      <c r="O101" s="41">
        <v>28000000</v>
      </c>
      <c r="P101" s="41">
        <v>0</v>
      </c>
      <c r="Q101" s="41">
        <v>0</v>
      </c>
      <c r="R101" s="41">
        <f t="shared" si="21"/>
        <v>84584300</v>
      </c>
      <c r="S101" s="78">
        <f t="shared" si="54"/>
        <v>84584300</v>
      </c>
      <c r="T101" s="97">
        <f t="shared" si="33"/>
        <v>84584300</v>
      </c>
      <c r="U101" s="41">
        <f t="shared" si="34"/>
        <v>4229215</v>
      </c>
      <c r="V101" s="59">
        <v>0.05</v>
      </c>
      <c r="W101" s="78">
        <f t="shared" si="35"/>
        <v>14379331</v>
      </c>
      <c r="X101" s="59">
        <v>0.17</v>
      </c>
      <c r="Y101" s="78">
        <f t="shared" si="36"/>
        <v>2114607</v>
      </c>
      <c r="Z101" s="78">
        <f t="shared" si="37"/>
        <v>2114608</v>
      </c>
      <c r="AA101" s="59">
        <v>0.5</v>
      </c>
      <c r="AB101" s="78">
        <f t="shared" si="38"/>
        <v>4229215</v>
      </c>
      <c r="AC101" s="59">
        <v>0.05</v>
      </c>
      <c r="AD101" s="78">
        <f t="shared" si="39"/>
        <v>1691686</v>
      </c>
      <c r="AE101" s="78">
        <f t="shared" si="40"/>
        <v>2537529</v>
      </c>
      <c r="AF101" s="59">
        <v>0.4</v>
      </c>
      <c r="AG101" s="78">
        <f t="shared" si="41"/>
        <v>4229215</v>
      </c>
      <c r="AH101" s="59">
        <v>0.05</v>
      </c>
      <c r="AI101" s="78">
        <f t="shared" si="42"/>
        <v>2114607</v>
      </c>
      <c r="AJ101" s="78">
        <f t="shared" si="43"/>
        <v>2114608</v>
      </c>
      <c r="AK101" s="59">
        <v>0.5</v>
      </c>
      <c r="AL101" s="78">
        <f t="shared" si="44"/>
        <v>4229215</v>
      </c>
      <c r="AM101" s="59">
        <v>0.05</v>
      </c>
      <c r="AN101" s="78">
        <f t="shared" si="45"/>
        <v>0</v>
      </c>
      <c r="AO101" s="59">
        <v>0</v>
      </c>
      <c r="AP101" s="78">
        <f t="shared" si="46"/>
        <v>6343822</v>
      </c>
      <c r="AQ101" s="78">
        <f t="shared" si="47"/>
        <v>6343823</v>
      </c>
      <c r="AR101" s="59">
        <v>0.5</v>
      </c>
      <c r="AS101" s="78">
        <f t="shared" si="48"/>
        <v>12687645</v>
      </c>
      <c r="AT101" s="59">
        <v>0.15</v>
      </c>
      <c r="AU101" s="78">
        <f t="shared" si="49"/>
        <v>0</v>
      </c>
      <c r="AV101" s="59">
        <v>0</v>
      </c>
      <c r="AW101" s="78">
        <f t="shared" si="50"/>
        <v>0</v>
      </c>
      <c r="AX101" s="59">
        <v>0</v>
      </c>
      <c r="AY101" s="78">
        <f t="shared" si="51"/>
        <v>38062935</v>
      </c>
      <c r="AZ101" s="59">
        <v>0.45</v>
      </c>
      <c r="BA101" s="78">
        <f t="shared" si="55"/>
        <v>2537529</v>
      </c>
      <c r="BB101" s="59">
        <v>0.03</v>
      </c>
      <c r="BC101" s="59">
        <f t="shared" si="52"/>
        <v>1</v>
      </c>
    </row>
    <row r="102" spans="1:55">
      <c r="A102" s="41">
        <f t="shared" si="27"/>
        <v>40</v>
      </c>
      <c r="B102" s="41">
        <v>1</v>
      </c>
      <c r="C102" s="41">
        <f t="shared" si="28"/>
        <v>39</v>
      </c>
      <c r="D102" s="41">
        <v>1</v>
      </c>
      <c r="E102" s="41">
        <f t="shared" si="30"/>
        <v>37</v>
      </c>
      <c r="F102" s="41">
        <v>1</v>
      </c>
      <c r="G102" s="41">
        <f t="shared" si="56"/>
        <v>32</v>
      </c>
      <c r="H102" s="41">
        <v>3</v>
      </c>
      <c r="I102" s="41">
        <v>100</v>
      </c>
      <c r="J102" s="41">
        <f t="shared" si="23"/>
        <v>62265250</v>
      </c>
      <c r="K102" s="41">
        <f t="shared" si="24"/>
        <v>5680950</v>
      </c>
      <c r="L102" s="47">
        <v>500000</v>
      </c>
      <c r="M102" s="48">
        <f t="shared" si="20"/>
        <v>62265250</v>
      </c>
      <c r="N102" s="41">
        <v>0</v>
      </c>
      <c r="O102" s="41">
        <v>0</v>
      </c>
      <c r="P102" s="41">
        <v>0</v>
      </c>
      <c r="Q102" s="41">
        <v>0</v>
      </c>
      <c r="R102" s="41">
        <f t="shared" si="21"/>
        <v>62265250</v>
      </c>
      <c r="S102" s="78">
        <f t="shared" si="54"/>
        <v>62265250</v>
      </c>
      <c r="T102" s="97">
        <f t="shared" si="33"/>
        <v>62265250</v>
      </c>
      <c r="U102" s="41">
        <f t="shared" si="34"/>
        <v>3113262</v>
      </c>
      <c r="V102" s="59">
        <v>0.05</v>
      </c>
      <c r="W102" s="78">
        <f t="shared" si="35"/>
        <v>10585092</v>
      </c>
      <c r="X102" s="59">
        <v>0.17</v>
      </c>
      <c r="Y102" s="78">
        <f t="shared" si="36"/>
        <v>1556631</v>
      </c>
      <c r="Z102" s="78">
        <f t="shared" si="37"/>
        <v>1556631</v>
      </c>
      <c r="AA102" s="59">
        <v>0.5</v>
      </c>
      <c r="AB102" s="78">
        <f t="shared" si="38"/>
        <v>3113262</v>
      </c>
      <c r="AC102" s="59">
        <v>0.05</v>
      </c>
      <c r="AD102" s="78">
        <f t="shared" si="39"/>
        <v>1245304</v>
      </c>
      <c r="AE102" s="78">
        <f t="shared" si="40"/>
        <v>1867958</v>
      </c>
      <c r="AF102" s="59">
        <v>0.4</v>
      </c>
      <c r="AG102" s="78">
        <f t="shared" si="41"/>
        <v>3113262</v>
      </c>
      <c r="AH102" s="59">
        <v>0.05</v>
      </c>
      <c r="AI102" s="78">
        <f t="shared" si="42"/>
        <v>1556631</v>
      </c>
      <c r="AJ102" s="78">
        <f t="shared" si="43"/>
        <v>1556631</v>
      </c>
      <c r="AK102" s="59">
        <v>0.5</v>
      </c>
      <c r="AL102" s="78">
        <f t="shared" si="44"/>
        <v>3113262</v>
      </c>
      <c r="AM102" s="59">
        <v>0.05</v>
      </c>
      <c r="AN102" s="78">
        <f t="shared" si="45"/>
        <v>0</v>
      </c>
      <c r="AO102" s="59">
        <v>0</v>
      </c>
      <c r="AP102" s="78">
        <f t="shared" si="46"/>
        <v>4669893</v>
      </c>
      <c r="AQ102" s="78">
        <f t="shared" si="47"/>
        <v>4669894</v>
      </c>
      <c r="AR102" s="59">
        <v>0.5</v>
      </c>
      <c r="AS102" s="78">
        <f t="shared" si="48"/>
        <v>9339787</v>
      </c>
      <c r="AT102" s="59">
        <v>0.15</v>
      </c>
      <c r="AU102" s="78">
        <f t="shared" si="49"/>
        <v>0</v>
      </c>
      <c r="AV102" s="59">
        <v>0</v>
      </c>
      <c r="AW102" s="78">
        <f t="shared" si="50"/>
        <v>0</v>
      </c>
      <c r="AX102" s="59">
        <v>0</v>
      </c>
      <c r="AY102" s="78">
        <f t="shared" si="51"/>
        <v>28019362</v>
      </c>
      <c r="AZ102" s="59">
        <v>0.45</v>
      </c>
      <c r="BA102" s="78">
        <f t="shared" si="55"/>
        <v>1867957</v>
      </c>
      <c r="BB102" s="59">
        <v>0.03</v>
      </c>
      <c r="BC102" s="59">
        <f t="shared" si="52"/>
        <v>1</v>
      </c>
    </row>
    <row r="103" spans="9:13">
      <c r="I103" s="41">
        <v>101</v>
      </c>
      <c r="J103" s="41">
        <f t="shared" ref="J103:J134" si="60">J102+K103</f>
        <v>68446200</v>
      </c>
      <c r="K103" s="41">
        <f t="shared" ref="K103:K134" si="61">K102+L102</f>
        <v>6180950</v>
      </c>
      <c r="L103" s="41">
        <f>L102</f>
        <v>500000</v>
      </c>
      <c r="M103" s="48">
        <f t="shared" ref="M103:M134" si="62">J103</f>
        <v>68446200</v>
      </c>
    </row>
    <row r="104" spans="9:13">
      <c r="I104" s="41">
        <v>102</v>
      </c>
      <c r="J104" s="41">
        <f t="shared" si="60"/>
        <v>75127150</v>
      </c>
      <c r="K104" s="41">
        <f t="shared" si="61"/>
        <v>6680950</v>
      </c>
      <c r="L104" s="41">
        <f>L103</f>
        <v>500000</v>
      </c>
      <c r="M104" s="48">
        <f t="shared" si="62"/>
        <v>75127150</v>
      </c>
    </row>
    <row r="105" spans="9:13">
      <c r="I105" s="41">
        <v>103</v>
      </c>
      <c r="J105" s="41">
        <f t="shared" si="60"/>
        <v>82308100</v>
      </c>
      <c r="K105" s="41">
        <f t="shared" si="61"/>
        <v>7180950</v>
      </c>
      <c r="L105" s="41">
        <f>L104</f>
        <v>500000</v>
      </c>
      <c r="M105" s="48">
        <f t="shared" si="62"/>
        <v>82308100</v>
      </c>
    </row>
    <row r="106" spans="9:13">
      <c r="I106" s="41">
        <v>104</v>
      </c>
      <c r="J106" s="41">
        <f t="shared" si="60"/>
        <v>89989050</v>
      </c>
      <c r="K106" s="41">
        <f t="shared" si="61"/>
        <v>7680950</v>
      </c>
      <c r="L106" s="41">
        <f>L105</f>
        <v>500000</v>
      </c>
      <c r="M106" s="48">
        <f t="shared" si="62"/>
        <v>89989050</v>
      </c>
    </row>
    <row r="107" spans="9:13">
      <c r="I107" s="41">
        <v>105</v>
      </c>
      <c r="J107" s="41">
        <f t="shared" si="60"/>
        <v>98170000</v>
      </c>
      <c r="K107" s="41">
        <f t="shared" si="61"/>
        <v>8180950</v>
      </c>
      <c r="L107" s="47">
        <v>600000</v>
      </c>
      <c r="M107" s="48">
        <f t="shared" si="62"/>
        <v>98170000</v>
      </c>
    </row>
    <row r="108" spans="9:13">
      <c r="I108" s="41">
        <v>106</v>
      </c>
      <c r="J108" s="41">
        <f t="shared" si="60"/>
        <v>106950950</v>
      </c>
      <c r="K108" s="41">
        <f t="shared" si="61"/>
        <v>8780950</v>
      </c>
      <c r="L108" s="41">
        <f>L107</f>
        <v>600000</v>
      </c>
      <c r="M108" s="48">
        <f t="shared" si="62"/>
        <v>106950950</v>
      </c>
    </row>
    <row r="109" spans="9:13">
      <c r="I109" s="41">
        <v>107</v>
      </c>
      <c r="J109" s="41">
        <f t="shared" si="60"/>
        <v>116331900</v>
      </c>
      <c r="K109" s="41">
        <f t="shared" si="61"/>
        <v>9380950</v>
      </c>
      <c r="L109" s="41">
        <f>L108</f>
        <v>600000</v>
      </c>
      <c r="M109" s="48">
        <f t="shared" si="62"/>
        <v>116331900</v>
      </c>
    </row>
    <row r="110" spans="9:13">
      <c r="I110" s="41">
        <v>108</v>
      </c>
      <c r="J110" s="41">
        <f t="shared" si="60"/>
        <v>126312850</v>
      </c>
      <c r="K110" s="41">
        <f t="shared" si="61"/>
        <v>9980950</v>
      </c>
      <c r="L110" s="41">
        <f>L109</f>
        <v>600000</v>
      </c>
      <c r="M110" s="48">
        <f t="shared" si="62"/>
        <v>126312850</v>
      </c>
    </row>
    <row r="111" spans="9:13">
      <c r="I111" s="41">
        <v>109</v>
      </c>
      <c r="J111" s="41">
        <f t="shared" si="60"/>
        <v>136893800</v>
      </c>
      <c r="K111" s="41">
        <f t="shared" si="61"/>
        <v>10580950</v>
      </c>
      <c r="L111" s="41">
        <f>L110</f>
        <v>600000</v>
      </c>
      <c r="M111" s="48">
        <f t="shared" si="62"/>
        <v>136893800</v>
      </c>
    </row>
    <row r="112" spans="9:13">
      <c r="I112" s="41">
        <v>110</v>
      </c>
      <c r="J112" s="41">
        <f t="shared" si="60"/>
        <v>148074750</v>
      </c>
      <c r="K112" s="41">
        <f t="shared" si="61"/>
        <v>11180950</v>
      </c>
      <c r="L112" s="47">
        <v>700000</v>
      </c>
      <c r="M112" s="48">
        <f t="shared" si="62"/>
        <v>148074750</v>
      </c>
    </row>
    <row r="113" spans="9:13">
      <c r="I113" s="41">
        <v>111</v>
      </c>
      <c r="J113" s="41">
        <f t="shared" si="60"/>
        <v>159955700</v>
      </c>
      <c r="K113" s="41">
        <f t="shared" si="61"/>
        <v>11880950</v>
      </c>
      <c r="L113" s="41">
        <f>L112</f>
        <v>700000</v>
      </c>
      <c r="M113" s="48">
        <f t="shared" si="62"/>
        <v>159955700</v>
      </c>
    </row>
    <row r="114" spans="9:13">
      <c r="I114" s="41">
        <v>112</v>
      </c>
      <c r="J114" s="41">
        <f t="shared" si="60"/>
        <v>172536650</v>
      </c>
      <c r="K114" s="41">
        <f t="shared" si="61"/>
        <v>12580950</v>
      </c>
      <c r="L114" s="41">
        <f>L113</f>
        <v>700000</v>
      </c>
      <c r="M114" s="48">
        <f t="shared" si="62"/>
        <v>172536650</v>
      </c>
    </row>
    <row r="115" spans="9:13">
      <c r="I115" s="41">
        <v>113</v>
      </c>
      <c r="J115" s="41">
        <f t="shared" si="60"/>
        <v>185817600</v>
      </c>
      <c r="K115" s="41">
        <f t="shared" si="61"/>
        <v>13280950</v>
      </c>
      <c r="L115" s="41">
        <f>L114</f>
        <v>700000</v>
      </c>
      <c r="M115" s="48">
        <f t="shared" si="62"/>
        <v>185817600</v>
      </c>
    </row>
    <row r="116" spans="9:13">
      <c r="I116" s="41">
        <v>114</v>
      </c>
      <c r="J116" s="41">
        <f t="shared" si="60"/>
        <v>199798550</v>
      </c>
      <c r="K116" s="41">
        <f t="shared" si="61"/>
        <v>13980950</v>
      </c>
      <c r="L116" s="41">
        <f>L115</f>
        <v>700000</v>
      </c>
      <c r="M116" s="48">
        <f t="shared" si="62"/>
        <v>199798550</v>
      </c>
    </row>
    <row r="117" spans="9:13">
      <c r="I117" s="41">
        <v>115</v>
      </c>
      <c r="J117" s="41">
        <f t="shared" si="60"/>
        <v>214479500</v>
      </c>
      <c r="K117" s="41">
        <f t="shared" si="61"/>
        <v>14680950</v>
      </c>
      <c r="L117" s="47">
        <v>800000</v>
      </c>
      <c r="M117" s="48">
        <f t="shared" si="62"/>
        <v>214479500</v>
      </c>
    </row>
    <row r="118" spans="9:13">
      <c r="I118" s="41">
        <v>116</v>
      </c>
      <c r="J118" s="41">
        <f t="shared" si="60"/>
        <v>229960450</v>
      </c>
      <c r="K118" s="41">
        <f t="shared" si="61"/>
        <v>15480950</v>
      </c>
      <c r="L118" s="41">
        <f>L117</f>
        <v>800000</v>
      </c>
      <c r="M118" s="48">
        <f t="shared" si="62"/>
        <v>229960450</v>
      </c>
    </row>
    <row r="119" spans="9:13">
      <c r="I119" s="41">
        <v>117</v>
      </c>
      <c r="J119" s="41">
        <f t="shared" si="60"/>
        <v>246241400</v>
      </c>
      <c r="K119" s="41">
        <f t="shared" si="61"/>
        <v>16280950</v>
      </c>
      <c r="L119" s="41">
        <f>L118</f>
        <v>800000</v>
      </c>
      <c r="M119" s="48">
        <f t="shared" si="62"/>
        <v>246241400</v>
      </c>
    </row>
    <row r="120" spans="9:13">
      <c r="I120" s="41">
        <v>118</v>
      </c>
      <c r="J120" s="41">
        <f t="shared" si="60"/>
        <v>263322350</v>
      </c>
      <c r="K120" s="41">
        <f t="shared" si="61"/>
        <v>17080950</v>
      </c>
      <c r="L120" s="41">
        <f>L119</f>
        <v>800000</v>
      </c>
      <c r="M120" s="48">
        <f t="shared" si="62"/>
        <v>263322350</v>
      </c>
    </row>
    <row r="121" spans="9:13">
      <c r="I121" s="41">
        <v>119</v>
      </c>
      <c r="J121" s="41">
        <f t="shared" si="60"/>
        <v>281203300</v>
      </c>
      <c r="K121" s="41">
        <f t="shared" si="61"/>
        <v>17880950</v>
      </c>
      <c r="L121" s="41">
        <f>L120</f>
        <v>800000</v>
      </c>
      <c r="M121" s="48">
        <f t="shared" si="62"/>
        <v>281203300</v>
      </c>
    </row>
    <row r="122" spans="9:13">
      <c r="I122" s="41">
        <v>120</v>
      </c>
      <c r="J122" s="41">
        <f t="shared" si="60"/>
        <v>299884250</v>
      </c>
      <c r="K122" s="41">
        <f t="shared" si="61"/>
        <v>18680950</v>
      </c>
      <c r="L122" s="47">
        <v>900000</v>
      </c>
      <c r="M122" s="48">
        <f t="shared" si="62"/>
        <v>299884250</v>
      </c>
    </row>
    <row r="123" spans="9:13">
      <c r="I123" s="41">
        <v>121</v>
      </c>
      <c r="J123" s="41">
        <f t="shared" si="60"/>
        <v>319465200</v>
      </c>
      <c r="K123" s="41">
        <f t="shared" si="61"/>
        <v>19580950</v>
      </c>
      <c r="L123" s="41">
        <f>L122</f>
        <v>900000</v>
      </c>
      <c r="M123" s="48">
        <f t="shared" si="62"/>
        <v>319465200</v>
      </c>
    </row>
    <row r="124" spans="9:13">
      <c r="I124" s="41">
        <v>122</v>
      </c>
      <c r="J124" s="41">
        <f t="shared" si="60"/>
        <v>339946150</v>
      </c>
      <c r="K124" s="41">
        <f t="shared" si="61"/>
        <v>20480950</v>
      </c>
      <c r="L124" s="41">
        <f>L123</f>
        <v>900000</v>
      </c>
      <c r="M124" s="48">
        <f t="shared" si="62"/>
        <v>339946150</v>
      </c>
    </row>
    <row r="125" spans="9:13">
      <c r="I125" s="41">
        <v>123</v>
      </c>
      <c r="J125" s="41">
        <f t="shared" si="60"/>
        <v>361327100</v>
      </c>
      <c r="K125" s="41">
        <f t="shared" si="61"/>
        <v>21380950</v>
      </c>
      <c r="L125" s="41">
        <f>L124</f>
        <v>900000</v>
      </c>
      <c r="M125" s="48">
        <f t="shared" si="62"/>
        <v>361327100</v>
      </c>
    </row>
    <row r="126" spans="9:13">
      <c r="I126" s="41">
        <v>124</v>
      </c>
      <c r="J126" s="41">
        <f t="shared" si="60"/>
        <v>383608050</v>
      </c>
      <c r="K126" s="41">
        <f t="shared" si="61"/>
        <v>22280950</v>
      </c>
      <c r="L126" s="41">
        <f>L125</f>
        <v>900000</v>
      </c>
      <c r="M126" s="48">
        <f t="shared" si="62"/>
        <v>383608050</v>
      </c>
    </row>
    <row r="127" spans="9:13">
      <c r="I127" s="41">
        <v>125</v>
      </c>
      <c r="J127" s="41">
        <f t="shared" si="60"/>
        <v>406789000</v>
      </c>
      <c r="K127" s="41">
        <f t="shared" si="61"/>
        <v>23180950</v>
      </c>
      <c r="L127" s="47">
        <v>1000000</v>
      </c>
      <c r="M127" s="48">
        <f t="shared" si="62"/>
        <v>406789000</v>
      </c>
    </row>
    <row r="128" spans="9:13">
      <c r="I128" s="41">
        <v>126</v>
      </c>
      <c r="J128" s="41">
        <f t="shared" si="60"/>
        <v>430969950</v>
      </c>
      <c r="K128" s="41">
        <f t="shared" si="61"/>
        <v>24180950</v>
      </c>
      <c r="L128" s="41">
        <f>L127</f>
        <v>1000000</v>
      </c>
      <c r="M128" s="48">
        <f t="shared" si="62"/>
        <v>430969950</v>
      </c>
    </row>
    <row r="129" spans="9:13">
      <c r="I129" s="41">
        <v>127</v>
      </c>
      <c r="J129" s="41">
        <f t="shared" si="60"/>
        <v>456150900</v>
      </c>
      <c r="K129" s="41">
        <f t="shared" si="61"/>
        <v>25180950</v>
      </c>
      <c r="L129" s="41">
        <f>L128</f>
        <v>1000000</v>
      </c>
      <c r="M129" s="48">
        <f t="shared" si="62"/>
        <v>456150900</v>
      </c>
    </row>
    <row r="130" spans="9:13">
      <c r="I130" s="41">
        <v>128</v>
      </c>
      <c r="J130" s="41">
        <f t="shared" si="60"/>
        <v>482331850</v>
      </c>
      <c r="K130" s="41">
        <f t="shared" si="61"/>
        <v>26180950</v>
      </c>
      <c r="L130" s="41">
        <f>L129</f>
        <v>1000000</v>
      </c>
      <c r="M130" s="48">
        <f t="shared" si="62"/>
        <v>482331850</v>
      </c>
    </row>
    <row r="131" spans="9:13">
      <c r="I131" s="41">
        <v>129</v>
      </c>
      <c r="J131" s="41">
        <f t="shared" si="60"/>
        <v>509512800</v>
      </c>
      <c r="K131" s="41">
        <f t="shared" si="61"/>
        <v>27180950</v>
      </c>
      <c r="L131" s="41">
        <f>L130</f>
        <v>1000000</v>
      </c>
      <c r="M131" s="48">
        <f t="shared" si="62"/>
        <v>509512800</v>
      </c>
    </row>
    <row r="132" spans="9:13">
      <c r="I132" s="41">
        <v>130</v>
      </c>
      <c r="J132" s="41">
        <f t="shared" si="60"/>
        <v>537693750</v>
      </c>
      <c r="K132" s="41">
        <f t="shared" si="61"/>
        <v>28180950</v>
      </c>
      <c r="L132" s="47">
        <v>1100000</v>
      </c>
      <c r="M132" s="48">
        <f t="shared" si="62"/>
        <v>537693750</v>
      </c>
    </row>
    <row r="133" spans="9:13">
      <c r="I133" s="41">
        <v>131</v>
      </c>
      <c r="J133" s="41">
        <f t="shared" si="60"/>
        <v>566974700</v>
      </c>
      <c r="K133" s="41">
        <f t="shared" si="61"/>
        <v>29280950</v>
      </c>
      <c r="L133" s="41">
        <f>L132</f>
        <v>1100000</v>
      </c>
      <c r="M133" s="48">
        <f t="shared" si="62"/>
        <v>566974700</v>
      </c>
    </row>
    <row r="134" spans="9:13">
      <c r="I134" s="41">
        <v>132</v>
      </c>
      <c r="J134" s="41">
        <f t="shared" si="60"/>
        <v>597355650</v>
      </c>
      <c r="K134" s="41">
        <f t="shared" si="61"/>
        <v>30380950</v>
      </c>
      <c r="L134" s="41">
        <f>L133</f>
        <v>1100000</v>
      </c>
      <c r="M134" s="48">
        <f t="shared" si="62"/>
        <v>597355650</v>
      </c>
    </row>
    <row r="135" spans="9:13">
      <c r="I135" s="41">
        <v>133</v>
      </c>
      <c r="J135" s="41">
        <f t="shared" ref="J135:J152" si="63">J134+K135</f>
        <v>628836600</v>
      </c>
      <c r="K135" s="41">
        <f t="shared" ref="K135:K152" si="64">K134+L134</f>
        <v>31480950</v>
      </c>
      <c r="L135" s="41">
        <f>L134</f>
        <v>1100000</v>
      </c>
      <c r="M135" s="48">
        <f t="shared" ref="M135:M166" si="65">J135</f>
        <v>628836600</v>
      </c>
    </row>
    <row r="136" spans="9:13">
      <c r="I136" s="41">
        <v>134</v>
      </c>
      <c r="J136" s="41">
        <f t="shared" si="63"/>
        <v>661417550</v>
      </c>
      <c r="K136" s="41">
        <f t="shared" si="64"/>
        <v>32580950</v>
      </c>
      <c r="L136" s="41">
        <f>L135</f>
        <v>1100000</v>
      </c>
      <c r="M136" s="48">
        <f t="shared" si="65"/>
        <v>661417550</v>
      </c>
    </row>
    <row r="137" spans="9:13">
      <c r="I137" s="41">
        <v>135</v>
      </c>
      <c r="J137" s="41">
        <f t="shared" si="63"/>
        <v>695098500</v>
      </c>
      <c r="K137" s="41">
        <f t="shared" si="64"/>
        <v>33680950</v>
      </c>
      <c r="L137" s="47">
        <v>1200000</v>
      </c>
      <c r="M137" s="48">
        <f t="shared" si="65"/>
        <v>695098500</v>
      </c>
    </row>
    <row r="138" spans="9:13">
      <c r="I138" s="41">
        <v>136</v>
      </c>
      <c r="J138" s="41">
        <f t="shared" si="63"/>
        <v>729979450</v>
      </c>
      <c r="K138" s="41">
        <f t="shared" si="64"/>
        <v>34880950</v>
      </c>
      <c r="L138" s="41">
        <f>L137</f>
        <v>1200000</v>
      </c>
      <c r="M138" s="48">
        <f t="shared" si="65"/>
        <v>729979450</v>
      </c>
    </row>
    <row r="139" spans="9:13">
      <c r="I139" s="41">
        <v>137</v>
      </c>
      <c r="J139" s="41">
        <f t="shared" si="63"/>
        <v>766060400</v>
      </c>
      <c r="K139" s="41">
        <f t="shared" si="64"/>
        <v>36080950</v>
      </c>
      <c r="L139" s="41">
        <f>L138</f>
        <v>1200000</v>
      </c>
      <c r="M139" s="48">
        <f t="shared" si="65"/>
        <v>766060400</v>
      </c>
    </row>
    <row r="140" spans="9:13">
      <c r="I140" s="41">
        <v>138</v>
      </c>
      <c r="J140" s="41">
        <f t="shared" si="63"/>
        <v>803341350</v>
      </c>
      <c r="K140" s="41">
        <f t="shared" si="64"/>
        <v>37280950</v>
      </c>
      <c r="L140" s="41">
        <f>L139</f>
        <v>1200000</v>
      </c>
      <c r="M140" s="48">
        <f t="shared" si="65"/>
        <v>803341350</v>
      </c>
    </row>
    <row r="141" spans="9:13">
      <c r="I141" s="41">
        <v>139</v>
      </c>
      <c r="J141" s="41">
        <f t="shared" si="63"/>
        <v>841822300</v>
      </c>
      <c r="K141" s="41">
        <f t="shared" si="64"/>
        <v>38480950</v>
      </c>
      <c r="L141" s="41">
        <f>L140</f>
        <v>1200000</v>
      </c>
      <c r="M141" s="48">
        <f t="shared" si="65"/>
        <v>841822300</v>
      </c>
    </row>
    <row r="142" spans="9:13">
      <c r="I142" s="41">
        <v>140</v>
      </c>
      <c r="J142" s="41">
        <f t="shared" si="63"/>
        <v>881503250</v>
      </c>
      <c r="K142" s="41">
        <f t="shared" si="64"/>
        <v>39680950</v>
      </c>
      <c r="L142" s="47">
        <v>1300000</v>
      </c>
      <c r="M142" s="48">
        <f t="shared" si="65"/>
        <v>881503250</v>
      </c>
    </row>
    <row r="143" spans="9:13">
      <c r="I143" s="41">
        <v>141</v>
      </c>
      <c r="J143" s="41">
        <f t="shared" si="63"/>
        <v>922484200</v>
      </c>
      <c r="K143" s="41">
        <f t="shared" si="64"/>
        <v>40980950</v>
      </c>
      <c r="L143" s="41">
        <f>L142</f>
        <v>1300000</v>
      </c>
      <c r="M143" s="48">
        <f t="shared" si="65"/>
        <v>922484200</v>
      </c>
    </row>
    <row r="144" spans="9:13">
      <c r="I144" s="41">
        <v>142</v>
      </c>
      <c r="J144" s="41">
        <f t="shared" si="63"/>
        <v>964765150</v>
      </c>
      <c r="K144" s="41">
        <f t="shared" si="64"/>
        <v>42280950</v>
      </c>
      <c r="L144" s="41">
        <f>L143</f>
        <v>1300000</v>
      </c>
      <c r="M144" s="48">
        <f t="shared" si="65"/>
        <v>964765150</v>
      </c>
    </row>
    <row r="145" spans="9:13">
      <c r="I145" s="41">
        <v>143</v>
      </c>
      <c r="J145" s="41">
        <f t="shared" si="63"/>
        <v>1008346100</v>
      </c>
      <c r="K145" s="41">
        <f t="shared" si="64"/>
        <v>43580950</v>
      </c>
      <c r="L145" s="41">
        <f>L144</f>
        <v>1300000</v>
      </c>
      <c r="M145" s="48">
        <f t="shared" si="65"/>
        <v>1008346100</v>
      </c>
    </row>
    <row r="146" spans="9:13">
      <c r="I146" s="41">
        <v>144</v>
      </c>
      <c r="J146" s="41">
        <f t="shared" si="63"/>
        <v>1053227050</v>
      </c>
      <c r="K146" s="41">
        <f t="shared" si="64"/>
        <v>44880950</v>
      </c>
      <c r="L146" s="41">
        <f>L145</f>
        <v>1300000</v>
      </c>
      <c r="M146" s="48">
        <f t="shared" si="65"/>
        <v>1053227050</v>
      </c>
    </row>
    <row r="147" spans="9:13">
      <c r="I147" s="41">
        <v>145</v>
      </c>
      <c r="J147" s="41">
        <f t="shared" si="63"/>
        <v>1099408000</v>
      </c>
      <c r="K147" s="41">
        <f t="shared" si="64"/>
        <v>46180950</v>
      </c>
      <c r="L147" s="47">
        <v>1400000</v>
      </c>
      <c r="M147" s="48">
        <f t="shared" si="65"/>
        <v>1099408000</v>
      </c>
    </row>
    <row r="148" spans="9:13">
      <c r="I148" s="41">
        <v>146</v>
      </c>
      <c r="J148" s="41">
        <f t="shared" si="63"/>
        <v>1146988950</v>
      </c>
      <c r="K148" s="41">
        <f t="shared" si="64"/>
        <v>47580950</v>
      </c>
      <c r="L148" s="41">
        <f>L147</f>
        <v>1400000</v>
      </c>
      <c r="M148" s="48">
        <f t="shared" si="65"/>
        <v>1146988950</v>
      </c>
    </row>
    <row r="149" spans="9:13">
      <c r="I149" s="41">
        <v>147</v>
      </c>
      <c r="J149" s="41">
        <f t="shared" si="63"/>
        <v>1195969900</v>
      </c>
      <c r="K149" s="41">
        <f t="shared" si="64"/>
        <v>48980950</v>
      </c>
      <c r="L149" s="41">
        <f>L148</f>
        <v>1400000</v>
      </c>
      <c r="M149" s="48">
        <f t="shared" si="65"/>
        <v>1195969900</v>
      </c>
    </row>
    <row r="150" spans="9:13">
      <c r="I150" s="41">
        <v>148</v>
      </c>
      <c r="J150" s="41">
        <f t="shared" si="63"/>
        <v>1246350850</v>
      </c>
      <c r="K150" s="41">
        <f t="shared" si="64"/>
        <v>50380950</v>
      </c>
      <c r="L150" s="41">
        <f>L149</f>
        <v>1400000</v>
      </c>
      <c r="M150" s="48">
        <f t="shared" si="65"/>
        <v>1246350850</v>
      </c>
    </row>
    <row r="151" spans="9:13">
      <c r="I151" s="41">
        <v>149</v>
      </c>
      <c r="J151" s="41">
        <f t="shared" si="63"/>
        <v>1298131800</v>
      </c>
      <c r="K151" s="41">
        <f t="shared" si="64"/>
        <v>51780950</v>
      </c>
      <c r="L151" s="41">
        <f>L150</f>
        <v>1400000</v>
      </c>
      <c r="M151" s="48">
        <f t="shared" si="65"/>
        <v>1298131800</v>
      </c>
    </row>
    <row r="152" spans="9:13">
      <c r="I152" s="41">
        <v>150</v>
      </c>
      <c r="J152" s="41">
        <f t="shared" si="63"/>
        <v>1351312750</v>
      </c>
      <c r="K152" s="41">
        <f t="shared" si="64"/>
        <v>53180950</v>
      </c>
      <c r="L152" s="47">
        <v>1500000</v>
      </c>
      <c r="M152" s="48">
        <f t="shared" si="65"/>
        <v>1351312750</v>
      </c>
    </row>
    <row r="153" spans="9:13">
      <c r="I153" s="41">
        <v>151</v>
      </c>
      <c r="J153" s="41">
        <f t="shared" ref="J153:J184" si="66">J152+K153</f>
        <v>1405993700</v>
      </c>
      <c r="K153" s="41">
        <f t="shared" ref="K153:K184" si="67">K152+L152</f>
        <v>54680950</v>
      </c>
      <c r="L153" s="41">
        <f>L152</f>
        <v>1500000</v>
      </c>
      <c r="M153" s="48">
        <f t="shared" si="65"/>
        <v>1405993700</v>
      </c>
    </row>
    <row r="154" spans="9:13">
      <c r="I154" s="41">
        <v>152</v>
      </c>
      <c r="J154" s="41">
        <f t="shared" si="66"/>
        <v>1462174650</v>
      </c>
      <c r="K154" s="41">
        <f t="shared" si="67"/>
        <v>56180950</v>
      </c>
      <c r="L154" s="41">
        <f>L153</f>
        <v>1500000</v>
      </c>
      <c r="M154" s="48">
        <f t="shared" si="65"/>
        <v>1462174650</v>
      </c>
    </row>
    <row r="155" spans="9:13">
      <c r="I155" s="41">
        <v>153</v>
      </c>
      <c r="J155" s="41">
        <f t="shared" si="66"/>
        <v>1519855600</v>
      </c>
      <c r="K155" s="41">
        <f t="shared" si="67"/>
        <v>57680950</v>
      </c>
      <c r="L155" s="41">
        <f>L154</f>
        <v>1500000</v>
      </c>
      <c r="M155" s="48">
        <f t="shared" si="65"/>
        <v>1519855600</v>
      </c>
    </row>
    <row r="156" spans="9:13">
      <c r="I156" s="41">
        <v>154</v>
      </c>
      <c r="J156" s="41">
        <f t="shared" si="66"/>
        <v>1579036550</v>
      </c>
      <c r="K156" s="41">
        <f t="shared" si="67"/>
        <v>59180950</v>
      </c>
      <c r="L156" s="41">
        <f>L155</f>
        <v>1500000</v>
      </c>
      <c r="M156" s="48">
        <f t="shared" si="65"/>
        <v>1579036550</v>
      </c>
    </row>
    <row r="157" spans="9:13">
      <c r="I157" s="41">
        <v>155</v>
      </c>
      <c r="J157" s="41">
        <f t="shared" si="66"/>
        <v>1639717500</v>
      </c>
      <c r="K157" s="41">
        <f t="shared" si="67"/>
        <v>60680950</v>
      </c>
      <c r="L157" s="47">
        <v>1600000</v>
      </c>
      <c r="M157" s="48">
        <f t="shared" si="65"/>
        <v>1639717500</v>
      </c>
    </row>
    <row r="158" spans="9:13">
      <c r="I158" s="41">
        <v>156</v>
      </c>
      <c r="J158" s="41">
        <f t="shared" si="66"/>
        <v>1701998450</v>
      </c>
      <c r="K158" s="41">
        <f t="shared" si="67"/>
        <v>62280950</v>
      </c>
      <c r="L158" s="41">
        <f>L157</f>
        <v>1600000</v>
      </c>
      <c r="M158" s="48">
        <f t="shared" si="65"/>
        <v>1701998450</v>
      </c>
    </row>
    <row r="159" spans="9:13">
      <c r="I159" s="41">
        <v>157</v>
      </c>
      <c r="J159" s="41">
        <f t="shared" si="66"/>
        <v>1765879400</v>
      </c>
      <c r="K159" s="41">
        <f t="shared" si="67"/>
        <v>63880950</v>
      </c>
      <c r="L159" s="41">
        <f>L158</f>
        <v>1600000</v>
      </c>
      <c r="M159" s="48">
        <f t="shared" si="65"/>
        <v>1765879400</v>
      </c>
    </row>
    <row r="160" spans="9:13">
      <c r="I160" s="41">
        <v>158</v>
      </c>
      <c r="J160" s="41">
        <f t="shared" si="66"/>
        <v>1831360350</v>
      </c>
      <c r="K160" s="41">
        <f t="shared" si="67"/>
        <v>65480950</v>
      </c>
      <c r="L160" s="41">
        <f>L159</f>
        <v>1600000</v>
      </c>
      <c r="M160" s="48">
        <f t="shared" si="65"/>
        <v>1831360350</v>
      </c>
    </row>
    <row r="161" spans="9:13">
      <c r="I161" s="41">
        <v>159</v>
      </c>
      <c r="J161" s="41">
        <f t="shared" si="66"/>
        <v>1898441300</v>
      </c>
      <c r="K161" s="41">
        <f t="shared" si="67"/>
        <v>67080950</v>
      </c>
      <c r="L161" s="41">
        <f>L160</f>
        <v>1600000</v>
      </c>
      <c r="M161" s="48">
        <f t="shared" si="65"/>
        <v>1898441300</v>
      </c>
    </row>
    <row r="162" spans="9:13">
      <c r="I162" s="41">
        <v>160</v>
      </c>
      <c r="J162" s="41">
        <f t="shared" si="66"/>
        <v>1967122250</v>
      </c>
      <c r="K162" s="41">
        <f t="shared" si="67"/>
        <v>68680950</v>
      </c>
      <c r="L162" s="47">
        <v>1700000</v>
      </c>
      <c r="M162" s="48">
        <f t="shared" si="65"/>
        <v>1967122250</v>
      </c>
    </row>
    <row r="163" spans="9:13">
      <c r="I163" s="41">
        <v>161</v>
      </c>
      <c r="J163" s="41">
        <f t="shared" si="66"/>
        <v>2037503200</v>
      </c>
      <c r="K163" s="41">
        <f t="shared" si="67"/>
        <v>70380950</v>
      </c>
      <c r="L163" s="41">
        <f>L162</f>
        <v>1700000</v>
      </c>
      <c r="M163" s="48">
        <f t="shared" si="65"/>
        <v>2037503200</v>
      </c>
    </row>
    <row r="164" spans="9:13">
      <c r="I164" s="41">
        <v>162</v>
      </c>
      <c r="J164" s="41">
        <f t="shared" si="66"/>
        <v>2109584150</v>
      </c>
      <c r="K164" s="41">
        <f t="shared" si="67"/>
        <v>72080950</v>
      </c>
      <c r="L164" s="41">
        <f>L163</f>
        <v>1700000</v>
      </c>
      <c r="M164" s="48">
        <f t="shared" si="65"/>
        <v>2109584150</v>
      </c>
    </row>
    <row r="165" spans="9:13">
      <c r="I165" s="41">
        <v>163</v>
      </c>
      <c r="J165" s="41">
        <f t="shared" si="66"/>
        <v>2183365100</v>
      </c>
      <c r="K165" s="41">
        <f t="shared" si="67"/>
        <v>73780950</v>
      </c>
      <c r="L165" s="41">
        <f>L164</f>
        <v>1700000</v>
      </c>
      <c r="M165" s="48">
        <f t="shared" si="65"/>
        <v>2183365100</v>
      </c>
    </row>
    <row r="166" spans="9:13">
      <c r="I166" s="41">
        <v>164</v>
      </c>
      <c r="J166" s="41">
        <f t="shared" si="66"/>
        <v>2258846050</v>
      </c>
      <c r="K166" s="41">
        <f t="shared" si="67"/>
        <v>75480950</v>
      </c>
      <c r="L166" s="41">
        <f>L165</f>
        <v>1700000</v>
      </c>
      <c r="M166" s="48">
        <f t="shared" si="65"/>
        <v>2258846050</v>
      </c>
    </row>
    <row r="167" spans="9:13">
      <c r="I167" s="41">
        <v>165</v>
      </c>
      <c r="J167" s="41">
        <f t="shared" si="66"/>
        <v>2336027000</v>
      </c>
      <c r="K167" s="41">
        <f t="shared" si="67"/>
        <v>77180950</v>
      </c>
      <c r="L167" s="47">
        <v>1800000</v>
      </c>
      <c r="M167" s="48">
        <f t="shared" ref="M167:M203" si="68">J167</f>
        <v>2336027000</v>
      </c>
    </row>
    <row r="168" spans="9:13">
      <c r="I168" s="41">
        <v>166</v>
      </c>
      <c r="J168" s="41">
        <f t="shared" si="66"/>
        <v>2415007950</v>
      </c>
      <c r="K168" s="41">
        <f t="shared" si="67"/>
        <v>78980950</v>
      </c>
      <c r="L168" s="41">
        <f>L167</f>
        <v>1800000</v>
      </c>
      <c r="M168" s="48">
        <f t="shared" si="68"/>
        <v>2415007950</v>
      </c>
    </row>
    <row r="169" spans="9:13">
      <c r="I169" s="41">
        <v>167</v>
      </c>
      <c r="J169" s="41">
        <f t="shared" si="66"/>
        <v>2495788900</v>
      </c>
      <c r="K169" s="41">
        <f t="shared" si="67"/>
        <v>80780950</v>
      </c>
      <c r="L169" s="41">
        <f>L168</f>
        <v>1800000</v>
      </c>
      <c r="M169" s="48">
        <f t="shared" si="68"/>
        <v>2495788900</v>
      </c>
    </row>
    <row r="170" spans="9:13">
      <c r="I170" s="41">
        <v>168</v>
      </c>
      <c r="J170" s="41">
        <f t="shared" si="66"/>
        <v>2578369850</v>
      </c>
      <c r="K170" s="41">
        <f t="shared" si="67"/>
        <v>82580950</v>
      </c>
      <c r="L170" s="41">
        <f>L169</f>
        <v>1800000</v>
      </c>
      <c r="M170" s="48">
        <f t="shared" si="68"/>
        <v>2578369850</v>
      </c>
    </row>
    <row r="171" spans="9:13">
      <c r="I171" s="41">
        <v>169</v>
      </c>
      <c r="J171" s="41">
        <f t="shared" si="66"/>
        <v>2662750800</v>
      </c>
      <c r="K171" s="41">
        <f t="shared" si="67"/>
        <v>84380950</v>
      </c>
      <c r="L171" s="41">
        <f>L170</f>
        <v>1800000</v>
      </c>
      <c r="M171" s="48">
        <f t="shared" si="68"/>
        <v>2662750800</v>
      </c>
    </row>
    <row r="172" spans="9:13">
      <c r="I172" s="41">
        <v>170</v>
      </c>
      <c r="J172" s="41">
        <f t="shared" si="66"/>
        <v>2748931750</v>
      </c>
      <c r="K172" s="41">
        <f t="shared" si="67"/>
        <v>86180950</v>
      </c>
      <c r="L172" s="47">
        <v>1900000</v>
      </c>
      <c r="M172" s="48">
        <f t="shared" si="68"/>
        <v>2748931750</v>
      </c>
    </row>
    <row r="173" spans="9:13">
      <c r="I173" s="41">
        <v>171</v>
      </c>
      <c r="J173" s="41">
        <f t="shared" si="66"/>
        <v>2837012700</v>
      </c>
      <c r="K173" s="41">
        <f t="shared" si="67"/>
        <v>88080950</v>
      </c>
      <c r="L173" s="41">
        <f>L172</f>
        <v>1900000</v>
      </c>
      <c r="M173" s="48">
        <f t="shared" si="68"/>
        <v>2837012700</v>
      </c>
    </row>
    <row r="174" spans="9:13">
      <c r="I174" s="41">
        <v>172</v>
      </c>
      <c r="J174" s="41">
        <f t="shared" si="66"/>
        <v>2926993650</v>
      </c>
      <c r="K174" s="41">
        <f t="shared" si="67"/>
        <v>89980950</v>
      </c>
      <c r="L174" s="41">
        <f>L173</f>
        <v>1900000</v>
      </c>
      <c r="M174" s="48">
        <f t="shared" si="68"/>
        <v>2926993650</v>
      </c>
    </row>
    <row r="175" spans="9:13">
      <c r="I175" s="41">
        <v>173</v>
      </c>
      <c r="J175" s="41">
        <f t="shared" si="66"/>
        <v>3018874600</v>
      </c>
      <c r="K175" s="41">
        <f t="shared" si="67"/>
        <v>91880950</v>
      </c>
      <c r="L175" s="41">
        <f>L174</f>
        <v>1900000</v>
      </c>
      <c r="M175" s="48">
        <f t="shared" si="68"/>
        <v>3018874600</v>
      </c>
    </row>
    <row r="176" spans="9:13">
      <c r="I176" s="41">
        <v>174</v>
      </c>
      <c r="J176" s="41">
        <f t="shared" si="66"/>
        <v>3112655550</v>
      </c>
      <c r="K176" s="41">
        <f t="shared" si="67"/>
        <v>93780950</v>
      </c>
      <c r="L176" s="41">
        <f>L175</f>
        <v>1900000</v>
      </c>
      <c r="M176" s="48">
        <f t="shared" si="68"/>
        <v>3112655550</v>
      </c>
    </row>
    <row r="177" spans="9:13">
      <c r="I177" s="41">
        <v>175</v>
      </c>
      <c r="J177" s="41">
        <f t="shared" si="66"/>
        <v>3208336500</v>
      </c>
      <c r="K177" s="41">
        <f t="shared" si="67"/>
        <v>95680950</v>
      </c>
      <c r="L177" s="47">
        <v>2000000</v>
      </c>
      <c r="M177" s="48">
        <f t="shared" si="68"/>
        <v>3208336500</v>
      </c>
    </row>
    <row r="178" spans="9:13">
      <c r="I178" s="41">
        <v>176</v>
      </c>
      <c r="J178" s="41">
        <f t="shared" si="66"/>
        <v>3306017450</v>
      </c>
      <c r="K178" s="41">
        <f t="shared" si="67"/>
        <v>97680950</v>
      </c>
      <c r="L178" s="41">
        <f>L177</f>
        <v>2000000</v>
      </c>
      <c r="M178" s="48">
        <f t="shared" si="68"/>
        <v>3306017450</v>
      </c>
    </row>
    <row r="179" spans="9:13">
      <c r="I179" s="41">
        <v>177</v>
      </c>
      <c r="J179" s="41">
        <f t="shared" si="66"/>
        <v>3405698400</v>
      </c>
      <c r="K179" s="41">
        <f t="shared" si="67"/>
        <v>99680950</v>
      </c>
      <c r="L179" s="41">
        <f>L178</f>
        <v>2000000</v>
      </c>
      <c r="M179" s="48">
        <f t="shared" si="68"/>
        <v>3405698400</v>
      </c>
    </row>
    <row r="180" spans="9:13">
      <c r="I180" s="41">
        <v>178</v>
      </c>
      <c r="J180" s="41">
        <f t="shared" si="66"/>
        <v>3507379350</v>
      </c>
      <c r="K180" s="41">
        <f t="shared" si="67"/>
        <v>101680950</v>
      </c>
      <c r="L180" s="41">
        <f>L179</f>
        <v>2000000</v>
      </c>
      <c r="M180" s="48">
        <f t="shared" si="68"/>
        <v>3507379350</v>
      </c>
    </row>
    <row r="181" spans="9:13">
      <c r="I181" s="41">
        <v>179</v>
      </c>
      <c r="J181" s="41">
        <f t="shared" si="66"/>
        <v>3611060300</v>
      </c>
      <c r="K181" s="41">
        <f t="shared" si="67"/>
        <v>103680950</v>
      </c>
      <c r="L181" s="41">
        <f>L180</f>
        <v>2000000</v>
      </c>
      <c r="M181" s="48">
        <f t="shared" si="68"/>
        <v>3611060300</v>
      </c>
    </row>
    <row r="182" spans="9:13">
      <c r="I182" s="41">
        <v>180</v>
      </c>
      <c r="J182" s="41">
        <f t="shared" si="66"/>
        <v>3716741250</v>
      </c>
      <c r="K182" s="41">
        <f t="shared" si="67"/>
        <v>105680950</v>
      </c>
      <c r="L182" s="47">
        <v>2100000</v>
      </c>
      <c r="M182" s="48">
        <f t="shared" si="68"/>
        <v>3716741250</v>
      </c>
    </row>
    <row r="183" spans="9:13">
      <c r="I183" s="41">
        <v>181</v>
      </c>
      <c r="J183" s="41">
        <f t="shared" si="66"/>
        <v>3824522200</v>
      </c>
      <c r="K183" s="41">
        <f t="shared" si="67"/>
        <v>107780950</v>
      </c>
      <c r="L183" s="41">
        <f>L182</f>
        <v>2100000</v>
      </c>
      <c r="M183" s="48">
        <f t="shared" si="68"/>
        <v>3824522200</v>
      </c>
    </row>
    <row r="184" spans="9:13">
      <c r="I184" s="41">
        <v>182</v>
      </c>
      <c r="J184" s="41">
        <f t="shared" si="66"/>
        <v>3934403150</v>
      </c>
      <c r="K184" s="41">
        <f t="shared" si="67"/>
        <v>109880950</v>
      </c>
      <c r="L184" s="41">
        <f>L183</f>
        <v>2100000</v>
      </c>
      <c r="M184" s="48">
        <f t="shared" si="68"/>
        <v>3934403150</v>
      </c>
    </row>
    <row r="185" spans="9:13">
      <c r="I185" s="41">
        <v>183</v>
      </c>
      <c r="J185" s="41">
        <f t="shared" ref="J185:J203" si="69">J184+K185</f>
        <v>4046384100</v>
      </c>
      <c r="K185" s="41">
        <f t="shared" ref="K185:K203" si="70">K184+L184</f>
        <v>111980950</v>
      </c>
      <c r="L185" s="41">
        <f>L184</f>
        <v>2100000</v>
      </c>
      <c r="M185" s="48">
        <f t="shared" si="68"/>
        <v>4046384100</v>
      </c>
    </row>
    <row r="186" spans="9:13">
      <c r="I186" s="41">
        <v>184</v>
      </c>
      <c r="J186" s="41">
        <f t="shared" si="69"/>
        <v>4160465050</v>
      </c>
      <c r="K186" s="41">
        <f t="shared" si="70"/>
        <v>114080950</v>
      </c>
      <c r="L186" s="41">
        <f>L185</f>
        <v>2100000</v>
      </c>
      <c r="M186" s="48">
        <f t="shared" si="68"/>
        <v>4160465050</v>
      </c>
    </row>
    <row r="187" spans="9:13">
      <c r="I187" s="41">
        <v>185</v>
      </c>
      <c r="J187" s="41">
        <f t="shared" si="69"/>
        <v>4276646000</v>
      </c>
      <c r="K187" s="41">
        <f t="shared" si="70"/>
        <v>116180950</v>
      </c>
      <c r="L187" s="47">
        <v>2200000</v>
      </c>
      <c r="M187" s="48">
        <f t="shared" si="68"/>
        <v>4276646000</v>
      </c>
    </row>
    <row r="188" spans="9:13">
      <c r="I188" s="41">
        <v>186</v>
      </c>
      <c r="J188" s="41">
        <f t="shared" si="69"/>
        <v>4395026950</v>
      </c>
      <c r="K188" s="41">
        <f t="shared" si="70"/>
        <v>118380950</v>
      </c>
      <c r="L188" s="41">
        <f>L187</f>
        <v>2200000</v>
      </c>
      <c r="M188" s="48">
        <f t="shared" si="68"/>
        <v>4395026950</v>
      </c>
    </row>
    <row r="189" spans="9:13">
      <c r="I189" s="41">
        <v>187</v>
      </c>
      <c r="J189" s="41">
        <f t="shared" si="69"/>
        <v>4515607900</v>
      </c>
      <c r="K189" s="41">
        <f t="shared" si="70"/>
        <v>120580950</v>
      </c>
      <c r="L189" s="41">
        <f>L188</f>
        <v>2200000</v>
      </c>
      <c r="M189" s="48">
        <f t="shared" si="68"/>
        <v>4515607900</v>
      </c>
    </row>
    <row r="190" spans="9:13">
      <c r="I190" s="41">
        <v>188</v>
      </c>
      <c r="J190" s="41">
        <f t="shared" si="69"/>
        <v>4638388850</v>
      </c>
      <c r="K190" s="41">
        <f t="shared" si="70"/>
        <v>122780950</v>
      </c>
      <c r="L190" s="41">
        <f>L189</f>
        <v>2200000</v>
      </c>
      <c r="M190" s="48">
        <f t="shared" si="68"/>
        <v>4638388850</v>
      </c>
    </row>
    <row r="191" spans="9:13">
      <c r="I191" s="41">
        <v>189</v>
      </c>
      <c r="J191" s="41">
        <f t="shared" si="69"/>
        <v>4763369800</v>
      </c>
      <c r="K191" s="41">
        <f t="shared" si="70"/>
        <v>124980950</v>
      </c>
      <c r="L191" s="41">
        <f>L190</f>
        <v>2200000</v>
      </c>
      <c r="M191" s="48">
        <f t="shared" si="68"/>
        <v>4763369800</v>
      </c>
    </row>
    <row r="192" spans="9:13">
      <c r="I192" s="41">
        <v>190</v>
      </c>
      <c r="J192" s="41">
        <f t="shared" si="69"/>
        <v>4890550750</v>
      </c>
      <c r="K192" s="41">
        <f t="shared" si="70"/>
        <v>127180950</v>
      </c>
      <c r="L192" s="47">
        <v>2300000</v>
      </c>
      <c r="M192" s="48">
        <f t="shared" si="68"/>
        <v>4890550750</v>
      </c>
    </row>
    <row r="193" spans="9:13">
      <c r="I193" s="41">
        <v>191</v>
      </c>
      <c r="J193" s="41">
        <f t="shared" si="69"/>
        <v>5020031700</v>
      </c>
      <c r="K193" s="41">
        <f t="shared" si="70"/>
        <v>129480950</v>
      </c>
      <c r="L193" s="41">
        <f>L192</f>
        <v>2300000</v>
      </c>
      <c r="M193" s="48">
        <f t="shared" si="68"/>
        <v>5020031700</v>
      </c>
    </row>
    <row r="194" spans="9:13">
      <c r="I194" s="41">
        <v>192</v>
      </c>
      <c r="J194" s="41">
        <f t="shared" si="69"/>
        <v>5151812650</v>
      </c>
      <c r="K194" s="41">
        <f t="shared" si="70"/>
        <v>131780950</v>
      </c>
      <c r="L194" s="41">
        <f>L193</f>
        <v>2300000</v>
      </c>
      <c r="M194" s="48">
        <f t="shared" si="68"/>
        <v>5151812650</v>
      </c>
    </row>
    <row r="195" spans="9:13">
      <c r="I195" s="41">
        <v>193</v>
      </c>
      <c r="J195" s="41">
        <f t="shared" si="69"/>
        <v>5285893600</v>
      </c>
      <c r="K195" s="41">
        <f t="shared" si="70"/>
        <v>134080950</v>
      </c>
      <c r="L195" s="41">
        <f>L194</f>
        <v>2300000</v>
      </c>
      <c r="M195" s="48">
        <f t="shared" si="68"/>
        <v>5285893600</v>
      </c>
    </row>
    <row r="196" spans="9:13">
      <c r="I196" s="41">
        <v>194</v>
      </c>
      <c r="J196" s="41">
        <f t="shared" si="69"/>
        <v>5422274550</v>
      </c>
      <c r="K196" s="41">
        <f t="shared" si="70"/>
        <v>136380950</v>
      </c>
      <c r="L196" s="41">
        <f>L195</f>
        <v>2300000</v>
      </c>
      <c r="M196" s="48">
        <f t="shared" si="68"/>
        <v>5422274550</v>
      </c>
    </row>
    <row r="197" spans="9:13">
      <c r="I197" s="41">
        <v>195</v>
      </c>
      <c r="J197" s="41">
        <f t="shared" si="69"/>
        <v>5560955500</v>
      </c>
      <c r="K197" s="41">
        <f t="shared" si="70"/>
        <v>138680950</v>
      </c>
      <c r="L197" s="47">
        <v>2400000</v>
      </c>
      <c r="M197" s="48">
        <f t="shared" si="68"/>
        <v>5560955500</v>
      </c>
    </row>
    <row r="198" spans="9:13">
      <c r="I198" s="41">
        <v>196</v>
      </c>
      <c r="J198" s="41">
        <f t="shared" si="69"/>
        <v>5702036450</v>
      </c>
      <c r="K198" s="41">
        <f t="shared" si="70"/>
        <v>141080950</v>
      </c>
      <c r="L198" s="41">
        <f>L197</f>
        <v>2400000</v>
      </c>
      <c r="M198" s="48">
        <f t="shared" si="68"/>
        <v>5702036450</v>
      </c>
    </row>
    <row r="199" spans="9:13">
      <c r="I199" s="41">
        <v>197</v>
      </c>
      <c r="J199" s="41">
        <f t="shared" si="69"/>
        <v>5845517400</v>
      </c>
      <c r="K199" s="41">
        <f t="shared" si="70"/>
        <v>143480950</v>
      </c>
      <c r="L199" s="41">
        <f>L198</f>
        <v>2400000</v>
      </c>
      <c r="M199" s="48">
        <f t="shared" si="68"/>
        <v>5845517400</v>
      </c>
    </row>
    <row r="200" spans="9:13">
      <c r="I200" s="41">
        <v>198</v>
      </c>
      <c r="J200" s="41">
        <f t="shared" si="69"/>
        <v>5991398350</v>
      </c>
      <c r="K200" s="41">
        <f t="shared" si="70"/>
        <v>145880950</v>
      </c>
      <c r="L200" s="41">
        <f>L199</f>
        <v>2400000</v>
      </c>
      <c r="M200" s="48">
        <f t="shared" si="68"/>
        <v>5991398350</v>
      </c>
    </row>
    <row r="201" spans="9:13">
      <c r="I201" s="41">
        <v>199</v>
      </c>
      <c r="J201" s="41">
        <f t="shared" si="69"/>
        <v>6139679300</v>
      </c>
      <c r="K201" s="41">
        <f t="shared" si="70"/>
        <v>148280950</v>
      </c>
      <c r="L201" s="41">
        <f>L200</f>
        <v>2400000</v>
      </c>
      <c r="M201" s="48">
        <f t="shared" si="68"/>
        <v>6139679300</v>
      </c>
    </row>
    <row r="202" spans="9:13">
      <c r="I202" s="41">
        <v>200</v>
      </c>
      <c r="J202" s="41">
        <f t="shared" si="69"/>
        <v>6290360250</v>
      </c>
      <c r="K202" s="41">
        <f t="shared" si="70"/>
        <v>150680950</v>
      </c>
      <c r="L202" s="47">
        <v>2500000</v>
      </c>
      <c r="M202" s="48">
        <f t="shared" si="68"/>
        <v>6290360250</v>
      </c>
    </row>
    <row r="203" spans="9:13">
      <c r="I203" s="41">
        <v>201</v>
      </c>
      <c r="J203" s="41">
        <f t="shared" si="69"/>
        <v>6443541200</v>
      </c>
      <c r="K203" s="41">
        <f t="shared" si="70"/>
        <v>153180950</v>
      </c>
      <c r="L203" s="41">
        <f>L202</f>
        <v>2500000</v>
      </c>
      <c r="M203" s="48">
        <f t="shared" si="68"/>
        <v>6443541200</v>
      </c>
    </row>
  </sheetData>
  <mergeCells count="378">
    <mergeCell ref="A1:B1"/>
    <mergeCell ref="C1:D1"/>
    <mergeCell ref="E1:F1"/>
    <mergeCell ref="G1:H1"/>
    <mergeCell ref="M1:Q1"/>
    <mergeCell ref="U1:V1"/>
    <mergeCell ref="W1:X1"/>
    <mergeCell ref="Y1:AC1"/>
    <mergeCell ref="AD1:AH1"/>
    <mergeCell ref="AI1:AM1"/>
    <mergeCell ref="AN1:AO1"/>
    <mergeCell ref="AP1:AT1"/>
    <mergeCell ref="AU1:AV1"/>
    <mergeCell ref="AW1:AX1"/>
    <mergeCell ref="AY1:AZ1"/>
    <mergeCell ref="BA1:BB1"/>
    <mergeCell ref="A3:A46"/>
    <mergeCell ref="A47:A56"/>
    <mergeCell ref="A57:A61"/>
    <mergeCell ref="A62:A63"/>
    <mergeCell ref="A64:A65"/>
    <mergeCell ref="A66:A67"/>
    <mergeCell ref="A68:A69"/>
    <mergeCell ref="B3:B46"/>
    <mergeCell ref="B47:B56"/>
    <mergeCell ref="B57:B61"/>
    <mergeCell ref="B62:B63"/>
    <mergeCell ref="B64:B65"/>
    <mergeCell ref="B66:B67"/>
    <mergeCell ref="B68:B69"/>
    <mergeCell ref="C3:C47"/>
    <mergeCell ref="C48:C57"/>
    <mergeCell ref="C58:C62"/>
    <mergeCell ref="C63:C64"/>
    <mergeCell ref="C65:C66"/>
    <mergeCell ref="C67:C68"/>
    <mergeCell ref="C69:C70"/>
    <mergeCell ref="D3:D47"/>
    <mergeCell ref="D48:D57"/>
    <mergeCell ref="D58:D62"/>
    <mergeCell ref="D63:D64"/>
    <mergeCell ref="D65:D66"/>
    <mergeCell ref="D67:D68"/>
    <mergeCell ref="D69:D70"/>
    <mergeCell ref="E3:E48"/>
    <mergeCell ref="E49:E59"/>
    <mergeCell ref="E60:E63"/>
    <mergeCell ref="E64:E66"/>
    <mergeCell ref="E67:E68"/>
    <mergeCell ref="E69:E70"/>
    <mergeCell ref="E71:E72"/>
    <mergeCell ref="F3:F48"/>
    <mergeCell ref="F49:F59"/>
    <mergeCell ref="F60:F63"/>
    <mergeCell ref="F64:F66"/>
    <mergeCell ref="F67:F68"/>
    <mergeCell ref="F69:F70"/>
    <mergeCell ref="F71:F72"/>
    <mergeCell ref="G3:G51"/>
    <mergeCell ref="G52:G61"/>
    <mergeCell ref="G62:G66"/>
    <mergeCell ref="G67:G71"/>
    <mergeCell ref="G72:G74"/>
    <mergeCell ref="G75:G77"/>
    <mergeCell ref="G78:G80"/>
    <mergeCell ref="G81:G83"/>
    <mergeCell ref="H3:H51"/>
    <mergeCell ref="H52:H61"/>
    <mergeCell ref="H62:H66"/>
    <mergeCell ref="H67:H71"/>
    <mergeCell ref="H72:H74"/>
    <mergeCell ref="H75:H77"/>
    <mergeCell ref="H78:H80"/>
    <mergeCell ref="H81:H83"/>
    <mergeCell ref="I1:I2"/>
    <mergeCell ref="J1:J2"/>
    <mergeCell ref="K1:K2"/>
    <mergeCell ref="L1:L2"/>
    <mergeCell ref="R1:R2"/>
    <mergeCell ref="S1:S2"/>
    <mergeCell ref="S3:S56"/>
    <mergeCell ref="S57:S61"/>
    <mergeCell ref="S62:S66"/>
    <mergeCell ref="S67:S71"/>
    <mergeCell ref="S72:S74"/>
    <mergeCell ref="S75:S77"/>
    <mergeCell ref="S78:S80"/>
    <mergeCell ref="S81:S83"/>
    <mergeCell ref="T1:T2"/>
    <mergeCell ref="T3:T56"/>
    <mergeCell ref="T57:T61"/>
    <mergeCell ref="T62:T66"/>
    <mergeCell ref="T67:T71"/>
    <mergeCell ref="T72:T74"/>
    <mergeCell ref="T75:T77"/>
    <mergeCell ref="T78:T80"/>
    <mergeCell ref="T81:T83"/>
    <mergeCell ref="U3:U56"/>
    <mergeCell ref="U57:U61"/>
    <mergeCell ref="U62:U66"/>
    <mergeCell ref="U67:U71"/>
    <mergeCell ref="U72:U74"/>
    <mergeCell ref="U75:U77"/>
    <mergeCell ref="U78:U80"/>
    <mergeCell ref="U81:U83"/>
    <mergeCell ref="V3:V56"/>
    <mergeCell ref="V57:V61"/>
    <mergeCell ref="V62:V66"/>
    <mergeCell ref="V67:V71"/>
    <mergeCell ref="V72:V74"/>
    <mergeCell ref="V75:V77"/>
    <mergeCell ref="V78:V80"/>
    <mergeCell ref="V81:V83"/>
    <mergeCell ref="W3:W56"/>
    <mergeCell ref="W57:W61"/>
    <mergeCell ref="W62:W66"/>
    <mergeCell ref="W67:W71"/>
    <mergeCell ref="W72:W74"/>
    <mergeCell ref="W75:W77"/>
    <mergeCell ref="W78:W80"/>
    <mergeCell ref="W81:W83"/>
    <mergeCell ref="X3:X56"/>
    <mergeCell ref="X57:X61"/>
    <mergeCell ref="X62:X66"/>
    <mergeCell ref="X67:X71"/>
    <mergeCell ref="X72:X74"/>
    <mergeCell ref="X75:X77"/>
    <mergeCell ref="X78:X80"/>
    <mergeCell ref="X81:X83"/>
    <mergeCell ref="Y3:Y56"/>
    <mergeCell ref="Y57:Y61"/>
    <mergeCell ref="Y62:Y66"/>
    <mergeCell ref="Y67:Y71"/>
    <mergeCell ref="Y72:Y74"/>
    <mergeCell ref="Y75:Y77"/>
    <mergeCell ref="Y78:Y80"/>
    <mergeCell ref="Y81:Y83"/>
    <mergeCell ref="Z3:Z56"/>
    <mergeCell ref="Z57:Z61"/>
    <mergeCell ref="Z62:Z66"/>
    <mergeCell ref="Z67:Z71"/>
    <mergeCell ref="Z72:Z74"/>
    <mergeCell ref="Z75:Z77"/>
    <mergeCell ref="Z78:Z80"/>
    <mergeCell ref="Z81:Z83"/>
    <mergeCell ref="AA3:AA56"/>
    <mergeCell ref="AA57:AA61"/>
    <mergeCell ref="AA62:AA66"/>
    <mergeCell ref="AA67:AA71"/>
    <mergeCell ref="AA72:AA74"/>
    <mergeCell ref="AA75:AA77"/>
    <mergeCell ref="AA78:AA80"/>
    <mergeCell ref="AA81:AA83"/>
    <mergeCell ref="AB3:AB56"/>
    <mergeCell ref="AB57:AB61"/>
    <mergeCell ref="AB62:AB66"/>
    <mergeCell ref="AB67:AB71"/>
    <mergeCell ref="AB72:AB74"/>
    <mergeCell ref="AB75:AB77"/>
    <mergeCell ref="AB78:AB80"/>
    <mergeCell ref="AB81:AB83"/>
    <mergeCell ref="AC3:AC56"/>
    <mergeCell ref="AC57:AC61"/>
    <mergeCell ref="AC62:AC66"/>
    <mergeCell ref="AC67:AC71"/>
    <mergeCell ref="AC72:AC74"/>
    <mergeCell ref="AC75:AC77"/>
    <mergeCell ref="AC78:AC80"/>
    <mergeCell ref="AC81:AC83"/>
    <mergeCell ref="AD3:AD56"/>
    <mergeCell ref="AD57:AD61"/>
    <mergeCell ref="AD62:AD66"/>
    <mergeCell ref="AD67:AD71"/>
    <mergeCell ref="AD72:AD74"/>
    <mergeCell ref="AD75:AD77"/>
    <mergeCell ref="AD78:AD80"/>
    <mergeCell ref="AD81:AD83"/>
    <mergeCell ref="AE3:AE56"/>
    <mergeCell ref="AE57:AE61"/>
    <mergeCell ref="AE62:AE66"/>
    <mergeCell ref="AE67:AE71"/>
    <mergeCell ref="AE72:AE74"/>
    <mergeCell ref="AE75:AE77"/>
    <mergeCell ref="AE78:AE80"/>
    <mergeCell ref="AE81:AE83"/>
    <mergeCell ref="AF3:AF56"/>
    <mergeCell ref="AF57:AF61"/>
    <mergeCell ref="AF62:AF66"/>
    <mergeCell ref="AF67:AF71"/>
    <mergeCell ref="AF72:AF74"/>
    <mergeCell ref="AF75:AF77"/>
    <mergeCell ref="AF78:AF80"/>
    <mergeCell ref="AF81:AF83"/>
    <mergeCell ref="AG3:AG56"/>
    <mergeCell ref="AG57:AG61"/>
    <mergeCell ref="AG62:AG66"/>
    <mergeCell ref="AG67:AG71"/>
    <mergeCell ref="AG72:AG74"/>
    <mergeCell ref="AG75:AG77"/>
    <mergeCell ref="AG78:AG80"/>
    <mergeCell ref="AG81:AG83"/>
    <mergeCell ref="AH3:AH56"/>
    <mergeCell ref="AH57:AH61"/>
    <mergeCell ref="AH62:AH66"/>
    <mergeCell ref="AH67:AH71"/>
    <mergeCell ref="AH72:AH74"/>
    <mergeCell ref="AH75:AH77"/>
    <mergeCell ref="AH78:AH80"/>
    <mergeCell ref="AH81:AH83"/>
    <mergeCell ref="AI3:AI56"/>
    <mergeCell ref="AI57:AI61"/>
    <mergeCell ref="AI62:AI66"/>
    <mergeCell ref="AI67:AI71"/>
    <mergeCell ref="AI72:AI74"/>
    <mergeCell ref="AI75:AI77"/>
    <mergeCell ref="AI78:AI80"/>
    <mergeCell ref="AI81:AI83"/>
    <mergeCell ref="AJ3:AJ56"/>
    <mergeCell ref="AJ57:AJ61"/>
    <mergeCell ref="AJ62:AJ66"/>
    <mergeCell ref="AJ67:AJ71"/>
    <mergeCell ref="AJ72:AJ74"/>
    <mergeCell ref="AJ75:AJ77"/>
    <mergeCell ref="AJ78:AJ80"/>
    <mergeCell ref="AJ81:AJ83"/>
    <mergeCell ref="AK3:AK56"/>
    <mergeCell ref="AK57:AK61"/>
    <mergeCell ref="AK62:AK66"/>
    <mergeCell ref="AK67:AK71"/>
    <mergeCell ref="AK72:AK74"/>
    <mergeCell ref="AK75:AK77"/>
    <mergeCell ref="AK78:AK80"/>
    <mergeCell ref="AK81:AK83"/>
    <mergeCell ref="AL3:AL56"/>
    <mergeCell ref="AL57:AL61"/>
    <mergeCell ref="AL62:AL66"/>
    <mergeCell ref="AL67:AL71"/>
    <mergeCell ref="AL72:AL74"/>
    <mergeCell ref="AL75:AL77"/>
    <mergeCell ref="AL78:AL80"/>
    <mergeCell ref="AL81:AL83"/>
    <mergeCell ref="AM3:AM56"/>
    <mergeCell ref="AM57:AM61"/>
    <mergeCell ref="AM62:AM66"/>
    <mergeCell ref="AM67:AM71"/>
    <mergeCell ref="AM72:AM74"/>
    <mergeCell ref="AM75:AM77"/>
    <mergeCell ref="AM78:AM80"/>
    <mergeCell ref="AM81:AM83"/>
    <mergeCell ref="AN3:AN56"/>
    <mergeCell ref="AN57:AN61"/>
    <mergeCell ref="AN62:AN66"/>
    <mergeCell ref="AN67:AN71"/>
    <mergeCell ref="AN72:AN74"/>
    <mergeCell ref="AN75:AN77"/>
    <mergeCell ref="AN78:AN80"/>
    <mergeCell ref="AN81:AN83"/>
    <mergeCell ref="AO3:AO56"/>
    <mergeCell ref="AO57:AO61"/>
    <mergeCell ref="AO62:AO66"/>
    <mergeCell ref="AO67:AO71"/>
    <mergeCell ref="AO72:AO74"/>
    <mergeCell ref="AO75:AO77"/>
    <mergeCell ref="AO78:AO80"/>
    <mergeCell ref="AO81:AO83"/>
    <mergeCell ref="AP3:AP56"/>
    <mergeCell ref="AP57:AP61"/>
    <mergeCell ref="AP62:AP66"/>
    <mergeCell ref="AP67:AP71"/>
    <mergeCell ref="AP72:AP74"/>
    <mergeCell ref="AP75:AP77"/>
    <mergeCell ref="AP78:AP80"/>
    <mergeCell ref="AP81:AP83"/>
    <mergeCell ref="AQ3:AQ56"/>
    <mergeCell ref="AQ57:AQ61"/>
    <mergeCell ref="AQ62:AQ66"/>
    <mergeCell ref="AQ67:AQ71"/>
    <mergeCell ref="AQ72:AQ74"/>
    <mergeCell ref="AQ75:AQ77"/>
    <mergeCell ref="AQ78:AQ80"/>
    <mergeCell ref="AQ81:AQ83"/>
    <mergeCell ref="AR3:AR56"/>
    <mergeCell ref="AR57:AR61"/>
    <mergeCell ref="AR62:AR66"/>
    <mergeCell ref="AR67:AR71"/>
    <mergeCell ref="AR72:AR74"/>
    <mergeCell ref="AR75:AR77"/>
    <mergeCell ref="AR78:AR80"/>
    <mergeCell ref="AR81:AR83"/>
    <mergeCell ref="AS3:AS56"/>
    <mergeCell ref="AS57:AS61"/>
    <mergeCell ref="AS62:AS66"/>
    <mergeCell ref="AS67:AS71"/>
    <mergeCell ref="AS72:AS74"/>
    <mergeCell ref="AS75:AS77"/>
    <mergeCell ref="AS78:AS80"/>
    <mergeCell ref="AS81:AS83"/>
    <mergeCell ref="AT3:AT56"/>
    <mergeCell ref="AT57:AT61"/>
    <mergeCell ref="AT62:AT66"/>
    <mergeCell ref="AT67:AT71"/>
    <mergeCell ref="AT72:AT74"/>
    <mergeCell ref="AT75:AT77"/>
    <mergeCell ref="AT78:AT80"/>
    <mergeCell ref="AT81:AT83"/>
    <mergeCell ref="AU3:AU56"/>
    <mergeCell ref="AU57:AU61"/>
    <mergeCell ref="AU62:AU66"/>
    <mergeCell ref="AU67:AU71"/>
    <mergeCell ref="AU72:AU74"/>
    <mergeCell ref="AU75:AU77"/>
    <mergeCell ref="AU78:AU80"/>
    <mergeCell ref="AU81:AU83"/>
    <mergeCell ref="AV3:AV56"/>
    <mergeCell ref="AV57:AV61"/>
    <mergeCell ref="AV62:AV66"/>
    <mergeCell ref="AV67:AV71"/>
    <mergeCell ref="AV72:AV74"/>
    <mergeCell ref="AV75:AV77"/>
    <mergeCell ref="AV78:AV80"/>
    <mergeCell ref="AV81:AV83"/>
    <mergeCell ref="AW3:AW56"/>
    <mergeCell ref="AW57:AW61"/>
    <mergeCell ref="AW62:AW66"/>
    <mergeCell ref="AW67:AW71"/>
    <mergeCell ref="AW72:AW74"/>
    <mergeCell ref="AW75:AW77"/>
    <mergeCell ref="AW78:AW80"/>
    <mergeCell ref="AW81:AW83"/>
    <mergeCell ref="AX3:AX56"/>
    <mergeCell ref="AX57:AX61"/>
    <mergeCell ref="AX62:AX66"/>
    <mergeCell ref="AX67:AX71"/>
    <mergeCell ref="AX72:AX74"/>
    <mergeCell ref="AX75:AX77"/>
    <mergeCell ref="AX78:AX80"/>
    <mergeCell ref="AX81:AX83"/>
    <mergeCell ref="AY3:AY56"/>
    <mergeCell ref="AY57:AY61"/>
    <mergeCell ref="AY62:AY66"/>
    <mergeCell ref="AY67:AY71"/>
    <mergeCell ref="AY72:AY74"/>
    <mergeCell ref="AY75:AY77"/>
    <mergeCell ref="AY78:AY80"/>
    <mergeCell ref="AY81:AY83"/>
    <mergeCell ref="AZ3:AZ56"/>
    <mergeCell ref="AZ57:AZ61"/>
    <mergeCell ref="AZ62:AZ66"/>
    <mergeCell ref="AZ67:AZ71"/>
    <mergeCell ref="AZ72:AZ74"/>
    <mergeCell ref="AZ75:AZ77"/>
    <mergeCell ref="AZ78:AZ80"/>
    <mergeCell ref="AZ81:AZ83"/>
    <mergeCell ref="BA3:BA56"/>
    <mergeCell ref="BA57:BA61"/>
    <mergeCell ref="BA62:BA66"/>
    <mergeCell ref="BA67:BA71"/>
    <mergeCell ref="BA72:BA74"/>
    <mergeCell ref="BA75:BA77"/>
    <mergeCell ref="BA78:BA80"/>
    <mergeCell ref="BA81:BA83"/>
    <mergeCell ref="BB3:BB56"/>
    <mergeCell ref="BB57:BB61"/>
    <mergeCell ref="BB62:BB66"/>
    <mergeCell ref="BB67:BB71"/>
    <mergeCell ref="BB72:BB74"/>
    <mergeCell ref="BB75:BB77"/>
    <mergeCell ref="BB78:BB80"/>
    <mergeCell ref="BB81:BB83"/>
    <mergeCell ref="BC1:BC2"/>
    <mergeCell ref="BC3:BC56"/>
    <mergeCell ref="BC57:BC61"/>
    <mergeCell ref="BC62:BC66"/>
    <mergeCell ref="BC67:BC71"/>
    <mergeCell ref="BC72:BC74"/>
    <mergeCell ref="BC75:BC77"/>
    <mergeCell ref="BC78:BC80"/>
    <mergeCell ref="BC81:BC83"/>
  </mergeCells>
  <pageMargins left="0.7" right="0.7" top="0.75" bottom="0.75" header="0.3" footer="0.3"/>
  <pageSetup paperSize="9" orientation="portrait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M2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3.5"/>
  <cols>
    <col min="2" max="2" width="12.875"/>
    <col min="3" max="3" width="12" customWidth="1"/>
    <col min="6" max="6" width="30" customWidth="1"/>
    <col min="7" max="7" width="11.125" customWidth="1"/>
    <col min="8" max="8" width="10.875" customWidth="1"/>
    <col min="9" max="9" width="11.75" customWidth="1"/>
    <col min="10" max="10" width="13" customWidth="1"/>
    <col min="11" max="11" width="10.875" customWidth="1"/>
    <col min="13" max="13" width="34.125" customWidth="1"/>
  </cols>
  <sheetData>
    <row r="1" ht="16.5" spans="1:13">
      <c r="A1" s="10" t="s">
        <v>1230</v>
      </c>
      <c r="B1" s="10" t="s">
        <v>1231</v>
      </c>
      <c r="C1" s="10" t="s">
        <v>1232</v>
      </c>
      <c r="D1" s="2" t="s">
        <v>1233</v>
      </c>
      <c r="E1" s="10" t="s">
        <v>1234</v>
      </c>
      <c r="F1" s="10" t="s">
        <v>1037</v>
      </c>
      <c r="G1" s="10" t="s">
        <v>1231</v>
      </c>
      <c r="H1" s="10" t="s">
        <v>1235</v>
      </c>
      <c r="I1" s="10" t="s">
        <v>1236</v>
      </c>
      <c r="K1" s="10" t="s">
        <v>1237</v>
      </c>
      <c r="L1" s="10" t="s">
        <v>1238</v>
      </c>
      <c r="M1" s="10" t="s">
        <v>1239</v>
      </c>
    </row>
    <row r="2" ht="16.5" spans="1:13">
      <c r="A2" s="35">
        <v>1</v>
      </c>
      <c r="B2" s="10">
        <f>经验配置!U3</f>
        <v>1127062</v>
      </c>
      <c r="C2" s="10">
        <f>INT(SUM($B$2:$B$4)/3)</f>
        <v>1264194</v>
      </c>
      <c r="D2" s="17">
        <v>60</v>
      </c>
      <c r="E2" s="10">
        <v>1</v>
      </c>
      <c r="F2" s="10" t="s">
        <v>1240</v>
      </c>
      <c r="G2" s="10">
        <f>INT($B$2*H2/SUM($H$2:$H$10)/10000)*10000/2</f>
        <v>60000</v>
      </c>
      <c r="H2" s="10">
        <v>15</v>
      </c>
      <c r="I2" s="10">
        <f>INT(G2/100000)*1000</f>
        <v>0</v>
      </c>
      <c r="K2" s="10">
        <v>1</v>
      </c>
      <c r="L2" s="10">
        <v>30</v>
      </c>
      <c r="M2" s="10" t="s">
        <v>1241</v>
      </c>
    </row>
    <row r="3" ht="16.5" spans="1:13">
      <c r="A3" s="35">
        <v>2</v>
      </c>
      <c r="B3" s="10">
        <f>经验配置!U57</f>
        <v>1149400</v>
      </c>
      <c r="C3" s="10">
        <f>INT(SUM($B$2:$B$4)/3)</f>
        <v>1264194</v>
      </c>
      <c r="D3" s="17"/>
      <c r="E3" s="10">
        <v>2</v>
      </c>
      <c r="F3" s="10" t="s">
        <v>1242</v>
      </c>
      <c r="G3" s="10">
        <f t="shared" ref="G3:G10" si="0">INT($B$2*H3/SUM($H$2:$H$10)/10000)*10000/2</f>
        <v>60000</v>
      </c>
      <c r="H3" s="10">
        <v>15</v>
      </c>
      <c r="I3" s="10">
        <f t="shared" ref="I3:I28" si="1">INT(G3/100000)*1000</f>
        <v>0</v>
      </c>
      <c r="K3" s="10">
        <v>2</v>
      </c>
      <c r="L3" s="10">
        <v>60</v>
      </c>
      <c r="M3" s="10" t="s">
        <v>1243</v>
      </c>
    </row>
    <row r="4" ht="16.5" spans="1:13">
      <c r="A4" s="35">
        <v>3</v>
      </c>
      <c r="B4" s="10">
        <f>经验配置!U62</f>
        <v>1516120</v>
      </c>
      <c r="C4" s="10">
        <f>INT(SUM($B$2:$B$4)/3)</f>
        <v>1264194</v>
      </c>
      <c r="D4" s="17"/>
      <c r="E4" s="10">
        <v>3</v>
      </c>
      <c r="F4" s="10" t="s">
        <v>1244</v>
      </c>
      <c r="G4" s="10">
        <f t="shared" si="0"/>
        <v>80000</v>
      </c>
      <c r="H4" s="10">
        <v>20</v>
      </c>
      <c r="I4" s="10">
        <f t="shared" si="1"/>
        <v>0</v>
      </c>
      <c r="K4" s="10">
        <v>3</v>
      </c>
      <c r="L4" s="10">
        <v>90</v>
      </c>
      <c r="M4" s="10" t="s">
        <v>1245</v>
      </c>
    </row>
    <row r="5" ht="16.5" spans="1:13">
      <c r="A5" s="12">
        <v>4</v>
      </c>
      <c r="B5" s="10">
        <f>经验配置!U67</f>
        <v>1644995</v>
      </c>
      <c r="C5" s="10">
        <f>INT(SUM($B$5:$B$13)/9)</f>
        <v>3876009</v>
      </c>
      <c r="D5" s="17"/>
      <c r="E5" s="10">
        <v>4</v>
      </c>
      <c r="F5" s="10" t="s">
        <v>1246</v>
      </c>
      <c r="G5" s="10">
        <f t="shared" si="0"/>
        <v>40000</v>
      </c>
      <c r="H5" s="10">
        <v>10</v>
      </c>
      <c r="I5" s="10">
        <f t="shared" si="1"/>
        <v>0</v>
      </c>
      <c r="K5" s="10">
        <v>4</v>
      </c>
      <c r="L5" s="10">
        <v>120</v>
      </c>
      <c r="M5" s="10" t="s">
        <v>1247</v>
      </c>
    </row>
    <row r="6" ht="16.5" spans="1:13">
      <c r="A6" s="12">
        <v>5</v>
      </c>
      <c r="B6" s="10">
        <f>经验配置!U72</f>
        <v>2023333</v>
      </c>
      <c r="C6" s="10">
        <f t="shared" ref="C6:C13" si="2">INT(SUM($B$5:$B$13)/9)</f>
        <v>3876009</v>
      </c>
      <c r="D6" s="17"/>
      <c r="E6" s="10">
        <v>5</v>
      </c>
      <c r="F6" s="10" t="s">
        <v>1248</v>
      </c>
      <c r="G6" s="10">
        <f t="shared" si="0"/>
        <v>80000</v>
      </c>
      <c r="H6" s="10">
        <v>20</v>
      </c>
      <c r="I6" s="10">
        <f t="shared" si="1"/>
        <v>0</v>
      </c>
      <c r="K6" s="10"/>
      <c r="L6" s="10"/>
      <c r="M6" s="10"/>
    </row>
    <row r="7" ht="16.5" spans="1:13">
      <c r="A7" s="12">
        <v>6</v>
      </c>
      <c r="B7" s="10">
        <f>经验配置!U75</f>
        <v>2129781</v>
      </c>
      <c r="C7" s="10">
        <f t="shared" si="2"/>
        <v>3876009</v>
      </c>
      <c r="D7" s="17"/>
      <c r="E7" s="10">
        <v>6</v>
      </c>
      <c r="F7" s="10" t="s">
        <v>1249</v>
      </c>
      <c r="G7" s="10">
        <f t="shared" si="0"/>
        <v>40000</v>
      </c>
      <c r="H7" s="10">
        <v>10</v>
      </c>
      <c r="I7" s="10">
        <f t="shared" si="1"/>
        <v>0</v>
      </c>
      <c r="K7" s="10"/>
      <c r="L7" s="10"/>
      <c r="M7" s="10"/>
    </row>
    <row r="8" ht="16.5" spans="1:13">
      <c r="A8" s="12">
        <v>7</v>
      </c>
      <c r="B8" s="10">
        <f>经验配置!U78</f>
        <v>2240478</v>
      </c>
      <c r="C8" s="10">
        <f t="shared" si="2"/>
        <v>3876009</v>
      </c>
      <c r="D8" s="17"/>
      <c r="E8" s="10">
        <v>7</v>
      </c>
      <c r="F8" s="10" t="s">
        <v>1250</v>
      </c>
      <c r="G8" s="10">
        <f t="shared" si="0"/>
        <v>40000</v>
      </c>
      <c r="H8" s="10">
        <v>10</v>
      </c>
      <c r="I8" s="10">
        <f t="shared" si="1"/>
        <v>0</v>
      </c>
      <c r="K8" s="10"/>
      <c r="L8" s="10"/>
      <c r="M8" s="10"/>
    </row>
    <row r="9" ht="16.5" spans="1:13">
      <c r="A9" s="12">
        <v>8</v>
      </c>
      <c r="B9" s="10">
        <f>经验配置!U81</f>
        <v>2316842</v>
      </c>
      <c r="C9" s="10">
        <f t="shared" si="2"/>
        <v>3876009</v>
      </c>
      <c r="D9" s="17"/>
      <c r="E9" s="10">
        <v>8</v>
      </c>
      <c r="F9" s="10" t="s">
        <v>1251</v>
      </c>
      <c r="G9" s="10">
        <f t="shared" si="0"/>
        <v>80000</v>
      </c>
      <c r="H9" s="10">
        <v>20</v>
      </c>
      <c r="I9" s="10">
        <f t="shared" si="1"/>
        <v>0</v>
      </c>
      <c r="K9" s="10"/>
      <c r="L9" s="10"/>
      <c r="M9" s="10"/>
    </row>
    <row r="10" ht="16.5" spans="1:13">
      <c r="A10" s="12">
        <v>9</v>
      </c>
      <c r="B10" s="10">
        <f>经验配置!U84</f>
        <v>2430927</v>
      </c>
      <c r="C10" s="10">
        <f t="shared" si="2"/>
        <v>3876009</v>
      </c>
      <c r="D10" s="17"/>
      <c r="E10" s="10">
        <v>9</v>
      </c>
      <c r="F10" s="10" t="s">
        <v>1252</v>
      </c>
      <c r="G10" s="10">
        <f t="shared" si="0"/>
        <v>80000</v>
      </c>
      <c r="H10" s="10">
        <v>20</v>
      </c>
      <c r="I10" s="10">
        <f t="shared" si="1"/>
        <v>0</v>
      </c>
      <c r="K10" s="10"/>
      <c r="L10" s="10"/>
      <c r="M10" s="10"/>
    </row>
    <row r="11" ht="16.5" spans="1:13">
      <c r="A11" s="12">
        <v>10</v>
      </c>
      <c r="B11" s="10">
        <f>经验配置!U85</f>
        <v>2555627</v>
      </c>
      <c r="C11" s="10">
        <f t="shared" si="2"/>
        <v>3876009</v>
      </c>
      <c r="D11" s="17">
        <v>80</v>
      </c>
      <c r="E11" s="10">
        <v>10</v>
      </c>
      <c r="F11" s="36" t="s">
        <v>1253</v>
      </c>
      <c r="G11" s="10">
        <f>INT($B$13*H11/SUM($H$11:$H$19)/10000)*10000</f>
        <v>290000</v>
      </c>
      <c r="H11" s="10">
        <v>15</v>
      </c>
      <c r="I11" s="10">
        <f t="shared" si="1"/>
        <v>2000</v>
      </c>
      <c r="K11" s="10">
        <v>1</v>
      </c>
      <c r="L11" s="10">
        <v>30</v>
      </c>
      <c r="M11" s="10" t="s">
        <v>1254</v>
      </c>
    </row>
    <row r="12" ht="16.5" spans="1:13">
      <c r="A12" s="12">
        <v>11</v>
      </c>
      <c r="B12" s="10">
        <f>经验配置!T86</f>
        <v>16745050</v>
      </c>
      <c r="C12" s="10">
        <f t="shared" si="2"/>
        <v>3876009</v>
      </c>
      <c r="D12" s="17"/>
      <c r="E12" s="10">
        <v>11</v>
      </c>
      <c r="F12" s="36" t="s">
        <v>1255</v>
      </c>
      <c r="G12" s="10">
        <f t="shared" ref="G12:G19" si="3">INT($B$13*H12/SUM($H$11:$H$19)/10000)*10000</f>
        <v>290000</v>
      </c>
      <c r="H12" s="10">
        <v>15</v>
      </c>
      <c r="I12" s="10">
        <f t="shared" si="1"/>
        <v>2000</v>
      </c>
      <c r="K12" s="10">
        <v>2</v>
      </c>
      <c r="L12" s="10">
        <v>60</v>
      </c>
      <c r="M12" s="10" t="s">
        <v>1256</v>
      </c>
    </row>
    <row r="13" ht="16.5" spans="1:13">
      <c r="A13" s="12">
        <v>12</v>
      </c>
      <c r="B13" s="10">
        <f>经验配置!U87</f>
        <v>2797050</v>
      </c>
      <c r="C13" s="10">
        <f t="shared" si="2"/>
        <v>3876009</v>
      </c>
      <c r="D13" s="17"/>
      <c r="E13" s="10">
        <v>12</v>
      </c>
      <c r="F13" s="36" t="s">
        <v>1257</v>
      </c>
      <c r="G13" s="10">
        <f t="shared" si="3"/>
        <v>390000</v>
      </c>
      <c r="H13" s="10">
        <v>20</v>
      </c>
      <c r="I13" s="10">
        <f t="shared" si="1"/>
        <v>3000</v>
      </c>
      <c r="K13" s="10">
        <v>3</v>
      </c>
      <c r="L13" s="10">
        <v>90</v>
      </c>
      <c r="M13" s="10" t="s">
        <v>1258</v>
      </c>
    </row>
    <row r="14" ht="16.5" spans="1:13">
      <c r="A14" s="37">
        <v>13</v>
      </c>
      <c r="B14" s="10">
        <f>经验配置!U88</f>
        <v>2918293</v>
      </c>
      <c r="C14" s="10">
        <f>INT(SUM($B$14:$B$28)/15)</f>
        <v>3265832</v>
      </c>
      <c r="D14" s="17"/>
      <c r="E14" s="10">
        <v>13</v>
      </c>
      <c r="F14" s="36" t="s">
        <v>1259</v>
      </c>
      <c r="G14" s="10">
        <f t="shared" si="3"/>
        <v>190000</v>
      </c>
      <c r="H14" s="10">
        <v>10</v>
      </c>
      <c r="I14" s="10">
        <f t="shared" si="1"/>
        <v>1000</v>
      </c>
      <c r="K14" s="10">
        <v>4</v>
      </c>
      <c r="L14" s="10">
        <v>120</v>
      </c>
      <c r="M14" s="10" t="s">
        <v>1260</v>
      </c>
    </row>
    <row r="15" ht="16.5" spans="1:13">
      <c r="A15" s="37">
        <v>14</v>
      </c>
      <c r="B15" s="10">
        <f>经验配置!U89</f>
        <v>3034837</v>
      </c>
      <c r="C15" s="10">
        <f t="shared" ref="C15:C28" si="4">INT(SUM($B$14:$B$28)/15)</f>
        <v>3265832</v>
      </c>
      <c r="D15" s="17"/>
      <c r="E15" s="10">
        <v>14</v>
      </c>
      <c r="F15" s="36" t="s">
        <v>1261</v>
      </c>
      <c r="G15" s="10">
        <f t="shared" si="3"/>
        <v>390000</v>
      </c>
      <c r="H15" s="10">
        <v>20</v>
      </c>
      <c r="I15" s="10">
        <f t="shared" si="1"/>
        <v>3000</v>
      </c>
      <c r="K15" s="10"/>
      <c r="L15" s="10"/>
      <c r="M15" s="10"/>
    </row>
    <row r="16" ht="16.5" spans="1:13">
      <c r="A16" s="37">
        <v>15</v>
      </c>
      <c r="B16" s="10">
        <f>经验配置!U90</f>
        <v>3138342</v>
      </c>
      <c r="C16" s="10">
        <f t="shared" si="4"/>
        <v>3265832</v>
      </c>
      <c r="D16" s="17"/>
      <c r="E16" s="10">
        <v>15</v>
      </c>
      <c r="F16" s="36" t="s">
        <v>1262</v>
      </c>
      <c r="G16" s="10">
        <f t="shared" si="3"/>
        <v>190000</v>
      </c>
      <c r="H16" s="10">
        <v>10</v>
      </c>
      <c r="I16" s="10">
        <f t="shared" si="1"/>
        <v>1000</v>
      </c>
      <c r="K16" s="10"/>
      <c r="L16" s="10"/>
      <c r="M16" s="10"/>
    </row>
    <row r="17" ht="16.5" spans="1:13">
      <c r="A17" s="37">
        <v>16</v>
      </c>
      <c r="B17" s="10">
        <f>经验配置!U91</f>
        <v>3220228</v>
      </c>
      <c r="C17" s="10">
        <f t="shared" si="4"/>
        <v>3265832</v>
      </c>
      <c r="D17" s="17"/>
      <c r="E17" s="10">
        <v>16</v>
      </c>
      <c r="F17" s="36" t="s">
        <v>1263</v>
      </c>
      <c r="G17" s="10">
        <f t="shared" si="3"/>
        <v>190000</v>
      </c>
      <c r="H17" s="10">
        <v>10</v>
      </c>
      <c r="I17" s="10">
        <f t="shared" si="1"/>
        <v>1000</v>
      </c>
      <c r="K17" s="10"/>
      <c r="L17" s="10"/>
      <c r="M17" s="10"/>
    </row>
    <row r="18" ht="16.5" spans="1:13">
      <c r="A18" s="37">
        <v>17</v>
      </c>
      <c r="B18" s="10">
        <f>经验配置!U92</f>
        <v>3271675</v>
      </c>
      <c r="C18" s="10">
        <f t="shared" si="4"/>
        <v>3265832</v>
      </c>
      <c r="D18" s="17"/>
      <c r="E18" s="10">
        <v>17</v>
      </c>
      <c r="F18" s="36" t="s">
        <v>1264</v>
      </c>
      <c r="G18" s="10">
        <f t="shared" si="3"/>
        <v>390000</v>
      </c>
      <c r="H18" s="10">
        <v>20</v>
      </c>
      <c r="I18" s="10">
        <f t="shared" si="1"/>
        <v>3000</v>
      </c>
      <c r="K18" s="10"/>
      <c r="L18" s="10"/>
      <c r="M18" s="10"/>
    </row>
    <row r="19" ht="16.5" spans="1:13">
      <c r="A19" s="37">
        <v>18</v>
      </c>
      <c r="B19" s="10">
        <f>经验配置!U93</f>
        <v>3292623</v>
      </c>
      <c r="C19" s="10">
        <f t="shared" si="4"/>
        <v>3265832</v>
      </c>
      <c r="D19" s="17"/>
      <c r="E19" s="10">
        <v>18</v>
      </c>
      <c r="F19" s="36" t="s">
        <v>1265</v>
      </c>
      <c r="G19" s="10">
        <f t="shared" si="3"/>
        <v>390000</v>
      </c>
      <c r="H19" s="10">
        <v>20</v>
      </c>
      <c r="I19" s="10">
        <f t="shared" si="1"/>
        <v>3000</v>
      </c>
      <c r="K19" s="10"/>
      <c r="L19" s="10"/>
      <c r="M19" s="10"/>
    </row>
    <row r="20" ht="16.5" spans="1:13">
      <c r="A20" s="37">
        <v>19</v>
      </c>
      <c r="B20" s="10">
        <f>经验配置!U94</f>
        <v>3270772</v>
      </c>
      <c r="C20" s="10">
        <f t="shared" si="4"/>
        <v>3265832</v>
      </c>
      <c r="D20" s="17">
        <v>100</v>
      </c>
      <c r="E20" s="10">
        <v>19</v>
      </c>
      <c r="F20" s="12" t="s">
        <v>1266</v>
      </c>
      <c r="G20" s="10">
        <f>INT($B$14*H20/SUM($H$20:$H$28)/10000)*10000</f>
        <v>310000</v>
      </c>
      <c r="H20" s="10">
        <v>15</v>
      </c>
      <c r="I20" s="10">
        <f t="shared" si="1"/>
        <v>3000</v>
      </c>
      <c r="K20" s="10">
        <v>1</v>
      </c>
      <c r="L20" s="10">
        <v>30</v>
      </c>
      <c r="M20" s="10" t="s">
        <v>1267</v>
      </c>
    </row>
    <row r="21" ht="16.5" spans="1:13">
      <c r="A21" s="37">
        <v>20</v>
      </c>
      <c r="B21" s="10">
        <f>经验配置!U95</f>
        <v>3193582</v>
      </c>
      <c r="C21" s="10">
        <f t="shared" si="4"/>
        <v>3265832</v>
      </c>
      <c r="D21" s="17"/>
      <c r="E21" s="10">
        <v>20</v>
      </c>
      <c r="F21" s="12" t="s">
        <v>1268</v>
      </c>
      <c r="G21" s="10">
        <f t="shared" ref="G21:G28" si="5">INT($B$14*H21/SUM($H$20:$H$28)/10000)*10000</f>
        <v>310000</v>
      </c>
      <c r="H21" s="10">
        <v>15</v>
      </c>
      <c r="I21" s="10">
        <f t="shared" si="1"/>
        <v>3000</v>
      </c>
      <c r="K21" s="10">
        <v>2</v>
      </c>
      <c r="L21" s="10">
        <v>60</v>
      </c>
      <c r="M21" s="10" t="s">
        <v>1269</v>
      </c>
    </row>
    <row r="22" ht="16.5" spans="1:13">
      <c r="A22" s="37">
        <v>21</v>
      </c>
      <c r="B22" s="10">
        <f>经验配置!U96</f>
        <v>3048273</v>
      </c>
      <c r="C22" s="10">
        <f t="shared" si="4"/>
        <v>3265832</v>
      </c>
      <c r="D22" s="17"/>
      <c r="E22" s="10">
        <v>21</v>
      </c>
      <c r="F22" s="12" t="s">
        <v>1270</v>
      </c>
      <c r="G22" s="10">
        <f t="shared" si="5"/>
        <v>410000</v>
      </c>
      <c r="H22" s="10">
        <v>20</v>
      </c>
      <c r="I22" s="10">
        <f t="shared" si="1"/>
        <v>4000</v>
      </c>
      <c r="K22" s="10">
        <v>3</v>
      </c>
      <c r="L22" s="10">
        <v>90</v>
      </c>
      <c r="M22" s="10" t="s">
        <v>1271</v>
      </c>
    </row>
    <row r="23" ht="16.5" spans="1:13">
      <c r="A23" s="37">
        <v>22</v>
      </c>
      <c r="B23" s="10">
        <f>经验配置!U97</f>
        <v>2821825</v>
      </c>
      <c r="C23" s="10">
        <f t="shared" si="4"/>
        <v>3265832</v>
      </c>
      <c r="D23" s="17"/>
      <c r="E23" s="10">
        <v>22</v>
      </c>
      <c r="F23" s="12" t="s">
        <v>1272</v>
      </c>
      <c r="G23" s="10">
        <f t="shared" si="5"/>
        <v>200000</v>
      </c>
      <c r="H23" s="10">
        <v>10</v>
      </c>
      <c r="I23" s="10">
        <f t="shared" si="1"/>
        <v>2000</v>
      </c>
      <c r="K23" s="10">
        <v>4</v>
      </c>
      <c r="L23" s="10">
        <v>120</v>
      </c>
      <c r="M23" s="10" t="s">
        <v>1273</v>
      </c>
    </row>
    <row r="24" ht="16.5" spans="1:13">
      <c r="A24" s="37">
        <v>23</v>
      </c>
      <c r="B24" s="10">
        <f>经验配置!U98</f>
        <v>3131222</v>
      </c>
      <c r="C24" s="10">
        <f t="shared" si="4"/>
        <v>3265832</v>
      </c>
      <c r="D24" s="17"/>
      <c r="E24" s="10">
        <v>23</v>
      </c>
      <c r="F24" s="12" t="s">
        <v>1274</v>
      </c>
      <c r="G24" s="10">
        <f t="shared" si="5"/>
        <v>410000</v>
      </c>
      <c r="H24" s="10">
        <v>20</v>
      </c>
      <c r="I24" s="10">
        <f t="shared" si="1"/>
        <v>4000</v>
      </c>
      <c r="K24" s="10"/>
      <c r="L24" s="10"/>
      <c r="M24" s="10"/>
    </row>
    <row r="25" ht="16.5" spans="1:13">
      <c r="A25" s="37">
        <v>24</v>
      </c>
      <c r="B25" s="10">
        <f>经验配置!U99</f>
        <v>3468720</v>
      </c>
      <c r="C25" s="10">
        <f t="shared" si="4"/>
        <v>3265832</v>
      </c>
      <c r="D25" s="17"/>
      <c r="E25" s="10">
        <v>24</v>
      </c>
      <c r="F25" s="12" t="s">
        <v>1275</v>
      </c>
      <c r="G25" s="10">
        <f t="shared" si="5"/>
        <v>200000</v>
      </c>
      <c r="H25" s="10">
        <v>10</v>
      </c>
      <c r="I25" s="10">
        <f t="shared" si="1"/>
        <v>2000</v>
      </c>
      <c r="K25" s="10"/>
      <c r="L25" s="10"/>
      <c r="M25" s="10"/>
    </row>
    <row r="26" ht="16.5" spans="1:13">
      <c r="A26" s="37">
        <v>25</v>
      </c>
      <c r="B26" s="10">
        <f>经验配置!U100</f>
        <v>3834617</v>
      </c>
      <c r="C26" s="10">
        <f t="shared" si="4"/>
        <v>3265832</v>
      </c>
      <c r="D26" s="17"/>
      <c r="E26" s="10">
        <v>25</v>
      </c>
      <c r="F26" s="12" t="s">
        <v>1276</v>
      </c>
      <c r="G26" s="10">
        <f t="shared" si="5"/>
        <v>200000</v>
      </c>
      <c r="H26" s="10">
        <v>10</v>
      </c>
      <c r="I26" s="10">
        <f t="shared" si="1"/>
        <v>2000</v>
      </c>
      <c r="K26" s="10"/>
      <c r="L26" s="10"/>
      <c r="M26" s="10"/>
    </row>
    <row r="27" ht="16.5" spans="1:13">
      <c r="A27" s="37">
        <v>26</v>
      </c>
      <c r="B27" s="10">
        <f>经验配置!U101</f>
        <v>4229215</v>
      </c>
      <c r="C27" s="10">
        <f t="shared" si="4"/>
        <v>3265832</v>
      </c>
      <c r="D27" s="17"/>
      <c r="E27" s="10">
        <v>26</v>
      </c>
      <c r="F27" s="12" t="s">
        <v>1277</v>
      </c>
      <c r="G27" s="10">
        <f t="shared" si="5"/>
        <v>410000</v>
      </c>
      <c r="H27" s="10">
        <v>20</v>
      </c>
      <c r="I27" s="10">
        <f t="shared" si="1"/>
        <v>4000</v>
      </c>
      <c r="K27" s="10"/>
      <c r="L27" s="10"/>
      <c r="M27" s="10"/>
    </row>
    <row r="28" ht="16.5" spans="1:13">
      <c r="A28" s="37">
        <v>27</v>
      </c>
      <c r="B28" s="10">
        <f>经验配置!U102</f>
        <v>3113262</v>
      </c>
      <c r="C28" s="10">
        <f t="shared" si="4"/>
        <v>3265832</v>
      </c>
      <c r="D28" s="17"/>
      <c r="E28" s="10">
        <v>27</v>
      </c>
      <c r="F28" s="12" t="s">
        <v>1278</v>
      </c>
      <c r="G28" s="10">
        <f t="shared" si="5"/>
        <v>410000</v>
      </c>
      <c r="H28" s="10">
        <v>20</v>
      </c>
      <c r="I28" s="10">
        <f t="shared" si="1"/>
        <v>4000</v>
      </c>
      <c r="K28" s="10"/>
      <c r="L28" s="10"/>
      <c r="M28" s="10"/>
    </row>
  </sheetData>
  <mergeCells count="3">
    <mergeCell ref="D2:D10"/>
    <mergeCell ref="D11:D19"/>
    <mergeCell ref="D20:D28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M28"/>
  <sheetViews>
    <sheetView workbookViewId="0">
      <selection activeCell="P16" sqref="P16"/>
    </sheetView>
  </sheetViews>
  <sheetFormatPr defaultColWidth="9" defaultRowHeight="13.5"/>
  <cols>
    <col min="2" max="2" width="12.875"/>
    <col min="3" max="3" width="12" customWidth="1"/>
    <col min="6" max="6" width="30" customWidth="1"/>
    <col min="7" max="7" width="11.125" customWidth="1"/>
    <col min="8" max="8" width="10.875" customWidth="1"/>
    <col min="9" max="9" width="11.75" customWidth="1"/>
    <col min="10" max="10" width="10.625" customWidth="1"/>
    <col min="11" max="11" width="10.875" customWidth="1"/>
    <col min="13" max="13" width="33.875" customWidth="1"/>
  </cols>
  <sheetData>
    <row r="1" ht="16.5" spans="1:13">
      <c r="A1" s="10" t="s">
        <v>1230</v>
      </c>
      <c r="B1" s="10" t="s">
        <v>1231</v>
      </c>
      <c r="C1" s="10" t="s">
        <v>1232</v>
      </c>
      <c r="D1" s="2" t="s">
        <v>1233</v>
      </c>
      <c r="E1" s="10" t="s">
        <v>1234</v>
      </c>
      <c r="F1" s="10" t="s">
        <v>1037</v>
      </c>
      <c r="G1" s="10" t="s">
        <v>1231</v>
      </c>
      <c r="H1" s="10" t="s">
        <v>1235</v>
      </c>
      <c r="I1" s="10" t="s">
        <v>1236</v>
      </c>
      <c r="K1" s="10" t="s">
        <v>1237</v>
      </c>
      <c r="L1" s="10" t="s">
        <v>1238</v>
      </c>
      <c r="M1" s="10" t="s">
        <v>1239</v>
      </c>
    </row>
    <row r="2" ht="16.5" spans="1:13">
      <c r="A2" s="35">
        <v>1</v>
      </c>
      <c r="B2" s="10">
        <f>经验配置!W3</f>
        <v>225412</v>
      </c>
      <c r="C2" s="10">
        <f>INT(SUM($B$2:$B$4)/3)</f>
        <v>246521</v>
      </c>
      <c r="D2" s="17">
        <v>60</v>
      </c>
      <c r="E2" s="10">
        <v>1</v>
      </c>
      <c r="F2" s="10" t="s">
        <v>1279</v>
      </c>
      <c r="G2" s="10">
        <f>INT($B$2*H2/SUM($H$2:$H$10)/10000)*10000*7</f>
        <v>140000</v>
      </c>
      <c r="H2" s="10">
        <v>15</v>
      </c>
      <c r="I2" s="10">
        <f t="shared" ref="I2:I28" si="0">INT(G2/100000)*1000</f>
        <v>1000</v>
      </c>
      <c r="K2" s="10">
        <v>1</v>
      </c>
      <c r="L2" s="10">
        <v>30</v>
      </c>
      <c r="M2" s="10" t="s">
        <v>1280</v>
      </c>
    </row>
    <row r="3" ht="16.5" spans="1:13">
      <c r="A3" s="35">
        <v>2</v>
      </c>
      <c r="B3" s="10">
        <f>经验配置!W57</f>
        <v>229880</v>
      </c>
      <c r="C3" s="10">
        <f>INT(SUM($B$2:$B$4)/3)</f>
        <v>246521</v>
      </c>
      <c r="D3" s="17"/>
      <c r="E3" s="10">
        <v>2</v>
      </c>
      <c r="F3" s="10" t="s">
        <v>1281</v>
      </c>
      <c r="G3" s="10">
        <f t="shared" ref="G3:G10" si="1">INT($B$2*H3/SUM($H$2:$H$10)/10000)*10000*7</f>
        <v>140000</v>
      </c>
      <c r="H3" s="10">
        <v>15</v>
      </c>
      <c r="I3" s="10">
        <f t="shared" si="0"/>
        <v>1000</v>
      </c>
      <c r="K3" s="10">
        <v>2</v>
      </c>
      <c r="L3" s="10">
        <v>60</v>
      </c>
      <c r="M3" s="10" t="s">
        <v>1282</v>
      </c>
    </row>
    <row r="4" ht="16.5" spans="1:13">
      <c r="A4" s="35">
        <v>3</v>
      </c>
      <c r="B4" s="10">
        <f>经验配置!W62</f>
        <v>284272</v>
      </c>
      <c r="C4" s="10">
        <f>INT(SUM($B$2:$B$4)/3)</f>
        <v>246521</v>
      </c>
      <c r="D4" s="17"/>
      <c r="E4" s="10">
        <v>3</v>
      </c>
      <c r="F4" s="10" t="s">
        <v>1283</v>
      </c>
      <c r="G4" s="10">
        <f t="shared" si="1"/>
        <v>210000</v>
      </c>
      <c r="H4" s="10">
        <v>20</v>
      </c>
      <c r="I4" s="10">
        <f t="shared" si="0"/>
        <v>2000</v>
      </c>
      <c r="K4" s="10">
        <v>3</v>
      </c>
      <c r="L4" s="10">
        <v>90</v>
      </c>
      <c r="M4" s="10" t="s">
        <v>1284</v>
      </c>
    </row>
    <row r="5" ht="16.5" spans="1:13">
      <c r="A5" s="12">
        <v>4</v>
      </c>
      <c r="B5" s="10">
        <f>经验配置!W67</f>
        <v>299090</v>
      </c>
      <c r="C5" s="10">
        <f>INT(SUM($B$5:$B$13)/9)</f>
        <v>405114</v>
      </c>
      <c r="D5" s="17"/>
      <c r="E5" s="10">
        <v>4</v>
      </c>
      <c r="F5" s="10" t="s">
        <v>1285</v>
      </c>
      <c r="G5" s="10">
        <f t="shared" si="1"/>
        <v>70000</v>
      </c>
      <c r="H5" s="10">
        <v>10</v>
      </c>
      <c r="I5" s="10">
        <f t="shared" si="0"/>
        <v>0</v>
      </c>
      <c r="K5" s="10">
        <v>4</v>
      </c>
      <c r="L5" s="10">
        <v>120</v>
      </c>
      <c r="M5" s="10" t="s">
        <v>1286</v>
      </c>
    </row>
    <row r="6" ht="16.5" spans="1:13">
      <c r="A6" s="12">
        <v>5</v>
      </c>
      <c r="B6" s="10">
        <f>经验配置!W72</f>
        <v>466923</v>
      </c>
      <c r="C6" s="10">
        <f>INT(SUM($B$5:$B$13)/9)</f>
        <v>405114</v>
      </c>
      <c r="D6" s="17"/>
      <c r="E6" s="10">
        <v>5</v>
      </c>
      <c r="F6" s="10" t="s">
        <v>1287</v>
      </c>
      <c r="G6" s="10">
        <f t="shared" si="1"/>
        <v>210000</v>
      </c>
      <c r="H6" s="10">
        <v>20</v>
      </c>
      <c r="I6" s="10">
        <f t="shared" si="0"/>
        <v>2000</v>
      </c>
      <c r="K6" s="10"/>
      <c r="L6" s="10"/>
      <c r="M6" s="10"/>
    </row>
    <row r="7" ht="16.5" spans="1:13">
      <c r="A7" s="12">
        <v>6</v>
      </c>
      <c r="B7" s="10">
        <f>经验配置!W75</f>
        <v>580849</v>
      </c>
      <c r="C7" s="10">
        <f>INT(SUM($B$5:$B$13)/9)</f>
        <v>405114</v>
      </c>
      <c r="D7" s="17"/>
      <c r="E7" s="10">
        <v>6</v>
      </c>
      <c r="F7" s="10" t="s">
        <v>1288</v>
      </c>
      <c r="G7" s="10">
        <f t="shared" si="1"/>
        <v>70000</v>
      </c>
      <c r="H7" s="10">
        <v>10</v>
      </c>
      <c r="I7" s="10">
        <f t="shared" si="0"/>
        <v>0</v>
      </c>
      <c r="K7" s="10"/>
      <c r="L7" s="10"/>
      <c r="M7" s="10"/>
    </row>
    <row r="8" ht="16.5" spans="1:13">
      <c r="A8" s="12">
        <v>7</v>
      </c>
      <c r="B8" s="10">
        <f>经验配置!W78</f>
        <v>746826</v>
      </c>
      <c r="C8" s="10">
        <f>INT(SUM($B$5:$B$13)/9)</f>
        <v>405114</v>
      </c>
      <c r="D8" s="17"/>
      <c r="E8" s="10">
        <v>7</v>
      </c>
      <c r="F8" s="10" t="s">
        <v>1289</v>
      </c>
      <c r="G8" s="10">
        <f t="shared" si="1"/>
        <v>70000</v>
      </c>
      <c r="H8" s="10">
        <v>10</v>
      </c>
      <c r="I8" s="10">
        <f t="shared" si="0"/>
        <v>0</v>
      </c>
      <c r="K8" s="10"/>
      <c r="L8" s="10"/>
      <c r="M8" s="10"/>
    </row>
    <row r="9" ht="16.5" spans="1:13">
      <c r="A9" s="12">
        <v>8</v>
      </c>
      <c r="B9" s="10">
        <f>经验配置!W81</f>
        <v>992932</v>
      </c>
      <c r="C9" s="10">
        <f>INT(SUM($B$5:$B$13)/9)</f>
        <v>405114</v>
      </c>
      <c r="D9" s="17"/>
      <c r="E9" s="10">
        <v>8</v>
      </c>
      <c r="F9" s="10" t="s">
        <v>1290</v>
      </c>
      <c r="G9" s="10">
        <f t="shared" si="1"/>
        <v>210000</v>
      </c>
      <c r="H9" s="10">
        <v>20</v>
      </c>
      <c r="I9" s="10">
        <f t="shared" si="0"/>
        <v>2000</v>
      </c>
      <c r="K9" s="10"/>
      <c r="L9" s="10"/>
      <c r="M9" s="10"/>
    </row>
    <row r="10" ht="16.5" spans="1:13">
      <c r="A10" s="12">
        <v>9</v>
      </c>
      <c r="B10" s="10">
        <f>经验配置!W84</f>
        <v>0</v>
      </c>
      <c r="C10" s="10">
        <f>INT(SUM($B$5:$B$13)/9)</f>
        <v>405114</v>
      </c>
      <c r="D10" s="17"/>
      <c r="E10" s="10">
        <v>9</v>
      </c>
      <c r="F10" s="10" t="s">
        <v>1291</v>
      </c>
      <c r="G10" s="10">
        <f t="shared" si="1"/>
        <v>210000</v>
      </c>
      <c r="H10" s="10">
        <v>20</v>
      </c>
      <c r="I10" s="10">
        <f t="shared" si="0"/>
        <v>2000</v>
      </c>
      <c r="K10" s="10"/>
      <c r="L10" s="10"/>
      <c r="M10" s="10"/>
    </row>
    <row r="11" ht="16.5" spans="1:13">
      <c r="A11" s="12">
        <v>10</v>
      </c>
      <c r="B11" s="10">
        <f>经验配置!W85</f>
        <v>0</v>
      </c>
      <c r="C11" s="10">
        <f>INT(SUM($B$5:$B$13)/9)</f>
        <v>405114</v>
      </c>
      <c r="D11" s="17">
        <v>80</v>
      </c>
      <c r="E11" s="10">
        <v>10</v>
      </c>
      <c r="F11" s="36" t="s">
        <v>1292</v>
      </c>
      <c r="G11" s="10">
        <f>INT($B$13*H11/SUM($H$11:$H$19)/10000)*10000*7</f>
        <v>350000</v>
      </c>
      <c r="H11" s="10">
        <v>15</v>
      </c>
      <c r="I11" s="10">
        <f t="shared" si="0"/>
        <v>3000</v>
      </c>
      <c r="K11" s="10">
        <v>1</v>
      </c>
      <c r="L11" s="10">
        <v>30</v>
      </c>
      <c r="M11" s="10" t="s">
        <v>1293</v>
      </c>
    </row>
    <row r="12" ht="16.5" spans="1:13">
      <c r="A12" s="12">
        <v>11</v>
      </c>
      <c r="B12" s="10">
        <f>经验配置!W86</f>
        <v>0</v>
      </c>
      <c r="C12" s="10">
        <f>INT(SUM($B$5:$B$13)/9)</f>
        <v>405114</v>
      </c>
      <c r="D12" s="17"/>
      <c r="E12" s="10">
        <v>11</v>
      </c>
      <c r="F12" s="36" t="s">
        <v>1294</v>
      </c>
      <c r="G12" s="10">
        <f t="shared" ref="G12:G19" si="2">INT($B$13*H12/SUM($H$11:$H$19)/10000)*10000*7</f>
        <v>350000</v>
      </c>
      <c r="H12" s="10">
        <v>15</v>
      </c>
      <c r="I12" s="10">
        <f t="shared" si="0"/>
        <v>3000</v>
      </c>
      <c r="K12" s="10">
        <v>2</v>
      </c>
      <c r="L12" s="10">
        <v>60</v>
      </c>
      <c r="M12" s="10" t="s">
        <v>1295</v>
      </c>
    </row>
    <row r="13" ht="16.5" spans="1:13">
      <c r="A13" s="12">
        <v>12</v>
      </c>
      <c r="B13" s="10">
        <f>经验配置!W87</f>
        <v>559410</v>
      </c>
      <c r="C13" s="10">
        <f>INT(SUM($B$5:$B$13)/9)</f>
        <v>405114</v>
      </c>
      <c r="D13" s="17"/>
      <c r="E13" s="10">
        <v>12</v>
      </c>
      <c r="F13" s="36" t="s">
        <v>1296</v>
      </c>
      <c r="G13" s="10">
        <f t="shared" si="2"/>
        <v>490000</v>
      </c>
      <c r="H13" s="10">
        <v>20</v>
      </c>
      <c r="I13" s="10">
        <f t="shared" si="0"/>
        <v>4000</v>
      </c>
      <c r="K13" s="10">
        <v>3</v>
      </c>
      <c r="L13" s="10">
        <v>90</v>
      </c>
      <c r="M13" s="10" t="s">
        <v>1297</v>
      </c>
    </row>
    <row r="14" ht="16.5" spans="1:13">
      <c r="A14" s="37">
        <v>13</v>
      </c>
      <c r="B14" s="10">
        <f>经验配置!W88</f>
        <v>2084495</v>
      </c>
      <c r="C14" s="10">
        <f t="shared" ref="C14:C28" si="3">INT(SUM($B$14:$B$28)/15)</f>
        <v>8042414</v>
      </c>
      <c r="D14" s="17"/>
      <c r="E14" s="10">
        <v>13</v>
      </c>
      <c r="F14" s="36" t="s">
        <v>1298</v>
      </c>
      <c r="G14" s="10">
        <f t="shared" si="2"/>
        <v>210000</v>
      </c>
      <c r="H14" s="10">
        <v>10</v>
      </c>
      <c r="I14" s="10">
        <f t="shared" si="0"/>
        <v>2000</v>
      </c>
      <c r="K14" s="10">
        <v>4</v>
      </c>
      <c r="L14" s="10">
        <v>120</v>
      </c>
      <c r="M14" s="10" t="s">
        <v>1299</v>
      </c>
    </row>
    <row r="15" ht="16.5" spans="1:13">
      <c r="A15" s="37">
        <v>14</v>
      </c>
      <c r="B15" s="10">
        <f>经验配置!W89</f>
        <v>3968633</v>
      </c>
      <c r="C15" s="10">
        <f t="shared" si="3"/>
        <v>8042414</v>
      </c>
      <c r="D15" s="17"/>
      <c r="E15" s="10">
        <v>14</v>
      </c>
      <c r="F15" s="36" t="s">
        <v>1300</v>
      </c>
      <c r="G15" s="10">
        <f t="shared" si="2"/>
        <v>490000</v>
      </c>
      <c r="H15" s="10">
        <v>20</v>
      </c>
      <c r="I15" s="10">
        <f t="shared" si="0"/>
        <v>4000</v>
      </c>
      <c r="K15" s="10"/>
      <c r="L15" s="10"/>
      <c r="M15" s="10"/>
    </row>
    <row r="16" ht="16.5" spans="1:13">
      <c r="A16" s="37">
        <v>15</v>
      </c>
      <c r="B16" s="10">
        <f>经验配置!W90</f>
        <v>4445984</v>
      </c>
      <c r="C16" s="10">
        <f t="shared" si="3"/>
        <v>8042414</v>
      </c>
      <c r="D16" s="17"/>
      <c r="E16" s="10">
        <v>15</v>
      </c>
      <c r="F16" s="36" t="s">
        <v>1301</v>
      </c>
      <c r="G16" s="10">
        <f t="shared" si="2"/>
        <v>210000</v>
      </c>
      <c r="H16" s="10">
        <v>10</v>
      </c>
      <c r="I16" s="10">
        <f t="shared" si="0"/>
        <v>2000</v>
      </c>
      <c r="K16" s="10"/>
      <c r="L16" s="10"/>
      <c r="M16" s="10"/>
    </row>
    <row r="17" ht="16.5" spans="1:13">
      <c r="A17" s="37">
        <v>16</v>
      </c>
      <c r="B17" s="10">
        <f>经验配置!W91</f>
        <v>4976716</v>
      </c>
      <c r="C17" s="10">
        <f t="shared" si="3"/>
        <v>8042414</v>
      </c>
      <c r="D17" s="17"/>
      <c r="E17" s="10">
        <v>16</v>
      </c>
      <c r="F17" s="36" t="s">
        <v>1302</v>
      </c>
      <c r="G17" s="10">
        <f t="shared" si="2"/>
        <v>210000</v>
      </c>
      <c r="H17" s="10">
        <v>10</v>
      </c>
      <c r="I17" s="10">
        <f t="shared" si="0"/>
        <v>2000</v>
      </c>
      <c r="K17" s="10"/>
      <c r="L17" s="10"/>
      <c r="M17" s="10"/>
    </row>
    <row r="18" ht="16.5" spans="1:13">
      <c r="A18" s="37">
        <v>17</v>
      </c>
      <c r="B18" s="10">
        <f>经验配置!W92</f>
        <v>5561847</v>
      </c>
      <c r="C18" s="10">
        <f t="shared" si="3"/>
        <v>8042414</v>
      </c>
      <c r="D18" s="17"/>
      <c r="E18" s="10">
        <v>17</v>
      </c>
      <c r="F18" s="36" t="s">
        <v>1303</v>
      </c>
      <c r="G18" s="10">
        <f t="shared" si="2"/>
        <v>490000</v>
      </c>
      <c r="H18" s="10">
        <v>20</v>
      </c>
      <c r="I18" s="10">
        <f t="shared" si="0"/>
        <v>4000</v>
      </c>
      <c r="K18" s="10"/>
      <c r="L18" s="10"/>
      <c r="M18" s="10"/>
    </row>
    <row r="19" ht="16.5" spans="1:13">
      <c r="A19" s="37">
        <v>18</v>
      </c>
      <c r="B19" s="10">
        <f>经验配置!W93</f>
        <v>6219399</v>
      </c>
      <c r="C19" s="10">
        <f t="shared" si="3"/>
        <v>8042414</v>
      </c>
      <c r="D19" s="17"/>
      <c r="E19" s="10">
        <v>18</v>
      </c>
      <c r="F19" s="36" t="s">
        <v>1304</v>
      </c>
      <c r="G19" s="10">
        <f t="shared" si="2"/>
        <v>490000</v>
      </c>
      <c r="H19" s="10">
        <v>20</v>
      </c>
      <c r="I19" s="10">
        <f t="shared" si="0"/>
        <v>4000</v>
      </c>
      <c r="K19" s="10"/>
      <c r="L19" s="10"/>
      <c r="M19" s="10"/>
    </row>
    <row r="20" ht="16.5" spans="1:13">
      <c r="A20" s="37">
        <v>19</v>
      </c>
      <c r="B20" s="10">
        <f>经验配置!W94</f>
        <v>6950390</v>
      </c>
      <c r="C20" s="10">
        <f t="shared" si="3"/>
        <v>8042414</v>
      </c>
      <c r="D20" s="17">
        <v>100</v>
      </c>
      <c r="E20" s="10">
        <v>19</v>
      </c>
      <c r="F20" s="12" t="s">
        <v>1305</v>
      </c>
      <c r="G20" s="10">
        <f>INT($B$14*H20/SUM($H$20:$H$28)/10000)*10000*7</f>
        <v>1540000</v>
      </c>
      <c r="H20" s="10">
        <v>15</v>
      </c>
      <c r="I20" s="10">
        <f t="shared" si="0"/>
        <v>15000</v>
      </c>
      <c r="K20" s="10">
        <v>1</v>
      </c>
      <c r="L20" s="10">
        <v>30</v>
      </c>
      <c r="M20" s="10" t="s">
        <v>1306</v>
      </c>
    </row>
    <row r="21" ht="16.5" spans="1:13">
      <c r="A21" s="37">
        <v>20</v>
      </c>
      <c r="B21" s="10">
        <f>经验配置!W95</f>
        <v>7755842</v>
      </c>
      <c r="C21" s="10">
        <f t="shared" si="3"/>
        <v>8042414</v>
      </c>
      <c r="D21" s="17"/>
      <c r="E21" s="10">
        <v>20</v>
      </c>
      <c r="F21" s="12" t="s">
        <v>1307</v>
      </c>
      <c r="G21" s="10">
        <f t="shared" ref="G21:G28" si="4">INT($B$14*H21/SUM($H$20:$H$28)/10000)*10000*7</f>
        <v>1540000</v>
      </c>
      <c r="H21" s="10">
        <v>15</v>
      </c>
      <c r="I21" s="10">
        <f t="shared" si="0"/>
        <v>15000</v>
      </c>
      <c r="K21" s="10">
        <v>2</v>
      </c>
      <c r="L21" s="10">
        <v>60</v>
      </c>
      <c r="M21" s="10" t="s">
        <v>1308</v>
      </c>
    </row>
    <row r="22" ht="16.5" spans="1:13">
      <c r="A22" s="37">
        <v>21</v>
      </c>
      <c r="B22" s="10">
        <f>经验配置!W96</f>
        <v>8636773</v>
      </c>
      <c r="C22" s="10">
        <f t="shared" si="3"/>
        <v>8042414</v>
      </c>
      <c r="D22" s="17"/>
      <c r="E22" s="10">
        <v>21</v>
      </c>
      <c r="F22" s="12" t="s">
        <v>1309</v>
      </c>
      <c r="G22" s="10">
        <f t="shared" si="4"/>
        <v>2030000</v>
      </c>
      <c r="H22" s="10">
        <v>20</v>
      </c>
      <c r="I22" s="10">
        <f t="shared" si="0"/>
        <v>20000</v>
      </c>
      <c r="K22" s="10">
        <v>3</v>
      </c>
      <c r="L22" s="10">
        <v>90</v>
      </c>
      <c r="M22" s="10" t="s">
        <v>1310</v>
      </c>
    </row>
    <row r="23" ht="16.5" spans="1:13">
      <c r="A23" s="37">
        <v>22</v>
      </c>
      <c r="B23" s="10">
        <f>经验配置!W97</f>
        <v>9594205</v>
      </c>
      <c r="C23" s="10">
        <f t="shared" si="3"/>
        <v>8042414</v>
      </c>
      <c r="D23" s="17"/>
      <c r="E23" s="10">
        <v>22</v>
      </c>
      <c r="F23" s="12" t="s">
        <v>1311</v>
      </c>
      <c r="G23" s="10">
        <f t="shared" si="4"/>
        <v>980000</v>
      </c>
      <c r="H23" s="10">
        <v>10</v>
      </c>
      <c r="I23" s="10">
        <f t="shared" si="0"/>
        <v>9000</v>
      </c>
      <c r="K23" s="10">
        <v>4</v>
      </c>
      <c r="L23" s="10">
        <v>120</v>
      </c>
      <c r="M23" s="10" t="s">
        <v>1312</v>
      </c>
    </row>
    <row r="24" ht="16.5" spans="1:13">
      <c r="A24" s="37">
        <v>23</v>
      </c>
      <c r="B24" s="10">
        <f>经验配置!W98</f>
        <v>10646156</v>
      </c>
      <c r="C24" s="10">
        <f t="shared" si="3"/>
        <v>8042414</v>
      </c>
      <c r="D24" s="17"/>
      <c r="E24" s="10">
        <v>23</v>
      </c>
      <c r="F24" s="12" t="s">
        <v>1313</v>
      </c>
      <c r="G24" s="10">
        <f t="shared" si="4"/>
        <v>2030000</v>
      </c>
      <c r="H24" s="10">
        <v>20</v>
      </c>
      <c r="I24" s="10">
        <f t="shared" si="0"/>
        <v>20000</v>
      </c>
      <c r="K24" s="10"/>
      <c r="L24" s="10"/>
      <c r="M24" s="10"/>
    </row>
    <row r="25" ht="16.5" spans="1:13">
      <c r="A25" s="37">
        <v>24</v>
      </c>
      <c r="B25" s="10">
        <f>经验配置!W99</f>
        <v>11793648</v>
      </c>
      <c r="C25" s="10">
        <f t="shared" si="3"/>
        <v>8042414</v>
      </c>
      <c r="D25" s="17"/>
      <c r="E25" s="10">
        <v>24</v>
      </c>
      <c r="F25" s="12" t="s">
        <v>1314</v>
      </c>
      <c r="G25" s="10">
        <f t="shared" si="4"/>
        <v>980000</v>
      </c>
      <c r="H25" s="10">
        <v>10</v>
      </c>
      <c r="I25" s="10">
        <f t="shared" si="0"/>
        <v>9000</v>
      </c>
      <c r="K25" s="10"/>
      <c r="L25" s="10"/>
      <c r="M25" s="10"/>
    </row>
    <row r="26" ht="16.5" spans="1:13">
      <c r="A26" s="37">
        <v>25</v>
      </c>
      <c r="B26" s="10">
        <f>经验配置!W100</f>
        <v>13037699</v>
      </c>
      <c r="C26" s="10">
        <f t="shared" si="3"/>
        <v>8042414</v>
      </c>
      <c r="D26" s="17"/>
      <c r="E26" s="10">
        <v>25</v>
      </c>
      <c r="F26" s="12" t="s">
        <v>1315</v>
      </c>
      <c r="G26" s="10">
        <f t="shared" si="4"/>
        <v>980000</v>
      </c>
      <c r="H26" s="10">
        <v>10</v>
      </c>
      <c r="I26" s="10">
        <f t="shared" si="0"/>
        <v>9000</v>
      </c>
      <c r="K26" s="10"/>
      <c r="L26" s="10"/>
      <c r="M26" s="10"/>
    </row>
    <row r="27" ht="16.5" spans="1:13">
      <c r="A27" s="37">
        <v>26</v>
      </c>
      <c r="B27" s="10">
        <f>经验配置!W101</f>
        <v>14379331</v>
      </c>
      <c r="C27" s="10">
        <f t="shared" si="3"/>
        <v>8042414</v>
      </c>
      <c r="D27" s="17"/>
      <c r="E27" s="10">
        <v>26</v>
      </c>
      <c r="F27" s="12" t="s">
        <v>1316</v>
      </c>
      <c r="G27" s="10">
        <f t="shared" si="4"/>
        <v>2030000</v>
      </c>
      <c r="H27" s="10">
        <v>20</v>
      </c>
      <c r="I27" s="10">
        <f t="shared" si="0"/>
        <v>20000</v>
      </c>
      <c r="K27" s="10"/>
      <c r="L27" s="10"/>
      <c r="M27" s="10"/>
    </row>
    <row r="28" ht="16.5" spans="1:13">
      <c r="A28" s="37">
        <v>27</v>
      </c>
      <c r="B28" s="10">
        <f>经验配置!W102</f>
        <v>10585092</v>
      </c>
      <c r="C28" s="10">
        <f t="shared" si="3"/>
        <v>8042414</v>
      </c>
      <c r="D28" s="17"/>
      <c r="E28" s="10">
        <v>27</v>
      </c>
      <c r="F28" s="12" t="s">
        <v>1317</v>
      </c>
      <c r="G28" s="10">
        <f t="shared" si="4"/>
        <v>2030000</v>
      </c>
      <c r="H28" s="10">
        <v>20</v>
      </c>
      <c r="I28" s="10">
        <f t="shared" si="0"/>
        <v>20000</v>
      </c>
      <c r="K28" s="10"/>
      <c r="L28" s="10"/>
      <c r="M28" s="10"/>
    </row>
  </sheetData>
  <mergeCells count="3">
    <mergeCell ref="D2:D10"/>
    <mergeCell ref="D11:D19"/>
    <mergeCell ref="D20:D28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K101"/>
  <sheetViews>
    <sheetView workbookViewId="0">
      <selection activeCell="B2" sqref="B2:B9"/>
    </sheetView>
  </sheetViews>
  <sheetFormatPr defaultColWidth="9" defaultRowHeight="16.5"/>
  <cols>
    <col min="2" max="2" width="10.875" customWidth="1"/>
    <col min="6" max="6" width="42.5" customWidth="1"/>
    <col min="7" max="7" width="9" style="2"/>
    <col min="9" max="9" width="10.375" customWidth="1"/>
    <col min="10" max="10" width="13.625" customWidth="1"/>
    <col min="11" max="11" width="12.875" customWidth="1"/>
  </cols>
  <sheetData>
    <row r="1" spans="1:11">
      <c r="A1" s="10" t="s">
        <v>1230</v>
      </c>
      <c r="B1" s="10" t="s">
        <v>1318</v>
      </c>
      <c r="E1" s="10" t="s">
        <v>1319</v>
      </c>
      <c r="F1" s="10" t="s">
        <v>1037</v>
      </c>
      <c r="G1" s="10" t="s">
        <v>1320</v>
      </c>
      <c r="H1" s="10" t="s">
        <v>1321</v>
      </c>
      <c r="I1" s="10" t="s">
        <v>1236</v>
      </c>
      <c r="J1" s="10" t="s">
        <v>1322</v>
      </c>
      <c r="K1" s="10" t="s">
        <v>83</v>
      </c>
    </row>
    <row r="2" spans="1:11">
      <c r="A2" s="10">
        <v>1</v>
      </c>
      <c r="B2" s="10">
        <f>经验配置!AN3</f>
        <v>225412</v>
      </c>
      <c r="E2" s="10">
        <v>1</v>
      </c>
      <c r="F2" s="10" t="s">
        <v>1323</v>
      </c>
      <c r="G2" s="10">
        <v>10</v>
      </c>
      <c r="H2" s="10">
        <f>INT(SUM($B$2:$B$34)/SUM($G$2:$G$101)*G2)</f>
        <v>4480</v>
      </c>
      <c r="I2" s="10">
        <f>INT(H2/10000)*20000</f>
        <v>0</v>
      </c>
      <c r="J2" s="10">
        <f>INT(H2/10000)*10</f>
        <v>0</v>
      </c>
      <c r="K2" s="10" t="s">
        <v>50</v>
      </c>
    </row>
    <row r="3" spans="1:11">
      <c r="A3" s="10">
        <v>2</v>
      </c>
      <c r="B3" s="10">
        <f>经验配置!AN57</f>
        <v>229880</v>
      </c>
      <c r="E3" s="10">
        <v>2</v>
      </c>
      <c r="F3" s="10" t="s">
        <v>1324</v>
      </c>
      <c r="G3" s="10">
        <v>20</v>
      </c>
      <c r="H3" s="10">
        <f t="shared" ref="H3:H34" si="0">INT(SUM($B$2:$B$34)/SUM($G$2:$G$101)*G3)</f>
        <v>8960</v>
      </c>
      <c r="I3" s="10">
        <f t="shared" ref="I3:I34" si="1">INT(H3/10000)*20000</f>
        <v>0</v>
      </c>
      <c r="J3" s="10">
        <f t="shared" ref="J3:J34" si="2">INT(H3/10000)*10</f>
        <v>0</v>
      </c>
      <c r="K3" s="10" t="s">
        <v>50</v>
      </c>
    </row>
    <row r="4" spans="1:11">
      <c r="A4" s="10">
        <v>3</v>
      </c>
      <c r="B4" s="10">
        <f>经验配置!AN62</f>
        <v>284272</v>
      </c>
      <c r="E4" s="10">
        <v>3</v>
      </c>
      <c r="F4" s="10" t="s">
        <v>1325</v>
      </c>
      <c r="G4" s="10">
        <v>30</v>
      </c>
      <c r="H4" s="10">
        <f t="shared" si="0"/>
        <v>13440</v>
      </c>
      <c r="I4" s="10">
        <f t="shared" si="1"/>
        <v>20000</v>
      </c>
      <c r="J4" s="10">
        <f t="shared" si="2"/>
        <v>10</v>
      </c>
      <c r="K4" s="10" t="s">
        <v>50</v>
      </c>
    </row>
    <row r="5" spans="1:11">
      <c r="A5" s="10">
        <v>4</v>
      </c>
      <c r="B5" s="10">
        <f>经验配置!AN67</f>
        <v>299090</v>
      </c>
      <c r="E5" s="10">
        <v>4</v>
      </c>
      <c r="F5" s="10" t="s">
        <v>1326</v>
      </c>
      <c r="G5" s="10">
        <v>40</v>
      </c>
      <c r="H5" s="10">
        <f t="shared" si="0"/>
        <v>17921</v>
      </c>
      <c r="I5" s="10">
        <f t="shared" si="1"/>
        <v>20000</v>
      </c>
      <c r="J5" s="10">
        <f t="shared" si="2"/>
        <v>10</v>
      </c>
      <c r="K5" s="10" t="s">
        <v>50</v>
      </c>
    </row>
    <row r="6" spans="1:11">
      <c r="A6" s="10">
        <v>5</v>
      </c>
      <c r="B6" s="10">
        <f>经验配置!AN72</f>
        <v>466923</v>
      </c>
      <c r="E6" s="10">
        <v>5</v>
      </c>
      <c r="F6" s="10" t="s">
        <v>1327</v>
      </c>
      <c r="G6" s="10">
        <v>50</v>
      </c>
      <c r="H6" s="10">
        <f t="shared" si="0"/>
        <v>22401</v>
      </c>
      <c r="I6" s="10">
        <f t="shared" si="1"/>
        <v>40000</v>
      </c>
      <c r="J6" s="10">
        <f t="shared" si="2"/>
        <v>20</v>
      </c>
      <c r="K6" s="10" t="s">
        <v>50</v>
      </c>
    </row>
    <row r="7" spans="1:11">
      <c r="A7" s="10">
        <v>6</v>
      </c>
      <c r="B7" s="10">
        <f>经验配置!AN75</f>
        <v>580849</v>
      </c>
      <c r="E7" s="10">
        <v>6</v>
      </c>
      <c r="F7" s="10" t="s">
        <v>1328</v>
      </c>
      <c r="G7" s="10">
        <v>60</v>
      </c>
      <c r="H7" s="10">
        <f t="shared" si="0"/>
        <v>26881</v>
      </c>
      <c r="I7" s="10">
        <f t="shared" si="1"/>
        <v>40000</v>
      </c>
      <c r="J7" s="10">
        <f t="shared" si="2"/>
        <v>20</v>
      </c>
      <c r="K7" s="10" t="s">
        <v>50</v>
      </c>
    </row>
    <row r="8" spans="1:11">
      <c r="A8" s="10">
        <v>7</v>
      </c>
      <c r="B8" s="10">
        <f>经验配置!AN78</f>
        <v>746826</v>
      </c>
      <c r="E8" s="10">
        <v>7</v>
      </c>
      <c r="F8" s="10" t="s">
        <v>1329</v>
      </c>
      <c r="G8" s="10">
        <v>70</v>
      </c>
      <c r="H8" s="10">
        <f t="shared" si="0"/>
        <v>31362</v>
      </c>
      <c r="I8" s="10">
        <f t="shared" si="1"/>
        <v>60000</v>
      </c>
      <c r="J8" s="10">
        <f t="shared" si="2"/>
        <v>30</v>
      </c>
      <c r="K8" s="10" t="s">
        <v>50</v>
      </c>
    </row>
    <row r="9" spans="1:11">
      <c r="A9" s="10">
        <v>8</v>
      </c>
      <c r="B9" s="10">
        <f>经验配置!AN81</f>
        <v>992932</v>
      </c>
      <c r="E9" s="10">
        <v>8</v>
      </c>
      <c r="F9" s="10" t="s">
        <v>1330</v>
      </c>
      <c r="G9" s="10">
        <v>80</v>
      </c>
      <c r="H9" s="10">
        <f t="shared" si="0"/>
        <v>35842</v>
      </c>
      <c r="I9" s="10">
        <f t="shared" si="1"/>
        <v>60000</v>
      </c>
      <c r="J9" s="10">
        <f t="shared" si="2"/>
        <v>30</v>
      </c>
      <c r="K9" s="10" t="s">
        <v>50</v>
      </c>
    </row>
    <row r="10" spans="1:11">
      <c r="A10" s="10">
        <v>9</v>
      </c>
      <c r="B10" s="10">
        <f>经验配置!AN84</f>
        <v>0</v>
      </c>
      <c r="E10" s="10">
        <v>9</v>
      </c>
      <c r="F10" s="10" t="s">
        <v>1331</v>
      </c>
      <c r="G10" s="10">
        <v>90</v>
      </c>
      <c r="H10" s="10">
        <f t="shared" si="0"/>
        <v>40322</v>
      </c>
      <c r="I10" s="10">
        <f t="shared" si="1"/>
        <v>80000</v>
      </c>
      <c r="J10" s="10">
        <f t="shared" si="2"/>
        <v>40</v>
      </c>
      <c r="K10" s="10" t="s">
        <v>50</v>
      </c>
    </row>
    <row r="11" spans="1:11">
      <c r="A11" s="10">
        <v>10</v>
      </c>
      <c r="B11" s="10">
        <f>经验配置!AN85</f>
        <v>0</v>
      </c>
      <c r="E11" s="10">
        <v>10</v>
      </c>
      <c r="F11" s="10" t="s">
        <v>1332</v>
      </c>
      <c r="G11" s="10">
        <v>100</v>
      </c>
      <c r="H11" s="10">
        <f t="shared" si="0"/>
        <v>44803</v>
      </c>
      <c r="I11" s="10">
        <f t="shared" si="1"/>
        <v>80000</v>
      </c>
      <c r="J11" s="10">
        <f t="shared" si="2"/>
        <v>40</v>
      </c>
      <c r="K11" s="10" t="s">
        <v>50</v>
      </c>
    </row>
    <row r="12" spans="1:11">
      <c r="A12" s="10">
        <v>11</v>
      </c>
      <c r="B12" s="10">
        <f>经验配置!AN86</f>
        <v>0</v>
      </c>
      <c r="E12" s="10">
        <v>11</v>
      </c>
      <c r="F12" s="10" t="s">
        <v>1333</v>
      </c>
      <c r="G12" s="10">
        <v>110</v>
      </c>
      <c r="H12" s="10">
        <f t="shared" si="0"/>
        <v>49283</v>
      </c>
      <c r="I12" s="10">
        <f t="shared" si="1"/>
        <v>80000</v>
      </c>
      <c r="J12" s="10">
        <f t="shared" si="2"/>
        <v>40</v>
      </c>
      <c r="K12" s="10" t="s">
        <v>50</v>
      </c>
    </row>
    <row r="13" spans="1:11">
      <c r="A13" s="10">
        <v>12</v>
      </c>
      <c r="B13" s="10">
        <f>经验配置!AN87</f>
        <v>0</v>
      </c>
      <c r="E13" s="10">
        <v>12</v>
      </c>
      <c r="F13" s="10" t="s">
        <v>1334</v>
      </c>
      <c r="G13" s="10">
        <v>120</v>
      </c>
      <c r="H13" s="10">
        <f t="shared" si="0"/>
        <v>53763</v>
      </c>
      <c r="I13" s="10">
        <f t="shared" si="1"/>
        <v>100000</v>
      </c>
      <c r="J13" s="10">
        <f t="shared" si="2"/>
        <v>50</v>
      </c>
      <c r="K13" s="10" t="s">
        <v>50</v>
      </c>
    </row>
    <row r="14" spans="1:11">
      <c r="A14" s="10">
        <v>13</v>
      </c>
      <c r="B14" s="10">
        <f>经验配置!AN88</f>
        <v>0</v>
      </c>
      <c r="E14" s="10">
        <v>13</v>
      </c>
      <c r="F14" s="10" t="s">
        <v>1335</v>
      </c>
      <c r="G14" s="10">
        <v>130</v>
      </c>
      <c r="H14" s="10">
        <f t="shared" si="0"/>
        <v>58244</v>
      </c>
      <c r="I14" s="10">
        <f t="shared" si="1"/>
        <v>100000</v>
      </c>
      <c r="J14" s="10">
        <f t="shared" si="2"/>
        <v>50</v>
      </c>
      <c r="K14" s="10" t="s">
        <v>50</v>
      </c>
    </row>
    <row r="15" spans="1:11">
      <c r="A15" s="10">
        <v>14</v>
      </c>
      <c r="B15" s="10">
        <f>经验配置!AN89</f>
        <v>0</v>
      </c>
      <c r="E15" s="10">
        <v>14</v>
      </c>
      <c r="F15" s="10" t="s">
        <v>1336</v>
      </c>
      <c r="G15" s="10">
        <v>140</v>
      </c>
      <c r="H15" s="10">
        <f t="shared" si="0"/>
        <v>62724</v>
      </c>
      <c r="I15" s="10">
        <f t="shared" si="1"/>
        <v>120000</v>
      </c>
      <c r="J15" s="10">
        <f t="shared" si="2"/>
        <v>60</v>
      </c>
      <c r="K15" s="10" t="s">
        <v>50</v>
      </c>
    </row>
    <row r="16" spans="1:11">
      <c r="A16" s="10">
        <v>15</v>
      </c>
      <c r="B16" s="10">
        <f>经验配置!AN90</f>
        <v>0</v>
      </c>
      <c r="E16" s="10">
        <v>15</v>
      </c>
      <c r="F16" s="10" t="s">
        <v>1337</v>
      </c>
      <c r="G16" s="10">
        <v>150</v>
      </c>
      <c r="H16" s="10">
        <f t="shared" si="0"/>
        <v>67204</v>
      </c>
      <c r="I16" s="10">
        <f t="shared" si="1"/>
        <v>120000</v>
      </c>
      <c r="J16" s="10">
        <f t="shared" si="2"/>
        <v>60</v>
      </c>
      <c r="K16" s="10" t="s">
        <v>50</v>
      </c>
    </row>
    <row r="17" spans="1:11">
      <c r="A17" s="10">
        <v>16</v>
      </c>
      <c r="B17" s="10">
        <f>经验配置!AN91</f>
        <v>0</v>
      </c>
      <c r="E17" s="10">
        <v>16</v>
      </c>
      <c r="F17" s="10" t="s">
        <v>1338</v>
      </c>
      <c r="G17" s="10">
        <v>160</v>
      </c>
      <c r="H17" s="10">
        <f t="shared" si="0"/>
        <v>71684</v>
      </c>
      <c r="I17" s="10">
        <f t="shared" si="1"/>
        <v>140000</v>
      </c>
      <c r="J17" s="10">
        <f t="shared" si="2"/>
        <v>70</v>
      </c>
      <c r="K17" s="10" t="s">
        <v>50</v>
      </c>
    </row>
    <row r="18" spans="1:11">
      <c r="A18" s="10">
        <v>17</v>
      </c>
      <c r="B18" s="10">
        <f>经验配置!AN92</f>
        <v>0</v>
      </c>
      <c r="E18" s="10">
        <v>17</v>
      </c>
      <c r="F18" s="10" t="s">
        <v>1339</v>
      </c>
      <c r="G18" s="10">
        <v>170</v>
      </c>
      <c r="H18" s="10">
        <f t="shared" si="0"/>
        <v>76165</v>
      </c>
      <c r="I18" s="10">
        <f t="shared" si="1"/>
        <v>140000</v>
      </c>
      <c r="J18" s="10">
        <f t="shared" si="2"/>
        <v>70</v>
      </c>
      <c r="K18" s="10" t="s">
        <v>50</v>
      </c>
    </row>
    <row r="19" spans="1:11">
      <c r="A19" s="10">
        <v>18</v>
      </c>
      <c r="B19" s="10">
        <f>经验配置!AN93</f>
        <v>0</v>
      </c>
      <c r="E19" s="10">
        <v>18</v>
      </c>
      <c r="F19" s="10" t="s">
        <v>1340</v>
      </c>
      <c r="G19" s="10">
        <v>180</v>
      </c>
      <c r="H19" s="10">
        <f t="shared" si="0"/>
        <v>80645</v>
      </c>
      <c r="I19" s="10">
        <f t="shared" si="1"/>
        <v>160000</v>
      </c>
      <c r="J19" s="10">
        <f t="shared" si="2"/>
        <v>80</v>
      </c>
      <c r="K19" s="10" t="s">
        <v>50</v>
      </c>
    </row>
    <row r="20" spans="1:11">
      <c r="A20" s="10">
        <v>19</v>
      </c>
      <c r="B20" s="10">
        <f>经验配置!AN94</f>
        <v>0</v>
      </c>
      <c r="E20" s="10">
        <v>19</v>
      </c>
      <c r="F20" s="10" t="s">
        <v>1341</v>
      </c>
      <c r="G20" s="10">
        <v>190</v>
      </c>
      <c r="H20" s="10">
        <f t="shared" si="0"/>
        <v>85125</v>
      </c>
      <c r="I20" s="10">
        <f t="shared" si="1"/>
        <v>160000</v>
      </c>
      <c r="J20" s="10">
        <f t="shared" si="2"/>
        <v>80</v>
      </c>
      <c r="K20" s="10" t="s">
        <v>50</v>
      </c>
    </row>
    <row r="21" spans="1:11">
      <c r="A21" s="10">
        <v>20</v>
      </c>
      <c r="B21" s="10">
        <f>经验配置!AN95</f>
        <v>0</v>
      </c>
      <c r="E21" s="10">
        <v>20</v>
      </c>
      <c r="F21" s="10" t="s">
        <v>1342</v>
      </c>
      <c r="G21" s="10">
        <v>200</v>
      </c>
      <c r="H21" s="10">
        <f t="shared" si="0"/>
        <v>89606</v>
      </c>
      <c r="I21" s="10">
        <f t="shared" si="1"/>
        <v>160000</v>
      </c>
      <c r="J21" s="10">
        <f t="shared" si="2"/>
        <v>80</v>
      </c>
      <c r="K21" s="10" t="s">
        <v>50</v>
      </c>
    </row>
    <row r="22" spans="1:11">
      <c r="A22" s="10">
        <v>21</v>
      </c>
      <c r="B22" s="10">
        <f>经验配置!AN96</f>
        <v>0</v>
      </c>
      <c r="E22" s="10">
        <v>21</v>
      </c>
      <c r="F22" s="10" t="s">
        <v>1343</v>
      </c>
      <c r="G22" s="10">
        <v>5</v>
      </c>
      <c r="H22" s="10">
        <f t="shared" si="0"/>
        <v>2240</v>
      </c>
      <c r="I22" s="10">
        <f t="shared" si="1"/>
        <v>0</v>
      </c>
      <c r="J22" s="10">
        <f>INT(H22/10000)*5</f>
        <v>0</v>
      </c>
      <c r="K22" s="10" t="s">
        <v>59</v>
      </c>
    </row>
    <row r="23" spans="1:11">
      <c r="A23" s="10">
        <v>22</v>
      </c>
      <c r="B23" s="10">
        <f>经验配置!AN97</f>
        <v>0</v>
      </c>
      <c r="E23" s="10">
        <v>22</v>
      </c>
      <c r="F23" s="10" t="s">
        <v>1344</v>
      </c>
      <c r="G23" s="10">
        <v>10</v>
      </c>
      <c r="H23" s="10">
        <f t="shared" si="0"/>
        <v>4480</v>
      </c>
      <c r="I23" s="10">
        <f t="shared" si="1"/>
        <v>0</v>
      </c>
      <c r="J23" s="10">
        <f t="shared" ref="J23:J32" si="3">INT(H23/10000)*5</f>
        <v>0</v>
      </c>
      <c r="K23" s="10" t="s">
        <v>59</v>
      </c>
    </row>
    <row r="24" spans="1:11">
      <c r="A24" s="10">
        <v>23</v>
      </c>
      <c r="B24" s="10">
        <f>经验配置!AN98</f>
        <v>0</v>
      </c>
      <c r="E24" s="10">
        <v>23</v>
      </c>
      <c r="F24" s="10" t="s">
        <v>1345</v>
      </c>
      <c r="G24" s="10">
        <v>15</v>
      </c>
      <c r="H24" s="10">
        <f t="shared" si="0"/>
        <v>6720</v>
      </c>
      <c r="I24" s="10">
        <f t="shared" si="1"/>
        <v>0</v>
      </c>
      <c r="J24" s="10">
        <f t="shared" si="3"/>
        <v>0</v>
      </c>
      <c r="K24" s="10" t="s">
        <v>59</v>
      </c>
    </row>
    <row r="25" spans="1:11">
      <c r="A25" s="10">
        <v>24</v>
      </c>
      <c r="B25" s="10">
        <f>经验配置!AN99</f>
        <v>0</v>
      </c>
      <c r="E25" s="10">
        <v>24</v>
      </c>
      <c r="F25" s="10" t="s">
        <v>1346</v>
      </c>
      <c r="G25" s="10">
        <v>20</v>
      </c>
      <c r="H25" s="10">
        <f t="shared" si="0"/>
        <v>8960</v>
      </c>
      <c r="I25" s="10">
        <f t="shared" si="1"/>
        <v>0</v>
      </c>
      <c r="J25" s="10">
        <f t="shared" si="3"/>
        <v>0</v>
      </c>
      <c r="K25" s="10" t="s">
        <v>59</v>
      </c>
    </row>
    <row r="26" spans="1:11">
      <c r="A26" s="10">
        <v>25</v>
      </c>
      <c r="B26" s="10">
        <f>经验配置!AN100</f>
        <v>0</v>
      </c>
      <c r="E26" s="10">
        <v>25</v>
      </c>
      <c r="F26" s="10" t="s">
        <v>1347</v>
      </c>
      <c r="G26" s="10">
        <v>25</v>
      </c>
      <c r="H26" s="10">
        <f t="shared" si="0"/>
        <v>11200</v>
      </c>
      <c r="I26" s="10">
        <f t="shared" si="1"/>
        <v>20000</v>
      </c>
      <c r="J26" s="10">
        <f t="shared" si="3"/>
        <v>5</v>
      </c>
      <c r="K26" s="10" t="s">
        <v>60</v>
      </c>
    </row>
    <row r="27" spans="1:11">
      <c r="A27" s="10">
        <v>26</v>
      </c>
      <c r="B27" s="10">
        <f>经验配置!AN101</f>
        <v>0</v>
      </c>
      <c r="E27" s="10">
        <v>26</v>
      </c>
      <c r="F27" s="10" t="s">
        <v>1348</v>
      </c>
      <c r="G27" s="10">
        <v>30</v>
      </c>
      <c r="H27" s="10">
        <f t="shared" si="0"/>
        <v>13440</v>
      </c>
      <c r="I27" s="10">
        <f t="shared" si="1"/>
        <v>20000</v>
      </c>
      <c r="J27" s="10">
        <f t="shared" si="3"/>
        <v>5</v>
      </c>
      <c r="K27" s="10" t="s">
        <v>60</v>
      </c>
    </row>
    <row r="28" spans="1:11">
      <c r="A28" s="10">
        <v>27</v>
      </c>
      <c r="B28" s="10">
        <f>经验配置!AN102</f>
        <v>0</v>
      </c>
      <c r="E28" s="10">
        <v>27</v>
      </c>
      <c r="F28" s="10" t="s">
        <v>1349</v>
      </c>
      <c r="G28" s="10">
        <v>35</v>
      </c>
      <c r="H28" s="10">
        <f t="shared" si="0"/>
        <v>15681</v>
      </c>
      <c r="I28" s="10">
        <f t="shared" si="1"/>
        <v>20000</v>
      </c>
      <c r="J28" s="10">
        <f t="shared" si="3"/>
        <v>5</v>
      </c>
      <c r="K28" s="10" t="s">
        <v>60</v>
      </c>
    </row>
    <row r="29" spans="1:11">
      <c r="A29" s="10">
        <v>28</v>
      </c>
      <c r="B29" s="10">
        <f>经验配置!AN103</f>
        <v>0</v>
      </c>
      <c r="E29" s="10">
        <v>28</v>
      </c>
      <c r="F29" s="10" t="s">
        <v>1350</v>
      </c>
      <c r="G29" s="10">
        <v>40</v>
      </c>
      <c r="H29" s="10">
        <f t="shared" si="0"/>
        <v>17921</v>
      </c>
      <c r="I29" s="10">
        <f t="shared" si="1"/>
        <v>20000</v>
      </c>
      <c r="J29" s="10">
        <f t="shared" si="3"/>
        <v>5</v>
      </c>
      <c r="K29" s="10" t="s">
        <v>60</v>
      </c>
    </row>
    <row r="30" spans="1:11">
      <c r="A30" s="10">
        <v>29</v>
      </c>
      <c r="B30" s="10">
        <f>经验配置!AN104</f>
        <v>0</v>
      </c>
      <c r="E30" s="10">
        <v>29</v>
      </c>
      <c r="F30" s="10" t="s">
        <v>1351</v>
      </c>
      <c r="G30" s="10">
        <v>45</v>
      </c>
      <c r="H30" s="10">
        <f t="shared" si="0"/>
        <v>20161</v>
      </c>
      <c r="I30" s="10">
        <f t="shared" si="1"/>
        <v>40000</v>
      </c>
      <c r="J30" s="10">
        <f t="shared" si="3"/>
        <v>10</v>
      </c>
      <c r="K30" s="10" t="s">
        <v>60</v>
      </c>
    </row>
    <row r="31" spans="1:11">
      <c r="A31" s="10">
        <v>30</v>
      </c>
      <c r="B31" s="10">
        <f>经验配置!AN105</f>
        <v>0</v>
      </c>
      <c r="E31" s="10">
        <v>30</v>
      </c>
      <c r="F31" s="10" t="s">
        <v>1352</v>
      </c>
      <c r="G31" s="10">
        <v>50</v>
      </c>
      <c r="H31" s="10">
        <f t="shared" si="0"/>
        <v>22401</v>
      </c>
      <c r="I31" s="10">
        <f t="shared" si="1"/>
        <v>40000</v>
      </c>
      <c r="J31" s="10">
        <f t="shared" si="3"/>
        <v>10</v>
      </c>
      <c r="K31" s="10" t="s">
        <v>60</v>
      </c>
    </row>
    <row r="32" spans="5:11">
      <c r="E32" s="10">
        <v>31</v>
      </c>
      <c r="F32" s="10" t="s">
        <v>1353</v>
      </c>
      <c r="G32" s="10">
        <v>55</v>
      </c>
      <c r="H32" s="10">
        <f t="shared" si="0"/>
        <v>24641</v>
      </c>
      <c r="I32" s="10">
        <f t="shared" si="1"/>
        <v>40000</v>
      </c>
      <c r="J32" s="10">
        <f t="shared" si="3"/>
        <v>10</v>
      </c>
      <c r="K32" s="10" t="s">
        <v>60</v>
      </c>
    </row>
    <row r="33" spans="5:11">
      <c r="E33" s="10">
        <v>32</v>
      </c>
      <c r="F33" s="10" t="s">
        <v>1354</v>
      </c>
      <c r="G33" s="10">
        <v>5</v>
      </c>
      <c r="H33" s="10">
        <f t="shared" si="0"/>
        <v>2240</v>
      </c>
      <c r="I33" s="10">
        <f t="shared" si="1"/>
        <v>0</v>
      </c>
      <c r="J33" s="10">
        <f>INT(H33/10000)</f>
        <v>0</v>
      </c>
      <c r="K33" s="10" t="s">
        <v>48</v>
      </c>
    </row>
    <row r="34" spans="5:11">
      <c r="E34" s="10">
        <v>33</v>
      </c>
      <c r="F34" s="10" t="s">
        <v>1355</v>
      </c>
      <c r="G34" s="10">
        <v>10</v>
      </c>
      <c r="H34" s="10">
        <f t="shared" si="0"/>
        <v>4480</v>
      </c>
      <c r="I34" s="10">
        <f t="shared" si="1"/>
        <v>0</v>
      </c>
      <c r="J34" s="10">
        <f t="shared" ref="J34:J43" si="4">INT(H34/10000)</f>
        <v>0</v>
      </c>
      <c r="K34" s="10" t="s">
        <v>48</v>
      </c>
    </row>
    <row r="35" spans="5:11">
      <c r="E35" s="10">
        <v>34</v>
      </c>
      <c r="F35" s="10" t="s">
        <v>1356</v>
      </c>
      <c r="G35" s="10">
        <v>15</v>
      </c>
      <c r="H35" s="10">
        <f t="shared" ref="H35:H66" si="5">INT(SUM($B$2:$B$34)/SUM($G$2:$G$101)*G35)</f>
        <v>6720</v>
      </c>
      <c r="I35" s="10">
        <f t="shared" ref="I35:I66" si="6">INT(H35/10000)*20000</f>
        <v>0</v>
      </c>
      <c r="J35" s="10">
        <f t="shared" si="4"/>
        <v>0</v>
      </c>
      <c r="K35" s="10" t="s">
        <v>48</v>
      </c>
    </row>
    <row r="36" spans="5:11">
      <c r="E36" s="10">
        <v>35</v>
      </c>
      <c r="F36" s="10" t="s">
        <v>1357</v>
      </c>
      <c r="G36" s="10">
        <v>20</v>
      </c>
      <c r="H36" s="10">
        <f t="shared" si="5"/>
        <v>8960</v>
      </c>
      <c r="I36" s="10">
        <f t="shared" si="6"/>
        <v>0</v>
      </c>
      <c r="J36" s="10">
        <f t="shared" si="4"/>
        <v>0</v>
      </c>
      <c r="K36" s="10" t="s">
        <v>48</v>
      </c>
    </row>
    <row r="37" spans="5:11">
      <c r="E37" s="10">
        <v>36</v>
      </c>
      <c r="F37" s="10" t="s">
        <v>1358</v>
      </c>
      <c r="G37" s="10">
        <v>25</v>
      </c>
      <c r="H37" s="10">
        <f t="shared" si="5"/>
        <v>11200</v>
      </c>
      <c r="I37" s="10">
        <f t="shared" si="6"/>
        <v>20000</v>
      </c>
      <c r="J37" s="10">
        <f t="shared" si="4"/>
        <v>1</v>
      </c>
      <c r="K37" s="10" t="s">
        <v>48</v>
      </c>
    </row>
    <row r="38" spans="5:11">
      <c r="E38" s="10">
        <v>37</v>
      </c>
      <c r="F38" s="10" t="s">
        <v>1359</v>
      </c>
      <c r="G38" s="10">
        <v>30</v>
      </c>
      <c r="H38" s="10">
        <f t="shared" si="5"/>
        <v>13440</v>
      </c>
      <c r="I38" s="10">
        <f t="shared" si="6"/>
        <v>20000</v>
      </c>
      <c r="J38" s="10">
        <f t="shared" si="4"/>
        <v>1</v>
      </c>
      <c r="K38" s="10" t="s">
        <v>48</v>
      </c>
    </row>
    <row r="39" spans="5:11">
      <c r="E39" s="10">
        <v>38</v>
      </c>
      <c r="F39" s="10" t="s">
        <v>1360</v>
      </c>
      <c r="G39" s="10">
        <v>35</v>
      </c>
      <c r="H39" s="10">
        <f t="shared" si="5"/>
        <v>15681</v>
      </c>
      <c r="I39" s="10">
        <f t="shared" si="6"/>
        <v>20000</v>
      </c>
      <c r="J39" s="10">
        <f t="shared" si="4"/>
        <v>1</v>
      </c>
      <c r="K39" s="10" t="s">
        <v>48</v>
      </c>
    </row>
    <row r="40" spans="5:11">
      <c r="E40" s="10">
        <v>39</v>
      </c>
      <c r="F40" s="10" t="s">
        <v>1361</v>
      </c>
      <c r="G40" s="10">
        <v>40</v>
      </c>
      <c r="H40" s="10">
        <f t="shared" si="5"/>
        <v>17921</v>
      </c>
      <c r="I40" s="10">
        <f t="shared" si="6"/>
        <v>20000</v>
      </c>
      <c r="J40" s="10">
        <f t="shared" si="4"/>
        <v>1</v>
      </c>
      <c r="K40" s="10" t="s">
        <v>48</v>
      </c>
    </row>
    <row r="41" spans="5:11">
      <c r="E41" s="10">
        <v>40</v>
      </c>
      <c r="F41" s="10" t="s">
        <v>1362</v>
      </c>
      <c r="G41" s="10">
        <v>45</v>
      </c>
      <c r="H41" s="10">
        <f t="shared" si="5"/>
        <v>20161</v>
      </c>
      <c r="I41" s="10">
        <f t="shared" si="6"/>
        <v>40000</v>
      </c>
      <c r="J41" s="10">
        <f t="shared" si="4"/>
        <v>2</v>
      </c>
      <c r="K41" s="10" t="s">
        <v>48</v>
      </c>
    </row>
    <row r="42" spans="5:11">
      <c r="E42" s="10">
        <v>41</v>
      </c>
      <c r="F42" s="10" t="s">
        <v>1363</v>
      </c>
      <c r="G42" s="10">
        <v>50</v>
      </c>
      <c r="H42" s="10">
        <f t="shared" si="5"/>
        <v>22401</v>
      </c>
      <c r="I42" s="10">
        <f t="shared" si="6"/>
        <v>40000</v>
      </c>
      <c r="J42" s="10">
        <f t="shared" si="4"/>
        <v>2</v>
      </c>
      <c r="K42" s="10" t="s">
        <v>48</v>
      </c>
    </row>
    <row r="43" spans="5:11">
      <c r="E43" s="10">
        <v>42</v>
      </c>
      <c r="F43" s="10" t="s">
        <v>1364</v>
      </c>
      <c r="G43" s="10">
        <v>55</v>
      </c>
      <c r="H43" s="10">
        <f t="shared" si="5"/>
        <v>24641</v>
      </c>
      <c r="I43" s="10">
        <f t="shared" si="6"/>
        <v>40000</v>
      </c>
      <c r="J43" s="10">
        <f t="shared" si="4"/>
        <v>2</v>
      </c>
      <c r="K43" s="10" t="s">
        <v>48</v>
      </c>
    </row>
    <row r="44" spans="5:11">
      <c r="E44" s="10">
        <v>43</v>
      </c>
      <c r="F44" s="10" t="s">
        <v>1365</v>
      </c>
      <c r="G44" s="10">
        <v>10</v>
      </c>
      <c r="H44" s="10">
        <f t="shared" si="5"/>
        <v>4480</v>
      </c>
      <c r="I44" s="10">
        <f t="shared" si="6"/>
        <v>0</v>
      </c>
      <c r="J44" s="10">
        <f>INT(H44/10000)*5</f>
        <v>0</v>
      </c>
      <c r="K44" s="10" t="s">
        <v>52</v>
      </c>
    </row>
    <row r="45" spans="5:11">
      <c r="E45" s="10">
        <v>44</v>
      </c>
      <c r="F45" s="10" t="s">
        <v>1366</v>
      </c>
      <c r="G45" s="10">
        <v>20</v>
      </c>
      <c r="H45" s="10">
        <f t="shared" si="5"/>
        <v>8960</v>
      </c>
      <c r="I45" s="10">
        <f t="shared" si="6"/>
        <v>0</v>
      </c>
      <c r="J45" s="10">
        <f t="shared" ref="J45:J63" si="7">INT(H45/10000)*5</f>
        <v>0</v>
      </c>
      <c r="K45" s="10" t="s">
        <v>52</v>
      </c>
    </row>
    <row r="46" spans="5:11">
      <c r="E46" s="10">
        <v>45</v>
      </c>
      <c r="F46" s="10" t="s">
        <v>1367</v>
      </c>
      <c r="G46" s="10">
        <v>30</v>
      </c>
      <c r="H46" s="10">
        <f t="shared" si="5"/>
        <v>13440</v>
      </c>
      <c r="I46" s="10">
        <f t="shared" si="6"/>
        <v>20000</v>
      </c>
      <c r="J46" s="10">
        <f t="shared" si="7"/>
        <v>5</v>
      </c>
      <c r="K46" s="10" t="s">
        <v>52</v>
      </c>
    </row>
    <row r="47" spans="5:11">
      <c r="E47" s="10">
        <v>46</v>
      </c>
      <c r="F47" s="10" t="s">
        <v>1368</v>
      </c>
      <c r="G47" s="10">
        <v>40</v>
      </c>
      <c r="H47" s="10">
        <f t="shared" si="5"/>
        <v>17921</v>
      </c>
      <c r="I47" s="10">
        <f t="shared" si="6"/>
        <v>20000</v>
      </c>
      <c r="J47" s="10">
        <f t="shared" si="7"/>
        <v>5</v>
      </c>
      <c r="K47" s="10" t="s">
        <v>52</v>
      </c>
    </row>
    <row r="48" spans="5:11">
      <c r="E48" s="10">
        <v>47</v>
      </c>
      <c r="F48" s="10" t="s">
        <v>1369</v>
      </c>
      <c r="G48" s="10">
        <v>50</v>
      </c>
      <c r="H48" s="10">
        <f t="shared" si="5"/>
        <v>22401</v>
      </c>
      <c r="I48" s="10">
        <f t="shared" si="6"/>
        <v>40000</v>
      </c>
      <c r="J48" s="10">
        <f t="shared" si="7"/>
        <v>10</v>
      </c>
      <c r="K48" s="10" t="s">
        <v>52</v>
      </c>
    </row>
    <row r="49" spans="5:11">
      <c r="E49" s="10">
        <v>48</v>
      </c>
      <c r="F49" s="10" t="s">
        <v>1370</v>
      </c>
      <c r="G49" s="10">
        <v>60</v>
      </c>
      <c r="H49" s="10">
        <f t="shared" si="5"/>
        <v>26881</v>
      </c>
      <c r="I49" s="10">
        <f t="shared" si="6"/>
        <v>40000</v>
      </c>
      <c r="J49" s="10">
        <f t="shared" si="7"/>
        <v>10</v>
      </c>
      <c r="K49" s="10" t="s">
        <v>52</v>
      </c>
    </row>
    <row r="50" spans="5:11">
      <c r="E50" s="10">
        <v>49</v>
      </c>
      <c r="F50" s="10" t="s">
        <v>1371</v>
      </c>
      <c r="G50" s="10">
        <v>70</v>
      </c>
      <c r="H50" s="10">
        <f t="shared" si="5"/>
        <v>31362</v>
      </c>
      <c r="I50" s="10">
        <f t="shared" si="6"/>
        <v>60000</v>
      </c>
      <c r="J50" s="10">
        <f t="shared" si="7"/>
        <v>15</v>
      </c>
      <c r="K50" s="10" t="s">
        <v>52</v>
      </c>
    </row>
    <row r="51" spans="5:11">
      <c r="E51" s="10">
        <v>50</v>
      </c>
      <c r="F51" s="10" t="s">
        <v>1372</v>
      </c>
      <c r="G51" s="10">
        <v>80</v>
      </c>
      <c r="H51" s="10">
        <f t="shared" si="5"/>
        <v>35842</v>
      </c>
      <c r="I51" s="10">
        <f t="shared" si="6"/>
        <v>60000</v>
      </c>
      <c r="J51" s="10">
        <f t="shared" si="7"/>
        <v>15</v>
      </c>
      <c r="K51" s="10" t="s">
        <v>52</v>
      </c>
    </row>
    <row r="52" spans="5:11">
      <c r="E52" s="10">
        <v>51</v>
      </c>
      <c r="F52" s="10" t="s">
        <v>1373</v>
      </c>
      <c r="G52" s="10">
        <v>90</v>
      </c>
      <c r="H52" s="10">
        <f t="shared" si="5"/>
        <v>40322</v>
      </c>
      <c r="I52" s="10">
        <f t="shared" si="6"/>
        <v>80000</v>
      </c>
      <c r="J52" s="10">
        <f t="shared" si="7"/>
        <v>20</v>
      </c>
      <c r="K52" s="10" t="s">
        <v>52</v>
      </c>
    </row>
    <row r="53" spans="5:11">
      <c r="E53" s="10">
        <v>52</v>
      </c>
      <c r="F53" s="10" t="s">
        <v>1374</v>
      </c>
      <c r="G53" s="10">
        <v>100</v>
      </c>
      <c r="H53" s="10">
        <f t="shared" si="5"/>
        <v>44803</v>
      </c>
      <c r="I53" s="10">
        <f t="shared" si="6"/>
        <v>80000</v>
      </c>
      <c r="J53" s="10">
        <f t="shared" si="7"/>
        <v>20</v>
      </c>
      <c r="K53" s="10" t="s">
        <v>52</v>
      </c>
    </row>
    <row r="54" spans="5:11">
      <c r="E54" s="10">
        <v>53</v>
      </c>
      <c r="F54" s="10" t="s">
        <v>1375</v>
      </c>
      <c r="G54" s="10">
        <v>110</v>
      </c>
      <c r="H54" s="10">
        <f t="shared" si="5"/>
        <v>49283</v>
      </c>
      <c r="I54" s="10">
        <f t="shared" si="6"/>
        <v>80000</v>
      </c>
      <c r="J54" s="10">
        <f t="shared" si="7"/>
        <v>20</v>
      </c>
      <c r="K54" s="10" t="s">
        <v>52</v>
      </c>
    </row>
    <row r="55" spans="5:11">
      <c r="E55" s="10">
        <v>54</v>
      </c>
      <c r="F55" s="10" t="s">
        <v>1376</v>
      </c>
      <c r="G55" s="10">
        <v>120</v>
      </c>
      <c r="H55" s="10">
        <f t="shared" si="5"/>
        <v>53763</v>
      </c>
      <c r="I55" s="10">
        <f t="shared" si="6"/>
        <v>100000</v>
      </c>
      <c r="J55" s="10">
        <f t="shared" si="7"/>
        <v>25</v>
      </c>
      <c r="K55" s="10" t="s">
        <v>52</v>
      </c>
    </row>
    <row r="56" spans="5:11">
      <c r="E56" s="10">
        <v>55</v>
      </c>
      <c r="F56" s="10" t="s">
        <v>1377</v>
      </c>
      <c r="G56" s="10">
        <v>130</v>
      </c>
      <c r="H56" s="10">
        <f t="shared" si="5"/>
        <v>58244</v>
      </c>
      <c r="I56" s="10">
        <f t="shared" si="6"/>
        <v>100000</v>
      </c>
      <c r="J56" s="10">
        <f t="shared" si="7"/>
        <v>25</v>
      </c>
      <c r="K56" s="10" t="s">
        <v>52</v>
      </c>
    </row>
    <row r="57" spans="5:11">
      <c r="E57" s="10">
        <v>56</v>
      </c>
      <c r="F57" s="10" t="s">
        <v>1378</v>
      </c>
      <c r="G57" s="10">
        <v>140</v>
      </c>
      <c r="H57" s="10">
        <f t="shared" si="5"/>
        <v>62724</v>
      </c>
      <c r="I57" s="10">
        <f t="shared" si="6"/>
        <v>120000</v>
      </c>
      <c r="J57" s="10">
        <f t="shared" si="7"/>
        <v>30</v>
      </c>
      <c r="K57" s="10" t="s">
        <v>52</v>
      </c>
    </row>
    <row r="58" spans="5:11">
      <c r="E58" s="10">
        <v>57</v>
      </c>
      <c r="F58" s="10" t="s">
        <v>1379</v>
      </c>
      <c r="G58" s="10">
        <v>150</v>
      </c>
      <c r="H58" s="10">
        <f t="shared" si="5"/>
        <v>67204</v>
      </c>
      <c r="I58" s="10">
        <f t="shared" si="6"/>
        <v>120000</v>
      </c>
      <c r="J58" s="10">
        <f t="shared" si="7"/>
        <v>30</v>
      </c>
      <c r="K58" s="10" t="s">
        <v>52</v>
      </c>
    </row>
    <row r="59" spans="5:11">
      <c r="E59" s="10">
        <v>58</v>
      </c>
      <c r="F59" s="10" t="s">
        <v>1380</v>
      </c>
      <c r="G59" s="10">
        <v>160</v>
      </c>
      <c r="H59" s="10">
        <f t="shared" si="5"/>
        <v>71684</v>
      </c>
      <c r="I59" s="10">
        <f t="shared" si="6"/>
        <v>140000</v>
      </c>
      <c r="J59" s="10">
        <f t="shared" si="7"/>
        <v>35</v>
      </c>
      <c r="K59" s="10" t="s">
        <v>52</v>
      </c>
    </row>
    <row r="60" spans="5:11">
      <c r="E60" s="10">
        <v>59</v>
      </c>
      <c r="F60" s="10" t="s">
        <v>1381</v>
      </c>
      <c r="G60" s="10">
        <v>170</v>
      </c>
      <c r="H60" s="10">
        <f t="shared" si="5"/>
        <v>76165</v>
      </c>
      <c r="I60" s="10">
        <f t="shared" si="6"/>
        <v>140000</v>
      </c>
      <c r="J60" s="10">
        <f t="shared" si="7"/>
        <v>35</v>
      </c>
      <c r="K60" s="10" t="s">
        <v>52</v>
      </c>
    </row>
    <row r="61" spans="5:11">
      <c r="E61" s="10">
        <v>60</v>
      </c>
      <c r="F61" s="10" t="s">
        <v>1382</v>
      </c>
      <c r="G61" s="10">
        <v>180</v>
      </c>
      <c r="H61" s="10">
        <f t="shared" si="5"/>
        <v>80645</v>
      </c>
      <c r="I61" s="10">
        <f t="shared" si="6"/>
        <v>160000</v>
      </c>
      <c r="J61" s="10">
        <f t="shared" si="7"/>
        <v>40</v>
      </c>
      <c r="K61" s="10" t="s">
        <v>52</v>
      </c>
    </row>
    <row r="62" spans="5:11">
      <c r="E62" s="10">
        <v>61</v>
      </c>
      <c r="F62" s="10" t="s">
        <v>1383</v>
      </c>
      <c r="G62" s="10">
        <v>190</v>
      </c>
      <c r="H62" s="10">
        <f t="shared" si="5"/>
        <v>85125</v>
      </c>
      <c r="I62" s="10">
        <f t="shared" si="6"/>
        <v>160000</v>
      </c>
      <c r="J62" s="10">
        <f t="shared" si="7"/>
        <v>40</v>
      </c>
      <c r="K62" s="10" t="s">
        <v>52</v>
      </c>
    </row>
    <row r="63" spans="5:11">
      <c r="E63" s="10">
        <v>62</v>
      </c>
      <c r="F63" s="10" t="s">
        <v>1384</v>
      </c>
      <c r="G63" s="10">
        <v>200</v>
      </c>
      <c r="H63" s="10">
        <f t="shared" si="5"/>
        <v>89606</v>
      </c>
      <c r="I63" s="10">
        <f t="shared" si="6"/>
        <v>160000</v>
      </c>
      <c r="J63" s="10">
        <f t="shared" si="7"/>
        <v>40</v>
      </c>
      <c r="K63" s="10" t="s">
        <v>52</v>
      </c>
    </row>
    <row r="64" spans="5:11">
      <c r="E64" s="10">
        <v>63</v>
      </c>
      <c r="F64" s="10" t="s">
        <v>1385</v>
      </c>
      <c r="G64" s="10">
        <v>5</v>
      </c>
      <c r="H64" s="10">
        <f t="shared" si="5"/>
        <v>2240</v>
      </c>
      <c r="I64" s="10">
        <f t="shared" si="6"/>
        <v>0</v>
      </c>
      <c r="J64" s="10">
        <f>INT(H64/10000)*3</f>
        <v>0</v>
      </c>
      <c r="K64" s="10" t="s">
        <v>64</v>
      </c>
    </row>
    <row r="65" spans="5:11">
      <c r="E65" s="10">
        <v>64</v>
      </c>
      <c r="F65" s="10" t="s">
        <v>1386</v>
      </c>
      <c r="G65" s="10">
        <v>10</v>
      </c>
      <c r="H65" s="10">
        <f t="shared" si="5"/>
        <v>4480</v>
      </c>
      <c r="I65" s="10">
        <f t="shared" si="6"/>
        <v>0</v>
      </c>
      <c r="J65" s="10">
        <f t="shared" ref="J65:J76" si="8">INT(H65/10000)*3</f>
        <v>0</v>
      </c>
      <c r="K65" s="10" t="s">
        <v>64</v>
      </c>
    </row>
    <row r="66" spans="5:11">
      <c r="E66" s="10">
        <v>65</v>
      </c>
      <c r="F66" s="10" t="s">
        <v>1387</v>
      </c>
      <c r="G66" s="10">
        <v>15</v>
      </c>
      <c r="H66" s="10">
        <f t="shared" si="5"/>
        <v>6720</v>
      </c>
      <c r="I66" s="10">
        <f t="shared" si="6"/>
        <v>0</v>
      </c>
      <c r="J66" s="10">
        <f t="shared" si="8"/>
        <v>0</v>
      </c>
      <c r="K66" s="10" t="s">
        <v>64</v>
      </c>
    </row>
    <row r="67" spans="5:11">
      <c r="E67" s="10">
        <v>66</v>
      </c>
      <c r="F67" s="10" t="s">
        <v>1388</v>
      </c>
      <c r="G67" s="10">
        <v>20</v>
      </c>
      <c r="H67" s="10">
        <f t="shared" ref="H67:H101" si="9">INT(SUM($B$2:$B$34)/SUM($G$2:$G$101)*G67)</f>
        <v>8960</v>
      </c>
      <c r="I67" s="10">
        <f t="shared" ref="I67:I101" si="10">INT(H67/10000)*20000</f>
        <v>0</v>
      </c>
      <c r="J67" s="10">
        <f t="shared" si="8"/>
        <v>0</v>
      </c>
      <c r="K67" s="10" t="s">
        <v>64</v>
      </c>
    </row>
    <row r="68" spans="5:11">
      <c r="E68" s="10">
        <v>67</v>
      </c>
      <c r="F68" s="10" t="s">
        <v>1389</v>
      </c>
      <c r="G68" s="10">
        <v>25</v>
      </c>
      <c r="H68" s="10">
        <f t="shared" si="9"/>
        <v>11200</v>
      </c>
      <c r="I68" s="10">
        <f t="shared" si="10"/>
        <v>20000</v>
      </c>
      <c r="J68" s="10">
        <f t="shared" si="8"/>
        <v>3</v>
      </c>
      <c r="K68" s="10" t="s">
        <v>64</v>
      </c>
    </row>
    <row r="69" spans="5:11">
      <c r="E69" s="10">
        <v>68</v>
      </c>
      <c r="F69" s="10" t="s">
        <v>1390</v>
      </c>
      <c r="G69" s="10">
        <v>30</v>
      </c>
      <c r="H69" s="10">
        <f t="shared" si="9"/>
        <v>13440</v>
      </c>
      <c r="I69" s="10">
        <f t="shared" si="10"/>
        <v>20000</v>
      </c>
      <c r="J69" s="10">
        <f t="shared" si="8"/>
        <v>3</v>
      </c>
      <c r="K69" s="10" t="s">
        <v>64</v>
      </c>
    </row>
    <row r="70" spans="5:11">
      <c r="E70" s="10">
        <v>69</v>
      </c>
      <c r="F70" s="10" t="s">
        <v>1391</v>
      </c>
      <c r="G70" s="10">
        <v>35</v>
      </c>
      <c r="H70" s="10">
        <f t="shared" si="9"/>
        <v>15681</v>
      </c>
      <c r="I70" s="10">
        <f t="shared" si="10"/>
        <v>20000</v>
      </c>
      <c r="J70" s="10">
        <f t="shared" si="8"/>
        <v>3</v>
      </c>
      <c r="K70" s="10" t="s">
        <v>64</v>
      </c>
    </row>
    <row r="71" spans="5:11">
      <c r="E71" s="10">
        <v>70</v>
      </c>
      <c r="F71" s="10" t="s">
        <v>1392</v>
      </c>
      <c r="G71" s="10">
        <v>40</v>
      </c>
      <c r="H71" s="10">
        <f t="shared" si="9"/>
        <v>17921</v>
      </c>
      <c r="I71" s="10">
        <f t="shared" si="10"/>
        <v>20000</v>
      </c>
      <c r="J71" s="10">
        <f t="shared" si="8"/>
        <v>3</v>
      </c>
      <c r="K71" s="10" t="s">
        <v>64</v>
      </c>
    </row>
    <row r="72" spans="5:11">
      <c r="E72" s="10">
        <v>71</v>
      </c>
      <c r="F72" s="10" t="s">
        <v>1393</v>
      </c>
      <c r="G72" s="10">
        <v>45</v>
      </c>
      <c r="H72" s="10">
        <f t="shared" si="9"/>
        <v>20161</v>
      </c>
      <c r="I72" s="10">
        <f t="shared" si="10"/>
        <v>40000</v>
      </c>
      <c r="J72" s="10">
        <f t="shared" si="8"/>
        <v>6</v>
      </c>
      <c r="K72" s="10" t="s">
        <v>64</v>
      </c>
    </row>
    <row r="73" spans="5:11">
      <c r="E73" s="10">
        <v>72</v>
      </c>
      <c r="F73" s="10" t="s">
        <v>1394</v>
      </c>
      <c r="G73" s="10">
        <v>50</v>
      </c>
      <c r="H73" s="10">
        <f t="shared" si="9"/>
        <v>22401</v>
      </c>
      <c r="I73" s="10">
        <f t="shared" si="10"/>
        <v>40000</v>
      </c>
      <c r="J73" s="10">
        <f t="shared" si="8"/>
        <v>6</v>
      </c>
      <c r="K73" s="10" t="s">
        <v>64</v>
      </c>
    </row>
    <row r="74" spans="5:11">
      <c r="E74" s="10">
        <v>73</v>
      </c>
      <c r="F74" s="10" t="s">
        <v>1395</v>
      </c>
      <c r="G74" s="10">
        <v>55</v>
      </c>
      <c r="H74" s="10">
        <f t="shared" si="9"/>
        <v>24641</v>
      </c>
      <c r="I74" s="10">
        <f t="shared" si="10"/>
        <v>40000</v>
      </c>
      <c r="J74" s="10">
        <f t="shared" si="8"/>
        <v>6</v>
      </c>
      <c r="K74" s="10" t="s">
        <v>64</v>
      </c>
    </row>
    <row r="75" spans="5:11">
      <c r="E75" s="10">
        <v>74</v>
      </c>
      <c r="F75" s="10" t="s">
        <v>1396</v>
      </c>
      <c r="G75" s="10">
        <v>60</v>
      </c>
      <c r="H75" s="10">
        <f t="shared" si="9"/>
        <v>26881</v>
      </c>
      <c r="I75" s="10">
        <f t="shared" si="10"/>
        <v>40000</v>
      </c>
      <c r="J75" s="10">
        <f t="shared" si="8"/>
        <v>6</v>
      </c>
      <c r="K75" s="10" t="s">
        <v>64</v>
      </c>
    </row>
    <row r="76" spans="5:11">
      <c r="E76" s="10">
        <v>75</v>
      </c>
      <c r="F76" s="10" t="s">
        <v>1397</v>
      </c>
      <c r="G76" s="10">
        <v>65</v>
      </c>
      <c r="H76" s="10">
        <f t="shared" si="9"/>
        <v>29122</v>
      </c>
      <c r="I76" s="10">
        <f t="shared" si="10"/>
        <v>40000</v>
      </c>
      <c r="J76" s="10">
        <f t="shared" si="8"/>
        <v>6</v>
      </c>
      <c r="K76" s="10" t="s">
        <v>64</v>
      </c>
    </row>
    <row r="77" spans="5:11">
      <c r="E77" s="10">
        <v>76</v>
      </c>
      <c r="F77" s="10" t="s">
        <v>1398</v>
      </c>
      <c r="G77" s="10">
        <v>20</v>
      </c>
      <c r="H77" s="10">
        <f t="shared" si="9"/>
        <v>8960</v>
      </c>
      <c r="I77" s="10">
        <f t="shared" si="10"/>
        <v>0</v>
      </c>
      <c r="J77" s="10">
        <f>INT(H77/70000)</f>
        <v>0</v>
      </c>
      <c r="K77" s="10" t="s">
        <v>54</v>
      </c>
    </row>
    <row r="78" spans="5:11">
      <c r="E78" s="10">
        <v>77</v>
      </c>
      <c r="F78" s="10" t="s">
        <v>1399</v>
      </c>
      <c r="G78" s="10">
        <v>40</v>
      </c>
      <c r="H78" s="10">
        <f t="shared" si="9"/>
        <v>17921</v>
      </c>
      <c r="I78" s="10">
        <f t="shared" si="10"/>
        <v>20000</v>
      </c>
      <c r="J78" s="10">
        <f t="shared" ref="J78:J91" si="11">INT(H78/70000)</f>
        <v>0</v>
      </c>
      <c r="K78" s="10" t="s">
        <v>54</v>
      </c>
    </row>
    <row r="79" spans="5:11">
      <c r="E79" s="10">
        <v>78</v>
      </c>
      <c r="F79" s="10" t="s">
        <v>1400</v>
      </c>
      <c r="G79" s="10">
        <v>60</v>
      </c>
      <c r="H79" s="10">
        <f t="shared" si="9"/>
        <v>26881</v>
      </c>
      <c r="I79" s="10">
        <f t="shared" si="10"/>
        <v>40000</v>
      </c>
      <c r="J79" s="10">
        <f t="shared" si="11"/>
        <v>0</v>
      </c>
      <c r="K79" s="10" t="s">
        <v>54</v>
      </c>
    </row>
    <row r="80" spans="5:11">
      <c r="E80" s="10">
        <v>79</v>
      </c>
      <c r="F80" s="10" t="s">
        <v>1401</v>
      </c>
      <c r="G80" s="10">
        <v>80</v>
      </c>
      <c r="H80" s="10">
        <f t="shared" si="9"/>
        <v>35842</v>
      </c>
      <c r="I80" s="10">
        <f t="shared" si="10"/>
        <v>60000</v>
      </c>
      <c r="J80" s="10">
        <f t="shared" si="11"/>
        <v>0</v>
      </c>
      <c r="K80" s="10" t="s">
        <v>54</v>
      </c>
    </row>
    <row r="81" spans="5:11">
      <c r="E81" s="10">
        <v>80</v>
      </c>
      <c r="F81" s="10" t="s">
        <v>1402</v>
      </c>
      <c r="G81" s="10">
        <v>100</v>
      </c>
      <c r="H81" s="10">
        <f t="shared" si="9"/>
        <v>44803</v>
      </c>
      <c r="I81" s="10">
        <f t="shared" si="10"/>
        <v>80000</v>
      </c>
      <c r="J81" s="10">
        <f t="shared" si="11"/>
        <v>0</v>
      </c>
      <c r="K81" s="10" t="s">
        <v>54</v>
      </c>
    </row>
    <row r="82" spans="5:11">
      <c r="E82" s="10">
        <v>81</v>
      </c>
      <c r="F82" s="10" t="s">
        <v>1403</v>
      </c>
      <c r="G82" s="10">
        <v>120</v>
      </c>
      <c r="H82" s="10">
        <f t="shared" si="9"/>
        <v>53763</v>
      </c>
      <c r="I82" s="10">
        <f t="shared" si="10"/>
        <v>100000</v>
      </c>
      <c r="J82" s="10">
        <f t="shared" si="11"/>
        <v>0</v>
      </c>
      <c r="K82" s="10" t="s">
        <v>54</v>
      </c>
    </row>
    <row r="83" spans="5:11">
      <c r="E83" s="10">
        <v>82</v>
      </c>
      <c r="F83" s="10" t="s">
        <v>1404</v>
      </c>
      <c r="G83" s="10">
        <v>140</v>
      </c>
      <c r="H83" s="10">
        <f t="shared" si="9"/>
        <v>62724</v>
      </c>
      <c r="I83" s="10">
        <f t="shared" si="10"/>
        <v>120000</v>
      </c>
      <c r="J83" s="10">
        <f t="shared" si="11"/>
        <v>0</v>
      </c>
      <c r="K83" s="10" t="s">
        <v>54</v>
      </c>
    </row>
    <row r="84" spans="5:11">
      <c r="E84" s="10">
        <v>83</v>
      </c>
      <c r="F84" s="10" t="s">
        <v>1405</v>
      </c>
      <c r="G84" s="10">
        <v>160</v>
      </c>
      <c r="H84" s="10">
        <f t="shared" si="9"/>
        <v>71684</v>
      </c>
      <c r="I84" s="10">
        <f t="shared" si="10"/>
        <v>140000</v>
      </c>
      <c r="J84" s="10">
        <f t="shared" si="11"/>
        <v>1</v>
      </c>
      <c r="K84" s="10" t="s">
        <v>54</v>
      </c>
    </row>
    <row r="85" spans="5:11">
      <c r="E85" s="10">
        <v>84</v>
      </c>
      <c r="F85" s="10" t="s">
        <v>1406</v>
      </c>
      <c r="G85" s="10">
        <v>180</v>
      </c>
      <c r="H85" s="10">
        <f t="shared" si="9"/>
        <v>80645</v>
      </c>
      <c r="I85" s="10">
        <f t="shared" si="10"/>
        <v>160000</v>
      </c>
      <c r="J85" s="10">
        <f t="shared" si="11"/>
        <v>1</v>
      </c>
      <c r="K85" s="10" t="s">
        <v>54</v>
      </c>
    </row>
    <row r="86" spans="5:11">
      <c r="E86" s="10">
        <v>85</v>
      </c>
      <c r="F86" s="10" t="s">
        <v>1407</v>
      </c>
      <c r="G86" s="10">
        <v>200</v>
      </c>
      <c r="H86" s="10">
        <f t="shared" si="9"/>
        <v>89606</v>
      </c>
      <c r="I86" s="10">
        <f t="shared" si="10"/>
        <v>160000</v>
      </c>
      <c r="J86" s="10">
        <f t="shared" si="11"/>
        <v>1</v>
      </c>
      <c r="K86" s="10" t="s">
        <v>54</v>
      </c>
    </row>
    <row r="87" spans="5:11">
      <c r="E87" s="10">
        <v>86</v>
      </c>
      <c r="F87" s="10" t="s">
        <v>1408</v>
      </c>
      <c r="G87" s="10">
        <v>220</v>
      </c>
      <c r="H87" s="10">
        <f t="shared" si="9"/>
        <v>98566</v>
      </c>
      <c r="I87" s="10">
        <f t="shared" si="10"/>
        <v>180000</v>
      </c>
      <c r="J87" s="10">
        <f t="shared" si="11"/>
        <v>1</v>
      </c>
      <c r="K87" s="10" t="s">
        <v>54</v>
      </c>
    </row>
    <row r="88" spans="5:11">
      <c r="E88" s="10">
        <v>87</v>
      </c>
      <c r="F88" s="10" t="s">
        <v>1409</v>
      </c>
      <c r="G88" s="10">
        <v>240</v>
      </c>
      <c r="H88" s="10">
        <f t="shared" si="9"/>
        <v>107527</v>
      </c>
      <c r="I88" s="10">
        <f t="shared" si="10"/>
        <v>200000</v>
      </c>
      <c r="J88" s="10">
        <f t="shared" si="11"/>
        <v>1</v>
      </c>
      <c r="K88" s="10" t="s">
        <v>54</v>
      </c>
    </row>
    <row r="89" spans="5:11">
      <c r="E89" s="10">
        <v>88</v>
      </c>
      <c r="F89" s="10" t="s">
        <v>1410</v>
      </c>
      <c r="G89" s="10">
        <v>260</v>
      </c>
      <c r="H89" s="10">
        <f t="shared" si="9"/>
        <v>116488</v>
      </c>
      <c r="I89" s="10">
        <f t="shared" si="10"/>
        <v>220000</v>
      </c>
      <c r="J89" s="10">
        <f t="shared" si="11"/>
        <v>1</v>
      </c>
      <c r="K89" s="10" t="s">
        <v>54</v>
      </c>
    </row>
    <row r="90" spans="5:11">
      <c r="E90" s="10">
        <v>89</v>
      </c>
      <c r="F90" s="10" t="s">
        <v>1411</v>
      </c>
      <c r="G90" s="10">
        <v>280</v>
      </c>
      <c r="H90" s="10">
        <f t="shared" si="9"/>
        <v>125448</v>
      </c>
      <c r="I90" s="10">
        <f t="shared" si="10"/>
        <v>240000</v>
      </c>
      <c r="J90" s="10">
        <f t="shared" si="11"/>
        <v>1</v>
      </c>
      <c r="K90" s="10" t="s">
        <v>54</v>
      </c>
    </row>
    <row r="91" spans="5:11">
      <c r="E91" s="10">
        <v>90</v>
      </c>
      <c r="F91" s="10" t="s">
        <v>1412</v>
      </c>
      <c r="G91" s="10">
        <v>300</v>
      </c>
      <c r="H91" s="10">
        <f t="shared" si="9"/>
        <v>134409</v>
      </c>
      <c r="I91" s="10">
        <f t="shared" si="10"/>
        <v>260000</v>
      </c>
      <c r="J91" s="10">
        <f t="shared" si="11"/>
        <v>1</v>
      </c>
      <c r="K91" s="10" t="s">
        <v>54</v>
      </c>
    </row>
    <row r="92" spans="5:11">
      <c r="E92" s="10">
        <v>91</v>
      </c>
      <c r="F92" s="10" t="s">
        <v>1413</v>
      </c>
      <c r="G92" s="10">
        <v>15</v>
      </c>
      <c r="H92" s="10">
        <f t="shared" si="9"/>
        <v>6720</v>
      </c>
      <c r="I92" s="10">
        <f t="shared" si="10"/>
        <v>0</v>
      </c>
      <c r="J92" s="10">
        <f>INT(H92/40000)</f>
        <v>0</v>
      </c>
      <c r="K92" s="10" t="s">
        <v>53</v>
      </c>
    </row>
    <row r="93" spans="5:11">
      <c r="E93" s="10">
        <v>92</v>
      </c>
      <c r="F93" s="10" t="s">
        <v>1414</v>
      </c>
      <c r="G93" s="10">
        <v>30</v>
      </c>
      <c r="H93" s="10">
        <f t="shared" si="9"/>
        <v>13440</v>
      </c>
      <c r="I93" s="10">
        <f t="shared" si="10"/>
        <v>20000</v>
      </c>
      <c r="J93" s="10">
        <f t="shared" ref="J93:J101" si="12">INT(H93/40000)</f>
        <v>0</v>
      </c>
      <c r="K93" s="10" t="s">
        <v>53</v>
      </c>
    </row>
    <row r="94" spans="5:11">
      <c r="E94" s="10">
        <v>93</v>
      </c>
      <c r="F94" s="10" t="s">
        <v>1415</v>
      </c>
      <c r="G94" s="10">
        <v>45</v>
      </c>
      <c r="H94" s="10">
        <f t="shared" si="9"/>
        <v>20161</v>
      </c>
      <c r="I94" s="10">
        <f t="shared" si="10"/>
        <v>40000</v>
      </c>
      <c r="J94" s="10">
        <f t="shared" si="12"/>
        <v>0</v>
      </c>
      <c r="K94" s="10" t="s">
        <v>53</v>
      </c>
    </row>
    <row r="95" spans="5:11">
      <c r="E95" s="10">
        <v>94</v>
      </c>
      <c r="F95" s="10" t="s">
        <v>1416</v>
      </c>
      <c r="G95" s="10">
        <v>60</v>
      </c>
      <c r="H95" s="10">
        <f t="shared" si="9"/>
        <v>26881</v>
      </c>
      <c r="I95" s="10">
        <f t="shared" si="10"/>
        <v>40000</v>
      </c>
      <c r="J95" s="10">
        <f t="shared" si="12"/>
        <v>0</v>
      </c>
      <c r="K95" s="10" t="s">
        <v>53</v>
      </c>
    </row>
    <row r="96" spans="5:11">
      <c r="E96" s="10">
        <v>95</v>
      </c>
      <c r="F96" s="10" t="s">
        <v>1417</v>
      </c>
      <c r="G96" s="10">
        <v>75</v>
      </c>
      <c r="H96" s="10">
        <f t="shared" si="9"/>
        <v>33602</v>
      </c>
      <c r="I96" s="10">
        <f t="shared" si="10"/>
        <v>60000</v>
      </c>
      <c r="J96" s="10">
        <f t="shared" si="12"/>
        <v>0</v>
      </c>
      <c r="K96" s="10" t="s">
        <v>53</v>
      </c>
    </row>
    <row r="97" spans="5:11">
      <c r="E97" s="10">
        <v>96</v>
      </c>
      <c r="F97" s="10" t="s">
        <v>1418</v>
      </c>
      <c r="G97" s="10">
        <v>90</v>
      </c>
      <c r="H97" s="10">
        <f t="shared" si="9"/>
        <v>40322</v>
      </c>
      <c r="I97" s="10">
        <f t="shared" si="10"/>
        <v>80000</v>
      </c>
      <c r="J97" s="10">
        <f t="shared" si="12"/>
        <v>1</v>
      </c>
      <c r="K97" s="10" t="s">
        <v>53</v>
      </c>
    </row>
    <row r="98" spans="5:11">
      <c r="E98" s="10">
        <v>97</v>
      </c>
      <c r="F98" s="10" t="s">
        <v>1419</v>
      </c>
      <c r="G98" s="10">
        <v>105</v>
      </c>
      <c r="H98" s="10">
        <f t="shared" si="9"/>
        <v>47043</v>
      </c>
      <c r="I98" s="10">
        <f t="shared" si="10"/>
        <v>80000</v>
      </c>
      <c r="J98" s="10">
        <f t="shared" si="12"/>
        <v>1</v>
      </c>
      <c r="K98" s="10" t="s">
        <v>53</v>
      </c>
    </row>
    <row r="99" spans="5:11">
      <c r="E99" s="10">
        <v>98</v>
      </c>
      <c r="F99" s="10" t="s">
        <v>1420</v>
      </c>
      <c r="G99" s="10">
        <v>120</v>
      </c>
      <c r="H99" s="10">
        <f t="shared" si="9"/>
        <v>53763</v>
      </c>
      <c r="I99" s="10">
        <f t="shared" si="10"/>
        <v>100000</v>
      </c>
      <c r="J99" s="10">
        <f t="shared" si="12"/>
        <v>1</v>
      </c>
      <c r="K99" s="10" t="s">
        <v>53</v>
      </c>
    </row>
    <row r="100" spans="5:11">
      <c r="E100" s="10">
        <v>99</v>
      </c>
      <c r="F100" s="10" t="s">
        <v>1421</v>
      </c>
      <c r="G100" s="10">
        <v>135</v>
      </c>
      <c r="H100" s="10">
        <f t="shared" si="9"/>
        <v>60484</v>
      </c>
      <c r="I100" s="10">
        <f t="shared" si="10"/>
        <v>120000</v>
      </c>
      <c r="J100" s="10">
        <f t="shared" si="12"/>
        <v>1</v>
      </c>
      <c r="K100" s="10" t="s">
        <v>53</v>
      </c>
    </row>
    <row r="101" spans="5:11">
      <c r="E101" s="10">
        <v>100</v>
      </c>
      <c r="F101" s="10" t="s">
        <v>1422</v>
      </c>
      <c r="G101" s="10">
        <v>150</v>
      </c>
      <c r="H101" s="10">
        <f t="shared" si="9"/>
        <v>67204</v>
      </c>
      <c r="I101" s="10">
        <f t="shared" si="10"/>
        <v>120000</v>
      </c>
      <c r="J101" s="10">
        <f t="shared" si="12"/>
        <v>1</v>
      </c>
      <c r="K101" s="10" t="s">
        <v>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道具产出分布</vt:lpstr>
      <vt:lpstr>升级节奏</vt:lpstr>
      <vt:lpstr>道具定价</vt:lpstr>
      <vt:lpstr>世界boss产出</vt:lpstr>
      <vt:lpstr>VIP特权</vt:lpstr>
      <vt:lpstr>经验配置</vt:lpstr>
      <vt:lpstr>日常任务</vt:lpstr>
      <vt:lpstr>周常任务</vt:lpstr>
      <vt:lpstr>成就任务</vt:lpstr>
      <vt:lpstr>怪物经验值配置</vt:lpstr>
      <vt:lpstr>PVP经验结算</vt:lpstr>
      <vt:lpstr>爬塔经验配置</vt:lpstr>
      <vt:lpstr>主线任务</vt:lpstr>
      <vt:lpstr>任务金币产出</vt:lpstr>
      <vt:lpstr>怪物掉落金币产出</vt:lpstr>
      <vt:lpstr>PVP金币结算</vt:lpstr>
      <vt:lpstr>爬塔金币结算</vt:lpstr>
      <vt:lpstr>商城物品配置</vt:lpstr>
      <vt:lpstr>充值活动配置</vt:lpstr>
      <vt:lpstr>福利活动配置</vt:lpstr>
      <vt:lpstr>榜单奖励配置</vt:lpstr>
      <vt:lpstr>装备强化消耗（正常）</vt:lpstr>
      <vt:lpstr>开服狂欢</vt:lpstr>
      <vt:lpstr>进阶礼包</vt:lpstr>
      <vt:lpstr>日常周常箱子</vt:lpstr>
      <vt:lpstr>命格消耗与投放</vt:lpstr>
      <vt:lpstr>材料本产出</vt:lpstr>
      <vt:lpstr>百宝箱抽奖配置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m</dc:creator>
  <cp:lastModifiedBy>企业用户_255442825</cp:lastModifiedBy>
  <dcterms:created xsi:type="dcterms:W3CDTF">2023-05-12T11:15:00Z</dcterms:created>
  <dcterms:modified xsi:type="dcterms:W3CDTF">2025-02-20T02:46:45Z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3B2C26AF3E9441709BDD3CD8FBC1969F_12</vt:lpwstr>
  </property>
</Properties>
</file>