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iadev-my.sharepoint.com/personal/carl_laurier_studia_fr/Documents/EDF TEGG/"/>
    </mc:Choice>
  </mc:AlternateContent>
  <xr:revisionPtr revIDLastSave="0" documentId="8_{CBBB064F-9ED4-4F33-9597-0EAC500967BE}" xr6:coauthVersionLast="46" xr6:coauthVersionMax="47" xr10:uidLastSave="{00000000-0000-0000-0000-000000000000}"/>
  <bookViews>
    <workbookView xWindow="-120" yWindow="-120" windowWidth="29040" windowHeight="15840" xr2:uid="{4FA307D0-443E-4779-93FB-853706EB5585}"/>
  </bookViews>
  <sheets>
    <sheet name="chiffrage" sheetId="3" r:id="rId1"/>
  </sheets>
  <definedNames>
    <definedName name="TitreColonne1">" 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3" l="1"/>
  <c r="M7" i="3" s="1"/>
  <c r="L8" i="3"/>
  <c r="M8" i="3" s="1"/>
  <c r="E19" i="3"/>
  <c r="L14" i="3"/>
  <c r="M14" i="3" s="1"/>
  <c r="O14" i="3" s="1"/>
  <c r="L12" i="3"/>
  <c r="M12" i="3" s="1"/>
  <c r="L9" i="3"/>
  <c r="L11" i="3"/>
  <c r="M11" i="3" s="1"/>
  <c r="O11" i="3" s="1"/>
  <c r="L13" i="3"/>
  <c r="M13" i="3" s="1"/>
  <c r="O13" i="3" s="1"/>
  <c r="L17" i="3"/>
  <c r="M17" i="3" s="1"/>
  <c r="O17" i="3" s="1"/>
  <c r="L4" i="3"/>
  <c r="M4" i="3" s="1"/>
  <c r="O4" i="3" s="1"/>
  <c r="P4" i="3" s="1"/>
  <c r="Q4" i="3" s="1"/>
  <c r="R4" i="3" s="1"/>
  <c r="L5" i="3"/>
  <c r="M5" i="3" s="1"/>
  <c r="O5" i="3" s="1"/>
  <c r="P5" i="3" s="1"/>
  <c r="Q5" i="3" s="1"/>
  <c r="R5" i="3" s="1"/>
  <c r="L6" i="3"/>
  <c r="M6" i="3" s="1"/>
  <c r="O6" i="3" s="1"/>
  <c r="L15" i="3"/>
  <c r="M15" i="3" s="1"/>
  <c r="O15" i="3" s="1"/>
  <c r="P15" i="3" s="1"/>
  <c r="L10" i="3"/>
  <c r="M10" i="3" s="1"/>
  <c r="L16" i="3"/>
  <c r="M16" i="3" s="1"/>
  <c r="O16" i="3" s="1"/>
  <c r="P16" i="3" s="1"/>
  <c r="Q16" i="3" s="1"/>
  <c r="L18" i="3"/>
  <c r="M18" i="3" s="1"/>
  <c r="O18" i="3" s="1"/>
  <c r="O7" i="3" l="1"/>
  <c r="O8" i="3"/>
  <c r="P14" i="3"/>
  <c r="Q14" i="3" s="1"/>
  <c r="O12" i="3"/>
  <c r="M9" i="3"/>
  <c r="O9" i="3" s="1"/>
  <c r="P9" i="3" s="1"/>
  <c r="P11" i="3"/>
  <c r="P13" i="3"/>
  <c r="P17" i="3"/>
  <c r="O10" i="3"/>
  <c r="P10" i="3" s="1"/>
  <c r="Q10" i="3" s="1"/>
  <c r="P6" i="3"/>
  <c r="Q6" i="3" s="1"/>
  <c r="Q15" i="3"/>
  <c r="R15" i="3" s="1"/>
  <c r="P18" i="3"/>
  <c r="R16" i="3"/>
  <c r="F16" i="3" s="1"/>
  <c r="P7" i="3" l="1"/>
  <c r="P8" i="3"/>
  <c r="Q8" i="3" s="1"/>
  <c r="R8" i="3" s="1"/>
  <c r="F8" i="3" s="1"/>
  <c r="R14" i="3"/>
  <c r="F14" i="3" s="1"/>
  <c r="P12" i="3"/>
  <c r="Q9" i="3"/>
  <c r="R9" i="3" s="1"/>
  <c r="F9" i="3" s="1"/>
  <c r="Q11" i="3"/>
  <c r="R11" i="3" s="1"/>
  <c r="F11" i="3" s="1"/>
  <c r="Q13" i="3"/>
  <c r="R13" i="3" s="1"/>
  <c r="F13" i="3" s="1"/>
  <c r="R10" i="3"/>
  <c r="F10" i="3" s="1"/>
  <c r="Q17" i="3"/>
  <c r="R17" i="3" s="1"/>
  <c r="F17" i="3" s="1"/>
  <c r="R6" i="3"/>
  <c r="F6" i="3" s="1"/>
  <c r="Q18" i="3"/>
  <c r="R18" i="3" s="1"/>
  <c r="F18" i="3" s="1"/>
  <c r="Q7" i="3" l="1"/>
  <c r="R7" i="3" s="1"/>
  <c r="F7" i="3" s="1"/>
  <c r="Q12" i="3"/>
  <c r="R12" i="3" s="1"/>
  <c r="F12" i="3" s="1"/>
  <c r="G19" i="3"/>
  <c r="F15" i="3" l="1"/>
  <c r="F4" i="3" l="1"/>
  <c r="F5" i="3"/>
  <c r="L3" i="3" l="1"/>
  <c r="H19" i="3"/>
  <c r="I19" i="3"/>
  <c r="J19" i="3"/>
  <c r="K19" i="3"/>
  <c r="N19" i="3"/>
  <c r="M3" i="3" l="1"/>
  <c r="O3" i="3" s="1"/>
  <c r="L19" i="3"/>
  <c r="P3" i="3" l="1"/>
  <c r="M19" i="3"/>
  <c r="Q3" i="3" l="1"/>
  <c r="R3" i="3" s="1"/>
  <c r="F3" i="3" s="1"/>
  <c r="O19" i="3"/>
  <c r="P19" i="3"/>
  <c r="Q19" i="3" l="1"/>
  <c r="R19" i="3" l="1"/>
  <c r="F19" i="3" s="1"/>
</calcChain>
</file>

<file path=xl/sharedStrings.xml><?xml version="1.0" encoding="utf-8"?>
<sst xmlns="http://schemas.openxmlformats.org/spreadsheetml/2006/main" count="44" uniqueCount="35">
  <si>
    <t xml:space="preserve">Spécification </t>
  </si>
  <si>
    <t xml:space="preserve">charge Back </t>
  </si>
  <si>
    <t>charge Front</t>
  </si>
  <si>
    <t>UX/UI</t>
  </si>
  <si>
    <t>Total
DEVT</t>
  </si>
  <si>
    <t>Charge test  fonctionnel
(20 % Charge Dévt)</t>
  </si>
  <si>
    <t>Documentation</t>
  </si>
  <si>
    <t>Total non managé</t>
  </si>
  <si>
    <t>Charge Chef de Projet (10%)</t>
  </si>
  <si>
    <t>Risque 10 %</t>
  </si>
  <si>
    <t>Total avec engagement</t>
  </si>
  <si>
    <t>Définition du dictionnaire de données</t>
  </si>
  <si>
    <t>Trouver les correspondances entre les substances et les paramètres SANDRE existants et créer ceux qui manquent</t>
  </si>
  <si>
    <t>Synthèse charges mises à jour</t>
  </si>
  <si>
    <t>Charges initiales</t>
  </si>
  <si>
    <t>Implémenter les correspondances avec les unités de mesure et créer celles qui manquent</t>
  </si>
  <si>
    <t>Intégration des prélèvements (données communes à plusieurs analyses qui ont été faites le même jour sur le même piézomètre)</t>
  </si>
  <si>
    <t>RAF</t>
  </si>
  <si>
    <t xml:space="preserve">Création / export des fichiers/rapports au format SIRENE </t>
  </si>
  <si>
    <t>Adaptation Interface Aquedi spécifique EDF</t>
  </si>
  <si>
    <t xml:space="preserve">Implémentation des matrices droits  </t>
  </si>
  <si>
    <t>CRUD des piézomètres</t>
  </si>
  <si>
    <t xml:space="preserve">Ajouts de features supplémentaires 
non-gérés actuellement par Aquedi </t>
  </si>
  <si>
    <t>Intégration des piézomètres (correspond à un existant sur Aquedi : les points de mesures mais demande des ajustements spécifiques)</t>
  </si>
  <si>
    <t>Graphes / Affichage de métadonnées complémentaires dans le tooltip</t>
  </si>
  <si>
    <t>Graphes / Mise en place des piézomètres et des substances comme points d'entrée</t>
  </si>
  <si>
    <t>CRUD et visualisation graphique des seuils</t>
  </si>
  <si>
    <t>Graphes / Passage d'un graphique de type courbe à un graphique de type plot-box</t>
  </si>
  <si>
    <t>Graphes / Repère sur les points quantifiés</t>
  </si>
  <si>
    <t>Visualisation graphique des graphes</t>
  </si>
  <si>
    <t>Graphes / Affichage du nombre et du taux de données quantifiées et non quantifiées.
L'affichage se ferait par exemple dans un tableau sous le graphique.</t>
  </si>
  <si>
    <t xml:space="preserve">Format pivot unique </t>
  </si>
  <si>
    <t xml:space="preserve">Mise en place du format pivot </t>
  </si>
  <si>
    <t>Mise en place du format pivot</t>
  </si>
  <si>
    <t>Re-engineering du format pivot unique pour un format spécifique par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</si>
</sst>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 tint="0.24994659260841701"/>
      <name val="Calibri"/>
      <family val="2"/>
      <scheme val="minor"/>
    </font>
    <font>
      <sz val="11"/>
      <color theme="1" tint="0.24994659260841701"/>
      <name val="Calibri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ourier New"/>
    </font>
    <font>
      <b/>
      <sz val="11"/>
      <color rgb="FF000000"/>
      <name val="Courier New"/>
    </font>
    <font>
      <sz val="11"/>
      <color rgb="FF000000"/>
      <name val="Courier New"/>
      <family val="3"/>
    </font>
    <font>
      <b/>
      <sz val="11"/>
      <color rgb="FF000000"/>
      <name val="Courier New"/>
      <family val="3"/>
    </font>
    <font>
      <b/>
      <sz val="11"/>
      <color rgb="FFFF0000"/>
      <name val="Courier New"/>
      <family val="3"/>
    </font>
    <font>
      <sz val="1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 wrapText="1"/>
    </xf>
  </cellStyleXfs>
  <cellXfs count="30">
    <xf numFmtId="0" fontId="0" fillId="0" borderId="0" xfId="0">
      <alignment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left" vertical="center" inden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left" vertical="center" wrapText="1" indent="1"/>
    </xf>
    <xf numFmtId="49" fontId="4" fillId="3" borderId="1" xfId="0" applyNumberFormat="1" applyFont="1" applyFill="1" applyBorder="1" applyAlignment="1">
      <alignment horizontal="left" vertical="center" wrapText="1" indent="1"/>
    </xf>
    <xf numFmtId="2" fontId="5" fillId="3" borderId="1" xfId="0" applyNumberFormat="1" applyFont="1" applyFill="1" applyBorder="1" applyAlignment="1">
      <alignment horizontal="right" vertical="center" indent="1"/>
    </xf>
    <xf numFmtId="2" fontId="5" fillId="3" borderId="1" xfId="0" applyNumberFormat="1" applyFont="1" applyFill="1" applyBorder="1" applyAlignment="1">
      <alignment horizontal="left" vertical="center" indent="1"/>
    </xf>
    <xf numFmtId="2" fontId="5" fillId="3" borderId="1" xfId="0" applyNumberFormat="1" applyFont="1" applyFill="1" applyBorder="1" applyAlignment="1">
      <alignment horizontal="right" vertical="center" wrapText="1" indent="1"/>
    </xf>
    <xf numFmtId="0" fontId="3" fillId="0" borderId="0" xfId="0" applyFont="1">
      <alignment vertical="center" wrapText="1"/>
    </xf>
    <xf numFmtId="2" fontId="6" fillId="0" borderId="2" xfId="0" applyNumberFormat="1" applyFont="1" applyBorder="1">
      <alignment vertical="center" wrapText="1"/>
    </xf>
    <xf numFmtId="0" fontId="1" fillId="0" borderId="0" xfId="0" applyFont="1">
      <alignment vertical="center" wrapText="1"/>
    </xf>
    <xf numFmtId="1" fontId="1" fillId="0" borderId="0" xfId="0" applyNumberFormat="1" applyFont="1">
      <alignment vertical="center" wrapText="1"/>
    </xf>
    <xf numFmtId="2" fontId="1" fillId="0" borderId="0" xfId="0" applyNumberFormat="1" applyFont="1">
      <alignment vertical="center" wrapText="1"/>
    </xf>
    <xf numFmtId="2" fontId="0" fillId="0" borderId="0" xfId="0" applyNumberFormat="1">
      <alignment vertical="center" wrapText="1"/>
    </xf>
    <xf numFmtId="2" fontId="5" fillId="4" borderId="1" xfId="0" applyNumberFormat="1" applyFont="1" applyFill="1" applyBorder="1" applyAlignment="1">
      <alignment horizontal="right" vertical="center" indent="1"/>
    </xf>
    <xf numFmtId="2" fontId="6" fillId="4" borderId="2" xfId="0" applyNumberFormat="1" applyFont="1" applyFill="1" applyBorder="1">
      <alignment vertical="center" wrapText="1"/>
    </xf>
    <xf numFmtId="2" fontId="5" fillId="5" borderId="1" xfId="0" applyNumberFormat="1" applyFont="1" applyFill="1" applyBorder="1" applyAlignment="1">
      <alignment horizontal="right" vertical="center" indent="1"/>
    </xf>
    <xf numFmtId="2" fontId="6" fillId="5" borderId="2" xfId="0" applyNumberFormat="1" applyFont="1" applyFill="1" applyBorder="1">
      <alignment vertical="center" wrapText="1"/>
    </xf>
    <xf numFmtId="2" fontId="7" fillId="4" borderId="1" xfId="0" applyNumberFormat="1" applyFont="1" applyFill="1" applyBorder="1" applyAlignment="1">
      <alignment horizontal="right" vertical="center" indent="1"/>
    </xf>
    <xf numFmtId="2" fontId="8" fillId="4" borderId="1" xfId="0" applyNumberFormat="1" applyFont="1" applyFill="1" applyBorder="1" applyAlignment="1">
      <alignment horizontal="right" vertical="center" indent="1"/>
    </xf>
    <xf numFmtId="0" fontId="7" fillId="4" borderId="1" xfId="0" applyNumberFormat="1" applyFont="1" applyFill="1" applyBorder="1" applyAlignment="1">
      <alignment horizontal="right" vertical="center" indent="1"/>
    </xf>
    <xf numFmtId="2" fontId="9" fillId="4" borderId="1" xfId="0" applyNumberFormat="1" applyFont="1" applyFill="1" applyBorder="1" applyAlignment="1">
      <alignment horizontal="right" vertical="center" indent="1"/>
    </xf>
    <xf numFmtId="164" fontId="7" fillId="4" borderId="1" xfId="0" applyNumberFormat="1" applyFont="1" applyFill="1" applyBorder="1" applyAlignment="1">
      <alignment horizontal="right" vertical="center" indent="1"/>
    </xf>
    <xf numFmtId="2" fontId="10" fillId="4" borderId="1" xfId="0" applyNumberFormat="1" applyFont="1" applyFill="1" applyBorder="1" applyAlignment="1">
      <alignment horizontal="right" vertical="center" indent="1"/>
    </xf>
    <xf numFmtId="164" fontId="5" fillId="3" borderId="1" xfId="0" applyNumberFormat="1" applyFont="1" applyFill="1" applyBorder="1" applyAlignment="1">
      <alignment horizontal="right" vertical="center" indent="1"/>
    </xf>
    <xf numFmtId="164" fontId="5" fillId="3" borderId="1" xfId="0" applyNumberFormat="1" applyFont="1" applyFill="1" applyBorder="1" applyAlignment="1">
      <alignment horizontal="right" vertical="center" wrapText="1" indent="1"/>
    </xf>
    <xf numFmtId="2" fontId="7" fillId="3" borderId="1" xfId="0" applyNumberFormat="1" applyFont="1" applyFill="1" applyBorder="1" applyAlignment="1">
      <alignment horizontal="right" vertical="center" wrapText="1" indent="1"/>
    </xf>
    <xf numFmtId="0" fontId="8" fillId="4" borderId="1" xfId="0" applyNumberFormat="1" applyFont="1" applyFill="1" applyBorder="1" applyAlignment="1">
      <alignment horizontal="right" vertical="center" indent="1"/>
    </xf>
    <xf numFmtId="164" fontId="7" fillId="3" borderId="1" xfId="0" applyNumberFormat="1" applyFont="1" applyFill="1" applyBorder="1" applyAlignment="1">
      <alignment horizontal="righ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C315C-216B-4204-8B4D-58A90229756B}">
  <dimension ref="C2:R22"/>
  <sheetViews>
    <sheetView showGridLines="0" tabSelected="1" zoomScaleNormal="100" workbookViewId="0">
      <pane xSplit="3" ySplit="2" topLeftCell="D9" activePane="bottomRight" state="frozen"/>
      <selection pane="topRight" activeCell="D1" sqref="D1"/>
      <selection pane="bottomLeft" activeCell="A3" sqref="A3"/>
      <selection pane="bottomRight" activeCell="D15" sqref="D15"/>
    </sheetView>
  </sheetViews>
  <sheetFormatPr baseColWidth="10" defaultColWidth="11.42578125" defaultRowHeight="15" x14ac:dyDescent="0.25"/>
  <cols>
    <col min="2" max="2" width="7.5703125" customWidth="1"/>
    <col min="3" max="3" width="44.85546875" customWidth="1"/>
    <col min="4" max="4" width="69.85546875" customWidth="1"/>
    <col min="5" max="5" width="15.5703125" customWidth="1"/>
    <col min="6" max="6" width="16.42578125" bestFit="1" customWidth="1"/>
    <col min="7" max="8" width="13.5703125" bestFit="1" customWidth="1"/>
    <col min="9" max="9" width="12.85546875" bestFit="1" customWidth="1"/>
    <col min="10" max="10" width="16.7109375" bestFit="1" customWidth="1"/>
    <col min="11" max="11" width="9.28515625" customWidth="1"/>
    <col min="12" max="12" width="12.42578125" customWidth="1"/>
    <col min="13" max="13" width="16.85546875" bestFit="1" customWidth="1"/>
    <col min="14" max="14" width="14" bestFit="1" customWidth="1"/>
    <col min="15" max="15" width="10.140625" customWidth="1"/>
    <col min="16" max="16" width="13" customWidth="1"/>
    <col min="17" max="17" width="12.85546875" bestFit="1" customWidth="1"/>
    <col min="18" max="18" width="14.42578125" customWidth="1"/>
    <col min="19" max="19" width="26" customWidth="1"/>
  </cols>
  <sheetData>
    <row r="2" spans="3:18" ht="60" x14ac:dyDescent="0.25">
      <c r="D2" s="2"/>
      <c r="E2" s="3" t="s">
        <v>14</v>
      </c>
      <c r="F2" s="1" t="s">
        <v>13</v>
      </c>
      <c r="G2" s="3" t="s">
        <v>17</v>
      </c>
      <c r="H2" s="2" t="s">
        <v>0</v>
      </c>
      <c r="I2" s="2" t="s">
        <v>1</v>
      </c>
      <c r="J2" s="2" t="s">
        <v>2</v>
      </c>
      <c r="K2" s="2" t="s">
        <v>3</v>
      </c>
      <c r="L2" s="1" t="s">
        <v>4</v>
      </c>
      <c r="M2" s="1" t="s">
        <v>5</v>
      </c>
      <c r="N2" s="3" t="s">
        <v>6</v>
      </c>
      <c r="O2" s="1" t="s">
        <v>7</v>
      </c>
      <c r="P2" s="1" t="s">
        <v>8</v>
      </c>
      <c r="Q2" s="4" t="s">
        <v>9</v>
      </c>
      <c r="R2" s="1" t="s">
        <v>10</v>
      </c>
    </row>
    <row r="3" spans="3:18" ht="30" x14ac:dyDescent="0.25">
      <c r="C3" s="1" t="s">
        <v>11</v>
      </c>
      <c r="D3" s="5" t="s">
        <v>12</v>
      </c>
      <c r="E3" s="23">
        <v>1.5</v>
      </c>
      <c r="F3" s="19">
        <f>R3</f>
        <v>1.4519999999999997</v>
      </c>
      <c r="G3" s="6">
        <v>0.5</v>
      </c>
      <c r="H3" s="6"/>
      <c r="I3" s="25">
        <v>1</v>
      </c>
      <c r="J3" s="25"/>
      <c r="K3" s="7"/>
      <c r="L3" s="15">
        <f t="shared" ref="L3:L18" si="0">H3+I3+J3+K3</f>
        <v>1</v>
      </c>
      <c r="M3" s="6">
        <f>L3*20%</f>
        <v>0.2</v>
      </c>
      <c r="N3" s="6"/>
      <c r="O3" s="15">
        <f>SUM(L3:N3)</f>
        <v>1.2</v>
      </c>
      <c r="P3" s="6">
        <f>O3*10%</f>
        <v>0.12</v>
      </c>
      <c r="Q3" s="6">
        <f t="shared" ref="Q3:Q18" si="1">(O3+P3)*0.1</f>
        <v>0.13199999999999998</v>
      </c>
      <c r="R3" s="17">
        <f>O3+P3+Q3</f>
        <v>1.4519999999999997</v>
      </c>
    </row>
    <row r="4" spans="3:18" ht="30" x14ac:dyDescent="0.25">
      <c r="C4" s="1" t="s">
        <v>11</v>
      </c>
      <c r="D4" s="5" t="s">
        <v>15</v>
      </c>
      <c r="E4" s="23">
        <v>1</v>
      </c>
      <c r="F4" s="19">
        <f>R4</f>
        <v>0.72599999999999987</v>
      </c>
      <c r="G4" s="6">
        <v>0</v>
      </c>
      <c r="H4" s="6"/>
      <c r="I4" s="25">
        <v>0.5</v>
      </c>
      <c r="J4" s="25"/>
      <c r="K4" s="7"/>
      <c r="L4" s="15">
        <f t="shared" si="0"/>
        <v>0.5</v>
      </c>
      <c r="M4" s="6">
        <f t="shared" ref="M4:M18" si="2">L4*20%</f>
        <v>0.1</v>
      </c>
      <c r="N4" s="6"/>
      <c r="O4" s="15">
        <f t="shared" ref="O4:O18" si="3">SUM(L4:N4)</f>
        <v>0.6</v>
      </c>
      <c r="P4" s="6">
        <f t="shared" ref="P4:P18" si="4">O4*10%</f>
        <v>0.06</v>
      </c>
      <c r="Q4" s="6">
        <f t="shared" si="1"/>
        <v>6.5999999999999989E-2</v>
      </c>
      <c r="R4" s="17">
        <f t="shared" ref="R4:R18" si="5">O4+P4+Q4</f>
        <v>0.72599999999999987</v>
      </c>
    </row>
    <row r="5" spans="3:18" ht="30" x14ac:dyDescent="0.25">
      <c r="C5" s="1" t="s">
        <v>11</v>
      </c>
      <c r="D5" s="5" t="s">
        <v>23</v>
      </c>
      <c r="E5" s="23">
        <v>9.5</v>
      </c>
      <c r="F5" s="24">
        <f>R5</f>
        <v>9.3170000000000002</v>
      </c>
      <c r="G5" s="6">
        <v>9.32</v>
      </c>
      <c r="H5" s="6"/>
      <c r="I5" s="25">
        <v>6</v>
      </c>
      <c r="J5" s="25"/>
      <c r="K5" s="7"/>
      <c r="L5" s="15">
        <f t="shared" si="0"/>
        <v>6</v>
      </c>
      <c r="M5" s="6">
        <f t="shared" si="2"/>
        <v>1.2000000000000002</v>
      </c>
      <c r="N5" s="6">
        <v>0.5</v>
      </c>
      <c r="O5" s="15">
        <f t="shared" si="3"/>
        <v>7.7</v>
      </c>
      <c r="P5" s="6">
        <f t="shared" si="4"/>
        <v>0.77</v>
      </c>
      <c r="Q5" s="6">
        <f t="shared" si="1"/>
        <v>0.84700000000000009</v>
      </c>
      <c r="R5" s="17">
        <f t="shared" si="5"/>
        <v>9.3170000000000002</v>
      </c>
    </row>
    <row r="6" spans="3:18" ht="19.899999999999999" customHeight="1" x14ac:dyDescent="0.25">
      <c r="C6" s="1" t="s">
        <v>32</v>
      </c>
      <c r="D6" s="5" t="s">
        <v>31</v>
      </c>
      <c r="E6" s="21">
        <v>3.5</v>
      </c>
      <c r="F6" s="24">
        <f>R6</f>
        <v>3.5089999999999999</v>
      </c>
      <c r="G6" s="8">
        <v>3.51</v>
      </c>
      <c r="H6" s="8"/>
      <c r="I6" s="26">
        <v>2</v>
      </c>
      <c r="J6" s="26"/>
      <c r="K6" s="8"/>
      <c r="L6" s="15">
        <f t="shared" si="0"/>
        <v>2</v>
      </c>
      <c r="M6" s="6">
        <f t="shared" si="2"/>
        <v>0.4</v>
      </c>
      <c r="N6" s="27">
        <v>0.5</v>
      </c>
      <c r="O6" s="15">
        <f t="shared" si="3"/>
        <v>2.9</v>
      </c>
      <c r="P6" s="6">
        <f t="shared" si="4"/>
        <v>0.28999999999999998</v>
      </c>
      <c r="Q6" s="6">
        <f t="shared" si="1"/>
        <v>0.31900000000000001</v>
      </c>
      <c r="R6" s="17">
        <f t="shared" si="5"/>
        <v>3.5089999999999999</v>
      </c>
    </row>
    <row r="7" spans="3:18" ht="22.9" customHeight="1" x14ac:dyDescent="0.25">
      <c r="C7" s="1" t="s">
        <v>33</v>
      </c>
      <c r="D7" s="5" t="s">
        <v>34</v>
      </c>
      <c r="E7" s="21">
        <v>0</v>
      </c>
      <c r="F7" s="22">
        <f>R7</f>
        <v>7.1390000000000002</v>
      </c>
      <c r="G7" s="8">
        <v>7.14</v>
      </c>
      <c r="H7" s="8"/>
      <c r="I7" s="29">
        <v>4.5</v>
      </c>
      <c r="J7" s="26"/>
      <c r="K7" s="8"/>
      <c r="L7" s="15">
        <f t="shared" ref="L7" si="6">H7+I7+J7+K7</f>
        <v>4.5</v>
      </c>
      <c r="M7" s="6">
        <f t="shared" ref="M7" si="7">L7*20%</f>
        <v>0.9</v>
      </c>
      <c r="N7" s="27">
        <v>0.5</v>
      </c>
      <c r="O7" s="15">
        <f t="shared" ref="O7" si="8">SUM(L7:N7)</f>
        <v>5.9</v>
      </c>
      <c r="P7" s="6">
        <f t="shared" ref="P7" si="9">O7*10%</f>
        <v>0.59000000000000008</v>
      </c>
      <c r="Q7" s="6">
        <f t="shared" ref="Q7" si="10">(O7+P7)*0.1</f>
        <v>0.64900000000000002</v>
      </c>
      <c r="R7" s="17">
        <f t="shared" ref="R7" si="11">O7+P7+Q7</f>
        <v>7.1390000000000002</v>
      </c>
    </row>
    <row r="8" spans="3:18" ht="40.15" customHeight="1" x14ac:dyDescent="0.25">
      <c r="C8" s="1" t="s">
        <v>22</v>
      </c>
      <c r="D8" s="5" t="s">
        <v>29</v>
      </c>
      <c r="E8" s="23">
        <v>8</v>
      </c>
      <c r="F8" s="24">
        <f t="shared" ref="F8" si="12">R8</f>
        <v>7.8650000000000002</v>
      </c>
      <c r="G8" s="8">
        <v>7.87</v>
      </c>
      <c r="H8" s="8"/>
      <c r="I8" s="25">
        <v>2</v>
      </c>
      <c r="J8" s="25">
        <v>3</v>
      </c>
      <c r="K8" s="7"/>
      <c r="L8" s="15">
        <f t="shared" ref="L8" si="13">H8+I8+J8+K8</f>
        <v>5</v>
      </c>
      <c r="M8" s="6">
        <f t="shared" ref="M8" si="14">L8*20%</f>
        <v>1</v>
      </c>
      <c r="N8" s="6">
        <v>0.5</v>
      </c>
      <c r="O8" s="15">
        <f t="shared" ref="O8" si="15">SUM(L8:N8)</f>
        <v>6.5</v>
      </c>
      <c r="P8" s="6">
        <f t="shared" ref="P8" si="16">O8*10%</f>
        <v>0.65</v>
      </c>
      <c r="Q8" s="6">
        <f t="shared" ref="Q8" si="17">(O8+P8)*0.1</f>
        <v>0.71500000000000008</v>
      </c>
      <c r="R8" s="17">
        <f t="shared" ref="R8" si="18">O8+P8+Q8</f>
        <v>7.8650000000000002</v>
      </c>
    </row>
    <row r="9" spans="3:18" ht="36.6" customHeight="1" x14ac:dyDescent="0.25">
      <c r="C9" s="1" t="s">
        <v>22</v>
      </c>
      <c r="D9" s="5" t="s">
        <v>25</v>
      </c>
      <c r="E9" s="23">
        <v>4.5</v>
      </c>
      <c r="F9" s="24">
        <f>R9</f>
        <v>4.3559999999999999</v>
      </c>
      <c r="G9" s="8">
        <v>4.3600000000000003</v>
      </c>
      <c r="H9" s="8"/>
      <c r="I9" s="25">
        <v>2</v>
      </c>
      <c r="J9" s="25">
        <v>1</v>
      </c>
      <c r="K9" s="7"/>
      <c r="L9" s="15">
        <f>H9+I9+J9+K9</f>
        <v>3</v>
      </c>
      <c r="M9" s="6">
        <f t="shared" ref="M9" si="19">L9*20%</f>
        <v>0.60000000000000009</v>
      </c>
      <c r="N9" s="6"/>
      <c r="O9" s="15">
        <f t="shared" ref="O9" si="20">SUM(L9:N9)</f>
        <v>3.6</v>
      </c>
      <c r="P9" s="6">
        <f t="shared" ref="P9" si="21">O9*10%</f>
        <v>0.36000000000000004</v>
      </c>
      <c r="Q9" s="6">
        <f>(O9+P9)*0.1</f>
        <v>0.39600000000000002</v>
      </c>
      <c r="R9" s="17">
        <f>O9+P9+Q9</f>
        <v>4.3559999999999999</v>
      </c>
    </row>
    <row r="10" spans="3:18" ht="40.15" customHeight="1" x14ac:dyDescent="0.25">
      <c r="C10" s="1" t="s">
        <v>22</v>
      </c>
      <c r="D10" s="5" t="s">
        <v>26</v>
      </c>
      <c r="E10" s="23">
        <v>7</v>
      </c>
      <c r="F10" s="22">
        <f t="shared" ref="F10:F18" si="22">R10</f>
        <v>9.3170000000000002</v>
      </c>
      <c r="G10" s="8">
        <v>9.32</v>
      </c>
      <c r="H10" s="8"/>
      <c r="I10" s="25">
        <v>4</v>
      </c>
      <c r="J10" s="25">
        <v>2</v>
      </c>
      <c r="K10" s="7"/>
      <c r="L10" s="15">
        <f t="shared" si="0"/>
        <v>6</v>
      </c>
      <c r="M10" s="6">
        <f t="shared" si="2"/>
        <v>1.2000000000000002</v>
      </c>
      <c r="N10" s="6">
        <v>0.5</v>
      </c>
      <c r="O10" s="15">
        <f t="shared" si="3"/>
        <v>7.7</v>
      </c>
      <c r="P10" s="6">
        <f t="shared" si="4"/>
        <v>0.77</v>
      </c>
      <c r="Q10" s="6">
        <f t="shared" si="1"/>
        <v>0.84700000000000009</v>
      </c>
      <c r="R10" s="17">
        <f t="shared" si="5"/>
        <v>9.3170000000000002</v>
      </c>
    </row>
    <row r="11" spans="3:18" ht="36.6" customHeight="1" x14ac:dyDescent="0.25">
      <c r="C11" s="1" t="s">
        <v>22</v>
      </c>
      <c r="D11" s="5" t="s">
        <v>24</v>
      </c>
      <c r="E11" s="23">
        <v>0</v>
      </c>
      <c r="F11" s="22">
        <f t="shared" ref="F11:F12" si="23">R11</f>
        <v>2.9039999999999995</v>
      </c>
      <c r="G11" s="8">
        <v>2.9</v>
      </c>
      <c r="H11" s="8"/>
      <c r="I11" s="25">
        <v>1.5</v>
      </c>
      <c r="J11" s="25">
        <v>0.5</v>
      </c>
      <c r="K11" s="7"/>
      <c r="L11" s="15">
        <f t="shared" ref="L11:L12" si="24">H11+I11+J11+K11</f>
        <v>2</v>
      </c>
      <c r="M11" s="6">
        <f t="shared" si="2"/>
        <v>0.4</v>
      </c>
      <c r="N11" s="6"/>
      <c r="O11" s="15">
        <f t="shared" ref="O11" si="25">SUM(L11:N11)</f>
        <v>2.4</v>
      </c>
      <c r="P11" s="6">
        <f t="shared" si="4"/>
        <v>0.24</v>
      </c>
      <c r="Q11" s="6">
        <f t="shared" ref="Q11:Q12" si="26">(O11+P11)*0.1</f>
        <v>0.26399999999999996</v>
      </c>
      <c r="R11" s="17">
        <f t="shared" ref="R11:R12" si="27">O11+P11+Q11</f>
        <v>2.9039999999999995</v>
      </c>
    </row>
    <row r="12" spans="3:18" ht="84" customHeight="1" x14ac:dyDescent="0.25">
      <c r="C12" s="1" t="s">
        <v>22</v>
      </c>
      <c r="D12" s="5" t="s">
        <v>30</v>
      </c>
      <c r="E12" s="23">
        <v>0</v>
      </c>
      <c r="F12" s="22">
        <f t="shared" si="23"/>
        <v>2.1779999999999999</v>
      </c>
      <c r="G12" s="8">
        <v>2.1800000000000002</v>
      </c>
      <c r="H12" s="8"/>
      <c r="I12" s="25">
        <v>1</v>
      </c>
      <c r="J12" s="25">
        <v>0.5</v>
      </c>
      <c r="K12" s="7"/>
      <c r="L12" s="15">
        <f t="shared" si="24"/>
        <v>1.5</v>
      </c>
      <c r="M12" s="6">
        <f t="shared" ref="M12" si="28">L12*20%</f>
        <v>0.30000000000000004</v>
      </c>
      <c r="N12" s="6"/>
      <c r="O12" s="15">
        <f t="shared" ref="O12" si="29">SUM(L12:N12)</f>
        <v>1.8</v>
      </c>
      <c r="P12" s="6">
        <f t="shared" ref="P12" si="30">O12*10%</f>
        <v>0.18000000000000002</v>
      </c>
      <c r="Q12" s="6">
        <f t="shared" si="26"/>
        <v>0.19800000000000001</v>
      </c>
      <c r="R12" s="17">
        <f t="shared" si="27"/>
        <v>2.1779999999999999</v>
      </c>
    </row>
    <row r="13" spans="3:18" ht="36.6" customHeight="1" x14ac:dyDescent="0.25">
      <c r="C13" s="1" t="s">
        <v>22</v>
      </c>
      <c r="D13" s="5" t="s">
        <v>27</v>
      </c>
      <c r="E13" s="23">
        <v>0</v>
      </c>
      <c r="F13" s="22">
        <f t="shared" si="22"/>
        <v>8.7119999999999997</v>
      </c>
      <c r="G13" s="8">
        <v>8.7100000000000009</v>
      </c>
      <c r="H13" s="8"/>
      <c r="I13" s="25">
        <v>1</v>
      </c>
      <c r="J13" s="25">
        <v>5</v>
      </c>
      <c r="K13" s="7"/>
      <c r="L13" s="15">
        <f t="shared" si="0"/>
        <v>6</v>
      </c>
      <c r="M13" s="6">
        <f t="shared" si="2"/>
        <v>1.2000000000000002</v>
      </c>
      <c r="N13" s="6"/>
      <c r="O13" s="15">
        <f t="shared" si="3"/>
        <v>7.2</v>
      </c>
      <c r="P13" s="6">
        <f t="shared" si="4"/>
        <v>0.72000000000000008</v>
      </c>
      <c r="Q13" s="6">
        <f t="shared" si="1"/>
        <v>0.79200000000000004</v>
      </c>
      <c r="R13" s="17">
        <f t="shared" si="5"/>
        <v>8.7119999999999997</v>
      </c>
    </row>
    <row r="14" spans="3:18" ht="36.6" customHeight="1" x14ac:dyDescent="0.25">
      <c r="C14" s="1" t="s">
        <v>22</v>
      </c>
      <c r="D14" s="5" t="s">
        <v>28</v>
      </c>
      <c r="E14" s="23">
        <v>0</v>
      </c>
      <c r="F14" s="22">
        <f t="shared" ref="F14" si="31">R14</f>
        <v>5.8079999999999989</v>
      </c>
      <c r="G14" s="8">
        <v>5.81</v>
      </c>
      <c r="H14" s="8"/>
      <c r="I14" s="25">
        <v>1</v>
      </c>
      <c r="J14" s="25">
        <v>3</v>
      </c>
      <c r="K14" s="7"/>
      <c r="L14" s="15">
        <f t="shared" ref="L14" si="32">H14+I14+J14+K14</f>
        <v>4</v>
      </c>
      <c r="M14" s="6">
        <f t="shared" ref="M14" si="33">L14*20%</f>
        <v>0.8</v>
      </c>
      <c r="N14" s="6"/>
      <c r="O14" s="15">
        <f t="shared" ref="O14" si="34">SUM(L14:N14)</f>
        <v>4.8</v>
      </c>
      <c r="P14" s="6">
        <f t="shared" ref="P14" si="35">O14*10%</f>
        <v>0.48</v>
      </c>
      <c r="Q14" s="6">
        <f t="shared" ref="Q14" si="36">(O14+P14)*0.1</f>
        <v>0.52799999999999991</v>
      </c>
      <c r="R14" s="17">
        <f t="shared" ref="R14" si="37">O14+P14+Q14</f>
        <v>5.8079999999999989</v>
      </c>
    </row>
    <row r="15" spans="3:18" ht="37.9" customHeight="1" x14ac:dyDescent="0.25">
      <c r="C15" s="1" t="s">
        <v>22</v>
      </c>
      <c r="D15" s="5" t="s">
        <v>16</v>
      </c>
      <c r="E15" s="23">
        <v>0</v>
      </c>
      <c r="F15" s="22">
        <f>R15</f>
        <v>15.125</v>
      </c>
      <c r="G15" s="6">
        <v>15.13</v>
      </c>
      <c r="H15" s="6"/>
      <c r="I15" s="25">
        <v>10</v>
      </c>
      <c r="J15" s="25"/>
      <c r="K15" s="7"/>
      <c r="L15" s="15">
        <f>H15+I15+J15+K15</f>
        <v>10</v>
      </c>
      <c r="M15" s="6">
        <f>L15*20%</f>
        <v>2</v>
      </c>
      <c r="N15" s="6">
        <v>0.5</v>
      </c>
      <c r="O15" s="15">
        <f>SUM(L15:N15)</f>
        <v>12.5</v>
      </c>
      <c r="P15" s="6">
        <f>O15*10%</f>
        <v>1.25</v>
      </c>
      <c r="Q15" s="6">
        <f>(O15+P15)*0.1</f>
        <v>1.375</v>
      </c>
      <c r="R15" s="17">
        <f>O15+P15+Q15</f>
        <v>15.125</v>
      </c>
    </row>
    <row r="16" spans="3:18" ht="35.450000000000003" customHeight="1" x14ac:dyDescent="0.25">
      <c r="C16" s="1" t="s">
        <v>18</v>
      </c>
      <c r="D16" s="5"/>
      <c r="E16" s="21">
        <v>12</v>
      </c>
      <c r="F16" s="24">
        <f t="shared" si="22"/>
        <v>12.221</v>
      </c>
      <c r="G16" s="8">
        <v>12.22</v>
      </c>
      <c r="H16" s="8"/>
      <c r="I16" s="25">
        <v>8</v>
      </c>
      <c r="J16" s="25"/>
      <c r="K16" s="7"/>
      <c r="L16" s="15">
        <f t="shared" si="0"/>
        <v>8</v>
      </c>
      <c r="M16" s="6">
        <f t="shared" si="2"/>
        <v>1.6</v>
      </c>
      <c r="N16" s="6">
        <v>0.5</v>
      </c>
      <c r="O16" s="15">
        <f t="shared" si="3"/>
        <v>10.1</v>
      </c>
      <c r="P16" s="6">
        <f t="shared" si="4"/>
        <v>1.01</v>
      </c>
      <c r="Q16" s="6">
        <f t="shared" si="1"/>
        <v>1.111</v>
      </c>
      <c r="R16" s="17">
        <f t="shared" si="5"/>
        <v>12.221</v>
      </c>
    </row>
    <row r="17" spans="3:18" x14ac:dyDescent="0.25">
      <c r="C17" s="1" t="s">
        <v>19</v>
      </c>
      <c r="D17" s="5" t="s">
        <v>21</v>
      </c>
      <c r="E17" s="21">
        <v>5</v>
      </c>
      <c r="F17" s="24">
        <f t="shared" si="22"/>
        <v>4.9609999999999994</v>
      </c>
      <c r="G17" s="8">
        <v>4.96</v>
      </c>
      <c r="H17" s="8"/>
      <c r="I17" s="25">
        <v>0</v>
      </c>
      <c r="J17" s="25">
        <v>3</v>
      </c>
      <c r="K17" s="7"/>
      <c r="L17" s="15">
        <f t="shared" si="0"/>
        <v>3</v>
      </c>
      <c r="M17" s="6">
        <f t="shared" si="2"/>
        <v>0.60000000000000009</v>
      </c>
      <c r="N17" s="6">
        <v>0.5</v>
      </c>
      <c r="O17" s="15">
        <f t="shared" si="3"/>
        <v>4.0999999999999996</v>
      </c>
      <c r="P17" s="6">
        <f t="shared" si="4"/>
        <v>0.41</v>
      </c>
      <c r="Q17" s="6">
        <f t="shared" si="1"/>
        <v>0.45100000000000001</v>
      </c>
      <c r="R17" s="17">
        <f t="shared" si="5"/>
        <v>4.9609999999999994</v>
      </c>
    </row>
    <row r="18" spans="3:18" s="9" customFormat="1" ht="24.6" customHeight="1" x14ac:dyDescent="0.25">
      <c r="C18" s="1" t="s">
        <v>20</v>
      </c>
      <c r="D18" s="5"/>
      <c r="E18" s="21">
        <v>3</v>
      </c>
      <c r="F18" s="24">
        <f t="shared" si="22"/>
        <v>2.9039999999999995</v>
      </c>
      <c r="G18" s="6">
        <v>2.9</v>
      </c>
      <c r="H18" s="6"/>
      <c r="I18" s="26">
        <v>1</v>
      </c>
      <c r="J18" s="26">
        <v>1</v>
      </c>
      <c r="K18" s="8"/>
      <c r="L18" s="15">
        <f t="shared" si="0"/>
        <v>2</v>
      </c>
      <c r="M18" s="6">
        <f t="shared" si="2"/>
        <v>0.4</v>
      </c>
      <c r="N18" s="8"/>
      <c r="O18" s="15">
        <f t="shared" si="3"/>
        <v>2.4</v>
      </c>
      <c r="P18" s="6">
        <f t="shared" si="4"/>
        <v>0.24</v>
      </c>
      <c r="Q18" s="6">
        <f t="shared" si="1"/>
        <v>0.26399999999999996</v>
      </c>
      <c r="R18" s="17">
        <f t="shared" si="5"/>
        <v>2.9039999999999995</v>
      </c>
    </row>
    <row r="19" spans="3:18" ht="15.75" x14ac:dyDescent="0.25">
      <c r="E19" s="28">
        <f>SUM(E3:E18)</f>
        <v>55</v>
      </c>
      <c r="F19" s="20">
        <f>R19</f>
        <v>98.493999999999986</v>
      </c>
      <c r="G19" s="10">
        <f t="shared" ref="G19:Q19" si="38">SUM(G5:G18)</f>
        <v>96.33</v>
      </c>
      <c r="H19" s="10">
        <f t="shared" si="38"/>
        <v>0</v>
      </c>
      <c r="I19" s="10">
        <f t="shared" si="38"/>
        <v>44</v>
      </c>
      <c r="J19" s="10">
        <f t="shared" si="38"/>
        <v>19</v>
      </c>
      <c r="K19" s="10">
        <f t="shared" si="38"/>
        <v>0</v>
      </c>
      <c r="L19" s="16">
        <f t="shared" si="38"/>
        <v>63</v>
      </c>
      <c r="M19" s="10">
        <f t="shared" si="38"/>
        <v>12.6</v>
      </c>
      <c r="N19" s="10">
        <f t="shared" si="38"/>
        <v>4</v>
      </c>
      <c r="O19" s="16">
        <f t="shared" si="38"/>
        <v>79.599999999999994</v>
      </c>
      <c r="P19" s="10">
        <f t="shared" si="38"/>
        <v>7.9600000000000009</v>
      </c>
      <c r="Q19" s="10">
        <f t="shared" si="38"/>
        <v>8.7560000000000002</v>
      </c>
      <c r="R19" s="18">
        <f>SUM(R3:R18)</f>
        <v>98.493999999999986</v>
      </c>
    </row>
    <row r="22" spans="3:18" x14ac:dyDescent="0.25"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3"/>
      <c r="R22" s="14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09DB58EEC4E7479281EC94DB8D48C4" ma:contentTypeVersion="9" ma:contentTypeDescription="Crée un document." ma:contentTypeScope="" ma:versionID="2f206b4a96c2ffa079154df7fa852f2a">
  <xsd:schema xmlns:xsd="http://www.w3.org/2001/XMLSchema" xmlns:xs="http://www.w3.org/2001/XMLSchema" xmlns:p="http://schemas.microsoft.com/office/2006/metadata/properties" xmlns:ns2="7aaa859e-ea2a-4c65-b40f-2d75703ea25b" xmlns:ns3="4e563569-d54a-49ea-a770-d436ad8e28bf" targetNamespace="http://schemas.microsoft.com/office/2006/metadata/properties" ma:root="true" ma:fieldsID="03af9c2bc2780ee8f4de6a914b86dd46" ns2:_="" ns3:_="">
    <xsd:import namespace="7aaa859e-ea2a-4c65-b40f-2d75703ea25b"/>
    <xsd:import namespace="4e563569-d54a-49ea-a770-d436ad8e28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aa859e-ea2a-4c65-b40f-2d75703ea2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563569-d54a-49ea-a770-d436ad8e28b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28A1BE-1617-405F-85E6-CF8BF170D49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99C698-7DEF-402E-BED8-04533A4974FB}">
  <ds:schemaRefs>
    <ds:schemaRef ds:uri="http://www.w3.org/XML/1998/namespace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elements/1.1/"/>
    <ds:schemaRef ds:uri="4e563569-d54a-49ea-a770-d436ad8e28bf"/>
    <ds:schemaRef ds:uri="7aaa859e-ea2a-4c65-b40f-2d75703ea25b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1BDB53A8-4B10-4657-8B57-EB13D75CBB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aa859e-ea2a-4c65-b40f-2d75703ea25b"/>
    <ds:schemaRef ds:uri="4e563569-d54a-49ea-a770-d436ad8e28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chiffrage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carl.laurier@studia.fr</dc:creator>
  <cp:keywords/>
  <dc:description/>
  <cp:lastModifiedBy>Carl</cp:lastModifiedBy>
  <cp:revision/>
  <dcterms:created xsi:type="dcterms:W3CDTF">2020-03-09T15:51:17Z</dcterms:created>
  <dcterms:modified xsi:type="dcterms:W3CDTF">2021-08-23T16:43:25Z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0x010100D509DB58EEC4E7479281EC94DB8D48C4</vt:lpwstr>
  </property>
</Properties>
</file>