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xml" ContentType="application/vnd.ms-excel.person+xml"/>
  <Override PartName="/xl/persons/person1.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hidePivotFieldList="1"/>
  <mc:AlternateContent xmlns:mc="http://schemas.openxmlformats.org/markup-compatibility/2006">
    <mc:Choice Requires="x15">
      <x15ac:absPath xmlns:x15ac="http://schemas.microsoft.com/office/spreadsheetml/2010/11/ac" url="C:\GIT_REPO\FULLSTACK\my-chess-game\CHEFFERIE DE PROJET\EXCEL\WBS\"/>
    </mc:Choice>
  </mc:AlternateContent>
  <xr:revisionPtr revIDLastSave="0" documentId="13_ncr:1_{609A39D1-B215-4FD2-B903-AE8692E32163}" xr6:coauthVersionLast="47" xr6:coauthVersionMax="47" xr10:uidLastSave="{00000000-0000-0000-0000-000000000000}"/>
  <bookViews>
    <workbookView xWindow="-108" yWindow="-108" windowWidth="23256" windowHeight="12456" tabRatio="664" activeTab="2" xr2:uid="{599CBDBA-6DCB-491A-8F55-440439BE8440}"/>
  </bookViews>
  <sheets>
    <sheet name="Copyright" sheetId="7" r:id="rId1"/>
    <sheet name="Dashboard" sheetId="3" r:id="rId2"/>
    <sheet name="Workings" sheetId="4" r:id="rId3"/>
    <sheet name="Data" sheetId="1" r:id="rId4"/>
    <sheet name="Instructions" sheetId="6" r:id="rId5"/>
    <sheet name="More Resources" sheetId="8" r:id="rId6"/>
    <sheet name="Dashboard Protection" sheetId="9" r:id="rId7"/>
  </sheets>
  <definedNames>
    <definedName name="Slicer_Manager">#N/A</definedName>
    <definedName name="Slicer_Project">#N/A</definedName>
    <definedName name="_xlnm.Print_Area" localSheetId="1">Dashboard!$A$1:$X$46</definedName>
  </definedNames>
  <calcPr calcId="191029"/>
  <pivotCaches>
    <pivotCache cacheId="14"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3" l="1"/>
  <c r="F1" i="3" l="1"/>
  <c r="F2"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K5" i="3" l="1" a="1"/>
  <c r="K5" i="3" s="1"/>
  <c r="F2" i="4" l="1"/>
  <c r="F3" i="4" l="1"/>
  <c r="M3" i="4"/>
  <c r="N4" i="4"/>
  <c r="G5" i="4"/>
  <c r="G4" i="4"/>
  <c r="G3" i="4"/>
  <c r="N3" i="4"/>
  <c r="G6" i="4"/>
  <c r="G2" i="4"/>
  <c r="C5"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<sst xmlns="http://schemas.openxmlformats.org/spreadsheetml/2006/main" count="333" uniqueCount="139">
  <si>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</si>
  <si>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</si>
  <si>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</si>
  <si>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</si>
  <si>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</si>
  <si>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</si>
  <si>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</si>
  <si>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</si>
  <si>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</si>
  <si>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</si>
  <si>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</si>
  <si>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</si>
  <si>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</si>
  <si>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</si>
  <si>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</si>
  <si>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</si>
  <si>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</si>
  <si>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</si>
  <si>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</si>
  <si>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</si>
  <si>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</si>
  <si>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</si>
  <si>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</si>
  <si>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</si>
  <si>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</si>
  <si>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</si>
  <si>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</si>
  <si>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</si>
  <si>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</si>
  <si>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</si>
  <si>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</si>
  <si>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</si>
  <si>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</si>
  <si>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</si>
  <si>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</si>
  <si>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</si>
  <si>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</si>
  <si>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</si>
  <si>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</si>
  <si>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Project Management Dashboard Instructions</t>
  </si>
  <si>
    <t>Step 1</t>
  </si>
  <si>
    <t>Step 2</t>
  </si>
  <si>
    <t>Step 3</t>
  </si>
  <si>
    <t>Step 4</t>
  </si>
  <si>
    <t>Insert doughnut chart PivotTable for Overall Completed - Completed Days vs Duration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</si>
  <si>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</si>
  <si>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</si>
  <si>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</si>
  <si>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</si>
  <si>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</si>
  <si>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</si>
  <si>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</si>
  <si>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</si>
  <si>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</si>
  <si>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</si>
  <si>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</si>
  <si>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</si>
  <si>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</si>
  <si>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Insert Dashboard PivotTable in cell A5</t>
  </si>
  <si>
    <t>Insert Table for Tasks Bar Chart on Workings Sheet</t>
  </si>
  <si>
    <t>Insert budget vs actual doughnut &amp; bar chart PivotTable on Workings Sheet</t>
  </si>
  <si>
    <t>Step 5</t>
  </si>
  <si>
    <t>Step 6</t>
  </si>
  <si>
    <t>Step 7</t>
  </si>
  <si>
    <t>Add calendar dates in cell K5:AJ5</t>
  </si>
  <si>
    <t>Note: the formula below only works in Excel for Office 365.</t>
  </si>
  <si>
    <t>Step 8</t>
  </si>
  <si>
    <t>Step 9</t>
  </si>
  <si>
    <t>Add scroll bar and link to a cell P2 in the Workings sheet</t>
  </si>
  <si>
    <t>Add text for date range to header cell F1:</t>
  </si>
  <si>
    <t>Step 10</t>
  </si>
  <si>
    <t>Add data bars to Progress column of PivotTable</t>
  </si>
  <si>
    <t>Format Dates in row 5</t>
  </si>
  <si>
    <t>Add grey shading to Grand Total row</t>
  </si>
  <si>
    <t>Shade columns for weekend dates</t>
  </si>
  <si>
    <t>Add fill colour for completed dates</t>
  </si>
  <si>
    <t>Add fill colour for in progress dates</t>
  </si>
  <si>
    <t>Add cell borders for 'not started' dates</t>
  </si>
  <si>
    <t>Format PivotTable in light grey</t>
  </si>
  <si>
    <t>Step 11</t>
  </si>
  <si>
    <t>Dashboard PivotTable</t>
  </si>
  <si>
    <t>Format PivotTable Budget &amp; Actual values via Field Settings</t>
  </si>
  <si>
    <t>PivotTable Options &gt; Turn off Expand/Collapse buttons</t>
  </si>
  <si>
    <t>Format PivotTable with Tabular layout &amp; no subtotals</t>
  </si>
  <si>
    <t>Doughnut hole 58%</t>
  </si>
  <si>
    <t>Freeze Panes at cell A6</t>
  </si>
  <si>
    <t>Format source data in an Excel Table - CTRL+T</t>
  </si>
  <si>
    <t>Chart height 3.73 x width 3.25</t>
  </si>
  <si>
    <t>Bar chart series overlap -30%, gap width 0%</t>
  </si>
  <si>
    <t>Bar chart height 3.73 x 9.0 wide.</t>
  </si>
  <si>
    <t>Copyright Notice</t>
  </si>
  <si>
    <t>More Resources</t>
  </si>
  <si>
    <t>Courses</t>
  </si>
  <si>
    <t>Excel Dashboard Course</t>
  </si>
  <si>
    <t>https://www.myonlinetraininghub.com/excel-dashboard-course</t>
  </si>
  <si>
    <t>Power Query Course</t>
  </si>
  <si>
    <t>https://www.myonlinetraininghub.com/excel-power-query-course</t>
  </si>
  <si>
    <t>Power Pivot Course</t>
  </si>
  <si>
    <t>https://www.myonlinetraininghub.com/power-pivot-course</t>
  </si>
  <si>
    <t>Power BI Course</t>
  </si>
  <si>
    <t>https://www.myonlinetraininghub.com/power-bi-course</t>
  </si>
  <si>
    <t>Excel Forum</t>
  </si>
  <si>
    <t>https://www.myonlinetraininghub.com/excel-forum</t>
  </si>
  <si>
    <t>Contact</t>
  </si>
  <si>
    <t>website@myonlinetraininghub.com</t>
  </si>
  <si>
    <t>Protecting your dashboard</t>
  </si>
  <si>
    <t>Custom Number Formats</t>
  </si>
  <si>
    <t>WEEKDAY Function</t>
  </si>
  <si>
    <t>Tutorials</t>
  </si>
  <si>
    <t>https://www.myonlinetraininghub.com/excel-functions/excel-workday-intl-function</t>
  </si>
  <si>
    <t>WORKDAY.INTL Function</t>
  </si>
  <si>
    <t>https://www.myonlinetraininghub.com/excel-functions/excel-weekday-function</t>
  </si>
  <si>
    <t>https://www.myonlinetraininghub.com/excel-custom-number-format-guide</t>
  </si>
  <si>
    <t>Excel Support</t>
  </si>
  <si>
    <t>SEQUENCE Function</t>
  </si>
  <si>
    <t>https://www.myonlinetraininghub.com/excel-sequence-function</t>
  </si>
  <si>
    <t>Conditional Formatting Gantt</t>
  </si>
  <si>
    <t>https://www.myonlinetraininghub.com/excel-conditional-formatting-gantt-chart</t>
  </si>
  <si>
    <t>TEXT Function</t>
  </si>
  <si>
    <t>https://www.myonlinetraininghub.com/excel-text-function</t>
  </si>
  <si>
    <t>Gantt Chart - Conditional Formatting (extend the 'applies to' range to allow for growth in your data)</t>
  </si>
  <si>
    <t>=SEQUENCE(1,26,MIN(Table1[Start Date])+Workings!P2,1)</t>
  </si>
  <si>
    <t>Doughnut chart height 3.73 x width 3.25, Bar Chart height 3.73 x width 6.</t>
  </si>
  <si>
    <r>
      <t xml:space="preserve">Insert Slicers for Project and Manager fields </t>
    </r>
    <r>
      <rPr>
        <b/>
        <sz val="11"/>
        <color theme="1"/>
        <rFont val="Segoe UI"/>
        <family val="2"/>
      </rPr>
      <t>&amp; connect to all PivotTables</t>
    </r>
  </si>
  <si>
    <t>=TEXT(MIN(D6:D51),"d-mmm-yy")&amp;" to "&amp;TEXT(MAX(E6:E51),"d-mmm-yy")</t>
  </si>
  <si>
    <t>Conditional Formatting Formulas</t>
  </si>
  <si>
    <t>https://www.myonlinetraininghub.com/excel-conditional-formatting-with-formulas</t>
  </si>
  <si>
    <t>Task 10</t>
  </si>
  <si>
    <t xml:space="preserve"> </t>
  </si>
  <si>
    <t>- The Dashboard in this file and data was created by Mynda Treacy from My Online Training Hub.</t>
  </si>
  <si>
    <r>
      <t xml:space="preserve">- Individual users are permitted to recreate the dashboard for </t>
    </r>
    <r>
      <rPr>
        <b/>
        <sz val="14"/>
        <rFont val="Calibri"/>
        <family val="2"/>
        <scheme val="minor"/>
      </rPr>
      <t>personal practice only.</t>
    </r>
  </si>
  <si>
    <r>
      <t xml:space="preserve">- Recreating the dashboard for </t>
    </r>
    <r>
      <rPr>
        <b/>
        <sz val="14"/>
        <rFont val="Calibri"/>
        <family val="2"/>
        <scheme val="minor"/>
      </rPr>
      <t>training of others</t>
    </r>
    <r>
      <rPr>
        <sz val="14"/>
        <rFont val="Calibri"/>
        <family val="2"/>
        <scheme val="minor"/>
      </rPr>
      <t xml:space="preserve"> is </t>
    </r>
    <r>
      <rPr>
        <b/>
        <sz val="14"/>
        <rFont val="Calibri"/>
        <family val="2"/>
        <scheme val="minor"/>
      </rPr>
      <t>not permitted</t>
    </r>
    <r>
      <rPr>
        <sz val="14"/>
        <rFont val="Calibri"/>
        <family val="2"/>
        <scheme val="minor"/>
      </rPr>
      <t>, unless written consent is granted by Mynda Treacy.</t>
    </r>
  </si>
  <si>
    <r>
      <t xml:space="preserve">- </t>
    </r>
    <r>
      <rPr>
        <b/>
        <sz val="14"/>
        <rFont val="Calibri"/>
        <family val="2"/>
        <scheme val="minor"/>
      </rPr>
      <t>Sharing</t>
    </r>
    <r>
      <rPr>
        <sz val="14"/>
        <rFont val="Calibri"/>
        <family val="2"/>
        <scheme val="minor"/>
      </rPr>
      <t xml:space="preserve"> </t>
    </r>
    <r>
      <rPr>
        <b/>
        <sz val="14"/>
        <rFont val="Calibri"/>
        <family val="2"/>
        <scheme val="minor"/>
      </rPr>
      <t>images</t>
    </r>
    <r>
      <rPr>
        <sz val="14"/>
        <rFont val="Calibri"/>
        <family val="2"/>
        <scheme val="minor"/>
      </rPr>
      <t xml:space="preserve"> of dashboards you build based on this data and or dashboard </t>
    </r>
    <r>
      <rPr>
        <b/>
        <sz val="14"/>
        <rFont val="Calibri"/>
        <family val="2"/>
        <scheme val="minor"/>
      </rPr>
      <t>on social media must be accompanied by the following</t>
    </r>
    <r>
      <rPr>
        <sz val="14"/>
        <rFont val="Calibri"/>
        <family val="2"/>
        <scheme val="minor"/>
      </rPr>
      <t>:</t>
    </r>
  </si>
  <si>
    <r>
      <t xml:space="preserve">- </t>
    </r>
    <r>
      <rPr>
        <b/>
        <sz val="14"/>
        <rFont val="Calibri"/>
        <family val="2"/>
        <scheme val="minor"/>
      </rPr>
      <t>Sharing</t>
    </r>
    <r>
      <rPr>
        <sz val="14"/>
        <rFont val="Calibri"/>
        <family val="2"/>
        <scheme val="minor"/>
      </rPr>
      <t xml:space="preserve"> </t>
    </r>
    <r>
      <rPr>
        <b/>
        <sz val="14"/>
        <rFont val="Calibri"/>
        <family val="2"/>
        <scheme val="minor"/>
      </rPr>
      <t>Excel files</t>
    </r>
    <r>
      <rPr>
        <sz val="14"/>
        <rFont val="Calibri"/>
        <family val="2"/>
        <scheme val="minor"/>
      </rPr>
      <t xml:space="preserve"> containing dashboards you build based on this data and or dashboard </t>
    </r>
    <r>
      <rPr>
        <b/>
        <sz val="14"/>
        <rFont val="Calibri"/>
        <family val="2"/>
        <scheme val="minor"/>
      </rPr>
      <t>on social media is not permitted*</t>
    </r>
    <r>
      <rPr>
        <sz val="14"/>
        <rFont val="Calibri"/>
        <family val="2"/>
        <scheme val="minor"/>
      </rPr>
      <t>.</t>
    </r>
  </si>
  <si>
    <t>*Please direct people to download the original file from the link in the video description on YouTube.</t>
  </si>
  <si>
    <t>- The workbook and any visualization pages must be accompanied by the following copyright notice: My Online Training Hub ©.</t>
  </si>
  <si>
    <t>- This sheet must remain in any file that uses this data and or these Dashboard techniques.</t>
  </si>
  <si>
    <t>- Any uses of this workbook and/or data must include the above attribution.</t>
  </si>
  <si>
    <t>Total général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</si>
</sst>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 &quot;Days&quot;"/>
    <numFmt numFmtId="165" formatCode="[$-F800]dddd\,\ mmmm\ dd\,\ yyyy"/>
    <numFmt numFmtId="166" formatCode="#,##0.0,,&quot;M&quot;"/>
    <numFmt numFmtId="167" formatCode="@*."/>
    <numFmt numFmtId="168" formatCode="\▼0.0%;\▼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
      <i/>
      <sz val="11"/>
      <color theme="1"/>
      <name val="Segoe UI"/>
      <family val="2"/>
    </font>
    <font>
      <b/>
      <sz val="16"/>
      <color theme="1"/>
      <name val="Segoe UI"/>
      <family val="2"/>
    </font>
    <font>
      <b/>
      <sz val="11"/>
      <color theme="1"/>
      <name val="Segoe UI"/>
      <family val="2"/>
    </font>
    <font>
      <sz val="11"/>
      <color rgb="FFFF0000"/>
      <name val="Calibri"/>
      <family val="2"/>
      <scheme val="minor"/>
    </font>
    <font>
      <u/>
      <sz val="11"/>
      <color theme="10"/>
      <name val="Calibri"/>
      <family val="2"/>
      <scheme val="minor"/>
    </font>
    <font>
      <sz val="20"/>
      <color theme="0"/>
      <name val="Segoe UI"/>
      <family val="2"/>
    </font>
    <font>
      <sz val="14"/>
      <name val="Calibri"/>
      <family val="2"/>
      <scheme val="minor"/>
    </font>
    <font>
      <b/>
      <sz val="14"/>
      <name val="Calibri"/>
      <family val="2"/>
      <scheme val="minor"/>
    </font>
    <font>
      <sz val="22"/>
      <color theme="0"/>
      <name val="Segoe UI Light"/>
      <family val="2"/>
    </font>
    <font>
      <sz val="12"/>
      <color theme="0"/>
      <name val="Segoe UI Light"/>
      <family val="2"/>
    </font>
    <font>
      <sz val="14"/>
      <color theme="1"/>
      <name val="Calibri"/>
      <family val="2"/>
      <scheme val="minor"/>
    </font>
    <font>
      <sz val="11"/>
      <color theme="8" tint="-0.499984740745262"/>
      <name val="Calibri"/>
      <family val="2"/>
      <scheme val="minor"/>
    </font>
    <font>
      <u/>
      <sz val="11"/>
      <color theme="8" tint="-0.49998474074526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336600"/>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13" fillId="0" borderId="0" applyNumberFormat="0" applyFill="0" applyBorder="0" applyAlignment="0" applyProtection="0"/>
  </cellStyleXfs>
  <cellXfs count="58">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5" fontId="0" fillId="0" borderId="0" xfId="0" applyNumberFormat="1"/>
    <xf numFmtId="16" fontId="0" fillId="2" borderId="2" xfId="0" applyNumberFormat="1" applyFill="1" applyBorder="1" applyAlignment="1">
      <alignment vertical="center"/>
    </xf>
    <xf numFmtId="166"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4"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4" fillId="0" borderId="0" xfId="0" applyFont="1"/>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quotePrefix="1" applyFont="1"/>
    <xf numFmtId="0" fontId="9" fillId="0" borderId="0" xfId="0" applyFont="1"/>
    <xf numFmtId="0" fontId="2" fillId="0" borderId="1" xfId="0" applyFont="1" applyBorder="1" applyAlignment="1">
      <alignment vertical="center"/>
    </xf>
    <xf numFmtId="0" fontId="2" fillId="0" borderId="1" xfId="0" applyFont="1" applyBorder="1"/>
    <xf numFmtId="0" fontId="10" fillId="0" borderId="0" xfId="0" applyFont="1" applyAlignment="1">
      <alignment horizontal="left"/>
    </xf>
    <xf numFmtId="0" fontId="11" fillId="0" borderId="0" xfId="0" applyFont="1" applyAlignment="1">
      <alignment horizontal="right"/>
    </xf>
    <xf numFmtId="0" fontId="14" fillId="4" borderId="0" xfId="0" applyFont="1" applyFill="1" applyAlignment="1">
      <alignment vertical="center"/>
    </xf>
    <xf numFmtId="0" fontId="15" fillId="0" borderId="0" xfId="0" applyFont="1"/>
    <xf numFmtId="0" fontId="17" fillId="4" borderId="0" xfId="0" applyFont="1" applyFill="1" applyAlignment="1">
      <alignment vertical="center"/>
    </xf>
    <xf numFmtId="0" fontId="18" fillId="4" borderId="0" xfId="0" applyFont="1" applyFill="1" applyAlignment="1">
      <alignment vertical="center"/>
    </xf>
    <xf numFmtId="0" fontId="19" fillId="0" borderId="0" xfId="0" applyFont="1"/>
    <xf numFmtId="0" fontId="20" fillId="0" borderId="0" xfId="0" applyFont="1"/>
    <xf numFmtId="167" fontId="0" fillId="0" borderId="0" xfId="0" applyNumberFormat="1" applyAlignment="1">
      <alignment horizontal="left" indent="1"/>
    </xf>
    <xf numFmtId="0" fontId="21" fillId="0" borderId="0" xfId="2" applyFont="1"/>
    <xf numFmtId="167" fontId="0" fillId="0" borderId="0" xfId="0" applyNumberFormat="1"/>
    <xf numFmtId="168" fontId="0" fillId="0" borderId="0" xfId="0" applyNumberFormat="1"/>
    <xf numFmtId="0" fontId="12" fillId="0" borderId="0" xfId="0" applyFont="1"/>
    <xf numFmtId="0" fontId="15" fillId="0" borderId="0" xfId="0" quotePrefix="1" applyFont="1" applyAlignment="1">
      <alignment vertical="center"/>
    </xf>
    <xf numFmtId="0" fontId="15" fillId="0" borderId="0" xfId="0" quotePrefix="1" applyFont="1"/>
    <xf numFmtId="15" fontId="0" fillId="2" borderId="2" xfId="0" applyNumberFormat="1" applyFill="1" applyBorder="1" applyAlignment="1">
      <alignment vertical="center"/>
    </xf>
    <xf numFmtId="0" fontId="0" fillId="0" borderId="1" xfId="0" pivotButton="1" applyBorder="1" applyAlignment="1">
      <alignment vertical="center"/>
    </xf>
    <xf numFmtId="0" fontId="0" fillId="0" borderId="1" xfId="0" pivotButton="1" applyBorder="1" applyAlignment="1">
      <alignment horizontal="left" vertical="center"/>
    </xf>
    <xf numFmtId="0" fontId="0" fillId="0" borderId="1" xfId="0" applyBorder="1" applyAlignment="1">
      <alignment horizontal="right" vertical="center"/>
    </xf>
  </cellXfs>
  <cellStyles count="3">
    <cellStyle name="Lien hypertexte" xfId="2" builtinId="8"/>
    <cellStyle name="Normal" xfId="0" builtinId="0"/>
    <cellStyle name="Pourcentage" xfId="1" builtinId="5"/>
  </cellStyles>
  <dxfs count="70">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9" formatCode="d/mm/yyyy"/>
    </dxf>
    <dxf>
      <numFmt numFmtId="169" formatCode="d/mm/yyyy"/>
    </dxf>
    <dxf>
      <alignment horizontal="center"/>
    </dxf>
    <dxf>
      <alignment horizontal="center"/>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color theme="1"/>
      </font>
    </dxf>
    <dxf>
      <font>
        <b/>
        <color theme="1"/>
      </font>
    </dxf>
    <dxf>
      <font>
        <b/>
        <color theme="1"/>
      </font>
      <border>
        <top style="double">
          <color theme="5"/>
        </top>
      </border>
    </dxf>
    <dxf>
      <font>
        <b/>
        <color theme="0"/>
      </font>
      <fill>
        <patternFill patternType="solid">
          <fgColor theme="5"/>
          <bgColor theme="5"/>
        </patternFill>
      </fill>
    </dxf>
    <dxf>
      <font>
        <color theme="1"/>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2" defaultTableStyle="TableStyleMedium2" defaultPivotStyle="PivotStyleLight16">
    <tableStyle name="No Border" pivot="0" table="0" count="10" xr9:uid="{EEEA172B-89F3-489D-B80E-D598FE9BFA19}">
      <tableStyleElement type="wholeTable" dxfId="69"/>
      <tableStyleElement type="headerRow" dxfId="68"/>
    </tableStyle>
    <tableStyle name="TableStyleMedium3 2" pivot="0" count="7" xr9:uid="{B8C4498E-7530-44B4-A1BB-AA1D863EFECC}">
      <tableStyleElement type="wholeTable" dxfId="67"/>
      <tableStyleElement type="headerRow" dxfId="66"/>
      <tableStyleElement type="totalRow" dxfId="65"/>
      <tableStyleElement type="firstColumn" dxfId="64"/>
      <tableStyleElement type="lastColumn" dxfId="63"/>
      <tableStyleElement type="firstRowStripe" dxfId="62"/>
      <tableStyleElement type="firstColumnStripe" dxfId="61"/>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18" Type="http://schemas.microsoft.com/office/2017/10/relationships/person" Target="persons/person0.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20"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19" Type="http://schemas.microsoft.com/office/2017/10/relationships/person" Target="persons/person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[WBS russe - project_management_dashboard (1).xlsx]Workings!Budget_v_Actual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fr-FR"/>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0.58646271995216048"/>
          <c:w val="0.91723465397479542"/>
          <c:h val="0.27939459480540374"/>
        </c:manualLayout>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7.5778078484438433E-2</c:v>
                </c:pt>
                <c:pt idx="1">
                  <c:v>0.9242219215155616</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30"/>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hyperlink" Target="https://youtu.be/5qtSioTE2wY" TargetMode="External"/><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0.sv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38.png"/><Relationship Id="rId3" Type="http://schemas.openxmlformats.org/officeDocument/2006/relationships/image" Target="../media/image33.png"/><Relationship Id="rId7" Type="http://schemas.openxmlformats.org/officeDocument/2006/relationships/image" Target="../media/image37.png"/><Relationship Id="rId2" Type="http://schemas.openxmlformats.org/officeDocument/2006/relationships/image" Target="../media/image32.png"/><Relationship Id="rId1" Type="http://schemas.openxmlformats.org/officeDocument/2006/relationships/image" Target="../media/image31.png"/><Relationship Id="rId6" Type="http://schemas.openxmlformats.org/officeDocument/2006/relationships/image" Target="../media/image36.png"/><Relationship Id="rId11" Type="http://schemas.openxmlformats.org/officeDocument/2006/relationships/image" Target="../media/image1.png"/><Relationship Id="rId5" Type="http://schemas.openxmlformats.org/officeDocument/2006/relationships/image" Target="../media/image35.png"/><Relationship Id="rId10" Type="http://schemas.openxmlformats.org/officeDocument/2006/relationships/hyperlink" Target="https://www.myonlinetraininghub.com/" TargetMode="External"/><Relationship Id="rId4" Type="http://schemas.openxmlformats.org/officeDocument/2006/relationships/image" Target="../media/image34.png"/><Relationship Id="rId9"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0</xdr:row>
      <xdr:rowOff>66675</xdr:rowOff>
    </xdr:from>
    <xdr:to>
      <xdr:col>16</xdr:col>
      <xdr:colOff>544231</xdr:colOff>
      <xdr:row>0</xdr:row>
      <xdr:rowOff>600291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1800" y="66675"/>
          <a:ext cx="3230281" cy="533616"/>
        </a:xfrm>
        <a:prstGeom prst="rect">
          <a:avLst/>
        </a:prstGeom>
      </xdr:spPr>
    </xdr:pic>
    <xdr:clientData/>
  </xdr:twoCellAnchor>
  <xdr:twoCellAnchor>
    <xdr:from>
      <xdr:col>1</xdr:col>
      <xdr:colOff>95250</xdr:colOff>
      <xdr:row>7</xdr:row>
      <xdr:rowOff>209550</xdr:rowOff>
    </xdr:from>
    <xdr:to>
      <xdr:col>10</xdr:col>
      <xdr:colOff>114300</xdr:colOff>
      <xdr:row>9</xdr:row>
      <xdr:rowOff>28575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9100" y="2257425"/>
          <a:ext cx="5505450" cy="295275"/>
        </a:xfrm>
        <a:prstGeom prst="rect">
          <a:avLst/>
        </a:prstGeom>
        <a:solidFill>
          <a:schemeClr val="lt1"/>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Check out the original Dashboard by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Mynda Treacy</a:t>
          </a:r>
          <a:r>
            <a:rPr lang="en-AU" sz="1100">
              <a:solidFill>
                <a:srgbClr val="0070C0"/>
              </a:solidFill>
              <a:effectLst/>
              <a:latin typeface="+mn-lt"/>
              <a:ea typeface="+mn-ea"/>
              <a:cs typeface="+mn-cs"/>
            </a:rPr>
            <a:t> </a:t>
          </a:r>
          <a:r>
            <a:rPr lang="en-AU" sz="1100">
              <a:solidFill>
                <a:schemeClr val="dk1"/>
              </a:solidFill>
              <a:effectLst/>
              <a:latin typeface="+mn-lt"/>
              <a:ea typeface="+mn-ea"/>
              <a:cs typeface="+mn-cs"/>
            </a:rPr>
            <a:t>here: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https://youtu.be/5qtSioTE2wY</a:t>
          </a:r>
          <a:r>
            <a:rPr lang="en-AU" sz="1100">
              <a:solidFill>
                <a:srgbClr val="0070C0"/>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7</xdr:col>
      <xdr:colOff>403517</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1581959</xdr:colOff>
      <xdr:row>0</xdr:row>
      <xdr:rowOff>0</xdr:rowOff>
    </xdr:from>
    <xdr:to>
      <xdr:col>13</xdr:col>
      <xdr:colOff>250191</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441324</xdr:colOff>
      <xdr:row>0</xdr:row>
      <xdr:rowOff>0</xdr:rowOff>
    </xdr:from>
    <xdr:to>
      <xdr:col>21</xdr:col>
      <xdr:colOff>222251</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548640</xdr:colOff>
          <xdr:row>0</xdr:row>
          <xdr:rowOff>99060</xdr:rowOff>
        </xdr:from>
        <xdr:to>
          <xdr:col>9</xdr:col>
          <xdr:colOff>647700</xdr:colOff>
          <xdr:row>0</xdr:row>
          <xdr:rowOff>335280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21</xdr:col>
      <xdr:colOff>439569</xdr:colOff>
      <xdr:row>0</xdr:row>
      <xdr:rowOff>0</xdr:rowOff>
    </xdr:from>
    <xdr:to>
      <xdr:col>28</xdr:col>
      <xdr:colOff>487343</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0</xdr:rowOff>
    </xdr:from>
    <xdr:to>
      <xdr:col>12</xdr:col>
      <xdr:colOff>425823</xdr:colOff>
      <xdr:row>4</xdr:row>
      <xdr:rowOff>22412</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8%</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0.23232</cdr:x>
      <cdr:y>0.00831</cdr:y>
    </cdr:from>
    <cdr:to>
      <cdr:x>0.79836</cdr:x>
      <cdr:y>0.32066</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61499" y="11206"/>
          <a:ext cx="880786" cy="42141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xdr:col>
      <xdr:colOff>76200</xdr:colOff>
      <xdr:row>6</xdr:row>
      <xdr:rowOff>133350</xdr:rowOff>
    </xdr:from>
    <xdr:to>
      <xdr:col>6</xdr:col>
      <xdr:colOff>294867</xdr:colOff>
      <xdr:row>35</xdr:row>
      <xdr:rowOff>132590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685800" y="1504950"/>
          <a:ext cx="3266667" cy="6076190"/>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266700</xdr:colOff>
      <xdr:row>62</xdr:row>
      <xdr:rowOff>38100</xdr:rowOff>
    </xdr:from>
    <xdr:to>
      <xdr:col>16</xdr:col>
      <xdr:colOff>371081</xdr:colOff>
      <xdr:row>66</xdr:row>
      <xdr:rowOff>1632</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6972300" y="12934950"/>
          <a:ext cx="3152381" cy="800000"/>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409575</xdr:colOff>
      <xdr:row>71</xdr:row>
      <xdr:rowOff>200025</xdr:rowOff>
    </xdr:from>
    <xdr:to>
      <xdr:col>12</xdr:col>
      <xdr:colOff>104775</xdr:colOff>
      <xdr:row>80</xdr:row>
      <xdr:rowOff>161925</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57575" y="15192375"/>
          <a:ext cx="3962400" cy="184785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72</xdr:row>
      <xdr:rowOff>0</xdr:rowOff>
    </xdr:from>
    <xdr:to>
      <xdr:col>5</xdr:col>
      <xdr:colOff>218761</xdr:colOff>
      <xdr:row>79</xdr:row>
      <xdr:rowOff>1549</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4"/>
        <a:stretch>
          <a:fillRect/>
        </a:stretch>
      </xdr:blipFill>
      <xdr:spPr>
        <a:xfrm>
          <a:off x="752475" y="8077200"/>
          <a:ext cx="2514286" cy="14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12</xdr:col>
      <xdr:colOff>266700</xdr:colOff>
      <xdr:row>72</xdr:row>
      <xdr:rowOff>76200</xdr:rowOff>
    </xdr:from>
    <xdr:to>
      <xdr:col>17</xdr:col>
      <xdr:colOff>399652</xdr:colOff>
      <xdr:row>79</xdr:row>
      <xdr:rowOff>9350</xdr:rowOff>
    </xdr:to>
    <xdr:pic>
      <xdr:nvPicPr>
        <xdr:cNvPr id="9" name="Picture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5"/>
        <a:stretch>
          <a:fillRect/>
        </a:stretch>
      </xdr:blipFill>
      <xdr:spPr>
        <a:xfrm>
          <a:off x="7581900" y="15278100"/>
          <a:ext cx="3180952" cy="1400000"/>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0</xdr:colOff>
      <xdr:row>51</xdr:row>
      <xdr:rowOff>0</xdr:rowOff>
    </xdr:from>
    <xdr:to>
      <xdr:col>5</xdr:col>
      <xdr:colOff>466362</xdr:colOff>
      <xdr:row>57</xdr:row>
      <xdr:rowOff>114129</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6"/>
        <a:stretch>
          <a:fillRect/>
        </a:stretch>
      </xdr:blipFill>
      <xdr:spPr>
        <a:xfrm>
          <a:off x="609600" y="10591800"/>
          <a:ext cx="2904762" cy="1371429"/>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62</xdr:row>
      <xdr:rowOff>0</xdr:rowOff>
    </xdr:from>
    <xdr:to>
      <xdr:col>2</xdr:col>
      <xdr:colOff>457074</xdr:colOff>
      <xdr:row>68</xdr:row>
      <xdr:rowOff>199843</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7"/>
        <a:stretch>
          <a:fillRect/>
        </a:stretch>
      </xdr:blipFill>
      <xdr:spPr>
        <a:xfrm>
          <a:off x="666750" y="16040100"/>
          <a:ext cx="1009524" cy="14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0</xdr:colOff>
      <xdr:row>62</xdr:row>
      <xdr:rowOff>0</xdr:rowOff>
    </xdr:from>
    <xdr:to>
      <xdr:col>10</xdr:col>
      <xdr:colOff>580419</xdr:colOff>
      <xdr:row>67</xdr:row>
      <xdr:rowOff>47488</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8"/>
        <a:stretch>
          <a:fillRect/>
        </a:stretch>
      </xdr:blipFill>
      <xdr:spPr>
        <a:xfrm>
          <a:off x="1828800" y="12896850"/>
          <a:ext cx="4847619" cy="10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85</xdr:row>
      <xdr:rowOff>85725</xdr:rowOff>
    </xdr:from>
    <xdr:to>
      <xdr:col>6</xdr:col>
      <xdr:colOff>599626</xdr:colOff>
      <xdr:row>98</xdr:row>
      <xdr:rowOff>18718</xdr:rowOff>
    </xdr:to>
    <xdr:pic>
      <xdr:nvPicPr>
        <xdr:cNvPr id="14" name="Picture 13">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9"/>
        <a:stretch>
          <a:fillRect/>
        </a:stretch>
      </xdr:blipFill>
      <xdr:spPr>
        <a:xfrm>
          <a:off x="666750" y="15078075"/>
          <a:ext cx="3590476" cy="2657143"/>
        </a:xfrm>
        <a:prstGeom prst="rect">
          <a:avLst/>
        </a:prstGeom>
        <a:effectLst>
          <a:outerShdw blurRad="63500" sx="102000" sy="102000" algn="ctr" rotWithShape="0">
            <a:prstClr val="black">
              <a:alpha val="40000"/>
            </a:prstClr>
          </a:outerShdw>
        </a:effectLst>
      </xdr:spPr>
    </xdr:pic>
    <xdr:clientData/>
  </xdr:twoCellAnchor>
  <xdr:twoCellAnchor editAs="oneCell">
    <xdr:from>
      <xdr:col>8</xdr:col>
      <xdr:colOff>0</xdr:colOff>
      <xdr:row>85</xdr:row>
      <xdr:rowOff>85725</xdr:rowOff>
    </xdr:from>
    <xdr:to>
      <xdr:col>13</xdr:col>
      <xdr:colOff>523429</xdr:colOff>
      <xdr:row>98</xdr:row>
      <xdr:rowOff>56813</xdr:rowOff>
    </xdr:to>
    <xdr:pic>
      <xdr:nvPicPr>
        <xdr:cNvPr id="15" name="Picture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10"/>
        <a:stretch>
          <a:fillRect/>
        </a:stretch>
      </xdr:blipFill>
      <xdr:spPr>
        <a:xfrm>
          <a:off x="4876800" y="15078075"/>
          <a:ext cx="3571429" cy="26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152400</xdr:colOff>
      <xdr:row>104</xdr:row>
      <xdr:rowOff>133350</xdr:rowOff>
    </xdr:from>
    <xdr:to>
      <xdr:col>7</xdr:col>
      <xdr:colOff>370990</xdr:colOff>
      <xdr:row>119</xdr:row>
      <xdr:rowOff>56767</xdr:rowOff>
    </xdr:to>
    <xdr:pic>
      <xdr:nvPicPr>
        <xdr:cNvPr id="16" name="Picture 15">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11"/>
        <a:stretch>
          <a:fillRect/>
        </a:stretch>
      </xdr:blipFill>
      <xdr:spPr>
        <a:xfrm>
          <a:off x="762000" y="18268950"/>
          <a:ext cx="3876190" cy="30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136</xdr:row>
      <xdr:rowOff>38100</xdr:rowOff>
    </xdr:from>
    <xdr:to>
      <xdr:col>10</xdr:col>
      <xdr:colOff>570751</xdr:colOff>
      <xdr:row>149</xdr:row>
      <xdr:rowOff>171093</xdr:rowOff>
    </xdr:to>
    <xdr:pic>
      <xdr:nvPicPr>
        <xdr:cNvPr id="18" name="Picture 17">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2"/>
        <a:stretch>
          <a:fillRect/>
        </a:stretch>
      </xdr:blipFill>
      <xdr:spPr>
        <a:xfrm>
          <a:off x="676275" y="255079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600075</xdr:colOff>
      <xdr:row>133</xdr:row>
      <xdr:rowOff>38100</xdr:rowOff>
    </xdr:from>
    <xdr:to>
      <xdr:col>8</xdr:col>
      <xdr:colOff>3158</xdr:colOff>
      <xdr:row>135</xdr:row>
      <xdr:rowOff>57095</xdr:rowOff>
    </xdr:to>
    <xdr:pic>
      <xdr:nvPicPr>
        <xdr:cNvPr id="19" name="Picture 18">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3"/>
        <a:stretch>
          <a:fillRect/>
        </a:stretch>
      </xdr:blipFill>
      <xdr:spPr>
        <a:xfrm>
          <a:off x="2428875" y="24879300"/>
          <a:ext cx="2447619" cy="438095"/>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95250</xdr:colOff>
      <xdr:row>226</xdr:row>
      <xdr:rowOff>152400</xdr:rowOff>
    </xdr:from>
    <xdr:to>
      <xdr:col>10</xdr:col>
      <xdr:colOff>599326</xdr:colOff>
      <xdr:row>240</xdr:row>
      <xdr:rowOff>75844</xdr:rowOff>
    </xdr:to>
    <xdr:pic>
      <xdr:nvPicPr>
        <xdr:cNvPr id="20" name="Picture 19">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14"/>
        <a:stretch>
          <a:fillRect/>
        </a:stretch>
      </xdr:blipFill>
      <xdr:spPr>
        <a:xfrm>
          <a:off x="704850" y="289750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225</xdr:row>
      <xdr:rowOff>180975</xdr:rowOff>
    </xdr:from>
    <xdr:to>
      <xdr:col>17</xdr:col>
      <xdr:colOff>171006</xdr:colOff>
      <xdr:row>242</xdr:row>
      <xdr:rowOff>104338</xdr:rowOff>
    </xdr:to>
    <xdr:pic>
      <xdr:nvPicPr>
        <xdr:cNvPr id="21" name="Picture 20">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5"/>
        <a:stretch>
          <a:fillRect/>
        </a:stretch>
      </xdr:blipFill>
      <xdr:spPr>
        <a:xfrm>
          <a:off x="6981825" y="28794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114300</xdr:colOff>
      <xdr:row>152</xdr:row>
      <xdr:rowOff>171450</xdr:rowOff>
    </xdr:from>
    <xdr:to>
      <xdr:col>11</xdr:col>
      <xdr:colOff>8776</xdr:colOff>
      <xdr:row>166</xdr:row>
      <xdr:rowOff>94892</xdr:rowOff>
    </xdr:to>
    <xdr:pic>
      <xdr:nvPicPr>
        <xdr:cNvPr id="22" name="Picture 21">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16"/>
        <a:stretch>
          <a:fillRect/>
        </a:stretch>
      </xdr:blipFill>
      <xdr:spPr>
        <a:xfrm>
          <a:off x="723900" y="329755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85725</xdr:colOff>
      <xdr:row>171</xdr:row>
      <xdr:rowOff>133350</xdr:rowOff>
    </xdr:from>
    <xdr:to>
      <xdr:col>10</xdr:col>
      <xdr:colOff>589801</xdr:colOff>
      <xdr:row>185</xdr:row>
      <xdr:rowOff>56793</xdr:rowOff>
    </xdr:to>
    <xdr:pic>
      <xdr:nvPicPr>
        <xdr:cNvPr id="25" name="Picture 24">
          <a:extLst>
            <a:ext uri="{FF2B5EF4-FFF2-40B4-BE49-F238E27FC236}">
              <a16:creationId xmlns:a16="http://schemas.microsoft.com/office/drawing/2014/main" id="{00000000-0008-0000-0400-000019000000}"/>
            </a:ext>
          </a:extLst>
        </xdr:cNvPr>
        <xdr:cNvPicPr>
          <a:picLocks noChangeAspect="1"/>
        </xdr:cNvPicPr>
      </xdr:nvPicPr>
      <xdr:blipFill>
        <a:blip xmlns:r="http://schemas.openxmlformats.org/officeDocument/2006/relationships" r:embed="rId17"/>
        <a:stretch>
          <a:fillRect/>
        </a:stretch>
      </xdr:blipFill>
      <xdr:spPr>
        <a:xfrm>
          <a:off x="695325" y="367093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47625</xdr:colOff>
      <xdr:row>207</xdr:row>
      <xdr:rowOff>161925</xdr:rowOff>
    </xdr:from>
    <xdr:to>
      <xdr:col>10</xdr:col>
      <xdr:colOff>551701</xdr:colOff>
      <xdr:row>221</xdr:row>
      <xdr:rowOff>85368</xdr:rowOff>
    </xdr:to>
    <xdr:pic>
      <xdr:nvPicPr>
        <xdr:cNvPr id="28" name="Picture 27">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8"/>
        <a:stretch>
          <a:fillRect/>
        </a:stretch>
      </xdr:blipFill>
      <xdr:spPr>
        <a:xfrm>
          <a:off x="657225" y="4050982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189</xdr:row>
      <xdr:rowOff>85725</xdr:rowOff>
    </xdr:from>
    <xdr:to>
      <xdr:col>10</xdr:col>
      <xdr:colOff>570751</xdr:colOff>
      <xdr:row>203</xdr:row>
      <xdr:rowOff>9168</xdr:rowOff>
    </xdr:to>
    <xdr:pic>
      <xdr:nvPicPr>
        <xdr:cNvPr id="30" name="Picture 29">
          <a:extLst>
            <a:ext uri="{FF2B5EF4-FFF2-40B4-BE49-F238E27FC236}">
              <a16:creationId xmlns:a16="http://schemas.microsoft.com/office/drawing/2014/main" id="{00000000-0008-0000-0400-00001E000000}"/>
            </a:ext>
          </a:extLst>
        </xdr:cNvPr>
        <xdr:cNvPicPr>
          <a:picLocks noChangeAspect="1"/>
        </xdr:cNvPicPr>
      </xdr:nvPicPr>
      <xdr:blipFill>
        <a:blip xmlns:r="http://schemas.openxmlformats.org/officeDocument/2006/relationships" r:embed="rId19"/>
        <a:stretch>
          <a:fillRect/>
        </a:stretch>
      </xdr:blipFill>
      <xdr:spPr>
        <a:xfrm>
          <a:off x="676275" y="4441507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41</xdr:row>
      <xdr:rowOff>133350</xdr:rowOff>
    </xdr:from>
    <xdr:to>
      <xdr:col>6</xdr:col>
      <xdr:colOff>3090</xdr:colOff>
      <xdr:row>47</xdr:row>
      <xdr:rowOff>85574</xdr:rowOff>
    </xdr:to>
    <xdr:pic>
      <xdr:nvPicPr>
        <xdr:cNvPr id="31" name="Picture 30">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20"/>
        <a:stretch>
          <a:fillRect/>
        </a:stretch>
      </xdr:blipFill>
      <xdr:spPr>
        <a:xfrm>
          <a:off x="666750" y="9677400"/>
          <a:ext cx="2990476" cy="1209524"/>
        </a:xfrm>
        <a:prstGeom prst="rect">
          <a:avLst/>
        </a:prstGeom>
      </xdr:spPr>
    </xdr:pic>
    <xdr:clientData/>
  </xdr:twoCellAnchor>
  <xdr:twoCellAnchor editAs="oneCell">
    <xdr:from>
      <xdr:col>6</xdr:col>
      <xdr:colOff>371475</xdr:colOff>
      <xdr:row>50</xdr:row>
      <xdr:rowOff>133350</xdr:rowOff>
    </xdr:from>
    <xdr:to>
      <xdr:col>15</xdr:col>
      <xdr:colOff>361265</xdr:colOff>
      <xdr:row>57</xdr:row>
      <xdr:rowOff>171262</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1"/>
        <a:stretch>
          <a:fillRect/>
        </a:stretch>
      </xdr:blipFill>
      <xdr:spPr>
        <a:xfrm>
          <a:off x="4029075" y="13239750"/>
          <a:ext cx="5476190" cy="1504762"/>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151</xdr:row>
      <xdr:rowOff>123825</xdr:rowOff>
    </xdr:from>
    <xdr:to>
      <xdr:col>17</xdr:col>
      <xdr:colOff>123381</xdr:colOff>
      <xdr:row>168</xdr:row>
      <xdr:rowOff>47189</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2"/>
        <a:stretch>
          <a:fillRect/>
        </a:stretch>
      </xdr:blipFill>
      <xdr:spPr>
        <a:xfrm>
          <a:off x="6934200" y="423576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171450</xdr:colOff>
      <xdr:row>133</xdr:row>
      <xdr:rowOff>123825</xdr:rowOff>
    </xdr:from>
    <xdr:to>
      <xdr:col>17</xdr:col>
      <xdr:colOff>66231</xdr:colOff>
      <xdr:row>150</xdr:row>
      <xdr:rowOff>47189</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3"/>
        <a:stretch>
          <a:fillRect/>
        </a:stretch>
      </xdr:blipFill>
      <xdr:spPr>
        <a:xfrm>
          <a:off x="6877050" y="27270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6</xdr:col>
      <xdr:colOff>200025</xdr:colOff>
      <xdr:row>127</xdr:row>
      <xdr:rowOff>47625</xdr:rowOff>
    </xdr:from>
    <xdr:to>
      <xdr:col>7</xdr:col>
      <xdr:colOff>399949</xdr:colOff>
      <xdr:row>132</xdr:row>
      <xdr:rowOff>28446</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24"/>
        <a:stretch>
          <a:fillRect/>
        </a:stretch>
      </xdr:blipFill>
      <xdr:spPr>
        <a:xfrm>
          <a:off x="3857625" y="26774775"/>
          <a:ext cx="809524" cy="1028571"/>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170</xdr:row>
      <xdr:rowOff>57150</xdr:rowOff>
    </xdr:from>
    <xdr:to>
      <xdr:col>17</xdr:col>
      <xdr:colOff>123381</xdr:colOff>
      <xdr:row>186</xdr:row>
      <xdr:rowOff>190064</xdr:rowOff>
    </xdr:to>
    <xdr:pic>
      <xdr:nvPicPr>
        <xdr:cNvPr id="17" name="Picture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25"/>
        <a:stretch>
          <a:fillRect/>
        </a:stretch>
      </xdr:blipFill>
      <xdr:spPr>
        <a:xfrm>
          <a:off x="6934200" y="357949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188</xdr:row>
      <xdr:rowOff>57150</xdr:rowOff>
    </xdr:from>
    <xdr:to>
      <xdr:col>17</xdr:col>
      <xdr:colOff>171006</xdr:colOff>
      <xdr:row>204</xdr:row>
      <xdr:rowOff>190064</xdr:rowOff>
    </xdr:to>
    <xdr:pic>
      <xdr:nvPicPr>
        <xdr:cNvPr id="23" name="Picture 22">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26"/>
        <a:stretch>
          <a:fillRect/>
        </a:stretch>
      </xdr:blipFill>
      <xdr:spPr>
        <a:xfrm>
          <a:off x="6981825" y="395668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257175</xdr:colOff>
      <xdr:row>206</xdr:row>
      <xdr:rowOff>66675</xdr:rowOff>
    </xdr:from>
    <xdr:to>
      <xdr:col>17</xdr:col>
      <xdr:colOff>151956</xdr:colOff>
      <xdr:row>222</xdr:row>
      <xdr:rowOff>199589</xdr:rowOff>
    </xdr:to>
    <xdr:pic>
      <xdr:nvPicPr>
        <xdr:cNvPr id="24" name="Picture 23">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27"/>
        <a:stretch>
          <a:fillRect/>
        </a:stretch>
      </xdr:blipFill>
      <xdr:spPr>
        <a:xfrm>
          <a:off x="6962775" y="43348275"/>
          <a:ext cx="3552381" cy="3485714"/>
        </a:xfrm>
        <a:prstGeom prst="rect">
          <a:avLst/>
        </a:prstGeom>
        <a:effectLst>
          <a:outerShdw blurRad="63500" sx="102000" sy="102000" algn="ctr" rotWithShape="0">
            <a:prstClr val="black">
              <a:alpha val="40000"/>
            </a:prstClr>
          </a:outerShdw>
        </a:effectLst>
      </xdr:spPr>
    </xdr:pic>
    <xdr:clientData/>
  </xdr:twoCellAnchor>
  <xdr:twoCellAnchor>
    <xdr:from>
      <xdr:col>8</xdr:col>
      <xdr:colOff>485775</xdr:colOff>
      <xdr:row>0</xdr:row>
      <xdr:rowOff>304800</xdr:rowOff>
    </xdr:from>
    <xdr:to>
      <xdr:col>14</xdr:col>
      <xdr:colOff>161925</xdr:colOff>
      <xdr:row>5</xdr:row>
      <xdr:rowOff>57150</xdr:rowOff>
    </xdr:to>
    <xdr:grpSp>
      <xdr:nvGrpSpPr>
        <xdr:cNvPr id="32" name="Group 31">
          <a:extLst>
            <a:ext uri="{FF2B5EF4-FFF2-40B4-BE49-F238E27FC236}">
              <a16:creationId xmlns:a16="http://schemas.microsoft.com/office/drawing/2014/main" id="{00000000-0008-0000-0400-000020000000}"/>
            </a:ext>
          </a:extLst>
        </xdr:cNvPr>
        <xdr:cNvGrpSpPr/>
      </xdr:nvGrpSpPr>
      <xdr:grpSpPr>
        <a:xfrm>
          <a:off x="5545455" y="304800"/>
          <a:ext cx="3470910" cy="918210"/>
          <a:chOff x="5362575" y="304800"/>
          <a:chExt cx="3333750" cy="914400"/>
        </a:xfrm>
      </xdr:grpSpPr>
      <xdr:sp macro="" textlink="">
        <xdr:nvSpPr>
          <xdr:cNvPr id="29" name="Rectangle: Rounded Corners 28">
            <a:hlinkClick xmlns:r="http://schemas.openxmlformats.org/officeDocument/2006/relationships" r:id="rId28"/>
            <a:extLst>
              <a:ext uri="{FF2B5EF4-FFF2-40B4-BE49-F238E27FC236}">
                <a16:creationId xmlns:a16="http://schemas.microsoft.com/office/drawing/2014/main" id="{00000000-0008-0000-0400-00001D000000}"/>
              </a:ext>
            </a:extLst>
          </xdr:cNvPr>
          <xdr:cNvSpPr/>
        </xdr:nvSpPr>
        <xdr:spPr>
          <a:xfrm>
            <a:off x="5362575" y="333375"/>
            <a:ext cx="3333750" cy="857250"/>
          </a:xfrm>
          <a:prstGeom prst="roundRect">
            <a:avLst/>
          </a:prstGeom>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r"/>
            <a:r>
              <a:rPr lang="en-AU" sz="2000"/>
              <a:t>CLICK</a:t>
            </a:r>
            <a:r>
              <a:rPr lang="en-AU" sz="2000" baseline="0"/>
              <a:t> TO </a:t>
            </a:r>
            <a:r>
              <a:rPr lang="en-AU" sz="2000"/>
              <a:t>WATCH THE</a:t>
            </a:r>
          </a:p>
          <a:p>
            <a:pPr algn="r"/>
            <a:r>
              <a:rPr lang="en-AU" sz="2000"/>
              <a:t>VIDEO TUTORIAL</a:t>
            </a:r>
          </a:p>
        </xdr:txBody>
      </xdr:sp>
      <xdr:pic>
        <xdr:nvPicPr>
          <xdr:cNvPr id="27" name="Graphic 26" descr="Video camera">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5457825" y="304800"/>
            <a:ext cx="914400" cy="91440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3190875</xdr:colOff>
      <xdr:row>0</xdr:row>
      <xdr:rowOff>38100</xdr:rowOff>
    </xdr:from>
    <xdr:ext cx="3230281" cy="533616"/>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76875" y="38100"/>
          <a:ext cx="3230281" cy="53361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276225</xdr:colOff>
      <xdr:row>20</xdr:row>
      <xdr:rowOff>9525</xdr:rowOff>
    </xdr:from>
    <xdr:to>
      <xdr:col>10</xdr:col>
      <xdr:colOff>47625</xdr:colOff>
      <xdr:row>37</xdr:row>
      <xdr:rowOff>57149</xdr:rowOff>
    </xdr:to>
    <xdr:grpSp>
      <xdr:nvGrpSpPr>
        <xdr:cNvPr id="2" name="Group 1">
          <a:extLst>
            <a:ext uri="{FF2B5EF4-FFF2-40B4-BE49-F238E27FC236}">
              <a16:creationId xmlns:a16="http://schemas.microsoft.com/office/drawing/2014/main" id="{00000000-0008-0000-0600-000002000000}"/>
            </a:ext>
          </a:extLst>
        </xdr:cNvPr>
        <xdr:cNvGrpSpPr/>
      </xdr:nvGrpSpPr>
      <xdr:grpSpPr>
        <a:xfrm>
          <a:off x="276225" y="4497705"/>
          <a:ext cx="6164580" cy="3156584"/>
          <a:chOff x="276225" y="4286250"/>
          <a:chExt cx="6629400" cy="3714749"/>
        </a:xfrm>
      </xdr:grpSpPr>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6225" y="4286250"/>
            <a:ext cx="6629400" cy="3714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2. Worksheet Protection - </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You'll find the Worksheet Protection on the Review tab:</a:t>
            </a:r>
          </a:p>
          <a:p>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4" name="Picture 3" descr="C:\Users\Mynda\AppData\Local\Temp\SNAGHTML16e4b49.PNG">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 y="5079326"/>
            <a:ext cx="2600325" cy="2835077"/>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276225</xdr:colOff>
      <xdr:row>1</xdr:row>
      <xdr:rowOff>133349</xdr:rowOff>
    </xdr:from>
    <xdr:to>
      <xdr:col>18</xdr:col>
      <xdr:colOff>447675</xdr:colOff>
      <xdr:row>19</xdr:row>
      <xdr:rowOff>85725</xdr:rowOff>
    </xdr:to>
    <xdr:grpSp>
      <xdr:nvGrpSpPr>
        <xdr:cNvPr id="5" name="Group 4">
          <a:extLst>
            <a:ext uri="{FF2B5EF4-FFF2-40B4-BE49-F238E27FC236}">
              <a16:creationId xmlns:a16="http://schemas.microsoft.com/office/drawing/2014/main" id="{00000000-0008-0000-0600-000005000000}"/>
            </a:ext>
          </a:extLst>
        </xdr:cNvPr>
        <xdr:cNvGrpSpPr/>
      </xdr:nvGrpSpPr>
      <xdr:grpSpPr>
        <a:xfrm>
          <a:off x="276225" y="750569"/>
          <a:ext cx="11624310" cy="3640456"/>
          <a:chOff x="276225" y="676274"/>
          <a:chExt cx="12515850" cy="4067176"/>
        </a:xfrm>
      </xdr:grpSpPr>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76225" y="676274"/>
            <a:ext cx="66294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1. 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prevent users activating the pull handles when using the Slicer by selecting 'Disable resizing and moving' in the Slicer Position and Layout setting (right-click Slicer).</a:t>
            </a:r>
          </a:p>
        </xdr:txBody>
      </xdr:sp>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stretch>
            <a:fillRect/>
          </a:stretch>
        </xdr:blipFill>
        <xdr:spPr>
          <a:xfrm>
            <a:off x="2209800" y="2319360"/>
            <a:ext cx="2552381" cy="2123810"/>
          </a:xfrm>
          <a:prstGeom prst="rect">
            <a:avLst/>
          </a:prstGeom>
          <a:effectLst>
            <a:outerShdw blurRad="63500" sx="102000" sy="102000" algn="ctr" rotWithShape="0">
              <a:prstClr val="black">
                <a:alpha val="40000"/>
              </a:prstClr>
            </a:outerShdw>
          </a:effectLst>
        </xdr:spPr>
      </xdr:pic>
      <xdr:pic>
        <xdr:nvPicPr>
          <xdr:cNvPr id="8" name="Picture 7" descr="C:\Users\Mynda\AppData\Local\Temp\SNAGHTML1864985.PNG">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23875" y="1729269"/>
            <a:ext cx="1419048" cy="278095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7000875" y="676274"/>
            <a:ext cx="57912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Or</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a:t>
            </a:r>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Simply</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protect the worksheet containing the Dashboard, but make sure you 'unprotect' Slicers so that they can still be clicked:</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0" name="Picture 9" descr="C:\Users\Mynda\AppData\Local\Temp\SNAGHTML1a10d60.PNG">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5286375" y="1695450"/>
            <a:ext cx="1466667" cy="28285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35242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Before Disabling Resizing</a:t>
            </a:r>
          </a:p>
        </xdr:txBody>
      </xdr:sp>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505777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After Disabling Resizing</a:t>
            </a:r>
          </a:p>
        </xdr:txBody>
      </xdr:sp>
      <xdr:pic>
        <xdr:nvPicPr>
          <xdr:cNvPr id="13" name="Picture 12">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5"/>
          <a:stretch>
            <a:fillRect/>
          </a:stretch>
        </xdr:blipFill>
        <xdr:spPr>
          <a:xfrm>
            <a:off x="8543925" y="1400175"/>
            <a:ext cx="2542857" cy="3057143"/>
          </a:xfrm>
          <a:prstGeom prst="rect">
            <a:avLst/>
          </a:prstGeom>
          <a:effectLst>
            <a:outerShdw blurRad="63500" sx="102000" sy="102000" algn="ctr" rotWithShape="0">
              <a:prstClr val="black">
                <a:alpha val="40000"/>
              </a:prstClr>
            </a:outerShdw>
          </a:effectLst>
        </xdr:spPr>
      </xdr:pic>
    </xdr:grpSp>
    <xdr:clientData/>
  </xdr:twoCellAnchor>
  <xdr:twoCellAnchor>
    <xdr:from>
      <xdr:col>4</xdr:col>
      <xdr:colOff>666750</xdr:colOff>
      <xdr:row>28</xdr:row>
      <xdr:rowOff>66675</xdr:rowOff>
    </xdr:from>
    <xdr:to>
      <xdr:col>9</xdr:col>
      <xdr:colOff>495300</xdr:colOff>
      <xdr:row>36</xdr:row>
      <xdr:rowOff>57150</xdr:rowOff>
    </xdr:to>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3124200" y="6219825"/>
          <a:ext cx="2933700" cy="1514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If your Dashboard sheet</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contains a PivotTable,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make sure 'Use PivotTable &amp; PivotChart' is  checked so that Slicers work.</a:t>
          </a:r>
        </a:p>
        <a:p>
          <a:endParaRPr lang="en-AU">
            <a:effectLst/>
            <a:latin typeface="Segoe UI" panose="020B0502040204020203" pitchFamily="34" charset="0"/>
            <a:ea typeface="Segoe UI" panose="020B0502040204020203" pitchFamily="34" charset="0"/>
            <a:cs typeface="Segoe UI" panose="020B0502040204020203" pitchFamily="34" charset="0"/>
          </a:endParaRPr>
        </a:p>
        <a:p>
          <a:r>
            <a:rPr lang="en-AU" sz="1100" b="1">
              <a:solidFill>
                <a:schemeClr val="dk1"/>
              </a:solidFill>
              <a:effectLst/>
              <a:latin typeface="Segoe UI" panose="020B0502040204020203" pitchFamily="34" charset="0"/>
              <a:ea typeface="Segoe UI" panose="020B0502040204020203" pitchFamily="34" charset="0"/>
              <a:cs typeface="Segoe UI" panose="020B0502040204020203" pitchFamily="34" charset="0"/>
            </a:rPr>
            <a:t>Note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this will prevent the PivotTables in the entire file from being refreshed,</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so if you're planning on updating your dashboard with new data, then option 3 is preferred.</a:t>
          </a:r>
          <a:endParaRPr lang="en-AU">
            <a:effectLst/>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276225</xdr:colOff>
      <xdr:row>54</xdr:row>
      <xdr:rowOff>90140</xdr:rowOff>
    </xdr:from>
    <xdr:to>
      <xdr:col>10</xdr:col>
      <xdr:colOff>47625</xdr:colOff>
      <xdr:row>72</xdr:row>
      <xdr:rowOff>171451</xdr:rowOff>
    </xdr:to>
    <xdr:grpSp>
      <xdr:nvGrpSpPr>
        <xdr:cNvPr id="15" name="Group 14">
          <a:extLst>
            <a:ext uri="{FF2B5EF4-FFF2-40B4-BE49-F238E27FC236}">
              <a16:creationId xmlns:a16="http://schemas.microsoft.com/office/drawing/2014/main" id="{00000000-0008-0000-0600-00000F000000}"/>
            </a:ext>
          </a:extLst>
        </xdr:cNvPr>
        <xdr:cNvGrpSpPr/>
      </xdr:nvGrpSpPr>
      <xdr:grpSpPr>
        <a:xfrm>
          <a:off x="276225" y="10796240"/>
          <a:ext cx="6164580" cy="3373151"/>
          <a:chOff x="276225" y="12358340"/>
          <a:chExt cx="6629400" cy="3596036"/>
        </a:xfrm>
      </xdr:grpSpPr>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276225" y="12358340"/>
            <a:ext cx="6629400" cy="3596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4. Protect</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Workbook</a:t>
            </a:r>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Once</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you've 'VeryHidden' the sheets containing your workings and data you need to protect your workbook so your users can't unhide them.</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rgbClr val="FF0000"/>
                </a:solidFill>
                <a:latin typeface="Segoe UI" panose="020B0502040204020203" pitchFamily="34" charset="0"/>
                <a:ea typeface="Segoe UI" panose="020B0502040204020203" pitchFamily="34" charset="0"/>
                <a:cs typeface="Segoe UI" panose="020B0502040204020203" pitchFamily="34" charset="0"/>
              </a:rPr>
              <a:t>WARNING</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this protection is not bullet proof. If a user wants to get to your underlying data they can find a way. A Google search will reveal various ways to crack your password, or simply remove the protection. </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Therefore Worksheet Protection should be used to prevent users breaking your report, but don't count on it protecting super sensitive information.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7" name="Picture 16" descr="C:\Users\Mynda\AppData\Local\Temp\SNAGHTML1be30b9.PNG">
            <a:extLst>
              <a:ext uri="{FF2B5EF4-FFF2-40B4-BE49-F238E27FC236}">
                <a16:creationId xmlns:a16="http://schemas.microsoft.com/office/drawing/2014/main" id="{00000000-0008-0000-0600-000011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62175" y="13351281"/>
            <a:ext cx="2238375" cy="1000125"/>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5</xdr:col>
      <xdr:colOff>381000</xdr:colOff>
      <xdr:row>22</xdr:row>
      <xdr:rowOff>76200</xdr:rowOff>
    </xdr:from>
    <xdr:ext cx="1980924" cy="1000000"/>
    <xdr:pic>
      <xdr:nvPicPr>
        <xdr:cNvPr id="18" name="Picture 17">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7"/>
        <a:stretch>
          <a:fillRect/>
        </a:stretch>
      </xdr:blipFill>
      <xdr:spPr>
        <a:xfrm>
          <a:off x="3505200" y="5086350"/>
          <a:ext cx="1980924" cy="1000000"/>
        </a:xfrm>
        <a:prstGeom prst="rect">
          <a:avLst/>
        </a:prstGeom>
      </xdr:spPr>
    </xdr:pic>
    <xdr:clientData/>
  </xdr:oneCellAnchor>
  <xdr:twoCellAnchor>
    <xdr:from>
      <xdr:col>0</xdr:col>
      <xdr:colOff>276225</xdr:colOff>
      <xdr:row>38</xdr:row>
      <xdr:rowOff>28575</xdr:rowOff>
    </xdr:from>
    <xdr:to>
      <xdr:col>10</xdr:col>
      <xdr:colOff>47625</xdr:colOff>
      <xdr:row>53</xdr:row>
      <xdr:rowOff>184231</xdr:rowOff>
    </xdr:to>
    <xdr:grpSp>
      <xdr:nvGrpSpPr>
        <xdr:cNvPr id="19" name="Group 18">
          <a:extLst>
            <a:ext uri="{FF2B5EF4-FFF2-40B4-BE49-F238E27FC236}">
              <a16:creationId xmlns:a16="http://schemas.microsoft.com/office/drawing/2014/main" id="{00000000-0008-0000-0600-000013000000}"/>
            </a:ext>
          </a:extLst>
        </xdr:cNvPr>
        <xdr:cNvGrpSpPr/>
      </xdr:nvGrpSpPr>
      <xdr:grpSpPr>
        <a:xfrm>
          <a:off x="276225" y="7808595"/>
          <a:ext cx="6164580" cy="2898856"/>
          <a:chOff x="276225" y="8820150"/>
          <a:chExt cx="6629400" cy="3441781"/>
        </a:xfrm>
      </xdr:grpSpPr>
      <xdr:sp macro="" textlink="">
        <xdr:nvSpPr>
          <xdr:cNvPr id="20" name="TextBox 19">
            <a:extLst>
              <a:ext uri="{FF2B5EF4-FFF2-40B4-BE49-F238E27FC236}">
                <a16:creationId xmlns:a16="http://schemas.microsoft.com/office/drawing/2014/main" id="{00000000-0008-0000-0600-000014000000}"/>
              </a:ext>
            </a:extLst>
          </xdr:cNvPr>
          <xdr:cNvSpPr txBox="1"/>
        </xdr:nvSpPr>
        <xdr:spPr>
          <a:xfrm>
            <a:off x="276225" y="8820150"/>
            <a:ext cx="6629400" cy="3441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3. Hide Worksheets</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A better solution is to set the property for the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sheets containing your data and workings to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VeryHidden in the VB Editor Alt+F11.</a:t>
            </a:r>
          </a:p>
          <a:p>
            <a:endParaRPr lang="en-AU" sz="80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When you right-click</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the sheet tab there is no</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indication that worksheets are hidden when </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their properties are set to 'xlSheetVeryHidden'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21" name="Picture 20" descr="C:\Users\Mynda\AppData\Local\Temp\SNAGHTML1822ee4.PNG">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810000" y="8985432"/>
            <a:ext cx="2847975" cy="3140383"/>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pic>
        <xdr:nvPicPr>
          <xdr:cNvPr id="22" name="Picture 21" descr="C:\Users\Mynda\AppData\Local\Temp\SNAGHTML1c4ed53.PNG">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0100" y="10534650"/>
            <a:ext cx="2066925" cy="1676400"/>
          </a:xfrm>
          <a:prstGeom prst="rect">
            <a:avLst/>
          </a:prstGeom>
          <a:noFill/>
          <a:effectLst>
            <a:outerShdw blurRad="50800" dist="38100" dir="16200000"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15</xdr:col>
      <xdr:colOff>400050</xdr:colOff>
      <xdr:row>0</xdr:row>
      <xdr:rowOff>47625</xdr:rowOff>
    </xdr:from>
    <xdr:ext cx="3230281" cy="533616"/>
    <xdr:pic>
      <xdr:nvPicPr>
        <xdr:cNvPr id="24" name="Picture 23">
          <a:hlinkClick xmlns:r="http://schemas.openxmlformats.org/officeDocument/2006/relationships" r:id="rId10"/>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620250" y="47625"/>
          <a:ext cx="3230281" cy="53361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ton David" refreshedDate="45039.596968171296" missingItemsLimit="0" createdVersion="6" refreshedVersion="8"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220" count="10">
        <n v="5"/>
        <n v="6"/>
        <n v="220"/>
        <n v="9"/>
        <n v="4"/>
        <n v="7"/>
        <n v="3"/>
        <n v="10"/>
        <n v="8"/>
        <n v="150"/>
      </sharedItems>
    </cacheField>
    <cacheField name="End Date" numFmtId="14">
      <sharedItems containsSemiMixedTypes="0" containsNonDate="0" containsDate="1" containsString="0" minDate="2020-02-19T00:00:00" maxDate="2020-12-26T00:00:00" count="20">
        <d v="2020-02-21T00:00:00"/>
        <d v="2020-02-24T00:00:00"/>
        <d v="2020-12-21T00:00:00"/>
        <d v="2020-03-04T00:00:00"/>
        <d v="2020-02-20T00:00:00"/>
        <d v="2020-02-27T00:00:00"/>
        <d v="2020-02-28T00:00:00"/>
        <d v="2020-03-05T00:00:00"/>
        <d v="2020-03-02T00:00:00"/>
        <d v="2020-02-26T00:00:00"/>
        <d v="2020-03-06T00:00:00"/>
        <d v="2020-02-19T00:00:00"/>
        <d v="2020-12-25T00:00:00"/>
        <d v="2020-03-03T00:00:00"/>
        <d v="2020-03-12T00:00:00"/>
        <d v="2020-03-13T00:00:00"/>
        <d v="2020-12-18T00:00:00"/>
        <d v="2020-03-09T00:00:00"/>
        <d v="2020-12-23T00:00:00"/>
        <d v="2020-09-18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1.8181818181818181E-2"/>
        <n v="0.33333333333333331"/>
        <n v="0.25"/>
        <n v="0"/>
        <n v="0.42857142857142855"/>
        <n v="0.1111111111111111"/>
        <n v="1"/>
        <n v="0.44444444444444442"/>
        <n v="0.83333333333333337"/>
        <n v="0.8"/>
        <n v="1.3636363636363636E-2"/>
        <n v="0.2857142857142857"/>
        <n v="0.66666666666666663"/>
        <n v="0.88888888888888884"/>
        <n v="0.2"/>
        <n v="0.625"/>
        <n v="0.3"/>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2"/>
    <n v="86000"/>
    <n v="31046"/>
  </r>
  <r>
    <x v="0"/>
    <x v="3"/>
    <x v="3"/>
    <x v="2"/>
    <x v="3"/>
    <x v="3"/>
    <x v="1"/>
    <x v="3"/>
    <n v="732000"/>
    <n v="261324"/>
  </r>
  <r>
    <x v="0"/>
    <x v="4"/>
    <x v="4"/>
    <x v="0"/>
    <x v="4"/>
    <x v="4"/>
    <x v="3"/>
    <x v="4"/>
    <n v="492000"/>
    <n v="116850"/>
  </r>
  <r>
    <x v="0"/>
    <x v="5"/>
    <x v="0"/>
    <x v="3"/>
    <x v="1"/>
    <x v="5"/>
    <x v="4"/>
    <x v="5"/>
    <n v="188000"/>
    <n v="0"/>
  </r>
  <r>
    <x v="0"/>
    <x v="6"/>
    <x v="1"/>
    <x v="3"/>
    <x v="5"/>
    <x v="6"/>
    <x v="1"/>
    <x v="6"/>
    <n v="180000"/>
    <n v="79380"/>
  </r>
  <r>
    <x v="0"/>
    <x v="7"/>
    <x v="2"/>
    <x v="4"/>
    <x v="0"/>
    <x v="6"/>
    <x v="0"/>
    <x v="0"/>
    <n v="582000"/>
    <n v="195231"/>
  </r>
  <r>
    <x v="0"/>
    <x v="8"/>
    <x v="3"/>
    <x v="4"/>
    <x v="3"/>
    <x v="7"/>
    <x v="3"/>
    <x v="7"/>
    <n v="562000"/>
    <n v="74746"/>
  </r>
  <r>
    <x v="0"/>
    <x v="9"/>
    <x v="4"/>
    <x v="4"/>
    <x v="1"/>
    <x v="8"/>
    <x v="1"/>
    <x v="1"/>
    <n v="416000"/>
    <n v="175015"/>
  </r>
  <r>
    <x v="1"/>
    <x v="0"/>
    <x v="0"/>
    <x v="1"/>
    <x v="5"/>
    <x v="9"/>
    <x v="5"/>
    <x v="8"/>
    <n v="293000"/>
    <n v="273001"/>
  </r>
  <r>
    <x v="1"/>
    <x v="1"/>
    <x v="1"/>
    <x v="0"/>
    <x v="3"/>
    <x v="5"/>
    <x v="2"/>
    <x v="9"/>
    <n v="224000"/>
    <n v="57910"/>
  </r>
  <r>
    <x v="1"/>
    <x v="2"/>
    <x v="2"/>
    <x v="1"/>
    <x v="2"/>
    <x v="2"/>
    <x v="4"/>
    <x v="5"/>
    <n v="978000"/>
    <n v="0"/>
  </r>
  <r>
    <x v="1"/>
    <x v="3"/>
    <x v="3"/>
    <x v="3"/>
    <x v="5"/>
    <x v="6"/>
    <x v="1"/>
    <x v="6"/>
    <n v="932000"/>
    <n v="379157"/>
  </r>
  <r>
    <x v="1"/>
    <x v="4"/>
    <x v="4"/>
    <x v="2"/>
    <x v="4"/>
    <x v="9"/>
    <x v="3"/>
    <x v="4"/>
    <n v="854000"/>
    <n v="322812"/>
  </r>
  <r>
    <x v="1"/>
    <x v="5"/>
    <x v="0"/>
    <x v="2"/>
    <x v="1"/>
    <x v="6"/>
    <x v="1"/>
    <x v="1"/>
    <n v="81000"/>
    <n v="38461"/>
  </r>
  <r>
    <x v="1"/>
    <x v="6"/>
    <x v="1"/>
    <x v="4"/>
    <x v="1"/>
    <x v="8"/>
    <x v="6"/>
    <x v="10"/>
    <n v="169000"/>
    <n v="136468"/>
  </r>
  <r>
    <x v="1"/>
    <x v="7"/>
    <x v="2"/>
    <x v="5"/>
    <x v="4"/>
    <x v="6"/>
    <x v="3"/>
    <x v="4"/>
    <n v="61000"/>
    <n v="12078"/>
  </r>
  <r>
    <x v="1"/>
    <x v="8"/>
    <x v="3"/>
    <x v="6"/>
    <x v="5"/>
    <x v="10"/>
    <x v="1"/>
    <x v="6"/>
    <n v="645000"/>
    <n v="273048"/>
  </r>
  <r>
    <x v="1"/>
    <x v="9"/>
    <x v="4"/>
    <x v="0"/>
    <x v="6"/>
    <x v="11"/>
    <x v="1"/>
    <x v="8"/>
    <n v="68000"/>
    <n v="64987"/>
  </r>
  <r>
    <x v="2"/>
    <x v="0"/>
    <x v="0"/>
    <x v="0"/>
    <x v="7"/>
    <x v="6"/>
    <x v="6"/>
    <x v="1"/>
    <n v="839000"/>
    <n v="406974"/>
  </r>
  <r>
    <x v="2"/>
    <x v="1"/>
    <x v="1"/>
    <x v="2"/>
    <x v="0"/>
    <x v="5"/>
    <x v="2"/>
    <x v="11"/>
    <n v="729000"/>
    <n v="487139"/>
  </r>
  <r>
    <x v="2"/>
    <x v="2"/>
    <x v="2"/>
    <x v="4"/>
    <x v="2"/>
    <x v="12"/>
    <x v="1"/>
    <x v="12"/>
    <n v="826000"/>
    <n v="298186"/>
  </r>
  <r>
    <x v="2"/>
    <x v="3"/>
    <x v="3"/>
    <x v="7"/>
    <x v="5"/>
    <x v="7"/>
    <x v="0"/>
    <x v="13"/>
    <n v="895000"/>
    <n v="280583"/>
  </r>
  <r>
    <x v="2"/>
    <x v="4"/>
    <x v="4"/>
    <x v="8"/>
    <x v="6"/>
    <x v="13"/>
    <x v="0"/>
    <x v="14"/>
    <n v="341000"/>
    <n v="129785"/>
  </r>
  <r>
    <x v="3"/>
    <x v="0"/>
    <x v="0"/>
    <x v="9"/>
    <x v="3"/>
    <x v="14"/>
    <x v="7"/>
    <x v="15"/>
    <n v="787000"/>
    <n v="727188"/>
  </r>
  <r>
    <x v="3"/>
    <x v="1"/>
    <x v="1"/>
    <x v="9"/>
    <x v="7"/>
    <x v="15"/>
    <x v="0"/>
    <x v="16"/>
    <n v="228000"/>
    <n v="47880"/>
  </r>
  <r>
    <x v="3"/>
    <x v="2"/>
    <x v="2"/>
    <x v="0"/>
    <x v="2"/>
    <x v="16"/>
    <x v="4"/>
    <x v="5"/>
    <n v="147000"/>
    <n v="0"/>
  </r>
  <r>
    <x v="3"/>
    <x v="3"/>
    <x v="3"/>
    <x v="10"/>
    <x v="8"/>
    <x v="6"/>
    <x v="6"/>
    <x v="17"/>
    <n v="338000"/>
    <n v="205123"/>
  </r>
  <r>
    <x v="3"/>
    <x v="4"/>
    <x v="4"/>
    <x v="4"/>
    <x v="7"/>
    <x v="10"/>
    <x v="1"/>
    <x v="18"/>
    <n v="857000"/>
    <n v="305949"/>
  </r>
  <r>
    <x v="3"/>
    <x v="5"/>
    <x v="0"/>
    <x v="5"/>
    <x v="1"/>
    <x v="13"/>
    <x v="1"/>
    <x v="1"/>
    <n v="602000"/>
    <n v="322371"/>
  </r>
  <r>
    <x v="3"/>
    <x v="6"/>
    <x v="1"/>
    <x v="5"/>
    <x v="4"/>
    <x v="6"/>
    <x v="0"/>
    <x v="1"/>
    <n v="990000"/>
    <n v="451440"/>
  </r>
  <r>
    <x v="4"/>
    <x v="0"/>
    <x v="2"/>
    <x v="8"/>
    <x v="5"/>
    <x v="17"/>
    <x v="1"/>
    <x v="6"/>
    <n v="96000"/>
    <n v="32256"/>
  </r>
  <r>
    <x v="4"/>
    <x v="1"/>
    <x v="3"/>
    <x v="9"/>
    <x v="3"/>
    <x v="14"/>
    <x v="2"/>
    <x v="9"/>
    <n v="513000"/>
    <n v="226233"/>
  </r>
  <r>
    <x v="4"/>
    <x v="2"/>
    <x v="4"/>
    <x v="3"/>
    <x v="2"/>
    <x v="18"/>
    <x v="1"/>
    <x v="12"/>
    <n v="616000"/>
    <n v="401579"/>
  </r>
  <r>
    <x v="4"/>
    <x v="3"/>
    <x v="0"/>
    <x v="10"/>
    <x v="6"/>
    <x v="0"/>
    <x v="1"/>
    <x v="8"/>
    <n v="817000"/>
    <n v="807069"/>
  </r>
  <r>
    <x v="4"/>
    <x v="4"/>
    <x v="1"/>
    <x v="2"/>
    <x v="5"/>
    <x v="8"/>
    <x v="1"/>
    <x v="6"/>
    <n v="372000"/>
    <n v="173166"/>
  </r>
  <r>
    <x v="4"/>
    <x v="5"/>
    <x v="2"/>
    <x v="4"/>
    <x v="7"/>
    <x v="10"/>
    <x v="0"/>
    <x v="16"/>
    <n v="50000"/>
    <n v="8400"/>
  </r>
  <r>
    <x v="4"/>
    <x v="6"/>
    <x v="3"/>
    <x v="4"/>
    <x v="7"/>
    <x v="10"/>
    <x v="1"/>
    <x v="18"/>
    <n v="807000"/>
    <n v="262679"/>
  </r>
  <r>
    <x v="4"/>
    <x v="7"/>
    <x v="4"/>
    <x v="4"/>
    <x v="9"/>
    <x v="19"/>
    <x v="4"/>
    <x v="5"/>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14" applyNumberFormats="0" applyBorderFormats="0" applyFontFormats="0" applyPatternFormats="0" applyAlignmentFormats="0" applyWidthHeightFormats="1" dataCaption="Values" updatedVersion="8"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10">
        <item x="6"/>
        <item x="4"/>
        <item x="0"/>
        <item x="1"/>
        <item x="5"/>
        <item x="8"/>
        <item x="3"/>
        <item x="7"/>
        <item x="9"/>
        <item x="2"/>
      </items>
    </pivotField>
    <pivotField axis="axisRow" compact="0" numFmtId="14" outline="0" showAll="0" defaultSubtotal="0">
      <items count="20">
        <item x="4"/>
        <item x="0"/>
        <item x="9"/>
        <item x="5"/>
        <item x="6"/>
        <item x="13"/>
        <item x="3"/>
        <item x="10"/>
        <item x="7"/>
        <item x="15"/>
        <item x="1"/>
        <item x="8"/>
        <item x="11"/>
        <item x="14"/>
        <item x="17"/>
        <item x="19"/>
        <item x="2"/>
        <item x="12"/>
        <item x="16"/>
        <item x="18"/>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5"/>
        <item x="16"/>
        <item x="4"/>
        <item x="8"/>
        <item x="0"/>
        <item x="1"/>
        <item x="3"/>
        <item x="6"/>
        <item x="7"/>
        <item x="9"/>
        <item x="10"/>
        <item x="11"/>
        <item x="13"/>
        <item x="14"/>
        <item x="15"/>
        <item x="17"/>
        <item x="18"/>
        <item x="2"/>
        <item x="12"/>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4"/>
      <x v="4"/>
      <x v="3"/>
      <x v="7"/>
    </i>
    <i r="1">
      <x v="1"/>
      <x v="3"/>
      <x v="10"/>
      <x v="13"/>
      <x v="6"/>
      <x v="4"/>
      <x v="9"/>
    </i>
    <i r="1">
      <x v="2"/>
      <x/>
      <x v="3"/>
      <x v="19"/>
      <x v="9"/>
      <x v="3"/>
      <x v="18"/>
    </i>
    <i r="1">
      <x v="3"/>
      <x v="2"/>
      <x v="2"/>
      <x v="1"/>
      <x/>
      <x v="3"/>
      <x v="3"/>
    </i>
    <i r="1">
      <x v="4"/>
      <x v="1"/>
      <x v="4"/>
      <x v="11"/>
      <x v="4"/>
      <x v="3"/>
      <x v="7"/>
    </i>
    <i r="1">
      <x v="5"/>
      <x v="4"/>
      <x v="5"/>
      <x v="7"/>
      <x v="7"/>
      <x v="2"/>
      <x v="1"/>
    </i>
    <i r="1">
      <x v="6"/>
      <x v="3"/>
      <x v="5"/>
      <x v="7"/>
      <x v="7"/>
      <x v="3"/>
      <x v="16"/>
    </i>
    <i r="1">
      <x v="7"/>
      <x/>
      <x v="5"/>
      <x v="15"/>
      <x v="8"/>
      <x/>
      <x/>
    </i>
    <i>
      <x v="1"/>
      <x/>
      <x v="2"/>
      <x v="10"/>
      <x v="13"/>
      <x v="6"/>
      <x v="6"/>
      <x v="14"/>
    </i>
    <i r="1">
      <x v="1"/>
      <x v="1"/>
      <x v="10"/>
      <x v="9"/>
      <x v="7"/>
      <x v="2"/>
      <x v="1"/>
    </i>
    <i r="1">
      <x v="2"/>
      <x v="4"/>
      <x/>
      <x v="18"/>
      <x v="9"/>
      <x/>
      <x/>
    </i>
    <i r="1">
      <x v="3"/>
      <x v="3"/>
      <x v="2"/>
      <x v="4"/>
      <x v="5"/>
      <x v="5"/>
      <x v="15"/>
    </i>
    <i r="1">
      <x v="4"/>
      <x/>
      <x v="5"/>
      <x v="7"/>
      <x v="7"/>
      <x v="3"/>
      <x v="16"/>
    </i>
    <i r="1">
      <x v="5"/>
      <x v="2"/>
      <x v="6"/>
      <x v="5"/>
      <x v="3"/>
      <x v="3"/>
      <x v="5"/>
    </i>
    <i r="1">
      <x v="6"/>
      <x v="1"/>
      <x v="6"/>
      <x v="4"/>
      <x v="1"/>
      <x v="2"/>
      <x v="5"/>
    </i>
    <i>
      <x v="2"/>
      <x/>
      <x v="2"/>
      <x/>
      <x v="1"/>
      <x v="2"/>
      <x v="2"/>
      <x v="4"/>
    </i>
    <i r="1">
      <x v="1"/>
      <x v="1"/>
      <x/>
      <x v="10"/>
      <x v="3"/>
      <x v="3"/>
      <x v="5"/>
    </i>
    <i r="1">
      <x v="2"/>
      <x v="4"/>
      <x v="1"/>
      <x v="16"/>
      <x v="9"/>
      <x v="4"/>
      <x v="17"/>
    </i>
    <i r="1">
      <x v="3"/>
      <x v="3"/>
      <x v="4"/>
      <x v="6"/>
      <x v="6"/>
      <x v="3"/>
      <x v="6"/>
    </i>
    <i r="1">
      <x v="4"/>
      <x/>
      <x/>
      <x/>
      <x v="1"/>
      <x v="1"/>
      <x v="2"/>
    </i>
    <i r="1">
      <x v="5"/>
      <x v="2"/>
      <x v="3"/>
      <x v="3"/>
      <x v="3"/>
      <x/>
      <x/>
    </i>
    <i r="1">
      <x v="6"/>
      <x v="1"/>
      <x v="3"/>
      <x v="4"/>
      <x v="4"/>
      <x v="3"/>
      <x v="7"/>
    </i>
    <i r="1">
      <x v="7"/>
      <x v="4"/>
      <x v="5"/>
      <x v="4"/>
      <x v="2"/>
      <x v="2"/>
      <x v="4"/>
    </i>
    <i r="1">
      <x v="8"/>
      <x v="3"/>
      <x v="5"/>
      <x v="8"/>
      <x v="6"/>
      <x v="1"/>
      <x v="8"/>
    </i>
    <i r="1">
      <x v="9"/>
      <x/>
      <x v="5"/>
      <x v="11"/>
      <x v="3"/>
      <x v="3"/>
      <x v="5"/>
    </i>
    <i>
      <x v="3"/>
      <x/>
      <x v="2"/>
      <x v="1"/>
      <x v="2"/>
      <x v="4"/>
      <x v="7"/>
      <x v="3"/>
    </i>
    <i r="1">
      <x v="1"/>
      <x v="1"/>
      <x/>
      <x v="3"/>
      <x v="6"/>
      <x v="4"/>
      <x v="9"/>
    </i>
    <i r="1">
      <x v="2"/>
      <x v="4"/>
      <x v="1"/>
      <x v="16"/>
      <x v="9"/>
      <x/>
      <x/>
    </i>
    <i r="1">
      <x v="3"/>
      <x v="3"/>
      <x v="3"/>
      <x v="4"/>
      <x v="4"/>
      <x v="3"/>
      <x v="7"/>
    </i>
    <i r="1">
      <x v="4"/>
      <x/>
      <x v="4"/>
      <x v="2"/>
      <x v="1"/>
      <x v="1"/>
      <x v="2"/>
    </i>
    <i r="1">
      <x v="5"/>
      <x v="2"/>
      <x v="4"/>
      <x v="4"/>
      <x v="3"/>
      <x v="3"/>
      <x v="5"/>
    </i>
    <i r="1">
      <x v="6"/>
      <x v="1"/>
      <x v="5"/>
      <x v="11"/>
      <x v="3"/>
      <x v="5"/>
      <x v="10"/>
    </i>
    <i r="1">
      <x v="7"/>
      <x v="4"/>
      <x v="6"/>
      <x v="4"/>
      <x v="1"/>
      <x v="1"/>
      <x v="2"/>
    </i>
    <i r="1">
      <x v="8"/>
      <x v="3"/>
      <x v="8"/>
      <x v="7"/>
      <x v="4"/>
      <x v="3"/>
      <x v="7"/>
    </i>
    <i r="1">
      <x v="9"/>
      <x/>
      <x/>
      <x v="12"/>
      <x/>
      <x v="3"/>
      <x v="3"/>
    </i>
    <i>
      <x v="4"/>
      <x/>
      <x v="2"/>
      <x/>
      <x v="4"/>
      <x v="7"/>
      <x v="5"/>
      <x v="5"/>
    </i>
    <i r="1">
      <x v="1"/>
      <x v="1"/>
      <x v="4"/>
      <x v="3"/>
      <x v="2"/>
      <x v="4"/>
      <x v="11"/>
    </i>
    <i r="1">
      <x v="2"/>
      <x v="4"/>
      <x v="5"/>
      <x v="17"/>
      <x v="9"/>
      <x v="3"/>
      <x v="18"/>
    </i>
    <i r="1">
      <x v="3"/>
      <x v="3"/>
      <x v="7"/>
      <x v="8"/>
      <x v="4"/>
      <x v="2"/>
      <x v="12"/>
    </i>
    <i r="1">
      <x v="4"/>
      <x/>
      <x v="9"/>
      <x v="5"/>
      <x/>
      <x v="2"/>
      <x v="13"/>
    </i>
    <i t="grand">
      <x/>
    </i>
  </rowItems>
  <colFields count="1">
    <field x="-2"/>
  </colFields>
  <colItems count="2">
    <i>
      <x/>
    </i>
    <i i="1">
      <x v="1"/>
    </i>
  </colItems>
  <dataFields count="2">
    <dataField name="Budget " fld="8" baseField="0" baseItem="1" numFmtId="3"/>
    <dataField name="Actual " fld="9" baseField="0" baseItem="2" numFmtId="3"/>
  </dataFields>
  <formats count="49">
    <format dxfId="54">
      <pivotArea dataOnly="0" labelOnly="1" outline="0" fieldPosition="0">
        <references count="1">
          <reference field="4294967294" count="2">
            <x v="0"/>
            <x v="1"/>
          </reference>
        </references>
      </pivotArea>
    </format>
    <format dxfId="53">
      <pivotArea field="3" type="button" dataOnly="0" labelOnly="1" outline="0" axis="axisRow" fieldPosition="3"/>
    </format>
    <format dxfId="52">
      <pivotArea field="4" type="button" dataOnly="0" labelOnly="1" outline="0" axis="axisRow" fieldPosition="5"/>
    </format>
    <format dxfId="51">
      <pivotArea field="5" type="button" dataOnly="0" labelOnly="1" outline="0" axis="axisRow" fieldPosition="4"/>
    </format>
    <format dxfId="50">
      <pivotArea field="6" type="button" dataOnly="0" labelOnly="1" outline="0" axis="axisRow" fieldPosition="6"/>
    </format>
    <format dxfId="49">
      <pivotArea field="7" type="button" dataOnly="0" labelOnly="1" outline="0" axis="axisRow" fieldPosition="7"/>
    </format>
    <format dxfId="48">
      <pivotArea field="0" type="button" dataOnly="0" labelOnly="1" outline="0" axis="axisRow" fieldPosition="0"/>
    </format>
    <format dxfId="47">
      <pivotArea field="1" type="button" dataOnly="0" labelOnly="1" outline="0" axis="axisRow" fieldPosition="1"/>
    </format>
    <format dxfId="46">
      <pivotArea field="2" type="button" dataOnly="0" labelOnly="1" outline="0" axis="axisRow" fieldPosition="2"/>
    </format>
    <format dxfId="45">
      <pivotArea field="3" type="button" dataOnly="0" labelOnly="1" outline="0" axis="axisRow" fieldPosition="3"/>
    </format>
    <format dxfId="44">
      <pivotArea field="4" type="button" dataOnly="0" labelOnly="1" outline="0" axis="axisRow" fieldPosition="5"/>
    </format>
    <format dxfId="43">
      <pivotArea field="5" type="button" dataOnly="0" labelOnly="1" outline="0" axis="axisRow" fieldPosition="4"/>
    </format>
    <format dxfId="42">
      <pivotArea field="6" type="button" dataOnly="0" labelOnly="1" outline="0" axis="axisRow" fieldPosition="6"/>
    </format>
    <format dxfId="41">
      <pivotArea field="7" type="button" dataOnly="0" labelOnly="1" outline="0" axis="axisRow" fieldPosition="7"/>
    </format>
    <format dxfId="40">
      <pivotArea dataOnly="0" labelOnly="1" outline="0" fieldPosition="0">
        <references count="1">
          <reference field="4294967294" count="2">
            <x v="0"/>
            <x v="1"/>
          </reference>
        </references>
      </pivotArea>
    </format>
    <format dxfId="39">
      <pivotArea field="0" type="button" dataOnly="0" labelOnly="1" outline="0" axis="axisRow" fieldPosition="0"/>
    </format>
    <format dxfId="38">
      <pivotArea field="1" type="button" dataOnly="0" labelOnly="1" outline="0" axis="axisRow" fieldPosition="1"/>
    </format>
    <format dxfId="37">
      <pivotArea field="2" type="button" dataOnly="0" labelOnly="1" outline="0" axis="axisRow" fieldPosition="2"/>
    </format>
    <format dxfId="36">
      <pivotArea field="3" type="button" dataOnly="0" labelOnly="1" outline="0" axis="axisRow" fieldPosition="3"/>
    </format>
    <format dxfId="35">
      <pivotArea field="4" type="button" dataOnly="0" labelOnly="1" outline="0" axis="axisRow" fieldPosition="5"/>
    </format>
    <format dxfId="34">
      <pivotArea field="5" type="button" dataOnly="0" labelOnly="1" outline="0" axis="axisRow" fieldPosition="4"/>
    </format>
    <format dxfId="33">
      <pivotArea field="6" type="button" dataOnly="0" labelOnly="1" outline="0" axis="axisRow" fieldPosition="6"/>
    </format>
    <format dxfId="32">
      <pivotArea field="7" type="button" dataOnly="0" labelOnly="1" outline="0" axis="axisRow" fieldPosition="7"/>
    </format>
    <format dxfId="31">
      <pivotArea dataOnly="0" labelOnly="1" outline="0" fieldPosition="0">
        <references count="1">
          <reference field="4294967294" count="2">
            <x v="0"/>
            <x v="1"/>
          </reference>
        </references>
      </pivotArea>
    </format>
    <format dxfId="30">
      <pivotArea field="0" type="button" dataOnly="0" labelOnly="1" outline="0" axis="axisRow" fieldPosition="0"/>
    </format>
    <format dxfId="29">
      <pivotArea field="1" type="button" dataOnly="0" labelOnly="1" outline="0" axis="axisRow" fieldPosition="1"/>
    </format>
    <format dxfId="28">
      <pivotArea field="2" type="button" dataOnly="0" labelOnly="1" outline="0" axis="axisRow" fieldPosition="2"/>
    </format>
    <format dxfId="27">
      <pivotArea field="3" type="button" dataOnly="0" labelOnly="1" outline="0" axis="axisRow" fieldPosition="3"/>
    </format>
    <format dxfId="26">
      <pivotArea field="4" type="button" dataOnly="0" labelOnly="1" outline="0" axis="axisRow" fieldPosition="5"/>
    </format>
    <format dxfId="25">
      <pivotArea field="5" type="button" dataOnly="0" labelOnly="1" outline="0" axis="axisRow" fieldPosition="4"/>
    </format>
    <format dxfId="24">
      <pivotArea field="6" type="button" dataOnly="0" labelOnly="1" outline="0" axis="axisRow" fieldPosition="6"/>
    </format>
    <format dxfId="23">
      <pivotArea field="7" type="button" dataOnly="0" labelOnly="1" outline="0" axis="axisRow" fieldPosition="7"/>
    </format>
    <format dxfId="22">
      <pivotArea dataOnly="0" labelOnly="1" outline="0" fieldPosition="0">
        <references count="1">
          <reference field="4294967294" count="2">
            <x v="0"/>
            <x v="1"/>
          </reference>
        </references>
      </pivotArea>
    </format>
    <format dxfId="21">
      <pivotArea field="0" type="button" dataOnly="0" labelOnly="1" outline="0" axis="axisRow" fieldPosition="0"/>
    </format>
    <format dxfId="20">
      <pivotArea field="1" type="button" dataOnly="0" labelOnly="1" outline="0" axis="axisRow" fieldPosition="1"/>
    </format>
    <format dxfId="19">
      <pivotArea field="2" type="button" dataOnly="0" labelOnly="1" outline="0" axis="axisRow" fieldPosition="2"/>
    </format>
    <format dxfId="18">
      <pivotArea field="3" type="button" dataOnly="0" labelOnly="1" outline="0" axis="axisRow" fieldPosition="3"/>
    </format>
    <format dxfId="17">
      <pivotArea field="4" type="button" dataOnly="0" labelOnly="1" outline="0" axis="axisRow" fieldPosition="5"/>
    </format>
    <format dxfId="16">
      <pivotArea field="5" type="button" dataOnly="0" labelOnly="1" outline="0" axis="axisRow" fieldPosition="4"/>
    </format>
    <format dxfId="15">
      <pivotArea field="6" type="button" dataOnly="0" labelOnly="1" outline="0" axis="axisRow" fieldPosition="6"/>
    </format>
    <format dxfId="14">
      <pivotArea field="7" type="button" dataOnly="0" labelOnly="1" outline="0" axis="axisRow" fieldPosition="7"/>
    </format>
    <format dxfId="13">
      <pivotArea dataOnly="0" labelOnly="1" outline="0" fieldPosition="0">
        <references count="1">
          <reference field="4294967294" count="2">
            <x v="0"/>
            <x v="1"/>
          </reference>
        </references>
      </pivotArea>
    </format>
    <format dxfId="12">
      <pivotArea field="4" type="button" dataOnly="0" labelOnly="1" outline="0" axis="axisRow" fieldPosition="5"/>
    </format>
    <format dxfId="11">
      <pivotArea field="6" type="button" dataOnly="0" labelOnly="1" outline="0" axis="axisRow" fieldPosition="6"/>
    </format>
    <format dxfId="10">
      <pivotArea field="7" type="button" dataOnly="0" labelOnly="1" outline="0" axis="axisRow" fieldPosition="7"/>
    </format>
    <format dxfId="9">
      <pivotArea dataOnly="0" labelOnly="1" grandRow="1" outline="0" fieldPosition="0"/>
    </format>
    <format dxfId="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
      <pivotArea dataOnly="0" labelOnly="1" outline="0" fieldPosition="0">
        <references count="1">
          <reference field="6" count="0"/>
        </references>
      </pivotArea>
    </format>
    <format dxfId="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14"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14"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myonlinetraininghub.com/power-pivot-course" TargetMode="External"/><Relationship Id="rId7" Type="http://schemas.openxmlformats.org/officeDocument/2006/relationships/drawing" Target="../drawings/drawing5.xml"/><Relationship Id="rId2" Type="http://schemas.openxmlformats.org/officeDocument/2006/relationships/hyperlink" Target="https://www.myonlinetraininghub.com/excel-power-query-course" TargetMode="External"/><Relationship Id="rId1" Type="http://schemas.openxmlformats.org/officeDocument/2006/relationships/hyperlink" Target="https://www.myonlinetraininghub.com/excel-dashboard-course" TargetMode="External"/><Relationship Id="rId6" Type="http://schemas.openxmlformats.org/officeDocument/2006/relationships/printerSettings" Target="../printerSettings/printerSettings2.bin"/><Relationship Id="rId5" Type="http://schemas.openxmlformats.org/officeDocument/2006/relationships/hyperlink" Target="mailto:website@myonlinetraininghub.com" TargetMode="External"/><Relationship Id="rId4" Type="http://schemas.openxmlformats.org/officeDocument/2006/relationships/hyperlink" Target="https://www.myonlinetraininghub.com/power-bi-cours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90FE3-10CB-48DA-A7BE-B95B31BA3821}">
  <sheetPr codeName="Sheet3"/>
  <dimension ref="A1:Q16"/>
  <sheetViews>
    <sheetView showGridLines="0" workbookViewId="0">
      <selection activeCell="G13" sqref="G13"/>
    </sheetView>
  </sheetViews>
  <sheetFormatPr baseColWidth="10" defaultColWidth="9.21875" defaultRowHeight="14.4" x14ac:dyDescent="0.3"/>
  <cols>
    <col min="1" max="1" width="4.77734375" customWidth="1"/>
  </cols>
  <sheetData>
    <row r="1" spans="1:17" ht="52.5" customHeight="1" x14ac:dyDescent="0.3">
      <c r="A1" s="41"/>
      <c r="B1" s="41" t="s">
        <v>90</v>
      </c>
      <c r="C1" s="41"/>
      <c r="D1" s="41"/>
      <c r="E1" s="41"/>
      <c r="F1" s="41"/>
      <c r="G1" s="41"/>
      <c r="H1" s="41"/>
      <c r="I1" s="41"/>
      <c r="J1" s="41"/>
      <c r="K1" s="41"/>
      <c r="L1" s="41"/>
      <c r="M1" s="41"/>
      <c r="N1" s="41"/>
      <c r="O1" s="41"/>
      <c r="P1" s="41"/>
      <c r="Q1" s="41"/>
    </row>
    <row r="2" spans="1:17" x14ac:dyDescent="0.3">
      <c r="A2" t="s">
        <v>128</v>
      </c>
    </row>
    <row r="3" spans="1:17" ht="18" x14ac:dyDescent="0.35">
      <c r="B3" s="42"/>
    </row>
    <row r="4" spans="1:17" ht="18" x14ac:dyDescent="0.3">
      <c r="B4" s="52" t="s">
        <v>129</v>
      </c>
    </row>
    <row r="5" spans="1:17" ht="18" x14ac:dyDescent="0.35">
      <c r="B5" s="53" t="s">
        <v>130</v>
      </c>
    </row>
    <row r="6" spans="1:17" ht="18" x14ac:dyDescent="0.35">
      <c r="B6" s="53" t="s">
        <v>131</v>
      </c>
    </row>
    <row r="7" spans="1:17" ht="18" x14ac:dyDescent="0.35">
      <c r="B7" s="53" t="s">
        <v>132</v>
      </c>
    </row>
    <row r="8" spans="1:17" ht="18" x14ac:dyDescent="0.35">
      <c r="B8" s="53"/>
    </row>
    <row r="9" spans="1:17" ht="18" x14ac:dyDescent="0.35">
      <c r="B9" s="42"/>
    </row>
    <row r="10" spans="1:17" ht="18" x14ac:dyDescent="0.35">
      <c r="B10" s="42"/>
    </row>
    <row r="11" spans="1:17" ht="18" x14ac:dyDescent="0.35">
      <c r="B11" s="53" t="s">
        <v>133</v>
      </c>
    </row>
    <row r="12" spans="1:17" ht="18" x14ac:dyDescent="0.35">
      <c r="B12" s="53" t="s">
        <v>134</v>
      </c>
    </row>
    <row r="13" spans="1:17" ht="18" x14ac:dyDescent="0.35">
      <c r="B13" s="53"/>
    </row>
    <row r="14" spans="1:17" ht="18" x14ac:dyDescent="0.3">
      <c r="B14" s="52" t="s">
        <v>135</v>
      </c>
    </row>
    <row r="15" spans="1:17" ht="18" x14ac:dyDescent="0.3">
      <c r="B15" s="52" t="s">
        <v>136</v>
      </c>
    </row>
    <row r="16" spans="1:17" ht="18" x14ac:dyDescent="0.3">
      <c r="B16" s="52" t="s">
        <v>137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zoomScale="110" zoomScaleNormal="110" workbookViewId="0">
      <pane ySplit="5" topLeftCell="A24" activePane="bottomLeft" state="frozen"/>
      <selection pane="bottomLeft" activeCell="L5" sqref="L5"/>
    </sheetView>
  </sheetViews>
  <sheetFormatPr baseColWidth="10" defaultColWidth="9.21875" defaultRowHeight="14.4" x14ac:dyDescent="0.3"/>
  <cols>
    <col min="1" max="1" width="10" customWidth="1"/>
    <col min="2" max="2" width="7.77734375" bestFit="1" customWidth="1"/>
    <col min="3" max="3" width="10.77734375" customWidth="1"/>
    <col min="4" max="4" width="12.21875" style="7" customWidth="1"/>
    <col min="5" max="5" width="11.44140625" style="6" bestFit="1" customWidth="1"/>
    <col min="6" max="6" width="34.6640625" style="7" customWidth="1"/>
    <col min="7" max="7" width="13.21875" style="6" bestFit="1" customWidth="1"/>
    <col min="8" max="8" width="10.77734375" style="13" bestFit="1" customWidth="1"/>
    <col min="9" max="10" width="10.77734375" style="3" bestFit="1" customWidth="1"/>
    <col min="11" max="11" width="24.6640625" customWidth="1"/>
    <col min="12" max="24" width="8.6640625" customWidth="1"/>
    <col min="25" max="28" width="7" bestFit="1" customWidth="1"/>
    <col min="29" max="36" width="7.21875" bestFit="1" customWidth="1"/>
  </cols>
  <sheetData>
    <row r="1" spans="1:53" ht="33.75" customHeight="1" x14ac:dyDescent="0.3">
      <c r="A1" s="27" t="s">
        <v>29</v>
      </c>
      <c r="B1" s="20"/>
      <c r="C1" s="20"/>
      <c r="D1" s="21"/>
      <c r="E1" s="22"/>
      <c r="F1" s="26" t="str">
        <f>TEXT(MIN(D6:D51),"d-mmm-yy")&amp;" to "&amp;TEXT(MAX(E6:E51),"d-mmm-yy")</f>
        <v>d-févr-yy to d-déc-yy</v>
      </c>
      <c r="G1" s="23"/>
      <c r="H1" s="23"/>
      <c r="I1" s="24"/>
      <c r="J1" s="25"/>
      <c r="K1" s="20"/>
      <c r="L1" s="20"/>
      <c r="M1" s="20"/>
      <c r="N1" s="20"/>
      <c r="O1" s="20"/>
      <c r="P1" s="20"/>
      <c r="Q1" s="31"/>
      <c r="R1" s="20"/>
      <c r="S1" s="31"/>
      <c r="T1" s="20"/>
      <c r="U1" s="20"/>
      <c r="V1" s="20"/>
      <c r="W1" s="20"/>
      <c r="X1" s="20"/>
      <c r="Y1" s="20"/>
      <c r="Z1" s="20"/>
      <c r="AA1" s="20"/>
      <c r="AB1" s="20"/>
      <c r="AC1" s="20"/>
      <c r="AD1" s="20"/>
      <c r="AE1" s="20"/>
      <c r="AF1" s="20"/>
      <c r="AG1" s="20"/>
      <c r="AH1" s="20"/>
      <c r="AI1" s="20"/>
      <c r="AJ1" s="20"/>
    </row>
    <row r="2" spans="1:53" ht="21.75" customHeight="1" x14ac:dyDescent="0.3"/>
    <row r="3" spans="1:53" ht="21.75" customHeight="1" x14ac:dyDescent="0.3">
      <c r="D3"/>
      <c r="I3" s="1">
        <f>WORKDAY.INTL($D6,$G6,1)</f>
        <v>43894</v>
      </c>
    </row>
    <row r="4" spans="1:53" ht="25.5" customHeight="1" x14ac:dyDescent="0.3">
      <c r="B4" s="16"/>
      <c r="F4" s="6"/>
      <c r="G4" s="13"/>
    </row>
    <row r="5" spans="1:53" s="9" customFormat="1" ht="21" customHeight="1" x14ac:dyDescent="0.3">
      <c r="A5" s="55" t="s">
        <v>0</v>
      </c>
      <c r="B5" s="55" t="s">
        <v>1</v>
      </c>
      <c r="C5" s="55" t="s">
        <v>23</v>
      </c>
      <c r="D5" s="56" t="s">
        <v>2</v>
      </c>
      <c r="E5" s="56" t="s">
        <v>24</v>
      </c>
      <c r="F5" s="56" t="s">
        <v>22</v>
      </c>
      <c r="G5" s="56" t="s">
        <v>26</v>
      </c>
      <c r="H5" s="55" t="s">
        <v>3</v>
      </c>
      <c r="I5" s="57" t="s">
        <v>27</v>
      </c>
      <c r="J5" s="57" t="s">
        <v>28</v>
      </c>
      <c r="K5" s="54" cm="1">
        <f t="array" ref="K5:AJ5">_xlfn.SEQUENCE(1,26,MIN(Table1[Start Date])+Workings!P2,1)</f>
        <v>43908</v>
      </c>
      <c r="L5" s="18">
        <v>43909</v>
      </c>
      <c r="M5" s="18">
        <v>43910</v>
      </c>
      <c r="N5" s="18">
        <v>43911</v>
      </c>
      <c r="O5" s="18">
        <v>43912</v>
      </c>
      <c r="P5" s="18">
        <v>43913</v>
      </c>
      <c r="Q5" s="18">
        <v>43914</v>
      </c>
      <c r="R5" s="18">
        <v>43915</v>
      </c>
      <c r="S5" s="18">
        <v>43916</v>
      </c>
      <c r="T5" s="18">
        <v>43917</v>
      </c>
      <c r="U5" s="18">
        <v>43918</v>
      </c>
      <c r="V5" s="18">
        <v>43919</v>
      </c>
      <c r="W5" s="18">
        <v>43920</v>
      </c>
      <c r="X5" s="18">
        <v>43921</v>
      </c>
      <c r="Y5" s="18">
        <v>43922</v>
      </c>
      <c r="Z5" s="18">
        <v>43923</v>
      </c>
      <c r="AA5" s="18">
        <v>43924</v>
      </c>
      <c r="AB5" s="18">
        <v>43925</v>
      </c>
      <c r="AC5" s="18">
        <v>43926</v>
      </c>
      <c r="AD5" s="18">
        <v>43927</v>
      </c>
      <c r="AE5" s="18">
        <v>43928</v>
      </c>
      <c r="AF5" s="18">
        <v>43929</v>
      </c>
      <c r="AG5" s="18">
        <v>43930</v>
      </c>
      <c r="AH5" s="18">
        <v>43931</v>
      </c>
      <c r="AI5" s="18">
        <v>43932</v>
      </c>
      <c r="AJ5" s="18">
        <v>43933</v>
      </c>
      <c r="AK5" s="12"/>
      <c r="AL5" s="12"/>
      <c r="AM5" s="12"/>
      <c r="AN5" s="12"/>
      <c r="AO5" s="12"/>
      <c r="AP5" s="12"/>
      <c r="AQ5" s="12"/>
      <c r="AR5" s="12"/>
      <c r="AS5" s="12"/>
      <c r="AT5" s="12"/>
      <c r="AU5" s="12"/>
      <c r="AV5" s="12"/>
      <c r="AW5" s="8"/>
      <c r="AX5" s="8"/>
      <c r="AY5" s="8"/>
      <c r="AZ5" s="8"/>
      <c r="BA5" s="8"/>
    </row>
    <row r="6" spans="1:53" x14ac:dyDescent="0.3">
      <c r="A6" t="s">
        <v>19</v>
      </c>
      <c r="B6" t="s">
        <v>4</v>
      </c>
      <c r="C6" t="s">
        <v>36</v>
      </c>
      <c r="D6" s="1">
        <v>43889</v>
      </c>
      <c r="E6" s="1">
        <v>43899</v>
      </c>
      <c r="F6" s="6">
        <v>7</v>
      </c>
      <c r="G6" s="11">
        <v>3</v>
      </c>
      <c r="H6" s="10">
        <v>0.42857142857142855</v>
      </c>
      <c r="I6" s="3">
        <v>96000</v>
      </c>
      <c r="J6" s="3">
        <v>32256</v>
      </c>
    </row>
    <row r="7" spans="1:53" x14ac:dyDescent="0.3">
      <c r="B7" t="s">
        <v>5</v>
      </c>
      <c r="C7" t="s">
        <v>35</v>
      </c>
      <c r="D7" s="1">
        <v>43892</v>
      </c>
      <c r="E7" s="1">
        <v>43902</v>
      </c>
      <c r="F7" s="6">
        <v>9</v>
      </c>
      <c r="G7" s="11">
        <v>4</v>
      </c>
      <c r="H7" s="10">
        <v>0.44444444444444442</v>
      </c>
      <c r="I7" s="3">
        <v>513000</v>
      </c>
      <c r="J7" s="3">
        <v>226233</v>
      </c>
    </row>
    <row r="8" spans="1:53" x14ac:dyDescent="0.3">
      <c r="B8" t="s">
        <v>6</v>
      </c>
      <c r="C8" t="s">
        <v>21</v>
      </c>
      <c r="D8" s="1">
        <v>43881</v>
      </c>
      <c r="E8" s="1">
        <v>44188</v>
      </c>
      <c r="F8" s="6">
        <v>220</v>
      </c>
      <c r="G8" s="11">
        <v>3</v>
      </c>
      <c r="H8" s="10">
        <v>1.3636363636363636E-2</v>
      </c>
      <c r="I8" s="3">
        <v>616000</v>
      </c>
      <c r="J8" s="3">
        <v>401579</v>
      </c>
    </row>
    <row r="9" spans="1:53" x14ac:dyDescent="0.3">
      <c r="B9" t="s">
        <v>7</v>
      </c>
      <c r="C9" t="s">
        <v>34</v>
      </c>
      <c r="D9" s="1">
        <v>43880</v>
      </c>
      <c r="E9" s="1">
        <v>43882</v>
      </c>
      <c r="F9" s="6">
        <v>3</v>
      </c>
      <c r="G9" s="11">
        <v>3</v>
      </c>
      <c r="H9" s="10">
        <v>1</v>
      </c>
      <c r="I9" s="3">
        <v>817000</v>
      </c>
      <c r="J9" s="3">
        <v>807069</v>
      </c>
    </row>
    <row r="10" spans="1:53" x14ac:dyDescent="0.3">
      <c r="B10" t="s">
        <v>8</v>
      </c>
      <c r="C10" t="s">
        <v>20</v>
      </c>
      <c r="D10" s="1">
        <v>43882</v>
      </c>
      <c r="E10" s="1">
        <v>43892</v>
      </c>
      <c r="F10" s="6">
        <v>7</v>
      </c>
      <c r="G10" s="11">
        <v>3</v>
      </c>
      <c r="H10" s="10">
        <v>0.42857142857142855</v>
      </c>
      <c r="I10" s="3">
        <v>372000</v>
      </c>
      <c r="J10" s="3">
        <v>173166</v>
      </c>
    </row>
    <row r="11" spans="1:53" x14ac:dyDescent="0.3">
      <c r="B11" t="s">
        <v>9</v>
      </c>
      <c r="C11" t="s">
        <v>36</v>
      </c>
      <c r="D11" s="1">
        <v>43885</v>
      </c>
      <c r="E11" s="1">
        <v>43896</v>
      </c>
      <c r="F11" s="6">
        <v>10</v>
      </c>
      <c r="G11" s="11">
        <v>2</v>
      </c>
      <c r="H11" s="10">
        <v>0.2</v>
      </c>
      <c r="I11" s="3">
        <v>50000</v>
      </c>
      <c r="J11" s="3">
        <v>8400</v>
      </c>
    </row>
    <row r="12" spans="1:53" x14ac:dyDescent="0.3">
      <c r="B12" t="s">
        <v>10</v>
      </c>
      <c r="C12" t="s">
        <v>35</v>
      </c>
      <c r="D12" s="1">
        <v>43885</v>
      </c>
      <c r="E12" s="1">
        <v>43896</v>
      </c>
      <c r="F12" s="6">
        <v>10</v>
      </c>
      <c r="G12" s="11">
        <v>3</v>
      </c>
      <c r="H12" s="10">
        <v>0.3</v>
      </c>
      <c r="I12" s="3">
        <v>807000</v>
      </c>
      <c r="J12" s="3">
        <v>262679</v>
      </c>
    </row>
    <row r="13" spans="1:53" x14ac:dyDescent="0.3">
      <c r="B13" t="s">
        <v>11</v>
      </c>
      <c r="C13" t="s">
        <v>21</v>
      </c>
      <c r="D13" s="1">
        <v>43885</v>
      </c>
      <c r="E13" s="1">
        <v>44092</v>
      </c>
      <c r="F13" s="6">
        <v>150</v>
      </c>
      <c r="G13" s="11">
        <v>0</v>
      </c>
      <c r="H13" s="10">
        <v>0</v>
      </c>
      <c r="I13" s="3">
        <v>691000</v>
      </c>
      <c r="J13" s="3">
        <v>0</v>
      </c>
    </row>
    <row r="14" spans="1:53" x14ac:dyDescent="0.3">
      <c r="A14" t="s">
        <v>18</v>
      </c>
      <c r="B14" t="s">
        <v>4</v>
      </c>
      <c r="C14" t="s">
        <v>34</v>
      </c>
      <c r="D14" s="1">
        <v>43892</v>
      </c>
      <c r="E14" s="1">
        <v>43902</v>
      </c>
      <c r="F14" s="6">
        <v>9</v>
      </c>
      <c r="G14" s="11">
        <v>8</v>
      </c>
      <c r="H14" s="10">
        <v>0.88888888888888884</v>
      </c>
      <c r="I14" s="3">
        <v>787000</v>
      </c>
      <c r="J14" s="3">
        <v>727188</v>
      </c>
    </row>
    <row r="15" spans="1:53" x14ac:dyDescent="0.3">
      <c r="B15" t="s">
        <v>5</v>
      </c>
      <c r="C15" t="s">
        <v>20</v>
      </c>
      <c r="D15" s="1">
        <v>43892</v>
      </c>
      <c r="E15" s="1">
        <v>43903</v>
      </c>
      <c r="F15" s="6">
        <v>10</v>
      </c>
      <c r="G15" s="11">
        <v>2</v>
      </c>
      <c r="H15" s="10">
        <v>0.2</v>
      </c>
      <c r="I15" s="3">
        <v>228000</v>
      </c>
      <c r="J15" s="3">
        <v>47880</v>
      </c>
    </row>
    <row r="16" spans="1:53" x14ac:dyDescent="0.3">
      <c r="B16" t="s">
        <v>6</v>
      </c>
      <c r="C16" t="s">
        <v>36</v>
      </c>
      <c r="D16" s="1">
        <v>43878</v>
      </c>
      <c r="E16" s="1">
        <v>44183</v>
      </c>
      <c r="F16" s="6">
        <v>220</v>
      </c>
      <c r="G16" s="11">
        <v>0</v>
      </c>
      <c r="H16" s="10">
        <v>0</v>
      </c>
      <c r="I16" s="3">
        <v>147000</v>
      </c>
      <c r="J16" s="3">
        <v>0</v>
      </c>
    </row>
    <row r="17" spans="1:10" x14ac:dyDescent="0.3">
      <c r="B17" t="s">
        <v>7</v>
      </c>
      <c r="C17" t="s">
        <v>35</v>
      </c>
      <c r="D17" s="1">
        <v>43880</v>
      </c>
      <c r="E17" s="1">
        <v>43889</v>
      </c>
      <c r="F17" s="6">
        <v>8</v>
      </c>
      <c r="G17" s="11">
        <v>5</v>
      </c>
      <c r="H17" s="10">
        <v>0.625</v>
      </c>
      <c r="I17" s="3">
        <v>338000</v>
      </c>
      <c r="J17" s="3">
        <v>205123</v>
      </c>
    </row>
    <row r="18" spans="1:10" x14ac:dyDescent="0.3">
      <c r="B18" t="s">
        <v>8</v>
      </c>
      <c r="C18" t="s">
        <v>21</v>
      </c>
      <c r="D18" s="1">
        <v>43885</v>
      </c>
      <c r="E18" s="1">
        <v>43896</v>
      </c>
      <c r="F18" s="6">
        <v>10</v>
      </c>
      <c r="G18" s="11">
        <v>3</v>
      </c>
      <c r="H18" s="10">
        <v>0.3</v>
      </c>
      <c r="I18" s="3">
        <v>857000</v>
      </c>
      <c r="J18" s="3">
        <v>305949</v>
      </c>
    </row>
    <row r="19" spans="1:10" x14ac:dyDescent="0.3">
      <c r="B19" t="s">
        <v>9</v>
      </c>
      <c r="C19" t="s">
        <v>34</v>
      </c>
      <c r="D19" s="1">
        <v>43886</v>
      </c>
      <c r="E19" s="1">
        <v>43893</v>
      </c>
      <c r="F19" s="6">
        <v>6</v>
      </c>
      <c r="G19" s="11">
        <v>3</v>
      </c>
      <c r="H19" s="10">
        <v>0.5</v>
      </c>
      <c r="I19" s="3">
        <v>602000</v>
      </c>
      <c r="J19" s="3">
        <v>322371</v>
      </c>
    </row>
    <row r="20" spans="1:10" x14ac:dyDescent="0.3">
      <c r="B20" t="s">
        <v>10</v>
      </c>
      <c r="C20" t="s">
        <v>20</v>
      </c>
      <c r="D20" s="1">
        <v>43886</v>
      </c>
      <c r="E20" s="1">
        <v>43889</v>
      </c>
      <c r="F20" s="6">
        <v>4</v>
      </c>
      <c r="G20" s="11">
        <v>2</v>
      </c>
      <c r="H20" s="10">
        <v>0.5</v>
      </c>
      <c r="I20" s="3">
        <v>990000</v>
      </c>
      <c r="J20" s="3">
        <v>451440</v>
      </c>
    </row>
    <row r="21" spans="1:10" x14ac:dyDescent="0.3">
      <c r="A21" t="s">
        <v>15</v>
      </c>
      <c r="B21" t="s">
        <v>4</v>
      </c>
      <c r="C21" t="s">
        <v>34</v>
      </c>
      <c r="D21" s="1">
        <v>43878</v>
      </c>
      <c r="E21" s="1">
        <v>43882</v>
      </c>
      <c r="F21" s="6">
        <v>5</v>
      </c>
      <c r="G21" s="11">
        <v>2</v>
      </c>
      <c r="H21" s="10">
        <v>0.4</v>
      </c>
      <c r="I21" s="3">
        <v>218000</v>
      </c>
      <c r="J21" s="3">
        <v>97337</v>
      </c>
    </row>
    <row r="22" spans="1:10" x14ac:dyDescent="0.3">
      <c r="B22" t="s">
        <v>5</v>
      </c>
      <c r="C22" t="s">
        <v>20</v>
      </c>
      <c r="D22" s="1">
        <v>43878</v>
      </c>
      <c r="E22" s="1">
        <v>43885</v>
      </c>
      <c r="F22" s="6">
        <v>6</v>
      </c>
      <c r="G22" s="11">
        <v>3</v>
      </c>
      <c r="H22" s="10">
        <v>0.5</v>
      </c>
      <c r="I22" s="3">
        <v>393000</v>
      </c>
      <c r="J22" s="3">
        <v>177440</v>
      </c>
    </row>
    <row r="23" spans="1:10" x14ac:dyDescent="0.3">
      <c r="B23" t="s">
        <v>6</v>
      </c>
      <c r="C23" t="s">
        <v>36</v>
      </c>
      <c r="D23" s="1">
        <v>43879</v>
      </c>
      <c r="E23" s="1">
        <v>44186</v>
      </c>
      <c r="F23" s="6">
        <v>220</v>
      </c>
      <c r="G23" s="11">
        <v>4</v>
      </c>
      <c r="H23" s="10">
        <v>1.8181818181818181E-2</v>
      </c>
      <c r="I23" s="3">
        <v>86000</v>
      </c>
      <c r="J23" s="3">
        <v>31046</v>
      </c>
    </row>
    <row r="24" spans="1:10" x14ac:dyDescent="0.3">
      <c r="B24" t="s">
        <v>7</v>
      </c>
      <c r="C24" t="s">
        <v>35</v>
      </c>
      <c r="D24" s="1">
        <v>43882</v>
      </c>
      <c r="E24" s="1">
        <v>43894</v>
      </c>
      <c r="F24" s="6">
        <v>9</v>
      </c>
      <c r="G24" s="11">
        <v>3</v>
      </c>
      <c r="H24" s="10">
        <v>0.33333333333333331</v>
      </c>
      <c r="I24" s="3">
        <v>732000</v>
      </c>
      <c r="J24" s="3">
        <v>261324</v>
      </c>
    </row>
    <row r="25" spans="1:10" x14ac:dyDescent="0.3">
      <c r="B25" t="s">
        <v>8</v>
      </c>
      <c r="C25" t="s">
        <v>21</v>
      </c>
      <c r="D25" s="1">
        <v>43878</v>
      </c>
      <c r="E25" s="1">
        <v>43881</v>
      </c>
      <c r="F25" s="6">
        <v>4</v>
      </c>
      <c r="G25" s="11">
        <v>1</v>
      </c>
      <c r="H25" s="10">
        <v>0.25</v>
      </c>
      <c r="I25" s="3">
        <v>492000</v>
      </c>
      <c r="J25" s="3">
        <v>116850</v>
      </c>
    </row>
    <row r="26" spans="1:10" x14ac:dyDescent="0.3">
      <c r="B26" t="s">
        <v>9</v>
      </c>
      <c r="C26" t="s">
        <v>34</v>
      </c>
      <c r="D26" s="1">
        <v>43881</v>
      </c>
      <c r="E26" s="1">
        <v>43888</v>
      </c>
      <c r="F26" s="6">
        <v>6</v>
      </c>
      <c r="G26" s="11">
        <v>0</v>
      </c>
      <c r="H26" s="10">
        <v>0</v>
      </c>
      <c r="I26" s="3">
        <v>188000</v>
      </c>
      <c r="J26" s="3">
        <v>0</v>
      </c>
    </row>
    <row r="27" spans="1:10" x14ac:dyDescent="0.3">
      <c r="B27" t="s">
        <v>10</v>
      </c>
      <c r="C27" t="s">
        <v>20</v>
      </c>
      <c r="D27" s="1">
        <v>43881</v>
      </c>
      <c r="E27" s="1">
        <v>43889</v>
      </c>
      <c r="F27" s="6">
        <v>7</v>
      </c>
      <c r="G27" s="11">
        <v>3</v>
      </c>
      <c r="H27" s="10">
        <v>0.42857142857142855</v>
      </c>
      <c r="I27" s="3">
        <v>180000</v>
      </c>
      <c r="J27" s="3">
        <v>79380</v>
      </c>
    </row>
    <row r="28" spans="1:10" x14ac:dyDescent="0.3">
      <c r="B28" t="s">
        <v>11</v>
      </c>
      <c r="C28" t="s">
        <v>36</v>
      </c>
      <c r="D28" s="1">
        <v>43885</v>
      </c>
      <c r="E28" s="1">
        <v>43889</v>
      </c>
      <c r="F28" s="6">
        <v>5</v>
      </c>
      <c r="G28" s="11">
        <v>2</v>
      </c>
      <c r="H28" s="10">
        <v>0.4</v>
      </c>
      <c r="I28" s="3">
        <v>582000</v>
      </c>
      <c r="J28" s="3">
        <v>195231</v>
      </c>
    </row>
    <row r="29" spans="1:10" x14ac:dyDescent="0.3">
      <c r="B29" t="s">
        <v>12</v>
      </c>
      <c r="C29" t="s">
        <v>35</v>
      </c>
      <c r="D29" s="1">
        <v>43885</v>
      </c>
      <c r="E29" s="1">
        <v>43895</v>
      </c>
      <c r="F29" s="6">
        <v>9</v>
      </c>
      <c r="G29" s="11">
        <v>1</v>
      </c>
      <c r="H29" s="10">
        <v>0.1111111111111111</v>
      </c>
      <c r="I29" s="3">
        <v>562000</v>
      </c>
      <c r="J29" s="3">
        <v>74746</v>
      </c>
    </row>
    <row r="30" spans="1:10" x14ac:dyDescent="0.3">
      <c r="B30" t="s">
        <v>127</v>
      </c>
      <c r="C30" t="s">
        <v>21</v>
      </c>
      <c r="D30" s="1">
        <v>43885</v>
      </c>
      <c r="E30" s="1">
        <v>43892</v>
      </c>
      <c r="F30" s="6">
        <v>6</v>
      </c>
      <c r="G30" s="11">
        <v>3</v>
      </c>
      <c r="H30" s="10">
        <v>0.5</v>
      </c>
      <c r="I30" s="3">
        <v>416000</v>
      </c>
      <c r="J30" s="3">
        <v>175015</v>
      </c>
    </row>
    <row r="31" spans="1:10" x14ac:dyDescent="0.3">
      <c r="A31" t="s">
        <v>16</v>
      </c>
      <c r="B31" t="s">
        <v>4</v>
      </c>
      <c r="C31" t="s">
        <v>34</v>
      </c>
      <c r="D31" s="1">
        <v>43879</v>
      </c>
      <c r="E31" s="1">
        <v>43887</v>
      </c>
      <c r="F31" s="6">
        <v>7</v>
      </c>
      <c r="G31" s="11">
        <v>7</v>
      </c>
      <c r="H31" s="10">
        <v>1</v>
      </c>
      <c r="I31" s="3">
        <v>293000</v>
      </c>
      <c r="J31" s="3">
        <v>273001</v>
      </c>
    </row>
    <row r="32" spans="1:10" x14ac:dyDescent="0.3">
      <c r="B32" t="s">
        <v>5</v>
      </c>
      <c r="C32" t="s">
        <v>20</v>
      </c>
      <c r="D32" s="1">
        <v>43878</v>
      </c>
      <c r="E32" s="1">
        <v>43888</v>
      </c>
      <c r="F32" s="6">
        <v>9</v>
      </c>
      <c r="G32" s="11">
        <v>4</v>
      </c>
      <c r="H32" s="10">
        <v>0.44444444444444442</v>
      </c>
      <c r="I32" s="3">
        <v>224000</v>
      </c>
      <c r="J32" s="3">
        <v>57910</v>
      </c>
    </row>
    <row r="33" spans="1:10" x14ac:dyDescent="0.3">
      <c r="B33" t="s">
        <v>6</v>
      </c>
      <c r="C33" t="s">
        <v>36</v>
      </c>
      <c r="D33" s="1">
        <v>43879</v>
      </c>
      <c r="E33" s="1">
        <v>44186</v>
      </c>
      <c r="F33" s="6">
        <v>220</v>
      </c>
      <c r="G33" s="11">
        <v>0</v>
      </c>
      <c r="H33" s="10">
        <v>0</v>
      </c>
      <c r="I33" s="3">
        <v>978000</v>
      </c>
      <c r="J33" s="3">
        <v>0</v>
      </c>
    </row>
    <row r="34" spans="1:10" x14ac:dyDescent="0.3">
      <c r="B34" t="s">
        <v>7</v>
      </c>
      <c r="C34" t="s">
        <v>35</v>
      </c>
      <c r="D34" s="1">
        <v>43881</v>
      </c>
      <c r="E34" s="1">
        <v>43889</v>
      </c>
      <c r="F34" s="6">
        <v>7</v>
      </c>
      <c r="G34" s="11">
        <v>3</v>
      </c>
      <c r="H34" s="10">
        <v>0.42857142857142855</v>
      </c>
      <c r="I34" s="3">
        <v>932000</v>
      </c>
      <c r="J34" s="3">
        <v>379157</v>
      </c>
    </row>
    <row r="35" spans="1:10" x14ac:dyDescent="0.3">
      <c r="B35" t="s">
        <v>8</v>
      </c>
      <c r="C35" t="s">
        <v>21</v>
      </c>
      <c r="D35" s="1">
        <v>43882</v>
      </c>
      <c r="E35" s="1">
        <v>43887</v>
      </c>
      <c r="F35" s="6">
        <v>4</v>
      </c>
      <c r="G35" s="11">
        <v>1</v>
      </c>
      <c r="H35" s="10">
        <v>0.25</v>
      </c>
      <c r="I35" s="3">
        <v>854000</v>
      </c>
      <c r="J35" s="3">
        <v>322812</v>
      </c>
    </row>
    <row r="36" spans="1:10" x14ac:dyDescent="0.3">
      <c r="B36" t="s">
        <v>9</v>
      </c>
      <c r="C36" t="s">
        <v>34</v>
      </c>
      <c r="D36" s="1">
        <v>43882</v>
      </c>
      <c r="E36" s="1">
        <v>43889</v>
      </c>
      <c r="F36" s="6">
        <v>6</v>
      </c>
      <c r="G36" s="11">
        <v>3</v>
      </c>
      <c r="H36" s="10">
        <v>0.5</v>
      </c>
      <c r="I36" s="3">
        <v>81000</v>
      </c>
      <c r="J36" s="3">
        <v>38461</v>
      </c>
    </row>
    <row r="37" spans="1:10" x14ac:dyDescent="0.3">
      <c r="B37" t="s">
        <v>10</v>
      </c>
      <c r="C37" t="s">
        <v>20</v>
      </c>
      <c r="D37" s="1">
        <v>43885</v>
      </c>
      <c r="E37" s="1">
        <v>43892</v>
      </c>
      <c r="F37" s="6">
        <v>6</v>
      </c>
      <c r="G37" s="11">
        <v>5</v>
      </c>
      <c r="H37" s="10">
        <v>0.83333333333333337</v>
      </c>
      <c r="I37" s="3">
        <v>169000</v>
      </c>
      <c r="J37" s="3">
        <v>136468</v>
      </c>
    </row>
    <row r="38" spans="1:10" x14ac:dyDescent="0.3">
      <c r="B38" t="s">
        <v>11</v>
      </c>
      <c r="C38" t="s">
        <v>36</v>
      </c>
      <c r="D38" s="1">
        <v>43886</v>
      </c>
      <c r="E38" s="1">
        <v>43889</v>
      </c>
      <c r="F38" s="6">
        <v>4</v>
      </c>
      <c r="G38" s="11">
        <v>1</v>
      </c>
      <c r="H38" s="10">
        <v>0.25</v>
      </c>
      <c r="I38" s="3">
        <v>61000</v>
      </c>
      <c r="J38" s="3">
        <v>12078</v>
      </c>
    </row>
    <row r="39" spans="1:10" x14ac:dyDescent="0.3">
      <c r="B39" t="s">
        <v>12</v>
      </c>
      <c r="C39" t="s">
        <v>35</v>
      </c>
      <c r="D39" s="1">
        <v>43888</v>
      </c>
      <c r="E39" s="1">
        <v>43896</v>
      </c>
      <c r="F39" s="6">
        <v>7</v>
      </c>
      <c r="G39" s="11">
        <v>3</v>
      </c>
      <c r="H39" s="10">
        <v>0.42857142857142855</v>
      </c>
      <c r="I39" s="3">
        <v>645000</v>
      </c>
      <c r="J39" s="3">
        <v>273048</v>
      </c>
    </row>
    <row r="40" spans="1:10" x14ac:dyDescent="0.3">
      <c r="B40" t="s">
        <v>127</v>
      </c>
      <c r="C40" t="s">
        <v>21</v>
      </c>
      <c r="D40" s="1">
        <v>43878</v>
      </c>
      <c r="E40" s="1">
        <v>43880</v>
      </c>
      <c r="F40" s="6">
        <v>3</v>
      </c>
      <c r="G40" s="11">
        <v>3</v>
      </c>
      <c r="H40" s="10">
        <v>1</v>
      </c>
      <c r="I40" s="3">
        <v>68000</v>
      </c>
      <c r="J40" s="3">
        <v>64987</v>
      </c>
    </row>
    <row r="41" spans="1:10" x14ac:dyDescent="0.3">
      <c r="A41" t="s">
        <v>17</v>
      </c>
      <c r="B41" t="s">
        <v>4</v>
      </c>
      <c r="C41" t="s">
        <v>34</v>
      </c>
      <c r="D41" s="1">
        <v>43878</v>
      </c>
      <c r="E41" s="1">
        <v>43889</v>
      </c>
      <c r="F41" s="6">
        <v>10</v>
      </c>
      <c r="G41" s="11">
        <v>5</v>
      </c>
      <c r="H41" s="10">
        <v>0.5</v>
      </c>
      <c r="I41" s="3">
        <v>839000</v>
      </c>
      <c r="J41" s="3">
        <v>406974</v>
      </c>
    </row>
    <row r="42" spans="1:10" x14ac:dyDescent="0.3">
      <c r="B42" t="s">
        <v>5</v>
      </c>
      <c r="C42" t="s">
        <v>20</v>
      </c>
      <c r="D42" s="1">
        <v>43882</v>
      </c>
      <c r="E42" s="1">
        <v>43888</v>
      </c>
      <c r="F42" s="6">
        <v>5</v>
      </c>
      <c r="G42" s="11">
        <v>4</v>
      </c>
      <c r="H42" s="10">
        <v>0.8</v>
      </c>
      <c r="I42" s="3">
        <v>729000</v>
      </c>
      <c r="J42" s="3">
        <v>487139</v>
      </c>
    </row>
    <row r="43" spans="1:10" x14ac:dyDescent="0.3">
      <c r="B43" t="s">
        <v>6</v>
      </c>
      <c r="C43" t="s">
        <v>36</v>
      </c>
      <c r="D43" s="1">
        <v>43885</v>
      </c>
      <c r="E43" s="1">
        <v>44190</v>
      </c>
      <c r="F43" s="6">
        <v>220</v>
      </c>
      <c r="G43" s="11">
        <v>3</v>
      </c>
      <c r="H43" s="10">
        <v>1.3636363636363636E-2</v>
      </c>
      <c r="I43" s="3">
        <v>826000</v>
      </c>
      <c r="J43" s="3">
        <v>298186</v>
      </c>
    </row>
    <row r="44" spans="1:10" x14ac:dyDescent="0.3">
      <c r="B44" t="s">
        <v>7</v>
      </c>
      <c r="C44" t="s">
        <v>35</v>
      </c>
      <c r="D44" s="1">
        <v>43887</v>
      </c>
      <c r="E44" s="1">
        <v>43895</v>
      </c>
      <c r="F44" s="6">
        <v>7</v>
      </c>
      <c r="G44" s="11">
        <v>2</v>
      </c>
      <c r="H44" s="10">
        <v>0.2857142857142857</v>
      </c>
      <c r="I44" s="3">
        <v>895000</v>
      </c>
      <c r="J44" s="3">
        <v>280583</v>
      </c>
    </row>
    <row r="45" spans="1:10" x14ac:dyDescent="0.3">
      <c r="B45" t="s">
        <v>8</v>
      </c>
      <c r="C45" t="s">
        <v>21</v>
      </c>
      <c r="D45" s="1">
        <v>43889</v>
      </c>
      <c r="E45" s="1">
        <v>43893</v>
      </c>
      <c r="F45" s="6">
        <v>3</v>
      </c>
      <c r="G45" s="11">
        <v>2</v>
      </c>
      <c r="H45" s="10">
        <v>0.66666666666666663</v>
      </c>
      <c r="I45" s="3">
        <v>341000</v>
      </c>
      <c r="J45" s="3">
        <v>129785</v>
      </c>
    </row>
    <row r="46" spans="1:10" x14ac:dyDescent="0.3">
      <c r="A46" t="s">
        <v>138</v>
      </c>
      <c r="D46"/>
      <c r="E46"/>
      <c r="F46"/>
      <c r="G46"/>
      <c r="H46"/>
      <c r="I46" s="3">
        <v>19695000</v>
      </c>
      <c r="J46" s="3">
        <v>8340291</v>
      </c>
    </row>
    <row r="47" spans="1:10" x14ac:dyDescent="0.3">
      <c r="H47" s="14"/>
    </row>
    <row r="48" spans="1:10" x14ac:dyDescent="0.3">
      <c r="H48" s="14"/>
    </row>
    <row r="49" spans="8:8" x14ac:dyDescent="0.3">
      <c r="H49" s="14"/>
    </row>
    <row r="50" spans="8:8" x14ac:dyDescent="0.3">
      <c r="H50" s="14"/>
    </row>
    <row r="51" spans="8:8" x14ac:dyDescent="0.3">
      <c r="H51" s="14"/>
    </row>
    <row r="52" spans="8:8" x14ac:dyDescent="0.3">
      <c r="H52" s="14"/>
    </row>
    <row r="53" spans="8:8" x14ac:dyDescent="0.3">
      <c r="H53" s="14"/>
    </row>
    <row r="54" spans="8:8" x14ac:dyDescent="0.3">
      <c r="H54" s="14"/>
    </row>
    <row r="55" spans="8:8" x14ac:dyDescent="0.3">
      <c r="H55" s="14"/>
    </row>
    <row r="56" spans="8:8" x14ac:dyDescent="0.3">
      <c r="H56" s="14"/>
    </row>
    <row r="57" spans="8:8" x14ac:dyDescent="0.3">
      <c r="H57" s="14"/>
    </row>
    <row r="58" spans="8:8" x14ac:dyDescent="0.3">
      <c r="H58" s="14"/>
    </row>
    <row r="59" spans="8:8" x14ac:dyDescent="0.3">
      <c r="H59" s="14"/>
    </row>
    <row r="60" spans="8:8" x14ac:dyDescent="0.3">
      <c r="H60" s="14"/>
    </row>
    <row r="61" spans="8:8" x14ac:dyDescent="0.3">
      <c r="H61" s="14"/>
    </row>
    <row r="62" spans="8:8" x14ac:dyDescent="0.3">
      <c r="H62" s="14"/>
    </row>
    <row r="63" spans="8:8" x14ac:dyDescent="0.3">
      <c r="H63" s="14"/>
    </row>
    <row r="64" spans="8:8" x14ac:dyDescent="0.3">
      <c r="H64" s="14"/>
    </row>
    <row r="65" spans="8:8" x14ac:dyDescent="0.3">
      <c r="H65" s="14"/>
    </row>
    <row r="66" spans="8:8" x14ac:dyDescent="0.3">
      <c r="H66" s="14"/>
    </row>
    <row r="67" spans="8:8" x14ac:dyDescent="0.3">
      <c r="H67" s="14"/>
    </row>
    <row r="68" spans="8:8" x14ac:dyDescent="0.3">
      <c r="H68" s="14"/>
    </row>
    <row r="69" spans="8:8" x14ac:dyDescent="0.3">
      <c r="H69" s="14"/>
    </row>
    <row r="70" spans="8:8" x14ac:dyDescent="0.3">
      <c r="H70" s="14"/>
    </row>
    <row r="71" spans="8:8" x14ac:dyDescent="0.3">
      <c r="H71" s="14"/>
    </row>
    <row r="72" spans="8:8" x14ac:dyDescent="0.3">
      <c r="H72" s="14"/>
    </row>
    <row r="73" spans="8:8" x14ac:dyDescent="0.3">
      <c r="H73" s="14"/>
    </row>
    <row r="74" spans="8:8" x14ac:dyDescent="0.3">
      <c r="H74" s="14"/>
    </row>
    <row r="75" spans="8:8" x14ac:dyDescent="0.3">
      <c r="H75" s="14"/>
    </row>
    <row r="76" spans="8:8" x14ac:dyDescent="0.3">
      <c r="H76" s="14"/>
    </row>
    <row r="77" spans="8:8" x14ac:dyDescent="0.3">
      <c r="H77" s="14"/>
    </row>
    <row r="78" spans="8:8" x14ac:dyDescent="0.3">
      <c r="H78" s="14"/>
    </row>
    <row r="79" spans="8:8" x14ac:dyDescent="0.3">
      <c r="H79" s="14"/>
    </row>
    <row r="80" spans="8:8" x14ac:dyDescent="0.3">
      <c r="H80" s="14"/>
    </row>
    <row r="81" spans="8:8" x14ac:dyDescent="0.3">
      <c r="H81" s="14"/>
    </row>
    <row r="82" spans="8:8" x14ac:dyDescent="0.3">
      <c r="H82" s="14"/>
    </row>
    <row r="83" spans="8:8" x14ac:dyDescent="0.3">
      <c r="H83" s="14"/>
    </row>
    <row r="84" spans="8:8" x14ac:dyDescent="0.3">
      <c r="H84" s="14"/>
    </row>
    <row r="85" spans="8:8" x14ac:dyDescent="0.3">
      <c r="H85" s="14"/>
    </row>
  </sheetData>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60" priority="2" stopIfTrue="1">
      <formula>$A6="Grand Total"</formula>
    </cfRule>
    <cfRule type="expression" dxfId="59" priority="3" stopIfTrue="1">
      <formula>AND(WEEKDAY(K$5,2)&gt;5,$B6&lt;&gt;"")</formula>
    </cfRule>
    <cfRule type="expression" dxfId="58" priority="4">
      <formula>AND(K$5&gt;=$D6,WORKDAY.INTL($D6,$G6,1)-1&gt;=K$5)</formula>
    </cfRule>
    <cfRule type="expression" dxfId="57" priority="6" stopIfTrue="1">
      <formula>AND(K$5&gt;=WORKDAY.INTL($D6,$G6,1),$H6=0,K$5&lt;=$E6)</formula>
    </cfRule>
    <cfRule type="expression" dxfId="56" priority="7">
      <formula>AND(K$5&gt;=WORKDAY.INTL($D6,$G6,1),$H6&lt;&gt;1,K$5&lt;=$E6)</formula>
    </cfRule>
  </conditionalFormatting>
  <conditionalFormatting sqref="K5:AQ5">
    <cfRule type="expression" dxfId="55" priority="8">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548640</xdr:colOff>
                    <xdr:row>0</xdr:row>
                    <xdr:rowOff>99060</xdr:rowOff>
                  </from>
                  <to>
                    <xdr:col>9</xdr:col>
                    <xdr:colOff>647700</xdr:colOff>
                    <xdr:row>0</xdr:row>
                    <xdr:rowOff>335280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tabSelected="1" workbookViewId="0">
      <selection activeCell="F3" sqref="F3"/>
    </sheetView>
  </sheetViews>
  <sheetFormatPr baseColWidth="10" defaultColWidth="9.21875" defaultRowHeight="14.4" x14ac:dyDescent="0.3"/>
  <cols>
    <col min="1" max="1" width="13.77734375" bestFit="1" customWidth="1"/>
    <col min="2" max="3" width="10.5546875" customWidth="1"/>
    <col min="4" max="4" width="7.5546875" customWidth="1"/>
    <col min="5" max="5" width="11.21875" bestFit="1" customWidth="1"/>
    <col min="7" max="7" width="59.5546875" bestFit="1" customWidth="1"/>
    <col min="8" max="8" width="5.77734375" customWidth="1"/>
    <col min="9" max="9" width="22.21875" bestFit="1" customWidth="1"/>
    <col min="10" max="10" width="8.21875" customWidth="1"/>
    <col min="11" max="11" width="2" customWidth="1"/>
    <col min="12" max="12" width="15.5546875" bestFit="1" customWidth="1"/>
    <col min="14" max="14" width="11.5546875" customWidth="1"/>
    <col min="15" max="15" width="8.44140625" customWidth="1"/>
    <col min="16" max="16" width="17" bestFit="1" customWidth="1"/>
  </cols>
  <sheetData>
    <row r="1" spans="1:16" s="9" customFormat="1" ht="21" customHeight="1" x14ac:dyDescent="0.3">
      <c r="A1" s="37" t="s">
        <v>50</v>
      </c>
      <c r="B1" s="30"/>
      <c r="C1" s="30"/>
      <c r="E1" s="37" t="s">
        <v>49</v>
      </c>
      <c r="F1" s="30"/>
      <c r="G1" s="30"/>
      <c r="I1" s="37" t="s">
        <v>51</v>
      </c>
      <c r="J1" s="30"/>
      <c r="K1" s="30"/>
      <c r="L1" s="30"/>
      <c r="M1" s="30"/>
      <c r="N1" s="30"/>
      <c r="P1" s="38" t="s">
        <v>38</v>
      </c>
    </row>
    <row r="2" spans="1:16" x14ac:dyDescent="0.3">
      <c r="B2" t="s">
        <v>28</v>
      </c>
      <c r="C2" t="s">
        <v>27</v>
      </c>
      <c r="E2" s="5" t="s">
        <v>37</v>
      </c>
      <c r="F2" s="6">
        <f>COUNTIF(Dashboard!H6:H51,"="&amp;0)</f>
        <v>4</v>
      </c>
      <c r="G2" s="5" t="str">
        <f ca="1">_xlfn.FORMULATEXT(F2)</f>
        <v>=NB.SI(Dashboard!H6:H51;"="&amp;0)</v>
      </c>
      <c r="I2" s="4" t="s">
        <v>30</v>
      </c>
      <c r="L2" s="15" t="s">
        <v>55</v>
      </c>
      <c r="M2" s="33" t="s">
        <v>45</v>
      </c>
      <c r="N2" s="34" t="s">
        <v>46</v>
      </c>
      <c r="P2">
        <v>30</v>
      </c>
    </row>
    <row r="3" spans="1:16" x14ac:dyDescent="0.3">
      <c r="A3" t="s">
        <v>56</v>
      </c>
      <c r="B3" s="19">
        <v>8340291</v>
      </c>
      <c r="C3" s="19">
        <v>19695000</v>
      </c>
      <c r="E3" s="5" t="s">
        <v>32</v>
      </c>
      <c r="F3" s="6">
        <f>COUNTIFS(Dashboard!H6:H51,"&lt;&gt;"&amp;0,Dashboard!H6:H51,"&lt;"&amp;1)</f>
        <v>33</v>
      </c>
      <c r="G3" s="5" t="str">
        <f ca="1">_xlfn.FORMULATEXT(F3)</f>
        <v>=NB.SI.ENS(Dashboard!H6:H51;"&lt;&gt;"&amp;0;Dashboard!H6:H51;"&lt;"&amp;1)</v>
      </c>
      <c r="I3" s="5" t="s">
        <v>48</v>
      </c>
      <c r="J3">
        <v>112</v>
      </c>
      <c r="L3" t="s">
        <v>54</v>
      </c>
      <c r="M3" s="32">
        <f>J3/$J$4</f>
        <v>7.5778078484438433E-2</v>
      </c>
      <c r="N3" s="2" t="str">
        <f ca="1">_xlfn.FORMULATEXT(M3)</f>
        <v>=J3/$J$4</v>
      </c>
    </row>
    <row r="4" spans="1:16" x14ac:dyDescent="0.3">
      <c r="A4" t="s">
        <v>57</v>
      </c>
      <c r="B4" s="2">
        <f>GETPIVOTDATA("Actual ",$B$2)/GETPIVOTDATA("Budget ",$B$2)</f>
        <v>0.42347250571210965</v>
      </c>
      <c r="C4" s="2">
        <f>1-B4</f>
        <v>0.57652749428789041</v>
      </c>
      <c r="E4" t="s">
        <v>33</v>
      </c>
      <c r="F4" s="6">
        <f>COUNTIF(Dashboard!H6:H51,"="&amp;1)</f>
        <v>3</v>
      </c>
      <c r="G4" s="5" t="str">
        <f ca="1">_xlfn.FORMULATEXT(F4)</f>
        <v>=NB.SI(Dashboard!H6:H51;"="&amp;1)</v>
      </c>
      <c r="I4" s="5" t="s">
        <v>53</v>
      </c>
      <c r="J4">
        <v>1478</v>
      </c>
      <c r="L4" t="s">
        <v>52</v>
      </c>
      <c r="M4" s="32">
        <f>1-M3</f>
        <v>0.9242219215155616</v>
      </c>
      <c r="N4" s="2" t="str">
        <f ca="1">_xlfn.FORMULATEXT(M4)</f>
        <v>=1-M3</v>
      </c>
    </row>
    <row r="5" spans="1:16" x14ac:dyDescent="0.3">
      <c r="C5" t="str">
        <f ca="1">_xlfn.FORMULATEXT(C4)</f>
        <v>=1-B4</v>
      </c>
      <c r="D5" s="2"/>
      <c r="E5" t="s">
        <v>47</v>
      </c>
      <c r="F5" s="29">
        <f>F3+F2</f>
        <v>37</v>
      </c>
      <c r="G5" s="5" t="str">
        <f ca="1">_xlfn.FORMULATEXT(F5)</f>
        <v>=F3+F2</v>
      </c>
      <c r="L5" s="2"/>
      <c r="M5" s="2"/>
      <c r="N5" s="2"/>
    </row>
    <row r="6" spans="1:16" x14ac:dyDescent="0.3">
      <c r="E6" t="s">
        <v>31</v>
      </c>
      <c r="F6" s="6">
        <f>COUNTA(Dashboard!B6:B50)</f>
        <v>40</v>
      </c>
      <c r="G6" s="5" t="str">
        <f ca="1">_xlfn.FORMULATEXT(F6)</f>
        <v>=NBVAL(Dashboard!B6:B50)</v>
      </c>
    </row>
    <row r="11" spans="1:16" x14ac:dyDescent="0.3">
      <c r="E11" s="4"/>
      <c r="F11" s="4"/>
      <c r="G11" s="4"/>
      <c r="L11" s="4"/>
      <c r="M11" s="4"/>
      <c r="N1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F2" sqref="F2"/>
    </sheetView>
  </sheetViews>
  <sheetFormatPr baseColWidth="10" defaultColWidth="9.21875" defaultRowHeight="14.4" x14ac:dyDescent="0.3"/>
  <cols>
    <col min="1" max="1" width="10" customWidth="1"/>
    <col min="2" max="2" width="11.5546875" customWidth="1"/>
    <col min="3" max="3" width="13.21875" customWidth="1"/>
    <col min="4" max="4" width="12" style="17" bestFit="1" customWidth="1"/>
    <col min="5" max="5" width="11.77734375" customWidth="1"/>
    <col min="6" max="6" width="11.21875" style="1" bestFit="1" customWidth="1"/>
    <col min="7" max="7" width="17.5546875" style="3" bestFit="1" customWidth="1"/>
    <col min="8" max="8" width="11.21875" customWidth="1"/>
    <col min="9" max="10" width="10.21875" customWidth="1"/>
    <col min="12" max="12" width="23.5546875" bestFit="1" customWidth="1"/>
  </cols>
  <sheetData>
    <row r="1" spans="1:12" x14ac:dyDescent="0.3">
      <c r="A1" t="s">
        <v>0</v>
      </c>
      <c r="B1" t="s">
        <v>1</v>
      </c>
      <c r="C1" t="s">
        <v>23</v>
      </c>
      <c r="D1" s="17" t="s">
        <v>2</v>
      </c>
      <c r="E1" t="s">
        <v>22</v>
      </c>
      <c r="F1" s="1" t="s">
        <v>24</v>
      </c>
      <c r="G1" s="3" t="s">
        <v>25</v>
      </c>
      <c r="H1" t="s">
        <v>3</v>
      </c>
      <c r="I1" t="s">
        <v>13</v>
      </c>
      <c r="J1" t="s">
        <v>14</v>
      </c>
    </row>
    <row r="2" spans="1:12" x14ac:dyDescent="0.3">
      <c r="A2" t="s">
        <v>15</v>
      </c>
      <c r="B2" t="s">
        <v>4</v>
      </c>
      <c r="C2" t="s">
        <v>34</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15</v>
      </c>
      <c r="B4" t="s">
        <v>6</v>
      </c>
      <c r="C4" t="s">
        <v>36</v>
      </c>
      <c r="D4" s="1">
        <v>43879</v>
      </c>
      <c r="E4">
        <v>220</v>
      </c>
      <c r="F4" s="1">
        <f>WORKDAY.INTL(Table1[[#This Row],[Start Date]]-1,Table1[[#This Row],[Duration]],1)</f>
        <v>44186</v>
      </c>
      <c r="G4" s="3">
        <v>4</v>
      </c>
      <c r="H4" s="2">
        <f>Table1[[#This Row],[Days completed]]/Table1[[#This Row],[Duration]]</f>
        <v>1.8181818181818181E-2</v>
      </c>
      <c r="I4" s="3">
        <v>86000</v>
      </c>
      <c r="J4" s="3">
        <v>31046</v>
      </c>
      <c r="L4" s="2"/>
    </row>
    <row r="5" spans="1:12" x14ac:dyDescent="0.3">
      <c r="A5" t="s">
        <v>15</v>
      </c>
      <c r="B5" t="s">
        <v>7</v>
      </c>
      <c r="C5" t="s">
        <v>35</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15</v>
      </c>
      <c r="B7" t="s">
        <v>9</v>
      </c>
      <c r="C7" t="s">
        <v>34</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15</v>
      </c>
      <c r="B9" t="s">
        <v>11</v>
      </c>
      <c r="C9" t="s">
        <v>36</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15</v>
      </c>
      <c r="B10" t="s">
        <v>12</v>
      </c>
      <c r="C10" t="s">
        <v>35</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15</v>
      </c>
      <c r="B11" t="s">
        <v>127</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16</v>
      </c>
      <c r="B12" t="s">
        <v>4</v>
      </c>
      <c r="C12" t="s">
        <v>34</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16</v>
      </c>
      <c r="B14" t="s">
        <v>6</v>
      </c>
      <c r="C14" t="s">
        <v>36</v>
      </c>
      <c r="D14" s="1">
        <v>43879</v>
      </c>
      <c r="E14">
        <v>220</v>
      </c>
      <c r="F14" s="1">
        <f>WORKDAY.INTL(Table1[[#This Row],[Start Date]]-1,Table1[[#This Row],[Duration]],1)</f>
        <v>44186</v>
      </c>
      <c r="G14" s="3">
        <v>0</v>
      </c>
      <c r="H14" s="2">
        <f>Table1[[#This Row],[Days completed]]/Table1[[#This Row],[Duration]]</f>
        <v>0</v>
      </c>
      <c r="I14" s="3">
        <v>978000</v>
      </c>
      <c r="J14" s="3">
        <v>0</v>
      </c>
      <c r="L14" s="2"/>
    </row>
    <row r="15" spans="1:12" x14ac:dyDescent="0.3">
      <c r="A15" t="s">
        <v>16</v>
      </c>
      <c r="B15" t="s">
        <v>7</v>
      </c>
      <c r="C15" t="s">
        <v>35</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16</v>
      </c>
      <c r="B17" t="s">
        <v>9</v>
      </c>
      <c r="C17" t="s">
        <v>34</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16</v>
      </c>
      <c r="B19" t="s">
        <v>11</v>
      </c>
      <c r="C19" t="s">
        <v>36</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16</v>
      </c>
      <c r="B20" t="s">
        <v>12</v>
      </c>
      <c r="C20" t="s">
        <v>35</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16</v>
      </c>
      <c r="B21" t="s">
        <v>127</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17</v>
      </c>
      <c r="B22" t="s">
        <v>4</v>
      </c>
      <c r="C22" t="s">
        <v>34</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17</v>
      </c>
      <c r="B24" t="s">
        <v>6</v>
      </c>
      <c r="C24" t="s">
        <v>36</v>
      </c>
      <c r="D24" s="1">
        <v>43885</v>
      </c>
      <c r="E24">
        <v>220</v>
      </c>
      <c r="F24" s="1">
        <f>WORKDAY.INTL(Table1[[#This Row],[Start Date]]-1,Table1[[#This Row],[Duration]],1)</f>
        <v>44190</v>
      </c>
      <c r="G24" s="3">
        <v>3</v>
      </c>
      <c r="H24" s="2">
        <f>Table1[[#This Row],[Days completed]]/Table1[[#This Row],[Duration]]</f>
        <v>1.3636363636363636E-2</v>
      </c>
      <c r="I24" s="3">
        <v>826000</v>
      </c>
      <c r="J24" s="3">
        <v>298186</v>
      </c>
      <c r="L24" s="2"/>
    </row>
    <row r="25" spans="1:12" x14ac:dyDescent="0.3">
      <c r="A25" t="s">
        <v>17</v>
      </c>
      <c r="B25" t="s">
        <v>7</v>
      </c>
      <c r="C25" t="s">
        <v>35</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18</v>
      </c>
      <c r="B27" t="s">
        <v>4</v>
      </c>
      <c r="C27" t="s">
        <v>34</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18</v>
      </c>
      <c r="B29" t="s">
        <v>6</v>
      </c>
      <c r="C29" t="s">
        <v>36</v>
      </c>
      <c r="D29" s="1">
        <v>43878</v>
      </c>
      <c r="E29">
        <v>220</v>
      </c>
      <c r="F29" s="1">
        <f>WORKDAY.INTL(Table1[[#This Row],[Start Date]]-1,Table1[[#This Row],[Duration]],1)</f>
        <v>44183</v>
      </c>
      <c r="G29" s="3">
        <v>0</v>
      </c>
      <c r="H29" s="2">
        <f>Table1[[#This Row],[Days completed]]/Table1[[#This Row],[Duration]]</f>
        <v>0</v>
      </c>
      <c r="I29" s="3">
        <v>147000</v>
      </c>
      <c r="J29" s="3">
        <v>0</v>
      </c>
      <c r="L29" s="2"/>
    </row>
    <row r="30" spans="1:12" x14ac:dyDescent="0.3">
      <c r="A30" t="s">
        <v>18</v>
      </c>
      <c r="B30" t="s">
        <v>7</v>
      </c>
      <c r="C30" t="s">
        <v>35</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18</v>
      </c>
      <c r="B32" t="s">
        <v>9</v>
      </c>
      <c r="C32" t="s">
        <v>34</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19</v>
      </c>
      <c r="B34" t="s">
        <v>4</v>
      </c>
      <c r="C34" t="s">
        <v>36</v>
      </c>
      <c r="D34" s="1">
        <v>43889</v>
      </c>
      <c r="E34">
        <v>7</v>
      </c>
      <c r="F34" s="1">
        <f>WORKDAY.INTL(Table1[[#This Row],[Start Date]]-1,Table1[[#This Row],[Duration]],1)</f>
        <v>43899</v>
      </c>
      <c r="G34" s="3">
        <v>3</v>
      </c>
      <c r="H34" s="2">
        <f>Table1[[#This Row],[Days completed]]/Table1[[#This Row],[Duration]]</f>
        <v>0.42857142857142855</v>
      </c>
      <c r="I34" s="3">
        <v>96000</v>
      </c>
      <c r="J34" s="3">
        <v>32256</v>
      </c>
      <c r="L34" s="2"/>
    </row>
    <row r="35" spans="1:12" x14ac:dyDescent="0.3">
      <c r="A35" t="s">
        <v>19</v>
      </c>
      <c r="B35" t="s">
        <v>5</v>
      </c>
      <c r="C35" t="s">
        <v>35</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19</v>
      </c>
      <c r="B36" t="s">
        <v>6</v>
      </c>
      <c r="C36" t="s">
        <v>21</v>
      </c>
      <c r="D36" s="1">
        <v>43881</v>
      </c>
      <c r="E36">
        <v>220</v>
      </c>
      <c r="F36" s="1">
        <f>WORKDAY.INTL(Table1[[#This Row],[Start Date]]-1,Table1[[#This Row],[Duration]],1)</f>
        <v>44188</v>
      </c>
      <c r="G36" s="3">
        <v>3</v>
      </c>
      <c r="H36" s="2">
        <f>Table1[[#This Row],[Days completed]]/Table1[[#This Row],[Duration]]</f>
        <v>1.3636363636363636E-2</v>
      </c>
      <c r="I36" s="3">
        <v>616000</v>
      </c>
      <c r="J36" s="3">
        <v>401579</v>
      </c>
      <c r="L36" s="2"/>
    </row>
    <row r="37" spans="1:12" x14ac:dyDescent="0.3">
      <c r="A37" t="s">
        <v>19</v>
      </c>
      <c r="B37" t="s">
        <v>7</v>
      </c>
      <c r="C37" t="s">
        <v>34</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19</v>
      </c>
      <c r="B39" t="s">
        <v>9</v>
      </c>
      <c r="C39" t="s">
        <v>36</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19</v>
      </c>
      <c r="B40" t="s">
        <v>10</v>
      </c>
      <c r="C40" t="s">
        <v>35</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19</v>
      </c>
      <c r="B41" t="s">
        <v>11</v>
      </c>
      <c r="C41" t="s">
        <v>21</v>
      </c>
      <c r="D41" s="1">
        <v>43885</v>
      </c>
      <c r="E41">
        <v>150</v>
      </c>
      <c r="F41" s="1">
        <f>WORKDAY.INTL(Table1[[#This Row],[Start Date]]-1,Table1[[#This Row],[Duration]],1)</f>
        <v>44092</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24D6-D9CA-49D9-9F28-D1AC1AB12854}">
  <sheetPr codeName="Sheet5"/>
  <dimension ref="A1:D244"/>
  <sheetViews>
    <sheetView showGridLines="0" zoomScaleNormal="100" workbookViewId="0">
      <selection activeCell="J9" sqref="J9"/>
    </sheetView>
  </sheetViews>
  <sheetFormatPr baseColWidth="10" defaultColWidth="9.21875" defaultRowHeight="16.8" x14ac:dyDescent="0.4"/>
  <cols>
    <col min="1" max="1" width="9.21875" style="40"/>
    <col min="2" max="16384" width="9.21875" style="28"/>
  </cols>
  <sheetData>
    <row r="1" spans="1:2" ht="24.6" x14ac:dyDescent="0.55000000000000004">
      <c r="A1" s="39" t="s">
        <v>39</v>
      </c>
    </row>
    <row r="3" spans="1:2" x14ac:dyDescent="0.4">
      <c r="A3" s="40" t="s">
        <v>40</v>
      </c>
      <c r="B3" s="28" t="s">
        <v>86</v>
      </c>
    </row>
    <row r="5" spans="1:2" x14ac:dyDescent="0.4">
      <c r="A5" s="40" t="s">
        <v>41</v>
      </c>
      <c r="B5" s="28" t="s">
        <v>80</v>
      </c>
    </row>
    <row r="6" spans="1:2" x14ac:dyDescent="0.4">
      <c r="A6" s="40">
        <v>2.0099999999999998</v>
      </c>
      <c r="B6" s="28" t="s">
        <v>58</v>
      </c>
    </row>
    <row r="38" spans="1:2" x14ac:dyDescent="0.4">
      <c r="A38" s="40">
        <v>2.02</v>
      </c>
      <c r="B38" s="28" t="s">
        <v>83</v>
      </c>
    </row>
    <row r="39" spans="1:2" x14ac:dyDescent="0.4">
      <c r="A39" s="40">
        <v>2.0299999999999998</v>
      </c>
      <c r="B39" s="28" t="s">
        <v>81</v>
      </c>
    </row>
    <row r="40" spans="1:2" x14ac:dyDescent="0.4">
      <c r="A40" s="40">
        <v>2.04</v>
      </c>
      <c r="B40" s="28" t="s">
        <v>82</v>
      </c>
    </row>
    <row r="41" spans="1:2" x14ac:dyDescent="0.4">
      <c r="A41" s="40">
        <v>2.0499999999999998</v>
      </c>
      <c r="B41" s="28" t="s">
        <v>78</v>
      </c>
    </row>
    <row r="50" spans="1:2" x14ac:dyDescent="0.4">
      <c r="A50" s="40" t="s">
        <v>42</v>
      </c>
      <c r="B50" s="28" t="s">
        <v>59</v>
      </c>
    </row>
    <row r="51" spans="1:2" x14ac:dyDescent="0.4">
      <c r="B51"/>
    </row>
    <row r="59" spans="1:2" x14ac:dyDescent="0.4">
      <c r="B59" s="28" t="s">
        <v>89</v>
      </c>
    </row>
    <row r="61" spans="1:2" x14ac:dyDescent="0.4">
      <c r="A61" s="40" t="s">
        <v>43</v>
      </c>
      <c r="B61" s="28" t="s">
        <v>44</v>
      </c>
    </row>
    <row r="64" spans="1:2" x14ac:dyDescent="0.4">
      <c r="A64" s="28"/>
    </row>
    <row r="69" spans="1:4" x14ac:dyDescent="0.4">
      <c r="D69" s="28" t="s">
        <v>87</v>
      </c>
    </row>
    <row r="71" spans="1:4" x14ac:dyDescent="0.4">
      <c r="A71" s="40" t="s">
        <v>61</v>
      </c>
      <c r="B71" s="28" t="s">
        <v>60</v>
      </c>
    </row>
    <row r="75" spans="1:4" x14ac:dyDescent="0.4">
      <c r="A75" s="28"/>
    </row>
    <row r="81" spans="1:2" x14ac:dyDescent="0.4">
      <c r="B81" s="28" t="s">
        <v>84</v>
      </c>
    </row>
    <row r="82" spans="1:2" x14ac:dyDescent="0.4">
      <c r="B82" s="28" t="s">
        <v>88</v>
      </c>
    </row>
    <row r="83" spans="1:2" x14ac:dyDescent="0.4">
      <c r="B83" s="28" t="s">
        <v>122</v>
      </c>
    </row>
    <row r="85" spans="1:2" x14ac:dyDescent="0.4">
      <c r="A85" s="40" t="s">
        <v>62</v>
      </c>
      <c r="B85" s="28" t="s">
        <v>123</v>
      </c>
    </row>
    <row r="100" spans="1:2" x14ac:dyDescent="0.4">
      <c r="A100" s="40" t="s">
        <v>63</v>
      </c>
      <c r="B100" s="28" t="s">
        <v>69</v>
      </c>
    </row>
    <row r="102" spans="1:2" x14ac:dyDescent="0.4">
      <c r="B102" s="35" t="s">
        <v>124</v>
      </c>
    </row>
    <row r="104" spans="1:2" x14ac:dyDescent="0.4">
      <c r="A104" s="40" t="s">
        <v>66</v>
      </c>
      <c r="B104" s="28" t="s">
        <v>68</v>
      </c>
    </row>
    <row r="121" spans="1:2" x14ac:dyDescent="0.4">
      <c r="A121" s="40" t="s">
        <v>67</v>
      </c>
      <c r="B121" s="28" t="s">
        <v>64</v>
      </c>
    </row>
    <row r="122" spans="1:2" x14ac:dyDescent="0.4">
      <c r="B122" s="36" t="s">
        <v>65</v>
      </c>
    </row>
    <row r="124" spans="1:2" x14ac:dyDescent="0.4">
      <c r="B124" s="35" t="s">
        <v>121</v>
      </c>
    </row>
    <row r="126" spans="1:2" x14ac:dyDescent="0.4">
      <c r="A126" s="40" t="s">
        <v>70</v>
      </c>
      <c r="B126" s="28" t="s">
        <v>120</v>
      </c>
    </row>
    <row r="128" spans="1:2" x14ac:dyDescent="0.4">
      <c r="A128" s="40">
        <v>10.1</v>
      </c>
      <c r="B128" s="28" t="s">
        <v>71</v>
      </c>
    </row>
    <row r="134" spans="1:2" x14ac:dyDescent="0.4">
      <c r="A134" s="40">
        <v>10.199999999999999</v>
      </c>
      <c r="B134" s="28" t="s">
        <v>72</v>
      </c>
    </row>
    <row r="152" spans="1:2" x14ac:dyDescent="0.4">
      <c r="A152" s="40">
        <v>10.3</v>
      </c>
      <c r="B152" s="28" t="s">
        <v>74</v>
      </c>
    </row>
    <row r="171" spans="1:2" x14ac:dyDescent="0.4">
      <c r="A171" s="40">
        <v>10.4</v>
      </c>
      <c r="B171" s="28" t="s">
        <v>75</v>
      </c>
    </row>
    <row r="189" spans="1:2" x14ac:dyDescent="0.4">
      <c r="A189" s="40">
        <v>10.5</v>
      </c>
      <c r="B189" s="28" t="s">
        <v>76</v>
      </c>
    </row>
    <row r="207" spans="1:2" x14ac:dyDescent="0.4">
      <c r="A207" s="40">
        <v>10.6</v>
      </c>
      <c r="B207" s="28" t="s">
        <v>77</v>
      </c>
    </row>
    <row r="226" spans="1:2" x14ac:dyDescent="0.4">
      <c r="A226" s="40">
        <v>10.7</v>
      </c>
      <c r="B226" s="28" t="s">
        <v>73</v>
      </c>
    </row>
    <row r="244" spans="1:2" x14ac:dyDescent="0.4">
      <c r="A244" s="40" t="s">
        <v>79</v>
      </c>
      <c r="B244" s="28" t="s">
        <v>85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D39-CE9F-410A-B0EB-DC4210D62DAA}">
  <sheetPr codeName="Sheet6"/>
  <dimension ref="A1:G23"/>
  <sheetViews>
    <sheetView showGridLines="0" workbookViewId="0">
      <selection activeCell="F21" sqref="F21"/>
    </sheetView>
  </sheetViews>
  <sheetFormatPr baseColWidth="10" defaultColWidth="9.21875" defaultRowHeight="14.4" x14ac:dyDescent="0.3"/>
  <cols>
    <col min="1" max="1" width="4.5546875" customWidth="1"/>
    <col min="2" max="2" width="33.44140625" customWidth="1"/>
    <col min="3" max="3" width="60.44140625" customWidth="1"/>
  </cols>
  <sheetData>
    <row r="1" spans="1:7" ht="48" customHeight="1" x14ac:dyDescent="0.3">
      <c r="A1" s="43" t="s">
        <v>91</v>
      </c>
      <c r="B1" s="43"/>
      <c r="C1" s="44"/>
      <c r="D1" s="43"/>
      <c r="E1" s="43"/>
      <c r="F1" s="43"/>
      <c r="G1" s="43"/>
    </row>
    <row r="5" spans="1:7" ht="18" x14ac:dyDescent="0.35">
      <c r="B5" s="45" t="s">
        <v>92</v>
      </c>
      <c r="C5" s="46"/>
    </row>
    <row r="6" spans="1:7" x14ac:dyDescent="0.3">
      <c r="B6" s="47" t="s">
        <v>93</v>
      </c>
      <c r="C6" s="48" t="s">
        <v>94</v>
      </c>
    </row>
    <row r="7" spans="1:7" x14ac:dyDescent="0.3">
      <c r="B7" s="47" t="s">
        <v>95</v>
      </c>
      <c r="C7" s="48" t="s">
        <v>96</v>
      </c>
    </row>
    <row r="8" spans="1:7" x14ac:dyDescent="0.3">
      <c r="B8" s="47" t="s">
        <v>97</v>
      </c>
      <c r="C8" s="48" t="s">
        <v>98</v>
      </c>
    </row>
    <row r="9" spans="1:7" x14ac:dyDescent="0.3">
      <c r="B9" s="47" t="s">
        <v>99</v>
      </c>
      <c r="C9" s="48" t="s">
        <v>100</v>
      </c>
    </row>
    <row r="10" spans="1:7" x14ac:dyDescent="0.3">
      <c r="C10" s="46"/>
    </row>
    <row r="11" spans="1:7" ht="18" x14ac:dyDescent="0.35">
      <c r="B11" s="45" t="s">
        <v>108</v>
      </c>
      <c r="C11" s="46"/>
    </row>
    <row r="12" spans="1:7" x14ac:dyDescent="0.3">
      <c r="B12" s="47" t="s">
        <v>106</v>
      </c>
      <c r="C12" s="48" t="s">
        <v>112</v>
      </c>
    </row>
    <row r="13" spans="1:7" x14ac:dyDescent="0.3">
      <c r="B13" s="47" t="s">
        <v>110</v>
      </c>
      <c r="C13" s="48" t="s">
        <v>109</v>
      </c>
    </row>
    <row r="14" spans="1:7" x14ac:dyDescent="0.3">
      <c r="B14" s="47" t="s">
        <v>107</v>
      </c>
      <c r="C14" s="48" t="s">
        <v>111</v>
      </c>
    </row>
    <row r="15" spans="1:7" x14ac:dyDescent="0.3">
      <c r="B15" s="47" t="s">
        <v>114</v>
      </c>
      <c r="C15" s="48" t="s">
        <v>115</v>
      </c>
    </row>
    <row r="16" spans="1:7" x14ac:dyDescent="0.3">
      <c r="B16" s="47" t="s">
        <v>116</v>
      </c>
      <c r="C16" s="48" t="s">
        <v>117</v>
      </c>
    </row>
    <row r="17" spans="2:3" x14ac:dyDescent="0.3">
      <c r="B17" s="47" t="s">
        <v>125</v>
      </c>
      <c r="C17" s="48" t="s">
        <v>126</v>
      </c>
    </row>
    <row r="18" spans="2:3" x14ac:dyDescent="0.3">
      <c r="B18" s="47" t="s">
        <v>118</v>
      </c>
      <c r="C18" s="48" t="s">
        <v>119</v>
      </c>
    </row>
    <row r="19" spans="2:3" x14ac:dyDescent="0.3">
      <c r="C19" s="46"/>
    </row>
    <row r="20" spans="2:3" ht="18" x14ac:dyDescent="0.35">
      <c r="B20" s="45" t="s">
        <v>113</v>
      </c>
      <c r="C20" s="46"/>
    </row>
    <row r="21" spans="2:3" x14ac:dyDescent="0.3">
      <c r="B21" s="47" t="s">
        <v>101</v>
      </c>
      <c r="C21" s="48" t="s">
        <v>102</v>
      </c>
    </row>
    <row r="22" spans="2:3" x14ac:dyDescent="0.3">
      <c r="C22" s="46"/>
    </row>
    <row r="23" spans="2:3" x14ac:dyDescent="0.3">
      <c r="B23" s="49" t="s">
        <v>103</v>
      </c>
      <c r="C23" s="48" t="s">
        <v>104</v>
      </c>
    </row>
  </sheetData>
  <hyperlinks>
    <hyperlink ref="C6" r:id="rId1" xr:uid="{60889C92-DB7E-4C57-A532-C6A2641009D1}"/>
    <hyperlink ref="C7" r:id="rId2" xr:uid="{A4BCC220-06B1-4DC4-A2B9-285C7BEC5F57}"/>
    <hyperlink ref="C8" r:id="rId3" xr:uid="{197325F7-3664-4D4C-BCB6-8B9A7894B357}"/>
    <hyperlink ref="C9" r:id="rId4" xr:uid="{6DEC347D-9039-404E-9159-6C317776EEA4}"/>
    <hyperlink ref="C23" r:id="rId5" xr:uid="{95C2EF68-2D8C-4BE1-A3E6-C28C72FEF2D8}"/>
  </hyperlinks>
  <pageMargins left="0.7" right="0.7" top="0.75" bottom="0.75" header="0.3" footer="0.3"/>
  <pageSetup paperSize="9"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35BC8-842E-409C-8DB7-81E4CBB62C43}">
  <sheetPr codeName="Sheet7"/>
  <dimension ref="A1:U18"/>
  <sheetViews>
    <sheetView showGridLines="0" workbookViewId="0">
      <selection activeCell="B103" sqref="B103"/>
    </sheetView>
  </sheetViews>
  <sheetFormatPr baseColWidth="10" defaultColWidth="9.21875" defaultRowHeight="14.4" x14ac:dyDescent="0.3"/>
  <cols>
    <col min="1" max="1" width="10.21875" customWidth="1"/>
  </cols>
  <sheetData>
    <row r="1" spans="1:21" ht="48.75" customHeight="1" x14ac:dyDescent="0.3">
      <c r="A1" s="41" t="s">
        <v>105</v>
      </c>
      <c r="B1" s="41"/>
      <c r="C1" s="41"/>
      <c r="D1" s="41"/>
      <c r="E1" s="41"/>
      <c r="F1" s="41"/>
      <c r="G1" s="41"/>
      <c r="H1" s="41"/>
      <c r="I1" s="41"/>
      <c r="J1" s="41"/>
      <c r="K1" s="41"/>
      <c r="L1" s="41"/>
      <c r="M1" s="41"/>
      <c r="N1" s="41"/>
      <c r="O1" s="41"/>
      <c r="P1" s="41"/>
      <c r="Q1" s="41"/>
      <c r="R1" s="41"/>
      <c r="S1" s="41"/>
      <c r="T1" s="41"/>
      <c r="U1" s="41"/>
    </row>
    <row r="2" spans="1:21" ht="22.5" customHeight="1" x14ac:dyDescent="0.3"/>
    <row r="3" spans="1:21" x14ac:dyDescent="0.3">
      <c r="C3" s="50"/>
    </row>
    <row r="7" spans="1:21" ht="18" x14ac:dyDescent="0.35">
      <c r="N7" s="45"/>
    </row>
    <row r="9" spans="1:21" x14ac:dyDescent="0.3">
      <c r="N9" s="51"/>
    </row>
    <row r="18" ht="34.5" customHeight="1"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1</vt:i4>
      </vt:variant>
    </vt:vector>
  </HeadingPairs>
  <TitlesOfParts>
    <vt:vector size="8" baseType="lpstr">
      <vt:lpstr>Copyright</vt:lpstr>
      <vt:lpstr>Dashboard</vt:lpstr>
      <vt:lpstr>Workings</vt:lpstr>
      <vt:lpstr>Data</vt:lpstr>
      <vt:lpstr>Instructions</vt:lpstr>
      <vt:lpstr>More Resources</vt:lpstr>
      <vt:lpstr>Dashboard Protection</vt:lpstr>
      <vt:lpstr>Dashboard!Zone_d_impression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Tonton David</cp:lastModifiedBy>
  <cp:lastPrinted>2020-03-13T06:15:47Z</cp:lastPrinted>
  <dcterms:created xsi:type="dcterms:W3CDTF">2019-08-20T08:51:45Z</dcterms:created>
  <dcterms:modified xsi:type="dcterms:W3CDTF">2023-05-18T16:52:00Z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