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slicers/slicer1.xml" ContentType="application/vnd.ms-excel.slicer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trlProps/ctrlProp2.xml" ContentType="application/vnd.ms-excel.controlproperties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 codeName="{37A63EE7-654F-3FA9-A528-636911D70600}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931476b8b1caf179/Documents/boulot/CHEFFERIE DE PROJET/EXCEL/WBS/"/>
    </mc:Choice>
  </mc:AlternateContent>
  <xr:revisionPtr revIDLastSave="60" documentId="8_{C8258776-79A8-4931-AB7D-4BEBF2F3CBAB}" xr6:coauthVersionLast="47" xr6:coauthVersionMax="47" xr10:uidLastSave="{3D2765C3-ECD8-41F5-9180-1E654C1EF529}"/>
  <bookViews>
    <workbookView xWindow="28680" yWindow="-120" windowWidth="29040" windowHeight="16440" firstSheet="5" activeTab="5" xr2:uid="{3962F541-1761-42E7-964E-19DC38E9CFC2}"/>
  </bookViews>
  <sheets>
    <sheet name="Planning 1.9.4" sheetId="1" r:id="rId1"/>
    <sheet name="Dashboard" sheetId="6" r:id="rId2"/>
    <sheet name="Workings" sheetId="7" r:id="rId3"/>
    <sheet name="Affectation | charge estimée" sheetId="2" r:id="rId4"/>
    <sheet name="Data" sheetId="5" r:id="rId5"/>
    <sheet name="Congés" sheetId="3" r:id="rId6"/>
  </sheets>
  <definedNames>
    <definedName name="_xlnm._FilterDatabase" localSheetId="0" hidden="1">'Planning 1.9.4'!$A$8:$O$8</definedName>
    <definedName name="Segment_Manager">#N/A</definedName>
    <definedName name="Segment_Project">#N/A</definedName>
    <definedName name="Segment_Resp_tâche__________________________backend">#N/A</definedName>
  </definedNames>
  <calcPr calcId="191029"/>
  <pivotCaches>
    <pivotCache cacheId="14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5" l="1"/>
  <c r="F21" i="5"/>
  <c r="I5" i="6" l="1" a="1"/>
  <c r="I5" i="6" s="1"/>
  <c r="F1" i="6"/>
  <c r="F4" i="7" l="1"/>
  <c r="F2" i="7"/>
  <c r="F3" i="7"/>
  <c r="F6" i="7"/>
  <c r="M3" i="7"/>
  <c r="G5" i="7"/>
  <c r="G6" i="7"/>
  <c r="G2" i="7"/>
  <c r="G3" i="7"/>
  <c r="G4" i="7"/>
  <c r="M4" i="7" l="1"/>
  <c r="F5" i="7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2" i="5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2" i="5"/>
  <c r="E45" i="3"/>
  <c r="E44" i="3"/>
  <c r="E43" i="3"/>
  <c r="E42" i="3"/>
  <c r="E41" i="3"/>
  <c r="E40" i="3"/>
  <c r="E39" i="3"/>
  <c r="E38" i="3"/>
  <c r="E37" i="3"/>
  <c r="H31" i="3"/>
  <c r="G31" i="3"/>
  <c r="C31" i="3" s="1"/>
  <c r="F31" i="3"/>
  <c r="H30" i="3"/>
  <c r="F30" i="3"/>
  <c r="G30" i="3" s="1"/>
  <c r="C30" i="3" s="1"/>
  <c r="H29" i="3"/>
  <c r="F29" i="3"/>
  <c r="G29" i="3" s="1"/>
  <c r="C29" i="3" s="1"/>
  <c r="H28" i="3"/>
  <c r="G28" i="3"/>
  <c r="C28" i="3" s="1"/>
  <c r="F28" i="3"/>
  <c r="H27" i="3"/>
  <c r="G27" i="3"/>
  <c r="C27" i="3" s="1"/>
  <c r="F27" i="3"/>
  <c r="H26" i="3"/>
  <c r="F26" i="3"/>
  <c r="G26" i="3" s="1"/>
  <c r="C26" i="3" s="1"/>
  <c r="H25" i="3"/>
  <c r="G25" i="3" s="1"/>
  <c r="C25" i="3" s="1"/>
  <c r="F25" i="3"/>
  <c r="M24" i="3"/>
  <c r="H24" i="3"/>
  <c r="F24" i="3"/>
  <c r="G24" i="3" s="1"/>
  <c r="C24" i="3" s="1"/>
  <c r="H23" i="3"/>
  <c r="F23" i="3"/>
  <c r="G23" i="3" s="1"/>
  <c r="C23" i="3" s="1"/>
  <c r="H14" i="3"/>
  <c r="G14" i="3"/>
  <c r="C14" i="3" s="1"/>
  <c r="F14" i="3"/>
  <c r="H13" i="3"/>
  <c r="F13" i="3"/>
  <c r="G13" i="3" s="1"/>
  <c r="C13" i="3" s="1"/>
  <c r="H12" i="3"/>
  <c r="F12" i="3"/>
  <c r="G12" i="3" s="1"/>
  <c r="C12" i="3" s="1"/>
  <c r="H11" i="3"/>
  <c r="F11" i="3"/>
  <c r="G11" i="3" s="1"/>
  <c r="C11" i="3" s="1"/>
  <c r="H10" i="3"/>
  <c r="G10" i="3"/>
  <c r="C10" i="3" s="1"/>
  <c r="F10" i="3"/>
  <c r="M9" i="3"/>
  <c r="H9" i="3"/>
  <c r="G9" i="3"/>
  <c r="C9" i="3" s="1"/>
  <c r="F9" i="3"/>
  <c r="H8" i="3"/>
  <c r="G8" i="3"/>
  <c r="F8" i="3"/>
  <c r="C8" i="3"/>
  <c r="M7" i="3"/>
  <c r="H7" i="3"/>
  <c r="G7" i="3"/>
  <c r="F7" i="3"/>
  <c r="C7" i="3"/>
  <c r="M6" i="3"/>
  <c r="H6" i="3"/>
  <c r="G6" i="3"/>
  <c r="C6" i="3" s="1"/>
  <c r="F6" i="3"/>
  <c r="K39" i="1"/>
  <c r="F39" i="1"/>
  <c r="N11" i="1"/>
  <c r="N12" i="1"/>
  <c r="N13" i="1"/>
  <c r="N10" i="1"/>
  <c r="N39" i="1" l="1"/>
  <c r="T10" i="1"/>
  <c r="T11" i="1"/>
  <c r="T12" i="1"/>
  <c r="T13" i="1"/>
  <c r="S10" i="1" l="1"/>
  <c r="S11" i="1"/>
  <c r="R9" i="1"/>
  <c r="Q9" i="1"/>
  <c r="S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Ben-Said SAFER | Studia Digital</author>
  </authors>
  <commentList>
    <comment ref="C5" authorId="0" shapeId="0" xr:uid="{A755DCA3-E22D-4D7E-80B4-CBA9B2D912FD}">
      <text>
        <r>
          <rPr>
            <b/>
            <sz val="9"/>
            <color indexed="81"/>
            <rFont val="Tahoma"/>
            <family val="2"/>
          </rPr>
          <t>Ben-Said SAFER | Studia Digital:</t>
        </r>
        <r>
          <rPr>
            <sz val="9"/>
            <color indexed="81"/>
            <rFont val="Tahoma"/>
            <family val="2"/>
          </rPr>
          <t xml:space="preserve">
finalisé demain</t>
        </r>
      </text>
    </comment>
    <comment ref="C21" authorId="0" shapeId="0" xr:uid="{916268BC-396B-4A9B-89E9-39D577DE67A9}">
      <text>
        <r>
          <rPr>
            <b/>
            <sz val="9"/>
            <color indexed="81"/>
            <rFont val="Tahoma"/>
            <family val="2"/>
          </rPr>
          <t>Ben-Said SAFER | Studia Digital:</t>
        </r>
        <r>
          <rPr>
            <sz val="9"/>
            <color indexed="81"/>
            <rFont val="Tahoma"/>
            <family val="2"/>
          </rPr>
          <t xml:space="preserve">
Echange à planifier avec SIAAP</t>
        </r>
      </text>
    </comment>
    <comment ref="I49" authorId="0" shapeId="0" xr:uid="{6B1330F9-1E35-417F-AA90-6A6CA26D5EEE}">
      <text>
        <r>
          <rPr>
            <b/>
            <sz val="9"/>
            <color indexed="81"/>
            <rFont val="Tahoma"/>
            <family val="2"/>
          </rPr>
          <t>Ben-Said SAFER | Studia Digital:</t>
        </r>
        <r>
          <rPr>
            <sz val="9"/>
            <color indexed="81"/>
            <rFont val="Tahoma"/>
            <family val="2"/>
          </rPr>
          <t xml:space="preserve">
A démarrer par Bilal
</t>
        </r>
      </text>
    </comment>
    <comment ref="C50" authorId="0" shapeId="0" xr:uid="{009F1779-C414-4128-AF5C-895D49361E88}">
      <text>
        <r>
          <rPr>
            <b/>
            <sz val="9"/>
            <color indexed="81"/>
            <rFont val="Tahoma"/>
            <family val="2"/>
          </rPr>
          <t>Ben-Said SAFER | Studia Digital:</t>
        </r>
        <r>
          <rPr>
            <sz val="9"/>
            <color indexed="81"/>
            <rFont val="Tahoma"/>
            <family val="2"/>
          </rPr>
          <t xml:space="preserve">
Echange avec Mohamed</t>
        </r>
      </text>
    </comment>
    <comment ref="C51" authorId="0" shapeId="0" xr:uid="{A6722992-8391-4D1A-A101-036F74444E71}">
      <text>
        <r>
          <rPr>
            <b/>
            <sz val="9"/>
            <color indexed="81"/>
            <rFont val="Tahoma"/>
            <family val="2"/>
          </rPr>
          <t>Ben-Said SAFER | Studia Digital:</t>
        </r>
        <r>
          <rPr>
            <sz val="9"/>
            <color indexed="81"/>
            <rFont val="Tahoma"/>
            <family val="2"/>
          </rPr>
          <t xml:space="preserve">
Echange avec Mohamed</t>
        </r>
      </text>
    </comment>
    <comment ref="C52" authorId="0" shapeId="0" xr:uid="{E4A58BAC-7301-4736-BB94-385E3E001C02}">
      <text>
        <r>
          <rPr>
            <b/>
            <sz val="9"/>
            <color indexed="81"/>
            <rFont val="Tahoma"/>
            <family val="2"/>
          </rPr>
          <t>Ben-Said SAFER | Studia Digital:</t>
        </r>
        <r>
          <rPr>
            <sz val="9"/>
            <color indexed="81"/>
            <rFont val="Tahoma"/>
            <family val="2"/>
          </rPr>
          <t xml:space="preserve">
Différence entre 1824 et 1825</t>
        </r>
      </text>
    </comment>
    <comment ref="C53" authorId="0" shapeId="0" xr:uid="{FB5423DB-5092-4127-87D2-A3C66B334EC1}">
      <text>
        <r>
          <rPr>
            <b/>
            <sz val="9"/>
            <color indexed="81"/>
            <rFont val="Tahoma"/>
            <family val="2"/>
          </rPr>
          <t>Ben-Said SAFER | Studia Digital:</t>
        </r>
        <r>
          <rPr>
            <sz val="9"/>
            <color indexed="81"/>
            <rFont val="Tahoma"/>
            <family val="2"/>
          </rPr>
          <t xml:space="preserve">
Echanger avec le client</t>
        </r>
      </text>
    </comment>
    <comment ref="C57" authorId="0" shapeId="0" xr:uid="{705CD7A2-9D50-4B02-8EEA-057145927CD5}">
      <text>
        <r>
          <rPr>
            <b/>
            <sz val="9"/>
            <color indexed="81"/>
            <rFont val="Tahoma"/>
            <family val="2"/>
          </rPr>
          <t>Ben-Said SAFER | Studia Digital:</t>
        </r>
        <r>
          <rPr>
            <sz val="9"/>
            <color indexed="81"/>
            <rFont val="Tahoma"/>
            <family val="2"/>
          </rPr>
          <t xml:space="preserve">
Idem que 2691</t>
        </r>
      </text>
    </comment>
    <comment ref="C61" authorId="0" shapeId="0" xr:uid="{6A458E08-4580-460E-BAA8-430624B3D8D5}">
      <text>
        <r>
          <rPr>
            <b/>
            <sz val="9"/>
            <color indexed="81"/>
            <rFont val="Tahoma"/>
            <family val="2"/>
          </rPr>
          <t>Ben-Said SAFER | Studia Digital:</t>
        </r>
        <r>
          <rPr>
            <sz val="9"/>
            <color indexed="81"/>
            <rFont val="Tahoma"/>
            <family val="2"/>
          </rPr>
          <t xml:space="preserve">
Atelier avec Marc</t>
        </r>
      </text>
    </comment>
    <comment ref="C62" authorId="0" shapeId="0" xr:uid="{A989F7C4-7C23-4D93-9ADD-83C1C0C35616}">
      <text>
        <r>
          <rPr>
            <b/>
            <sz val="9"/>
            <color indexed="81"/>
            <rFont val="Tahoma"/>
            <family val="2"/>
          </rPr>
          <t>Ben-Said SAFER | Studia Digital:</t>
        </r>
        <r>
          <rPr>
            <sz val="9"/>
            <color indexed="81"/>
            <rFont val="Tahoma"/>
            <family val="2"/>
          </rPr>
          <t xml:space="preserve">
En attente</t>
        </r>
      </text>
    </comment>
    <comment ref="C63" authorId="0" shapeId="0" xr:uid="{E4EB013B-3D98-4585-A73B-36D650581E35}">
      <text>
        <r>
          <rPr>
            <b/>
            <sz val="9"/>
            <color indexed="81"/>
            <rFont val="Tahoma"/>
            <family val="2"/>
          </rPr>
          <t>Ben-Said SAFER | Studia Digital:</t>
        </r>
        <r>
          <rPr>
            <sz val="9"/>
            <color indexed="81"/>
            <rFont val="Tahoma"/>
            <family val="2"/>
          </rPr>
          <t xml:space="preserve">
En attente</t>
        </r>
      </text>
    </comment>
    <comment ref="C65" authorId="0" shapeId="0" xr:uid="{B98BC979-47E6-4CE3-8565-87776699C31E}">
      <text>
        <r>
          <rPr>
            <b/>
            <sz val="9"/>
            <color indexed="81"/>
            <rFont val="Tahoma"/>
            <family val="2"/>
          </rPr>
          <t>Ben-Said SAFER | Studia Digital:</t>
        </r>
        <r>
          <rPr>
            <sz val="9"/>
            <color indexed="81"/>
            <rFont val="Tahoma"/>
            <family val="2"/>
          </rPr>
          <t xml:space="preserve">
Echange client selon mode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Ben-Said SAFER | Studia Digital</author>
  </authors>
  <commentList>
    <comment ref="R9" authorId="0" shapeId="0" xr:uid="{7C9BAF96-4EE4-4AA1-B4F1-0C37AB1B61A2}">
      <text>
        <r>
          <rPr>
            <b/>
            <sz val="9"/>
            <color indexed="81"/>
            <rFont val="Tahoma"/>
            <family val="2"/>
          </rPr>
          <t>Ben-Said SAFER | Studia Digital:</t>
        </r>
        <r>
          <rPr>
            <sz val="9"/>
            <color indexed="81"/>
            <rFont val="Tahoma"/>
            <family val="2"/>
          </rPr>
          <t xml:space="preserve">
Fermeture Studia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<sst xmlns="http://schemas.openxmlformats.org/spreadsheetml/2006/main" count="554" uniqueCount="176">
  <si>
    <t>SIAAP</t>
  </si>
  <si>
    <t>Projet</t>
  </si>
  <si>
    <t>Directeur de projet</t>
  </si>
  <si>
    <t>Client</t>
  </si>
  <si>
    <t>Date</t>
  </si>
  <si>
    <t>Cyril Broussard</t>
  </si>
  <si>
    <t>Aquedi 1.9.4</t>
  </si>
  <si>
    <t>Task</t>
  </si>
  <si>
    <t>1.1.1</t>
  </si>
  <si>
    <t>Install software</t>
  </si>
  <si>
    <t>1.1.2</t>
  </si>
  <si>
    <t>Format software</t>
  </si>
  <si>
    <t>1.1.3</t>
  </si>
  <si>
    <t>Tests software</t>
  </si>
  <si>
    <t>2.1.1</t>
  </si>
  <si>
    <t>Subtask</t>
  </si>
  <si>
    <t>2.1.2</t>
  </si>
  <si>
    <t>2.1.3</t>
  </si>
  <si>
    <t>2.2.1</t>
  </si>
  <si>
    <t>2.2.2</t>
  </si>
  <si>
    <t>2.2.3</t>
  </si>
  <si>
    <t>3.1.1</t>
  </si>
  <si>
    <t>3.1.2</t>
  </si>
  <si>
    <t>3.1.3</t>
  </si>
  <si>
    <t>4.1.1</t>
  </si>
  <si>
    <t>4.1.2</t>
  </si>
  <si>
    <t>4.1.3</t>
  </si>
  <si>
    <t>5.1.1</t>
  </si>
  <si>
    <t>5.1.2</t>
  </si>
  <si>
    <t>5.1.3</t>
  </si>
  <si>
    <t>Phase d'Initiation</t>
  </si>
  <si>
    <t>Phase de planning</t>
  </si>
  <si>
    <t>Phase d'exécution</t>
  </si>
  <si>
    <t>Phase de contrôle</t>
  </si>
  <si>
    <t>Phase de fermeture</t>
  </si>
  <si>
    <t>1.1</t>
  </si>
  <si>
    <t>2.2</t>
  </si>
  <si>
    <t>3.1</t>
  </si>
  <si>
    <t>4.1</t>
  </si>
  <si>
    <t>5.1</t>
  </si>
  <si>
    <t>Victor C.</t>
  </si>
  <si>
    <t>Erin N.</t>
  </si>
  <si>
    <t>Pete C.</t>
  </si>
  <si>
    <t>Peggy C.</t>
  </si>
  <si>
    <t>Notes</t>
  </si>
  <si>
    <t>Resp tâche                          backend</t>
  </si>
  <si>
    <t>Resp tâche                         frontend</t>
  </si>
  <si>
    <t>Dépendances</t>
  </si>
  <si>
    <t>Priorité</t>
  </si>
  <si>
    <t>Haute</t>
  </si>
  <si>
    <t>Moyenne</t>
  </si>
  <si>
    <t>Basse</t>
  </si>
  <si>
    <t>Date                début</t>
  </si>
  <si>
    <t>Statut              frontend</t>
  </si>
  <si>
    <t xml:space="preserve">Statut              backend                    </t>
  </si>
  <si>
    <t>Terminé</t>
  </si>
  <si>
    <t>Nb jours ouvrés</t>
  </si>
  <si>
    <t>Assigné</t>
  </si>
  <si>
    <t>En retard</t>
  </si>
  <si>
    <t>Non assigné</t>
  </si>
  <si>
    <t>En cours</t>
  </si>
  <si>
    <t>Evol P1</t>
  </si>
  <si>
    <t>Ano/Def</t>
  </si>
  <si>
    <t>Evol P2</t>
  </si>
  <si>
    <t>Chiffrage initial backend</t>
  </si>
  <si>
    <t>Chiffrage initial frontend</t>
  </si>
  <si>
    <t>Type 
tâche</t>
  </si>
  <si>
    <t>Date
fin</t>
  </si>
  <si>
    <t>%
avancement</t>
  </si>
  <si>
    <t>Statut
recette</t>
  </si>
  <si>
    <t>Non commencée</t>
  </si>
  <si>
    <t>Description tâche</t>
  </si>
  <si>
    <t>Durée réelle backend</t>
  </si>
  <si>
    <t>Durée réelle frontend</t>
  </si>
  <si>
    <t>15% 
coordination</t>
  </si>
  <si>
    <t>Branche</t>
  </si>
  <si>
    <t>Tickets GLPI</t>
  </si>
  <si>
    <t>Sylvain</t>
  </si>
  <si>
    <t>Lamine</t>
  </si>
  <si>
    <t>Florin</t>
  </si>
  <si>
    <t>Nizar</t>
  </si>
  <si>
    <t>Oussama</t>
  </si>
  <si>
    <t>Bilal</t>
  </si>
  <si>
    <t>Benoit</t>
  </si>
  <si>
    <t>Dorian</t>
  </si>
  <si>
    <t>Alpha</t>
  </si>
  <si>
    <t xml:space="preserve">Pourra être ré-affecté ou splitté </t>
  </si>
  <si>
    <t>1.9.3</t>
  </si>
  <si>
    <t>Ajuster après Atelier</t>
  </si>
  <si>
    <t>1.9.4</t>
  </si>
  <si>
    <t>,</t>
  </si>
  <si>
    <t>SAV36</t>
  </si>
  <si>
    <t>1.9.5</t>
  </si>
  <si>
    <t>SAV06</t>
  </si>
  <si>
    <t>Nom</t>
  </si>
  <si>
    <t>Dispo (%)</t>
  </si>
  <si>
    <t>De</t>
  </si>
  <si>
    <t>A</t>
  </si>
  <si>
    <t>Dispo en jours</t>
  </si>
  <si>
    <t>Congés</t>
  </si>
  <si>
    <t>Début congés</t>
  </si>
  <si>
    <t>Fin congés</t>
  </si>
  <si>
    <t>Période congés</t>
  </si>
  <si>
    <t>Fériés</t>
  </si>
  <si>
    <t>Absence</t>
  </si>
  <si>
    <t>Jrs planifiés</t>
  </si>
  <si>
    <t>Charge %</t>
  </si>
  <si>
    <t>Jours Fériés</t>
  </si>
  <si>
    <t>Dorian DAUPHIN</t>
  </si>
  <si>
    <t>dim. 06 juin 2022</t>
  </si>
  <si>
    <t>Alpha BAH</t>
  </si>
  <si>
    <t>Benoit GALLOU</t>
  </si>
  <si>
    <t>Lamine BENFRADJ</t>
  </si>
  <si>
    <t>Sylvain CAILLEAU</t>
  </si>
  <si>
    <t>Florin SAMSON</t>
  </si>
  <si>
    <t>Bilal HAFERSAS</t>
  </si>
  <si>
    <t>Jeudi. 14 juillet 2022</t>
  </si>
  <si>
    <t>[01/06/2022 - 31/07/2022]</t>
  </si>
  <si>
    <t>Juin</t>
  </si>
  <si>
    <t>Juillet</t>
  </si>
  <si>
    <t>Total</t>
  </si>
  <si>
    <r>
      <t xml:space="preserve">N° tâche
</t>
    </r>
    <r>
      <rPr>
        <i/>
        <sz val="9"/>
        <color theme="0"/>
        <rFont val="Candara"/>
        <family val="2"/>
      </rPr>
      <t>ou n° GLPI</t>
    </r>
  </si>
  <si>
    <r>
      <t xml:space="preserve">RAF backend
</t>
    </r>
    <r>
      <rPr>
        <b/>
        <i/>
        <sz val="9"/>
        <color theme="0"/>
        <rFont val="Candara"/>
        <family val="2"/>
      </rPr>
      <t>à rendre dynamique</t>
    </r>
  </si>
  <si>
    <r>
      <t xml:space="preserve">RAF frontend
</t>
    </r>
    <r>
      <rPr>
        <b/>
        <i/>
        <sz val="9"/>
        <color theme="0"/>
        <rFont val="Candara"/>
        <family val="2"/>
      </rPr>
      <t>à rendre dynamique</t>
    </r>
  </si>
  <si>
    <t>2.0</t>
  </si>
  <si>
    <t>Task 1</t>
  </si>
  <si>
    <t>Hirsch</t>
  </si>
  <si>
    <t>Task 2</t>
  </si>
  <si>
    <t>Samora</t>
  </si>
  <si>
    <t>Task 3</t>
  </si>
  <si>
    <t>McFay</t>
  </si>
  <si>
    <t>Task 4</t>
  </si>
  <si>
    <t>Wood</t>
  </si>
  <si>
    <t>Task 5</t>
  </si>
  <si>
    <t>Ladd</t>
  </si>
  <si>
    <t>Task 6</t>
  </si>
  <si>
    <t>Task 7</t>
  </si>
  <si>
    <t>Task 8</t>
  </si>
  <si>
    <t>Task 9</t>
  </si>
  <si>
    <t>Task 10</t>
  </si>
  <si>
    <t>Orion</t>
  </si>
  <si>
    <t>Vega</t>
  </si>
  <si>
    <t>Delta</t>
  </si>
  <si>
    <t>Project</t>
  </si>
  <si>
    <t>Manager</t>
  </si>
  <si>
    <t>Start Date</t>
  </si>
  <si>
    <t>Duration</t>
  </si>
  <si>
    <t>End Date</t>
  </si>
  <si>
    <t>Days completed</t>
  </si>
  <si>
    <t>Progress</t>
  </si>
  <si>
    <t>1.9.6</t>
  </si>
  <si>
    <t>1.9.7</t>
  </si>
  <si>
    <t>1.9.8</t>
  </si>
  <si>
    <t>Total général</t>
  </si>
  <si>
    <t>Somme de Days completed</t>
  </si>
  <si>
    <t>Somme de Duration</t>
  </si>
  <si>
    <t xml:space="preserve">Ressources  </t>
  </si>
  <si>
    <t xml:space="preserve">Days completed  </t>
  </si>
  <si>
    <t>Not Started</t>
  </si>
  <si>
    <t>In Progress</t>
  </si>
  <si>
    <t>Completed</t>
  </si>
  <si>
    <t>Remaining</t>
  </si>
  <si>
    <t>Total Tasks</t>
  </si>
  <si>
    <t>Tasks Bar Chart</t>
  </si>
  <si>
    <t>Valeurs</t>
  </si>
  <si>
    <t>Days Completed</t>
  </si>
  <si>
    <t>Days remaining</t>
  </si>
  <si>
    <t>Overall Progress - Days Completed v Duration Doughnut Chart</t>
  </si>
  <si>
    <t>Doughnut Chart</t>
  </si>
  <si>
    <t>%</t>
  </si>
  <si>
    <t>Formula</t>
  </si>
  <si>
    <t>Scroll bar position</t>
  </si>
  <si>
    <t>chambrer</t>
  </si>
  <si>
    <t>1640 - Edition/validation - Visualisation d'une année de valeurs</t>
  </si>
  <si>
    <t>Task 11</t>
  </si>
  <si>
    <t>Carl Laurier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</si>
</sst>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_);[Red]\(&quot;$&quot;#,##0\)"/>
    <numFmt numFmtId="165" formatCode="0.0"/>
    <numFmt numFmtId="166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2"/>
      <color theme="1"/>
      <name val="Calibri"/>
      <family val="2"/>
      <scheme val="minor"/>
    </font>
    <font>
      <sz val="11"/>
      <name val="Candara"/>
      <family val="2"/>
    </font>
    <font>
      <b/>
      <sz val="11"/>
      <name val="Candara"/>
      <family val="2"/>
    </font>
    <font>
      <b/>
      <sz val="11"/>
      <color rgb="FF000000"/>
      <name val="Candara"/>
      <family val="2"/>
    </font>
    <font>
      <sz val="11"/>
      <color rgb="FF000000"/>
      <name val="Candara"/>
      <family val="2"/>
    </font>
    <font>
      <sz val="10"/>
      <color theme="1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  <font>
      <sz val="11"/>
      <color theme="1"/>
      <name val="Candara"/>
      <family val="2"/>
    </font>
    <font>
      <b/>
      <sz val="9"/>
      <color theme="0"/>
      <name val="Candara"/>
      <family val="2"/>
    </font>
    <font>
      <i/>
      <sz val="9"/>
      <color theme="0"/>
      <name val="Candara"/>
      <family val="2"/>
    </font>
    <font>
      <b/>
      <i/>
      <sz val="9"/>
      <color theme="0"/>
      <name val="Candara"/>
      <family val="2"/>
    </font>
    <font>
      <b/>
      <sz val="10"/>
      <color theme="1"/>
      <name val="Candara"/>
      <family val="2"/>
    </font>
    <font>
      <b/>
      <sz val="11"/>
      <color theme="1"/>
      <name val="Candara"/>
      <family val="2"/>
    </font>
    <font>
      <b/>
      <sz val="10"/>
      <color theme="0"/>
      <name val="Candara"/>
      <family val="2"/>
    </font>
    <font>
      <sz val="12"/>
      <color theme="0"/>
      <name val="Candara"/>
      <family val="2"/>
    </font>
    <font>
      <b/>
      <sz val="11"/>
      <color theme="1"/>
      <name val="Calibri"/>
      <family val="2"/>
      <scheme val="minor"/>
    </font>
    <font>
      <sz val="14"/>
      <color theme="0"/>
      <name val="Segoe UI"/>
      <family val="2"/>
    </font>
    <font>
      <b/>
      <sz val="14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0808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0" fontId="6" fillId="10" borderId="0" xfId="1" applyFont="1" applyFill="1" applyAlignment="1">
      <alignment horizontal="left" vertical="center" indent="1"/>
    </xf>
    <xf numFmtId="14" fontId="6" fillId="10" borderId="0" xfId="1" applyNumberFormat="1" applyFont="1" applyFill="1" applyAlignment="1">
      <alignment horizontal="left" vertical="center" indent="1"/>
    </xf>
    <xf numFmtId="1" fontId="6" fillId="10" borderId="0" xfId="1" applyNumberFormat="1" applyFont="1" applyFill="1" applyAlignment="1">
      <alignment horizontal="left" vertical="center" indent="1"/>
    </xf>
    <xf numFmtId="165" fontId="6" fillId="10" borderId="0" xfId="1" applyNumberFormat="1" applyFont="1" applyFill="1" applyAlignment="1">
      <alignment horizontal="left" vertical="center" indent="1"/>
    </xf>
    <xf numFmtId="0" fontId="0" fillId="8" borderId="0" xfId="0" applyFill="1" applyAlignment="1">
      <alignment horizontal="left" indent="1"/>
    </xf>
    <xf numFmtId="0" fontId="0" fillId="11" borderId="0" xfId="0" applyFill="1" applyAlignment="1">
      <alignment horizontal="left" indent="1"/>
    </xf>
    <xf numFmtId="165" fontId="7" fillId="12" borderId="0" xfId="1" applyNumberFormat="1" applyFont="1" applyFill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8" fillId="0" borderId="0" xfId="1" applyFont="1" applyAlignment="1">
      <alignment horizontal="left" indent="1"/>
    </xf>
    <xf numFmtId="9" fontId="9" fillId="0" borderId="0" xfId="1" applyNumberFormat="1" applyFont="1" applyAlignment="1">
      <alignment horizontal="left" indent="1"/>
    </xf>
    <xf numFmtId="14" fontId="9" fillId="0" borderId="0" xfId="1" applyNumberFormat="1" applyFont="1" applyAlignment="1">
      <alignment horizontal="left" indent="1"/>
    </xf>
    <xf numFmtId="1" fontId="9" fillId="0" borderId="0" xfId="1" applyNumberFormat="1" applyFont="1" applyAlignment="1">
      <alignment horizontal="left" indent="1"/>
    </xf>
    <xf numFmtId="165" fontId="9" fillId="0" borderId="0" xfId="1" applyNumberFormat="1" applyFont="1" applyAlignment="1">
      <alignment horizontal="left" indent="1"/>
    </xf>
    <xf numFmtId="0" fontId="9" fillId="0" borderId="0" xfId="1" applyFont="1" applyAlignment="1">
      <alignment horizontal="left" indent="1"/>
    </xf>
    <xf numFmtId="165" fontId="8" fillId="8" borderId="0" xfId="1" applyNumberFormat="1" applyFont="1" applyFill="1" applyAlignment="1">
      <alignment horizontal="left" indent="1"/>
    </xf>
    <xf numFmtId="9" fontId="9" fillId="8" borderId="0" xfId="1" applyNumberFormat="1" applyFont="1" applyFill="1" applyAlignment="1">
      <alignment horizontal="left" indent="1"/>
    </xf>
    <xf numFmtId="0" fontId="8" fillId="0" borderId="0" xfId="1" applyFont="1" applyAlignment="1">
      <alignment horizontal="left" vertical="center" indent="1"/>
    </xf>
    <xf numFmtId="0" fontId="6" fillId="0" borderId="0" xfId="1" applyFont="1" applyAlignment="1">
      <alignment horizontal="left" vertical="center" indent="1"/>
    </xf>
    <xf numFmtId="0" fontId="11" fillId="2" borderId="0" xfId="0" applyFont="1" applyFill="1" applyAlignment="1">
      <alignment horizontal="left" vertical="center" indent="2"/>
    </xf>
    <xf numFmtId="0" fontId="10" fillId="0" borderId="0" xfId="0" applyFont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center"/>
    </xf>
    <xf numFmtId="14" fontId="12" fillId="0" borderId="0" xfId="0" applyNumberFormat="1" applyFont="1" applyAlignment="1">
      <alignment horizontal="left" vertical="center" wrapText="1" indent="1"/>
    </xf>
    <xf numFmtId="0" fontId="17" fillId="4" borderId="2" xfId="0" applyFont="1" applyFill="1" applyBorder="1" applyAlignment="1">
      <alignment horizontal="center" vertical="center" wrapText="1"/>
    </xf>
    <xf numFmtId="1" fontId="17" fillId="4" borderId="2" xfId="0" applyNumberFormat="1" applyFont="1" applyFill="1" applyBorder="1" applyAlignment="1" applyProtection="1">
      <alignment horizontal="center" vertical="center"/>
      <protection locked="0"/>
    </xf>
    <xf numFmtId="0" fontId="17" fillId="4" borderId="2" xfId="0" applyFont="1" applyFill="1" applyBorder="1" applyAlignment="1">
      <alignment horizontal="center" vertical="center"/>
    </xf>
    <xf numFmtId="14" fontId="17" fillId="4" borderId="2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right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 applyAlignment="1" applyProtection="1">
      <alignment horizontal="center"/>
      <protection locked="0"/>
    </xf>
    <xf numFmtId="16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14" fontId="10" fillId="0" borderId="1" xfId="0" applyNumberFormat="1" applyFont="1" applyBorder="1" applyAlignment="1">
      <alignment horizontal="center"/>
    </xf>
    <xf numFmtId="10" fontId="10" fillId="0" borderId="1" xfId="0" applyNumberFormat="1" applyFont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1" fontId="17" fillId="4" borderId="1" xfId="0" applyNumberFormat="1" applyFont="1" applyFill="1" applyBorder="1" applyAlignment="1" applyProtection="1">
      <alignment horizontal="center"/>
      <protection locked="0"/>
    </xf>
    <xf numFmtId="164" fontId="17" fillId="4" borderId="1" xfId="0" applyNumberFormat="1" applyFont="1" applyFill="1" applyBorder="1" applyAlignment="1">
      <alignment horizontal="center"/>
    </xf>
    <xf numFmtId="14" fontId="17" fillId="4" borderId="1" xfId="0" applyNumberFormat="1" applyFont="1" applyFill="1" applyBorder="1" applyAlignment="1">
      <alignment horizontal="center"/>
    </xf>
    <xf numFmtId="14" fontId="10" fillId="0" borderId="1" xfId="0" applyNumberFormat="1" applyFont="1" applyBorder="1"/>
    <xf numFmtId="0" fontId="18" fillId="0" borderId="0" xfId="0" applyFont="1"/>
    <xf numFmtId="3" fontId="19" fillId="3" borderId="0" xfId="0" applyNumberFormat="1" applyFont="1" applyFill="1" applyAlignment="1">
      <alignment horizontal="center" vertical="center" wrapText="1"/>
    </xf>
    <xf numFmtId="4" fontId="19" fillId="3" borderId="0" xfId="0" applyNumberFormat="1" applyFont="1" applyFill="1" applyAlignment="1">
      <alignment horizontal="center" vertical="center" wrapText="1"/>
    </xf>
    <xf numFmtId="0" fontId="13" fillId="0" borderId="1" xfId="0" applyFont="1" applyBorder="1"/>
    <xf numFmtId="49" fontId="19" fillId="6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/>
    <xf numFmtId="4" fontId="13" fillId="0" borderId="1" xfId="0" applyNumberFormat="1" applyFont="1" applyBorder="1"/>
    <xf numFmtId="0" fontId="13" fillId="5" borderId="0" xfId="0" applyFont="1" applyFill="1"/>
    <xf numFmtId="0" fontId="13" fillId="8" borderId="1" xfId="0" applyFont="1" applyFill="1" applyBorder="1"/>
    <xf numFmtId="3" fontId="13" fillId="0" borderId="1" xfId="0" applyNumberFormat="1" applyFont="1" applyBorder="1"/>
    <xf numFmtId="4" fontId="13" fillId="0" borderId="0" xfId="0" applyNumberFormat="1" applyFont="1"/>
    <xf numFmtId="4" fontId="13" fillId="0" borderId="2" xfId="0" applyNumberFormat="1" applyFont="1" applyBorder="1"/>
    <xf numFmtId="0" fontId="13" fillId="0" borderId="1" xfId="0" applyFont="1" applyBorder="1" applyAlignment="1">
      <alignment horizontal="right"/>
    </xf>
    <xf numFmtId="4" fontId="13" fillId="7" borderId="1" xfId="0" applyNumberFormat="1" applyFont="1" applyFill="1" applyBorder="1" applyAlignment="1">
      <alignment horizontal="right"/>
    </xf>
    <xf numFmtId="0" fontId="13" fillId="5" borderId="1" xfId="0" applyFont="1" applyFill="1" applyBorder="1"/>
    <xf numFmtId="4" fontId="13" fillId="5" borderId="1" xfId="0" applyNumberFormat="1" applyFont="1" applyFill="1" applyBorder="1"/>
    <xf numFmtId="4" fontId="13" fillId="7" borderId="1" xfId="0" applyNumberFormat="1" applyFont="1" applyFill="1" applyBorder="1"/>
    <xf numFmtId="3" fontId="13" fillId="0" borderId="1" xfId="0" applyNumberFormat="1" applyFont="1" applyBorder="1" applyAlignment="1">
      <alignment horizontal="right" vertical="center"/>
    </xf>
    <xf numFmtId="49" fontId="6" fillId="9" borderId="0" xfId="0" applyNumberFormat="1" applyFont="1" applyFill="1"/>
    <xf numFmtId="49" fontId="10" fillId="0" borderId="0" xfId="0" applyNumberFormat="1" applyFont="1" applyAlignment="1">
      <alignment wrapText="1"/>
    </xf>
    <xf numFmtId="49" fontId="13" fillId="0" borderId="0" xfId="0" applyNumberFormat="1" applyFont="1"/>
    <xf numFmtId="0" fontId="20" fillId="2" borderId="0" xfId="0" applyFont="1" applyFill="1" applyAlignment="1">
      <alignment horizontal="left" vertical="center" indent="2"/>
    </xf>
    <xf numFmtId="0" fontId="17" fillId="0" borderId="1" xfId="0" applyFont="1" applyBorder="1"/>
    <xf numFmtId="14" fontId="0" fillId="0" borderId="0" xfId="0" applyNumberFormat="1"/>
    <xf numFmtId="0" fontId="21" fillId="0" borderId="0" xfId="0" applyFont="1"/>
    <xf numFmtId="166" fontId="0" fillId="0" borderId="0" xfId="0" applyNumberFormat="1"/>
    <xf numFmtId="3" fontId="0" fillId="0" borderId="0" xfId="0" applyNumberFormat="1"/>
    <xf numFmtId="9" fontId="0" fillId="0" borderId="0" xfId="2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/>
    </xf>
    <xf numFmtId="0" fontId="21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9" fontId="0" fillId="0" borderId="0" xfId="2" applyFont="1"/>
    <xf numFmtId="0" fontId="0" fillId="13" borderId="0" xfId="0" applyFill="1"/>
    <xf numFmtId="15" fontId="22" fillId="2" borderId="0" xfId="2" applyNumberFormat="1" applyFont="1" applyFill="1" applyAlignment="1">
      <alignment horizontal="left" vertical="center"/>
    </xf>
    <xf numFmtId="0" fontId="0" fillId="0" borderId="0" xfId="0" pivotButton="1" applyAlignment="1">
      <alignment vertical="center"/>
    </xf>
    <xf numFmtId="14" fontId="0" fillId="0" borderId="0" xfId="0" pivotButton="1" applyNumberFormat="1" applyAlignment="1">
      <alignment vertical="center"/>
    </xf>
    <xf numFmtId="16" fontId="0" fillId="0" borderId="0" xfId="0" applyNumberFormat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0" borderId="0" xfId="0" pivotButton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right"/>
    </xf>
    <xf numFmtId="49" fontId="17" fillId="4" borderId="5" xfId="0" applyNumberFormat="1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 vertical="center" wrapText="1"/>
    </xf>
    <xf numFmtId="0" fontId="10" fillId="0" borderId="7" xfId="0" applyFont="1" applyBorder="1"/>
    <xf numFmtId="0" fontId="17" fillId="4" borderId="7" xfId="0" applyFont="1" applyFill="1" applyBorder="1" applyAlignment="1">
      <alignment horizontal="center"/>
    </xf>
    <xf numFmtId="49" fontId="14" fillId="3" borderId="9" xfId="0" applyNumberFormat="1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right"/>
    </xf>
    <xf numFmtId="0" fontId="17" fillId="0" borderId="13" xfId="0" applyFont="1" applyBorder="1"/>
    <xf numFmtId="0" fontId="10" fillId="0" borderId="13" xfId="0" applyFont="1" applyBorder="1"/>
    <xf numFmtId="0" fontId="10" fillId="0" borderId="13" xfId="0" applyFont="1" applyBorder="1" applyAlignment="1">
      <alignment horizontal="center"/>
    </xf>
    <xf numFmtId="1" fontId="10" fillId="0" borderId="13" xfId="0" applyNumberFormat="1" applyFont="1" applyBorder="1" applyAlignment="1" applyProtection="1">
      <alignment horizontal="center"/>
      <protection locked="0"/>
    </xf>
    <xf numFmtId="0" fontId="10" fillId="0" borderId="14" xfId="0" applyFont="1" applyBorder="1"/>
    <xf numFmtId="0" fontId="12" fillId="0" borderId="3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14" fontId="12" fillId="0" borderId="3" xfId="0" applyNumberFormat="1" applyFont="1" applyBorder="1" applyAlignment="1">
      <alignment horizontal="left" vertical="center" wrapText="1" indent="1"/>
    </xf>
    <xf numFmtId="14" fontId="12" fillId="0" borderId="0" xfId="0" applyNumberFormat="1" applyFont="1" applyAlignment="1">
      <alignment horizontal="left" vertical="center" wrapText="1" indent="1"/>
    </xf>
    <xf numFmtId="17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7F02BD13-C446-4AA4-A009-D2B3593B8E3A}"/>
    <cellStyle name="Pourcentage" xfId="2" builtinId="5"/>
  </cellStyles>
  <dxfs count="15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center"/>
    </dxf>
    <dxf>
      <alignment vertical="center"/>
    </dxf>
    <dxf>
      <numFmt numFmtId="167" formatCode="dd/mm/yy;@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9" formatCode="dd/mm/yyyy"/>
    </dxf>
    <dxf>
      <numFmt numFmtId="19" formatCode="dd/mm/yyyy"/>
    </dxf>
    <dxf>
      <fill>
        <patternFill>
          <bgColor rgb="FFFF7D7D"/>
        </patternFill>
      </fill>
      <border>
        <top style="thin">
          <color theme="0"/>
        </top>
        <bottom style="thin">
          <color theme="0"/>
        </bottom>
      </border>
    </dxf>
    <dxf>
      <border>
        <left style="thin">
          <color rgb="FFFF7D7D"/>
        </left>
        <right style="thin">
          <color rgb="FFFF7D7D"/>
        </right>
        <top style="thin">
          <color rgb="FFFF7D7D"/>
        </top>
        <bottom style="thin">
          <color rgb="FFFF7D7D"/>
        </bottom>
        <vertical/>
        <horizontal/>
      </border>
    </dxf>
    <dxf>
      <fill>
        <patternFill>
          <bgColor theme="5" tint="0.39994506668294322"/>
        </patternFill>
      </fill>
      <border>
        <left/>
        <right/>
        <top style="thin">
          <color theme="0"/>
        </top>
        <bottom style="thin">
          <color theme="0"/>
        </bottom>
      </border>
    </dxf>
    <dxf>
      <fill>
        <patternFill patternType="lightUp"/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  <numFmt numFmtId="30" formatCode="@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ndara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7" tint="0.79998168889431442"/>
        </patternFill>
      </fill>
    </dxf>
    <dxf>
      <fill>
        <patternFill patternType="solid">
          <fgColor rgb="FFE6F0F0"/>
          <bgColor rgb="FFE6F0F0"/>
        </patternFill>
      </fill>
    </dxf>
    <dxf>
      <fill>
        <patternFill patternType="solid">
          <fgColor rgb="FFE6F0F0"/>
          <bgColor rgb="FFE6F0F0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rgb="FF83B6B4"/>
        </top>
      </border>
    </dxf>
    <dxf>
      <font>
        <b/>
        <color theme="0"/>
      </font>
      <fill>
        <patternFill patternType="solid">
          <fgColor rgb="FF83B6B4"/>
          <bgColor rgb="FF83B6B4"/>
        </patternFill>
      </fill>
    </dxf>
    <dxf>
      <font>
        <color theme="1"/>
      </font>
      <border>
        <left style="thin">
          <color rgb="FFB5D2D1"/>
        </left>
        <right style="thin">
          <color rgb="FFB5D2D1"/>
        </right>
        <top style="thin">
          <color rgb="FFB5D2D1"/>
        </top>
        <bottom style="thin">
          <color rgb="FFB5D2D1"/>
        </bottom>
        <horizontal style="thin">
          <color rgb="FFB5D2D1"/>
        </horizontal>
      </border>
    </dxf>
    <dxf>
      <fill>
        <patternFill patternType="solid">
          <fgColor rgb="FFE6F0F0"/>
        </patternFill>
      </fill>
    </dxf>
    <dxf>
      <fill>
        <patternFill>
          <fgColor rgb="FFB5D2D1"/>
        </patternFill>
      </fill>
    </dxf>
    <dxf>
      <font>
        <b/>
        <i val="0"/>
      </font>
    </dxf>
    <dxf>
      <font>
        <b/>
        <i val="0"/>
        <color theme="0"/>
      </font>
    </dxf>
    <dxf>
      <font>
        <b/>
        <i val="0"/>
        <color theme="0"/>
      </font>
      <border>
        <top style="double">
          <color rgb="FF83B6B4"/>
        </top>
      </border>
    </dxf>
    <dxf>
      <font>
        <b/>
        <i val="0"/>
        <color theme="0"/>
      </font>
      <fill>
        <patternFill>
          <fgColor rgb="FF83B6B4"/>
        </patternFill>
      </fill>
    </dxf>
    <dxf>
      <border>
        <left style="thin">
          <color rgb="FFB5D2D1"/>
        </left>
        <right style="thin">
          <color rgb="FFB5D2D1"/>
        </right>
        <top style="thin">
          <color rgb="FFB5D2D1"/>
        </top>
        <bottom style="thin">
          <color rgb="FFB5D2D1"/>
        </bottom>
      </border>
    </dxf>
  </dxfs>
  <tableStyles count="2" defaultTableStyle="TableStyleMedium2" defaultPivotStyle="PivotStyleLight16">
    <tableStyle name="FromWBSRusse" pivot="0" count="7" xr9:uid="{F184013B-7CD7-4B32-804F-8770309D36DE}">
      <tableStyleElement type="wholeTable" dxfId="153"/>
      <tableStyleElement type="headerRow" dxfId="152"/>
      <tableStyleElement type="totalRow" dxfId="151"/>
      <tableStyleElement type="firstColumn" dxfId="150"/>
      <tableStyleElement type="lastColumn" dxfId="149"/>
      <tableStyleElement type="firstRowStripe" dxfId="148"/>
      <tableStyleElement type="firstColumnStripe" dxfId="147"/>
    </tableStyle>
    <tableStyle name="turquoiseLegere" pivot="0" count="7" xr9:uid="{77210146-77A0-4921-87D9-88BBF2C7A5D1}">
      <tableStyleElement type="wholeTable" dxfId="146"/>
      <tableStyleElement type="headerRow" dxfId="145"/>
      <tableStyleElement type="totalRow" dxfId="144"/>
      <tableStyleElement type="firstColumn" dxfId="143"/>
      <tableStyleElement type="lastColumn" dxfId="142"/>
      <tableStyleElement type="firstRowStripe" dxfId="141"/>
      <tableStyleElement type="firstColumnStripe" dxfId="140"/>
    </tableStyle>
  </tableStyles>
  <colors>
    <mruColors>
      <color rgb="FFFF7D7D"/>
      <color rgb="FF808080"/>
      <color rgb="FF83B6B4"/>
      <color rgb="FFB5D2D1"/>
      <color rgb="FFE6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18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microsoft.com/office/2006/relationships/vbaProject" Target="vbaProject.bin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3.xml"/><Relationship Id="rId19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fr-FR">
                <a:solidFill>
                  <a:schemeClr val="bg1"/>
                </a:solidFill>
              </a:rPr>
              <a:t>OVERALL TASK PROGRESS</a:t>
            </a:r>
          </a:p>
        </c:rich>
      </c:tx>
      <c:layout>
        <c:manualLayout>
          <c:xMode val="edge"/>
          <c:yMode val="edge"/>
          <c:x val="5.9194135802469135E-2"/>
          <c:y val="4.7289246350908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Workings!$E$2</c:f>
              <c:strCache>
                <c:ptCount val="1"/>
                <c:pt idx="0">
                  <c:v>Not Started</c:v>
                </c:pt>
              </c:strCache>
            </c:strRef>
          </c:tx>
          <c:spPr>
            <a:noFill/>
            <a:ln w="19050">
              <a:solidFill>
                <a:srgbClr val="FF7D7D"/>
              </a:solidFill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Workings!$F$2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1-499E-9600-49CAFEE760AF}"/>
            </c:ext>
          </c:extLst>
        </c:ser>
        <c:ser>
          <c:idx val="1"/>
          <c:order val="1"/>
          <c:tx>
            <c:strRef>
              <c:f>Workings!$E$3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rgbClr val="FF7D7D"/>
              </a:solidFill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Workings!$F$3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31-499E-9600-49CAFEE760AF}"/>
            </c:ext>
          </c:extLst>
        </c:ser>
        <c:ser>
          <c:idx val="2"/>
          <c:order val="2"/>
          <c:tx>
            <c:strRef>
              <c:f>Workings!$E$4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A80D-4C6F-BE8E-79B393C1B9B7}"/>
              </c:ext>
            </c:extLst>
          </c:dPt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Workings!$F$4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1-499E-9600-49CAFEE760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1823169599"/>
        <c:axId val="1823170015"/>
      </c:barChart>
      <c:catAx>
        <c:axId val="18231695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23170015"/>
        <c:crosses val="autoZero"/>
        <c:auto val="1"/>
        <c:lblAlgn val="ctr"/>
        <c:lblOffset val="100"/>
        <c:noMultiLvlLbl val="0"/>
      </c:catAx>
      <c:valAx>
        <c:axId val="18231700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2316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46068376068375"/>
          <c:y val="0.39013851653261838"/>
          <c:w val="0.60224102564102566"/>
          <c:h val="0.5247408400357461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8D-453E-A826-D94C6188CF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8D-453E-A826-D94C6188CF1A}"/>
              </c:ext>
            </c:extLst>
          </c:dPt>
          <c:cat>
            <c:strRef>
              <c:f>Workings!$L$3:$L$4</c:f>
              <c:strCache>
                <c:ptCount val="2"/>
                <c:pt idx="0">
                  <c:v>Days Completed</c:v>
                </c:pt>
                <c:pt idx="1">
                  <c:v>Days remaining</c:v>
                </c:pt>
              </c:strCache>
            </c:strRef>
          </c:cat>
          <c:val>
            <c:numRef>
              <c:f>Workings!$M$3:$M$4</c:f>
              <c:numCache>
                <c:formatCode>0%</c:formatCode>
                <c:ptCount val="2"/>
                <c:pt idx="0">
                  <c:v>0.27644230769230771</c:v>
                </c:pt>
                <c:pt idx="1">
                  <c:v>0.72355769230769229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8D-453E-A826-D94C6188C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50660060383428"/>
          <c:y val="0"/>
          <c:w val="0.87649339939616577"/>
          <c:h val="0.2409942330674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croll" dx="26" fmlaLink="Workings!$G$10" horiz="1" max="30" page="7" val="22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2</xdr:row>
          <xdr:rowOff>45720</xdr:rowOff>
        </xdr:from>
        <xdr:to>
          <xdr:col>8</xdr:col>
          <xdr:colOff>746760</xdr:colOff>
          <xdr:row>3</xdr:row>
          <xdr:rowOff>76200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fr-FR" sz="14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Renumber Tasks!</a:t>
              </a:r>
            </a:p>
          </xdr:txBody>
        </xdr:sp>
        <xdr:clientData fPrintsWithSheet="0"/>
      </xdr:twoCellAnchor>
    </mc:Choice>
    <mc:Fallback/>
  </mc:AlternateContent>
  <xdr:twoCellAnchor editAs="absolute">
    <xdr:from>
      <xdr:col>4</xdr:col>
      <xdr:colOff>1045845</xdr:colOff>
      <xdr:row>22</xdr:row>
      <xdr:rowOff>19050</xdr:rowOff>
    </xdr:from>
    <xdr:to>
      <xdr:col>6</xdr:col>
      <xdr:colOff>1310640</xdr:colOff>
      <xdr:row>39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Resp tâche                          backend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 tâche                          backen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01965" y="2884170"/>
              <a:ext cx="3388995" cy="14439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 de table. Les segments de table ne sont pas pris en charge dans cette version d’Excel.
En revanche, si la forme a été modifiée dans une version antérieure d’Excel, ou si le classeur a été enregistré dans Excel 2007 ou une version antérieure, vous ne pouvez pas utiliser le segment.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444500</xdr:colOff>
      <xdr:row>0</xdr:row>
      <xdr:rowOff>0</xdr:rowOff>
    </xdr:from>
    <xdr:to>
      <xdr:col>14</xdr:col>
      <xdr:colOff>528923</xdr:colOff>
      <xdr:row>3</xdr:row>
      <xdr:rowOff>350273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6145</xdr:colOff>
      <xdr:row>0</xdr:row>
      <xdr:rowOff>44450</xdr:rowOff>
    </xdr:from>
    <xdr:to>
      <xdr:col>10</xdr:col>
      <xdr:colOff>387251</xdr:colOff>
      <xdr:row>3</xdr:row>
      <xdr:rowOff>368300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78740</xdr:colOff>
      <xdr:row>1</xdr:row>
      <xdr:rowOff>87631</xdr:rowOff>
    </xdr:from>
    <xdr:to>
      <xdr:col>3</xdr:col>
      <xdr:colOff>666750</xdr:colOff>
      <xdr:row>2</xdr:row>
      <xdr:rowOff>361950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roject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c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40" y="513081"/>
              <a:ext cx="3121660" cy="6553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63500</xdr:colOff>
      <xdr:row>1</xdr:row>
      <xdr:rowOff>85091</xdr:rowOff>
    </xdr:from>
    <xdr:to>
      <xdr:col>6</xdr:col>
      <xdr:colOff>1003300</xdr:colOff>
      <xdr:row>3</xdr:row>
      <xdr:rowOff>6351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Ressources  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sources 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90900" y="510541"/>
              <a:ext cx="3149600" cy="683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1203960</xdr:colOff>
          <xdr:row>0</xdr:row>
          <xdr:rowOff>152400</xdr:rowOff>
        </xdr:from>
        <xdr:to>
          <xdr:col>9</xdr:col>
          <xdr:colOff>114300</xdr:colOff>
          <xdr:row>0</xdr:row>
          <xdr:rowOff>350520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0.27575</cdr:x>
      <cdr:y>0.50053</cdr:y>
    </cdr:from>
    <cdr:to>
      <cdr:x>0.66652</cdr:x>
      <cdr:y>0.81464</cdr:y>
    </cdr:to>
    <cdr:sp macro="" textlink="Workings!$M$3">
      <cdr:nvSpPr>
        <cdr:cNvPr id="2" name="ZoneTexte 1">
          <a:extLst xmlns:a="http://schemas.openxmlformats.org/drawingml/2006/main">
            <a:ext uri="{FF2B5EF4-FFF2-40B4-BE49-F238E27FC236}">
              <a16:creationId xmlns:a16="http://schemas.microsoft.com/office/drawing/2014/main" id="{A77D7C19-1823-C5C1-2C28-0A4707B10A3A}"/>
            </a:ext>
          </a:extLst>
        </cdr:cNvPr>
        <cdr:cNvSpPr txBox="1"/>
      </cdr:nvSpPr>
      <cdr:spPr>
        <a:xfrm xmlns:a="http://schemas.openxmlformats.org/drawingml/2006/main">
          <a:off x="323865" y="669870"/>
          <a:ext cx="458951" cy="4203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fld id="{456D1B4D-C842-484E-B7AD-16B967716BAE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28%</a:t>
          </a:fld>
          <a:endParaRPr lang="fr-FR" sz="12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nton David" refreshedDate="45038.948537152777" createdVersion="8" refreshedVersion="8" minRefreshableVersion="3" recordCount="41" xr:uid="{579B8803-52D8-4D74-9999-BA5F9CF44059}">
  <cacheSource type="worksheet">
    <worksheetSource name="TabDashboard"/>
  </cacheSource>
  <cacheFields count="8">
    <cacheField name="Project" numFmtId="0">
      <sharedItems count="5">
        <s v="1.9.4"/>
        <s v="Orion"/>
        <s v="Vega"/>
        <s v="Delta"/>
        <s v="Alpha"/>
      </sharedItems>
    </cacheField>
    <cacheField name="Task" numFmtId="0">
      <sharedItems count="11">
        <s v="Task 1"/>
        <s v="Task 2"/>
        <s v="Task 3"/>
        <s v="Task 4"/>
        <s v="Task 5"/>
        <s v="Task 6"/>
        <s v="Task 7"/>
        <s v="Task 8"/>
        <s v="Task 9"/>
        <s v="Task 10"/>
        <s v="Task 11"/>
      </sharedItems>
    </cacheField>
    <cacheField name="Manager" numFmtId="0">
      <sharedItems count="6">
        <s v="Hirsch"/>
        <s v="Samora"/>
        <s v="McFay"/>
        <s v="Wood"/>
        <s v="Ladd"/>
        <s v="Carl Laurier"/>
      </sharedItems>
    </cacheField>
    <cacheField name="Start Date" numFmtId="14">
      <sharedItems containsSemiMixedTypes="0" containsNonDate="0" containsDate="1" containsString="0" minDate="2020-02-17T00:00:00" maxDate="2023-03-29T00:00:00" count="91"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2-03-27T00:00:00" u="1"/>
        <d v="2022-03-23T00:00:00" u="1"/>
        <d v="2022-03-19T00:00:00" u="1"/>
        <d v="2022-03-15T00:00:00" u="1"/>
        <d v="2022-03-11T00:00:00" u="1"/>
        <d v="2020-02-26T00:00:00" u="1"/>
        <d v="2022-02-26T00:00:00" u="1"/>
        <d v="2022-03-07T00:00:00" u="1"/>
        <d v="2022-02-22T00:00:00" u="1"/>
        <d v="2022-03-03T00:00:00" u="1"/>
        <d v="2020-02-18T00:00:00" u="1"/>
        <d v="2022-02-18T00:00:00" u="1"/>
        <d v="2022-03-26T00:00:00" u="1"/>
        <d v="2022-03-22T00:00:00" u="1"/>
        <d v="2022-03-18T00:00:00" u="1"/>
        <d v="2022-03-14T00:00:00" u="1"/>
        <d v="2022-03-10T00:00:00" u="1"/>
        <d v="2020-02-25T00:00:00" u="1"/>
        <d v="2022-02-25T00:00:00" u="1"/>
        <d v="2022-03-06T00:00:00" u="1"/>
        <d v="2020-02-21T00:00:00" u="1"/>
        <d v="2022-02-21T00:00:00" u="1"/>
        <d v="2020-03-02T00:00:00" u="1"/>
        <d v="2022-03-02T00:00:00" u="1"/>
        <d v="2020-02-17T00:00:00" u="1"/>
        <d v="2022-02-17T00:00:00" u="1"/>
        <d v="2022-03-25T00:00:00" u="1"/>
        <d v="2022-03-21T00:00:00" u="1"/>
        <d v="2022-03-17T00:00:00" u="1"/>
        <d v="2022-03-13T00:00:00" u="1"/>
        <d v="2020-02-28T00:00:00" u="1"/>
        <d v="2022-02-28T00:00:00" u="1"/>
        <d v="2022-03-09T00:00:00" u="1"/>
        <d v="2020-02-24T00:00:00" u="1"/>
        <d v="2022-02-24T00:00:00" u="1"/>
        <d v="2022-03-05T00:00:00" u="1"/>
        <d v="2020-02-20T00:00:00" u="1"/>
        <d v="2022-02-20T00:00:00" u="1"/>
        <d v="2022-03-01T00:00:00" u="1"/>
        <d v="2022-03-28T00:00:00" u="1"/>
        <d v="2022-03-24T00:00:00" u="1"/>
        <d v="2022-03-20T00:00:00" u="1"/>
        <d v="2022-03-16T00:00:00" u="1"/>
        <d v="2022-03-12T00:00:00" u="1"/>
        <d v="2020-02-27T00:00:00" u="1"/>
        <d v="2022-02-27T00:00:00" u="1"/>
        <d v="2022-03-08T00:00:00" u="1"/>
        <d v="2022-02-23T00:00:00" u="1"/>
        <d v="2022-03-04T00:00:00" u="1"/>
        <d v="2020-02-19T00:00:00" u="1"/>
        <d v="2022-02-19T00:00:00" u="1"/>
      </sharedItems>
    </cacheField>
    <cacheField name="Duration" numFmtId="0">
      <sharedItems containsSemiMixedTypes="0" containsString="0" containsNumber="1" containsInteger="1" minValue="3" maxValue="150" count="9">
        <n v="5"/>
        <n v="6"/>
        <n v="10"/>
        <n v="9"/>
        <n v="4"/>
        <n v="7"/>
        <n v="8"/>
        <n v="3"/>
        <n v="150"/>
      </sharedItems>
    </cacheField>
    <cacheField name="End Date" numFmtId="14">
      <sharedItems containsSemiMixedTypes="0" containsNonDate="0" containsDate="1" containsString="0" minDate="2020-02-19T00:00:00" maxDate="2023-10-24T00:00:00" count="66">
        <d v="2023-02-23T00:00:00"/>
        <d v="2023-02-27T00:00:00"/>
        <d v="2023-03-03T00:00:00"/>
        <d v="2023-03-02T00:00:00"/>
        <d v="2023-02-24T00:00:00"/>
        <d v="2023-03-01T00:00:00"/>
        <d v="2023-03-09T00:00:00"/>
        <d v="2023-03-07T00:00:00"/>
        <d v="2023-03-10T00:00:00"/>
        <d v="2023-03-08T00:00:00"/>
        <d v="2023-03-13T00:00:00"/>
        <d v="2023-03-15T00:00:00"/>
        <d v="2023-03-22T00:00:00"/>
        <d v="2023-03-16T00:00:00"/>
        <d v="2023-03-21T00:00:00"/>
        <d v="2023-03-24T00:00:00"/>
        <d v="2023-03-28T00:00:00"/>
        <d v="2023-03-31T00:00:00"/>
        <d v="2023-03-27T00:00:00"/>
        <d v="2023-03-23T00:00:00"/>
        <d v="2023-03-29T00:00:00"/>
        <d v="2023-04-03T00:00:00"/>
        <d v="2023-04-04T00:00:00"/>
        <d v="2023-04-07T00:00:00"/>
        <d v="2023-10-23T00:00:00"/>
        <d v="2022-03-31T00:00:00" u="1"/>
        <d v="2022-04-08T00:00:00" u="1"/>
        <d v="2022-04-04T00:00:00" u="1"/>
        <d v="2022-03-15T00:00:00" u="1"/>
        <d v="2022-03-11T00:00:00" u="1"/>
        <d v="2020-02-26T00:00:00" u="1"/>
        <d v="2022-03-07T00:00:00" u="1"/>
        <d v="2020-03-03T00:00:00" u="1"/>
        <d v="2022-03-03T00:00:00" u="1"/>
        <d v="2022-03-30T00:00:00" u="1"/>
        <d v="2023-03-30T00:00:00" u="1"/>
        <d v="2022-03-22T00:00:00" u="1"/>
        <d v="2022-03-14T00:00:00" u="1"/>
        <d v="2022-03-10T00:00:00" u="1"/>
        <d v="2022-02-25T00:00:00" u="1"/>
        <d v="2020-03-06T00:00:00" u="1"/>
        <d v="2020-02-21T00:00:00" u="1"/>
        <d v="2020-03-02T00:00:00" u="1"/>
        <d v="2022-03-02T00:00:00" u="1"/>
        <d v="2022-03-29T00:00:00" u="1"/>
        <d v="2022-03-21T00:00:00" u="1"/>
        <d v="2020-03-13T00:00:00" u="1"/>
        <d v="2020-02-28T00:00:00" u="1"/>
        <d v="2020-03-09T00:00:00" u="1"/>
        <d v="2022-03-09T00:00:00" u="1"/>
        <d v="2020-02-24T00:00:00" u="1"/>
        <d v="2022-02-24T00:00:00" u="1"/>
        <d v="2020-03-05T00:00:00" u="1"/>
        <d v="2020-02-20T00:00:00" u="1"/>
        <d v="2022-03-01T00:00:00" u="1"/>
        <d v="2022-03-28T00:00:00" u="1"/>
        <d v="2022-03-24T00:00:00" u="1"/>
        <d v="2022-04-01T00:00:00" u="1"/>
        <d v="2022-03-16T00:00:00" u="1"/>
        <d v="2020-03-12T00:00:00" u="1"/>
        <d v="2020-02-27T00:00:00" u="1"/>
        <d v="2022-03-08T00:00:00" u="1"/>
        <d v="2022-02-23T00:00:00" u="1"/>
        <d v="2020-03-04T00:00:00" u="1"/>
        <d v="2022-03-04T00:00:00" u="1"/>
        <d v="2020-02-19T00:00:00" u="1"/>
      </sharedItems>
    </cacheField>
    <cacheField name="Days completed" numFmtId="3">
      <sharedItems containsSemiMixedTypes="0" containsString="0" containsNumber="1" containsInteger="1" minValue="0" maxValue="8" count="8">
        <n v="2"/>
        <n v="3"/>
        <n v="4"/>
        <n v="1"/>
        <n v="0"/>
        <n v="7"/>
        <n v="5"/>
        <n v="8"/>
      </sharedItems>
    </cacheField>
    <cacheField name="Progress" numFmtId="9">
      <sharedItems containsSemiMixedTypes="0" containsString="0" containsNumber="1" minValue="0" maxValue="1" count="18">
        <n v="0.4"/>
        <n v="0.5"/>
        <n v="0.33333333333333331"/>
        <n v="0.25"/>
        <n v="0"/>
        <n v="0.42857142857142855"/>
        <n v="0.1111111111111111"/>
        <n v="1"/>
        <n v="0.44444444444444442"/>
        <n v="0.83333333333333337"/>
        <n v="0.8"/>
        <n v="0.2857142857142857"/>
        <n v="0.66666666666666663"/>
        <n v="0.88888888888888884"/>
        <n v="0.2"/>
        <n v="0.625"/>
        <n v="0.3"/>
        <n v="0.6"/>
      </sharedItems>
    </cacheField>
  </cacheFields>
  <extLst>
    <ext xmlns:x14="http://schemas.microsoft.com/office/spreadsheetml/2009/9/main" uri="{725AE2AE-9491-48be-B2B4-4EB974FC3084}">
      <x14:pivotCacheDefinition pivotCacheId="4609880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  <x v="0"/>
    <x v="0"/>
    <x v="0"/>
    <x v="0"/>
    <x v="0"/>
    <x v="0"/>
    <x v="0"/>
  </r>
  <r>
    <x v="0"/>
    <x v="1"/>
    <x v="1"/>
    <x v="1"/>
    <x v="1"/>
    <x v="1"/>
    <x v="1"/>
    <x v="1"/>
  </r>
  <r>
    <x v="0"/>
    <x v="2"/>
    <x v="2"/>
    <x v="2"/>
    <x v="2"/>
    <x v="2"/>
    <x v="2"/>
    <x v="0"/>
  </r>
  <r>
    <x v="0"/>
    <x v="3"/>
    <x v="3"/>
    <x v="3"/>
    <x v="3"/>
    <x v="3"/>
    <x v="1"/>
    <x v="2"/>
  </r>
  <r>
    <x v="0"/>
    <x v="4"/>
    <x v="4"/>
    <x v="4"/>
    <x v="4"/>
    <x v="4"/>
    <x v="3"/>
    <x v="3"/>
  </r>
  <r>
    <x v="0"/>
    <x v="5"/>
    <x v="0"/>
    <x v="5"/>
    <x v="1"/>
    <x v="5"/>
    <x v="4"/>
    <x v="4"/>
  </r>
  <r>
    <x v="0"/>
    <x v="6"/>
    <x v="1"/>
    <x v="6"/>
    <x v="5"/>
    <x v="2"/>
    <x v="1"/>
    <x v="5"/>
  </r>
  <r>
    <x v="0"/>
    <x v="7"/>
    <x v="2"/>
    <x v="7"/>
    <x v="0"/>
    <x v="3"/>
    <x v="0"/>
    <x v="0"/>
  </r>
  <r>
    <x v="0"/>
    <x v="8"/>
    <x v="3"/>
    <x v="8"/>
    <x v="3"/>
    <x v="6"/>
    <x v="3"/>
    <x v="6"/>
  </r>
  <r>
    <x v="0"/>
    <x v="9"/>
    <x v="4"/>
    <x v="9"/>
    <x v="5"/>
    <x v="7"/>
    <x v="1"/>
    <x v="5"/>
  </r>
  <r>
    <x v="1"/>
    <x v="0"/>
    <x v="0"/>
    <x v="10"/>
    <x v="5"/>
    <x v="7"/>
    <x v="5"/>
    <x v="7"/>
  </r>
  <r>
    <x v="1"/>
    <x v="1"/>
    <x v="1"/>
    <x v="11"/>
    <x v="3"/>
    <x v="8"/>
    <x v="2"/>
    <x v="8"/>
  </r>
  <r>
    <x v="1"/>
    <x v="2"/>
    <x v="2"/>
    <x v="12"/>
    <x v="6"/>
    <x v="8"/>
    <x v="4"/>
    <x v="4"/>
  </r>
  <r>
    <x v="1"/>
    <x v="3"/>
    <x v="3"/>
    <x v="13"/>
    <x v="5"/>
    <x v="8"/>
    <x v="1"/>
    <x v="5"/>
  </r>
  <r>
    <x v="1"/>
    <x v="4"/>
    <x v="4"/>
    <x v="14"/>
    <x v="4"/>
    <x v="9"/>
    <x v="3"/>
    <x v="3"/>
  </r>
  <r>
    <x v="1"/>
    <x v="5"/>
    <x v="0"/>
    <x v="15"/>
    <x v="1"/>
    <x v="10"/>
    <x v="1"/>
    <x v="1"/>
  </r>
  <r>
    <x v="1"/>
    <x v="6"/>
    <x v="1"/>
    <x v="16"/>
    <x v="1"/>
    <x v="10"/>
    <x v="6"/>
    <x v="9"/>
  </r>
  <r>
    <x v="1"/>
    <x v="7"/>
    <x v="2"/>
    <x v="17"/>
    <x v="4"/>
    <x v="6"/>
    <x v="3"/>
    <x v="3"/>
  </r>
  <r>
    <x v="1"/>
    <x v="8"/>
    <x v="3"/>
    <x v="18"/>
    <x v="5"/>
    <x v="11"/>
    <x v="1"/>
    <x v="5"/>
  </r>
  <r>
    <x v="1"/>
    <x v="9"/>
    <x v="2"/>
    <x v="19"/>
    <x v="7"/>
    <x v="8"/>
    <x v="1"/>
    <x v="7"/>
  </r>
  <r>
    <x v="1"/>
    <x v="10"/>
    <x v="5"/>
    <x v="19"/>
    <x v="7"/>
    <x v="8"/>
    <x v="1"/>
    <x v="7"/>
  </r>
  <r>
    <x v="2"/>
    <x v="0"/>
    <x v="0"/>
    <x v="20"/>
    <x v="2"/>
    <x v="12"/>
    <x v="6"/>
    <x v="1"/>
  </r>
  <r>
    <x v="2"/>
    <x v="1"/>
    <x v="1"/>
    <x v="21"/>
    <x v="0"/>
    <x v="13"/>
    <x v="2"/>
    <x v="10"/>
  </r>
  <r>
    <x v="2"/>
    <x v="2"/>
    <x v="2"/>
    <x v="22"/>
    <x v="5"/>
    <x v="14"/>
    <x v="1"/>
    <x v="5"/>
  </r>
  <r>
    <x v="2"/>
    <x v="3"/>
    <x v="3"/>
    <x v="23"/>
    <x v="5"/>
    <x v="14"/>
    <x v="0"/>
    <x v="11"/>
  </r>
  <r>
    <x v="2"/>
    <x v="4"/>
    <x v="4"/>
    <x v="24"/>
    <x v="7"/>
    <x v="11"/>
    <x v="0"/>
    <x v="12"/>
  </r>
  <r>
    <x v="3"/>
    <x v="0"/>
    <x v="0"/>
    <x v="25"/>
    <x v="3"/>
    <x v="15"/>
    <x v="7"/>
    <x v="13"/>
  </r>
  <r>
    <x v="3"/>
    <x v="1"/>
    <x v="1"/>
    <x v="26"/>
    <x v="2"/>
    <x v="16"/>
    <x v="0"/>
    <x v="14"/>
  </r>
  <r>
    <x v="3"/>
    <x v="2"/>
    <x v="2"/>
    <x v="27"/>
    <x v="4"/>
    <x v="14"/>
    <x v="4"/>
    <x v="4"/>
  </r>
  <r>
    <x v="3"/>
    <x v="3"/>
    <x v="3"/>
    <x v="28"/>
    <x v="6"/>
    <x v="16"/>
    <x v="6"/>
    <x v="15"/>
  </r>
  <r>
    <x v="3"/>
    <x v="4"/>
    <x v="4"/>
    <x v="29"/>
    <x v="2"/>
    <x v="17"/>
    <x v="1"/>
    <x v="16"/>
  </r>
  <r>
    <x v="3"/>
    <x v="5"/>
    <x v="0"/>
    <x v="30"/>
    <x v="1"/>
    <x v="18"/>
    <x v="1"/>
    <x v="1"/>
  </r>
  <r>
    <x v="3"/>
    <x v="6"/>
    <x v="1"/>
    <x v="31"/>
    <x v="4"/>
    <x v="19"/>
    <x v="0"/>
    <x v="1"/>
  </r>
  <r>
    <x v="4"/>
    <x v="0"/>
    <x v="2"/>
    <x v="32"/>
    <x v="5"/>
    <x v="20"/>
    <x v="1"/>
    <x v="5"/>
  </r>
  <r>
    <x v="4"/>
    <x v="1"/>
    <x v="3"/>
    <x v="33"/>
    <x v="3"/>
    <x v="21"/>
    <x v="2"/>
    <x v="8"/>
  </r>
  <r>
    <x v="4"/>
    <x v="2"/>
    <x v="4"/>
    <x v="34"/>
    <x v="0"/>
    <x v="20"/>
    <x v="1"/>
    <x v="17"/>
  </r>
  <r>
    <x v="4"/>
    <x v="3"/>
    <x v="0"/>
    <x v="35"/>
    <x v="7"/>
    <x v="16"/>
    <x v="1"/>
    <x v="7"/>
  </r>
  <r>
    <x v="4"/>
    <x v="4"/>
    <x v="1"/>
    <x v="36"/>
    <x v="5"/>
    <x v="22"/>
    <x v="1"/>
    <x v="5"/>
  </r>
  <r>
    <x v="4"/>
    <x v="5"/>
    <x v="2"/>
    <x v="37"/>
    <x v="2"/>
    <x v="23"/>
    <x v="0"/>
    <x v="14"/>
  </r>
  <r>
    <x v="4"/>
    <x v="6"/>
    <x v="3"/>
    <x v="38"/>
    <x v="2"/>
    <x v="23"/>
    <x v="1"/>
    <x v="16"/>
  </r>
  <r>
    <x v="4"/>
    <x v="7"/>
    <x v="4"/>
    <x v="39"/>
    <x v="8"/>
    <x v="24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07643D-F4C0-49B9-9143-B3DAB2107152}" name="Tableau croisé dynamique1" cacheId="14" applyNumberFormats="0" applyBorderFormats="0" applyFontFormats="0" applyPatternFormats="0" applyAlignmentFormats="0" applyWidthHeightFormats="1" dataCaption="Valeurs" updatedVersion="8" minRefreshableVersion="3" showDrill="0" itemPrintTitles="1" createdVersion="8" indent="0" compact="0" compactData="0" multipleFieldFilters="0">
  <location ref="A5:H47" firstHeaderRow="1" firstDataRow="1" firstDataCol="8"/>
  <pivotFields count="8">
    <pivotField axis="axisRow" compact="0" outline="0" showAll="0" includeNewItemsInFilter="1" defaultSubtotal="0">
      <items count="5">
        <item x="0"/>
        <item x="4"/>
        <item x="3"/>
        <item x="1"/>
        <item x="2"/>
      </items>
    </pivotField>
    <pivotField axis="axisRow" compact="0" outline="0" showAll="0" defaultSubtotal="0">
      <items count="11">
        <item x="0"/>
        <item x="9"/>
        <item x="1"/>
        <item x="2"/>
        <item x="3"/>
        <item x="4"/>
        <item x="5"/>
        <item x="6"/>
        <item x="7"/>
        <item x="8"/>
        <item x="10"/>
      </items>
    </pivotField>
    <pivotField name="Ressources  " axis="axisRow" compact="0" outline="0" showAll="0" defaultSubtotal="0">
      <items count="6">
        <item x="0"/>
        <item x="4"/>
        <item x="2"/>
        <item x="1"/>
        <item x="3"/>
        <item x="5"/>
      </items>
    </pivotField>
    <pivotField axis="axisRow" compact="0" numFmtId="14" outline="0" showAll="0" defaultSubtotal="0">
      <items count="91">
        <item m="1" x="64"/>
        <item m="1" x="50"/>
        <item m="1" x="89"/>
        <item m="1" x="76"/>
        <item m="1" x="60"/>
        <item m="1" x="73"/>
        <item m="1" x="57"/>
        <item m="1" x="45"/>
        <item m="1" x="84"/>
        <item m="1" x="70"/>
        <item m="1" x="62"/>
        <item m="1" x="65"/>
        <item m="1" x="51"/>
        <item m="1" x="90"/>
        <item m="1" x="77"/>
        <item m="1" x="61"/>
        <item m="1" x="48"/>
        <item m="1" x="87"/>
        <item m="1" x="74"/>
        <item m="1" x="58"/>
        <item m="1" x="46"/>
        <item m="1" x="85"/>
        <item m="1" x="71"/>
        <item m="1" x="78"/>
        <item m="1" x="63"/>
        <item m="1" x="49"/>
        <item m="1" x="88"/>
        <item m="1" x="75"/>
        <item m="1" x="59"/>
        <item m="1" x="47"/>
        <item m="1" x="86"/>
        <item m="1" x="72"/>
        <item m="1" x="56"/>
        <item m="1" x="44"/>
        <item m="1" x="83"/>
        <item m="1" x="69"/>
        <item m="1" x="55"/>
        <item m="1" x="43"/>
        <item m="1" x="82"/>
        <item m="1" x="68"/>
        <item m="1" x="54"/>
        <item m="1" x="42"/>
        <item m="1" x="81"/>
        <item m="1" x="67"/>
        <item m="1" x="53"/>
        <item m="1" x="41"/>
        <item m="1" x="80"/>
        <item m="1" x="66"/>
        <item m="1" x="52"/>
        <item m="1" x="40"/>
        <item m="1" x="7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</items>
    </pivotField>
    <pivotField axis="axisRow" compact="0" outline="0" showAll="0" defaultSubtotal="0">
      <items count="9">
        <item x="7"/>
        <item x="4"/>
        <item x="0"/>
        <item x="1"/>
        <item x="5"/>
        <item x="6"/>
        <item x="3"/>
        <item x="2"/>
        <item x="8"/>
      </items>
    </pivotField>
    <pivotField axis="axisRow" compact="0" outline="0" showAll="0" defaultSubtotal="0">
      <items count="66">
        <item m="1" x="65"/>
        <item m="1" x="53"/>
        <item m="1" x="41"/>
        <item m="1" x="50"/>
        <item m="1" x="30"/>
        <item m="1" x="60"/>
        <item m="1" x="47"/>
        <item m="1" x="42"/>
        <item m="1" x="32"/>
        <item m="1" x="52"/>
        <item m="1" x="40"/>
        <item m="1" x="48"/>
        <item m="1" x="59"/>
        <item m="1" x="46"/>
        <item m="1" x="63"/>
        <item m="1" x="62"/>
        <item m="1" x="39"/>
        <item m="1" x="64"/>
        <item m="1" x="33"/>
        <item m="1" x="51"/>
        <item m="1" x="54"/>
        <item m="1" x="43"/>
        <item m="1" x="49"/>
        <item m="1" x="31"/>
        <item m="1" x="61"/>
        <item m="1" x="38"/>
        <item m="1" x="29"/>
        <item m="1" x="37"/>
        <item m="1" x="28"/>
        <item m="1" x="36"/>
        <item m="1" x="58"/>
        <item m="1" x="45"/>
        <item m="1" x="56"/>
        <item m="1" x="55"/>
        <item m="1" x="25"/>
        <item m="1" x="44"/>
        <item m="1" x="57"/>
        <item m="1" x="27"/>
        <item m="1" x="26"/>
        <item m="1" x="3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m="1" x="35"/>
        <item x="24"/>
      </items>
    </pivotField>
    <pivotField name="Days completed  " axis="axisRow" compact="0" numFmtId="3" outline="0" showAll="0" defaultSubtotal="0">
      <items count="8">
        <item x="4"/>
        <item x="3"/>
        <item x="0"/>
        <item n="chambrer" x="1"/>
        <item x="2"/>
        <item x="6"/>
        <item x="5"/>
        <item x="7"/>
      </items>
    </pivotField>
    <pivotField axis="axisRow" compact="0" numFmtId="9" outline="0" showAll="0" defaultSubtotal="0">
      <items count="18">
        <item x="4"/>
        <item x="6"/>
        <item x="14"/>
        <item x="3"/>
        <item x="11"/>
        <item x="16"/>
        <item x="2"/>
        <item x="0"/>
        <item x="5"/>
        <item x="8"/>
        <item x="1"/>
        <item x="17"/>
        <item x="15"/>
        <item x="12"/>
        <item x="10"/>
        <item x="9"/>
        <item x="13"/>
        <item x="7"/>
      </items>
    </pivotField>
  </pivotFields>
  <rowFields count="8">
    <field x="0"/>
    <field x="1"/>
    <field x="2"/>
    <field x="3"/>
    <field x="5"/>
    <field x="4"/>
    <field x="6"/>
    <field x="7"/>
  </rowFields>
  <rowItems count="42">
    <i>
      <x/>
      <x/>
      <x/>
      <x v="51"/>
      <x v="40"/>
      <x v="2"/>
      <x v="2"/>
      <x v="7"/>
    </i>
    <i r="1">
      <x v="1"/>
      <x v="1"/>
      <x v="60"/>
      <x v="47"/>
      <x v="4"/>
      <x v="3"/>
      <x v="8"/>
    </i>
    <i r="1">
      <x v="2"/>
      <x v="3"/>
      <x v="52"/>
      <x v="41"/>
      <x v="3"/>
      <x v="3"/>
      <x v="10"/>
    </i>
    <i r="1">
      <x v="3"/>
      <x v="2"/>
      <x v="53"/>
      <x v="42"/>
      <x v="7"/>
      <x v="4"/>
      <x v="7"/>
    </i>
    <i r="1">
      <x v="4"/>
      <x v="4"/>
      <x v="54"/>
      <x v="43"/>
      <x v="6"/>
      <x v="3"/>
      <x v="6"/>
    </i>
    <i r="1">
      <x v="5"/>
      <x v="1"/>
      <x v="55"/>
      <x v="44"/>
      <x v="1"/>
      <x v="1"/>
      <x v="3"/>
    </i>
    <i r="1">
      <x v="6"/>
      <x/>
      <x v="56"/>
      <x v="45"/>
      <x v="3"/>
      <x/>
      <x/>
    </i>
    <i r="1">
      <x v="7"/>
      <x v="3"/>
      <x v="57"/>
      <x v="42"/>
      <x v="4"/>
      <x v="3"/>
      <x v="8"/>
    </i>
    <i r="1">
      <x v="8"/>
      <x v="2"/>
      <x v="58"/>
      <x v="43"/>
      <x v="2"/>
      <x v="2"/>
      <x v="7"/>
    </i>
    <i r="1">
      <x v="9"/>
      <x v="4"/>
      <x v="59"/>
      <x v="46"/>
      <x v="6"/>
      <x v="1"/>
      <x v="1"/>
    </i>
    <i>
      <x v="1"/>
      <x/>
      <x v="2"/>
      <x v="83"/>
      <x v="60"/>
      <x v="4"/>
      <x v="3"/>
      <x v="8"/>
    </i>
    <i r="1">
      <x v="2"/>
      <x v="4"/>
      <x v="84"/>
      <x v="61"/>
      <x v="6"/>
      <x v="4"/>
      <x v="9"/>
    </i>
    <i r="1">
      <x v="3"/>
      <x v="1"/>
      <x v="85"/>
      <x v="60"/>
      <x v="2"/>
      <x v="3"/>
      <x v="11"/>
    </i>
    <i r="1">
      <x v="4"/>
      <x/>
      <x v="86"/>
      <x v="56"/>
      <x/>
      <x v="3"/>
      <x v="17"/>
    </i>
    <i r="1">
      <x v="5"/>
      <x v="3"/>
      <x v="87"/>
      <x v="62"/>
      <x v="4"/>
      <x v="3"/>
      <x v="8"/>
    </i>
    <i r="1">
      <x v="6"/>
      <x v="2"/>
      <x v="88"/>
      <x v="63"/>
      <x v="7"/>
      <x v="2"/>
      <x v="2"/>
    </i>
    <i r="1">
      <x v="7"/>
      <x v="4"/>
      <x v="89"/>
      <x v="63"/>
      <x v="7"/>
      <x v="3"/>
      <x v="5"/>
    </i>
    <i r="1">
      <x v="8"/>
      <x v="1"/>
      <x v="90"/>
      <x v="65"/>
      <x v="8"/>
      <x/>
      <x/>
    </i>
    <i>
      <x v="2"/>
      <x/>
      <x/>
      <x v="76"/>
      <x v="55"/>
      <x v="6"/>
      <x v="7"/>
      <x v="16"/>
    </i>
    <i r="1">
      <x v="2"/>
      <x v="3"/>
      <x v="77"/>
      <x v="56"/>
      <x v="7"/>
      <x v="2"/>
      <x v="2"/>
    </i>
    <i r="1">
      <x v="3"/>
      <x v="2"/>
      <x v="78"/>
      <x v="54"/>
      <x v="1"/>
      <x/>
      <x/>
    </i>
    <i r="1">
      <x v="4"/>
      <x v="4"/>
      <x v="79"/>
      <x v="56"/>
      <x v="5"/>
      <x v="5"/>
      <x v="12"/>
    </i>
    <i r="1">
      <x v="5"/>
      <x v="1"/>
      <x v="80"/>
      <x v="57"/>
      <x v="7"/>
      <x v="3"/>
      <x v="5"/>
    </i>
    <i r="1">
      <x v="6"/>
      <x/>
      <x v="81"/>
      <x v="58"/>
      <x v="3"/>
      <x v="3"/>
      <x v="10"/>
    </i>
    <i r="1">
      <x v="7"/>
      <x v="3"/>
      <x v="82"/>
      <x v="59"/>
      <x v="1"/>
      <x v="2"/>
      <x v="10"/>
    </i>
    <i>
      <x v="3"/>
      <x/>
      <x/>
      <x v="61"/>
      <x v="47"/>
      <x v="4"/>
      <x v="6"/>
      <x v="17"/>
    </i>
    <i r="1">
      <x v="1"/>
      <x v="2"/>
      <x v="70"/>
      <x v="48"/>
      <x/>
      <x v="3"/>
      <x v="17"/>
    </i>
    <i r="1">
      <x v="2"/>
      <x v="3"/>
      <x v="62"/>
      <x v="48"/>
      <x v="6"/>
      <x v="4"/>
      <x v="9"/>
    </i>
    <i r="1">
      <x v="3"/>
      <x v="2"/>
      <x v="63"/>
      <x v="48"/>
      <x v="5"/>
      <x/>
      <x/>
    </i>
    <i r="1">
      <x v="4"/>
      <x v="4"/>
      <x v="64"/>
      <x v="48"/>
      <x v="4"/>
      <x v="3"/>
      <x v="8"/>
    </i>
    <i r="1">
      <x v="5"/>
      <x v="1"/>
      <x v="65"/>
      <x v="49"/>
      <x v="1"/>
      <x v="1"/>
      <x v="3"/>
    </i>
    <i r="1">
      <x v="6"/>
      <x/>
      <x v="66"/>
      <x v="50"/>
      <x v="3"/>
      <x v="3"/>
      <x v="10"/>
    </i>
    <i r="1">
      <x v="7"/>
      <x v="3"/>
      <x v="67"/>
      <x v="50"/>
      <x v="3"/>
      <x v="5"/>
      <x v="15"/>
    </i>
    <i r="1">
      <x v="8"/>
      <x v="2"/>
      <x v="68"/>
      <x v="46"/>
      <x v="1"/>
      <x v="1"/>
      <x v="3"/>
    </i>
    <i r="1">
      <x v="9"/>
      <x v="4"/>
      <x v="69"/>
      <x v="51"/>
      <x v="4"/>
      <x v="3"/>
      <x v="8"/>
    </i>
    <i r="1">
      <x v="10"/>
      <x v="5"/>
      <x v="70"/>
      <x v="48"/>
      <x/>
      <x v="3"/>
      <x v="17"/>
    </i>
    <i>
      <x v="4"/>
      <x/>
      <x/>
      <x v="71"/>
      <x v="52"/>
      <x v="7"/>
      <x v="5"/>
      <x v="10"/>
    </i>
    <i r="1">
      <x v="2"/>
      <x v="3"/>
      <x v="72"/>
      <x v="53"/>
      <x v="2"/>
      <x v="4"/>
      <x v="14"/>
    </i>
    <i r="1">
      <x v="3"/>
      <x v="2"/>
      <x v="73"/>
      <x v="54"/>
      <x v="4"/>
      <x v="3"/>
      <x v="8"/>
    </i>
    <i r="1">
      <x v="4"/>
      <x v="4"/>
      <x v="74"/>
      <x v="54"/>
      <x v="4"/>
      <x v="2"/>
      <x v="4"/>
    </i>
    <i r="1">
      <x v="5"/>
      <x v="1"/>
      <x v="75"/>
      <x v="51"/>
      <x/>
      <x v="2"/>
      <x v="13"/>
    </i>
    <i t="grand">
      <x/>
    </i>
  </rowItems>
  <colItems count="1">
    <i/>
  </colItems>
  <formats count="94">
    <format dxfId="93">
      <pivotArea field="5" type="button" dataOnly="0" labelOnly="1" outline="0" axis="axisRow" fieldPosition="4"/>
    </format>
    <format dxfId="92">
      <pivotArea dataOnly="0" labelOnly="1" outline="0" fieldPosition="0">
        <references count="1">
          <reference field="5" count="0"/>
        </references>
      </pivotArea>
    </format>
    <format dxfId="9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5" count="1">
            <x v="2"/>
          </reference>
        </references>
      </pivotArea>
    </format>
    <format dxfId="9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5" count="1">
            <x v="7"/>
          </reference>
        </references>
      </pivotArea>
    </format>
    <format dxfId="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  <reference field="3" count="1" selected="0">
            <x v="0"/>
          </reference>
          <reference field="5" count="1">
            <x v="3"/>
          </reference>
        </references>
      </pivotArea>
    </format>
    <format dxfId="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5" count="1">
            <x v="7"/>
          </reference>
        </references>
      </pivotArea>
    </format>
    <format dxfId="8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4"/>
          </reference>
          <reference field="5" count="1">
            <x v="14"/>
          </reference>
        </references>
      </pivotArea>
    </format>
    <format dxfId="8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0"/>
          </reference>
          <reference field="5" count="1">
            <x v="1"/>
          </reference>
        </references>
      </pivotArea>
    </format>
    <format dxfId="8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3"/>
          </reference>
          <reference field="5" count="1">
            <x v="5"/>
          </reference>
        </references>
      </pivotArea>
    </format>
    <format dxfId="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3"/>
          </reference>
          <reference field="3" count="1" selected="0">
            <x v="3"/>
          </reference>
          <reference field="5" count="1">
            <x v="6"/>
          </reference>
        </references>
      </pivotArea>
    </format>
    <format dxfId="8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4"/>
          </reference>
          <reference field="3" count="1" selected="0">
            <x v="5"/>
          </reference>
          <reference field="5" count="1">
            <x v="9"/>
          </reference>
        </references>
      </pivotArea>
    </format>
    <format dxfId="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9"/>
          </reference>
          <reference field="5" count="1">
            <x v="11"/>
          </reference>
        </references>
      </pivotArea>
    </format>
    <format dxfId="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4"/>
          </reference>
          <reference field="3" count="1" selected="0">
            <x v="10"/>
          </reference>
          <reference field="5" count="1">
            <x v="12"/>
          </reference>
        </references>
      </pivotArea>
    </format>
    <format dxfId="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5" count="1">
            <x v="4"/>
          </reference>
        </references>
      </pivotArea>
    </format>
    <format dxfId="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5" count="1">
            <x v="2"/>
          </reference>
        </references>
      </pivotArea>
    </format>
    <format dxfId="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3"/>
          </reference>
          <reference field="3" count="1" selected="0">
            <x v="4"/>
          </reference>
          <reference field="5" count="1">
            <x v="7"/>
          </reference>
        </references>
      </pivotArea>
    </format>
    <format dxfId="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2"/>
          </reference>
          <reference field="3" count="1" selected="0">
            <x v="5"/>
          </reference>
          <reference field="5" count="1">
            <x v="10"/>
          </reference>
        </references>
      </pivotArea>
    </format>
    <format dxfId="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5"/>
          </reference>
          <reference field="5" count="1">
            <x v="4"/>
          </reference>
        </references>
      </pivotArea>
    </format>
    <format dxfId="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5" count="1">
            <x v="12"/>
          </reference>
        </references>
      </pivotArea>
    </format>
    <format dxfId="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"/>
          </reference>
          <reference field="2" count="1" selected="0">
            <x v="3"/>
          </reference>
          <reference field="3" count="1" selected="0">
            <x v="10"/>
          </reference>
          <reference field="5" count="1">
            <x v="13"/>
          </reference>
        </references>
      </pivotArea>
    </format>
    <format dxfId="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5" count="1">
            <x v="1"/>
          </reference>
        </references>
      </pivotArea>
    </format>
    <format dxfId="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2"/>
          </reference>
          <reference field="5" count="1">
            <x v="6"/>
          </reference>
        </references>
      </pivotArea>
    </format>
    <format dxfId="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5"/>
          </reference>
          <reference field="5" count="1">
            <x v="10"/>
          </reference>
        </references>
      </pivotArea>
    </format>
    <format dxfId="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6"/>
          </reference>
          <reference field="5" count="1">
            <x v="8"/>
          </reference>
        </references>
      </pivotArea>
    </format>
    <format dxfId="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7"/>
          </reference>
          <reference field="2" count="1" selected="0">
            <x v="3"/>
          </reference>
          <reference field="3" count="1" selected="0">
            <x v="6"/>
          </reference>
          <reference field="5" count="1">
            <x v="6"/>
          </reference>
        </references>
      </pivotArea>
    </format>
    <format dxfId="6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5" count="1">
            <x v="4"/>
          </reference>
        </references>
      </pivotArea>
    </format>
    <format dxfId="6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"/>
          </reference>
          <reference field="2" count="1" selected="0">
            <x v="2"/>
          </reference>
          <reference field="3" count="1" selected="0">
            <x v="0"/>
          </reference>
          <reference field="5" count="1">
            <x v="0"/>
          </reference>
        </references>
      </pivotArea>
    </format>
    <format dxfId="6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"/>
          </reference>
          <reference field="2" count="1" selected="0">
            <x v="3"/>
          </reference>
          <reference field="3" count="1" selected="0">
            <x v="0"/>
          </reference>
          <reference field="5" count="1">
            <x v="5"/>
          </reference>
        </references>
      </pivotArea>
    </format>
    <format dxfId="6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3"/>
          </reference>
          <reference field="5" count="1">
            <x v="6"/>
          </reference>
        </references>
      </pivotArea>
    </format>
    <format dxfId="6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4"/>
          </reference>
          <reference field="5" count="1">
            <x v="4"/>
          </reference>
        </references>
      </pivotArea>
    </format>
    <format dxfId="6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4"/>
          </reference>
          <reference field="5" count="1">
            <x v="6"/>
          </reference>
        </references>
      </pivotArea>
    </format>
    <format dxfId="6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3"/>
          </reference>
          <reference field="3" count="1" selected="0">
            <x v="5"/>
          </reference>
          <reference field="5" count="1">
            <x v="7"/>
          </reference>
        </references>
      </pivotArea>
    </format>
    <format dxfId="6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3" count="1" selected="0">
            <x v="6"/>
          </reference>
          <reference field="5" count="1">
            <x v="6"/>
          </reference>
        </references>
      </pivotArea>
    </format>
    <format dxfId="6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4"/>
          </reference>
          <reference field="3" count="1" selected="0">
            <x v="8"/>
          </reference>
          <reference field="5" count="1">
            <x v="10"/>
          </reference>
        </references>
      </pivotArea>
    </format>
    <format dxfId="5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5" count="1">
            <x v="6"/>
          </reference>
        </references>
      </pivotArea>
    </format>
    <format dxfId="5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  <reference field="5" count="1">
            <x v="5"/>
          </reference>
        </references>
      </pivotArea>
    </format>
    <format dxfId="5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5"/>
          </reference>
          <reference field="5" count="1">
            <x v="8"/>
          </reference>
        </references>
      </pivotArea>
    </format>
    <format dxfId="5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7"/>
          </reference>
          <reference field="5" count="1">
            <x v="9"/>
          </reference>
        </references>
      </pivotArea>
    </format>
    <format dxfId="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9"/>
          </reference>
          <reference field="5" count="1">
            <x v="8"/>
          </reference>
        </references>
      </pivotArea>
    </format>
    <format dxfId="5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5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49">
      <pivotArea field="0" type="button" dataOnly="0" labelOnly="1" outline="0" axis="axisRow" fieldPosition="0"/>
    </format>
    <format dxfId="48">
      <pivotArea field="1" type="button" dataOnly="0" labelOnly="1" outline="0" axis="axisRow" fieldPosition="1"/>
    </format>
    <format dxfId="47">
      <pivotArea field="2" type="button" dataOnly="0" labelOnly="1" outline="0" axis="axisRow" fieldPosition="2"/>
    </format>
    <format dxfId="46">
      <pivotArea field="3" type="button" dataOnly="0" labelOnly="1" outline="0" axis="axisRow" fieldPosition="3"/>
    </format>
    <format dxfId="45">
      <pivotArea field="5" type="button" dataOnly="0" labelOnly="1" outline="0" axis="axisRow" fieldPosition="4"/>
    </format>
    <format dxfId="44">
      <pivotArea field="4" type="button" dataOnly="0" labelOnly="1" outline="0" axis="axisRow" fieldPosition="5"/>
    </format>
    <format dxfId="43">
      <pivotArea field="6" type="button" dataOnly="0" labelOnly="1" outline="0" axis="axisRow" fieldPosition="6"/>
    </format>
    <format dxfId="42">
      <pivotArea field="7" type="button" dataOnly="0" labelOnly="1" outline="0" axis="axisRow" fieldPosition="7"/>
    </format>
    <format dxfId="41">
      <pivotArea field="7" type="button" dataOnly="0" labelOnly="1" outline="0" axis="axisRow" fieldPosition="7"/>
    </format>
    <format dxfId="40">
      <pivotArea dataOnly="0" labelOnly="1" grandRow="1" outline="0" fieldPosition="0"/>
    </format>
    <format dxfId="39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2"/>
          </reference>
          <reference field="7" count="1">
            <x v="7"/>
          </reference>
        </references>
      </pivotArea>
    </format>
    <format dxfId="38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7"/>
          </reference>
          <reference field="6" count="1" selected="0">
            <x v="3"/>
          </reference>
          <reference field="7" count="1">
            <x v="10"/>
          </reference>
        </references>
      </pivotArea>
    </format>
    <format dxfId="37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0"/>
          </reference>
        </references>
      </pivotArea>
    </format>
    <format dxfId="36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7"/>
          </reference>
          <reference field="6" count="1" selected="0">
            <x v="4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6"/>
          </reference>
          <reference field="5" count="1" selected="0">
            <x v="14"/>
          </reference>
          <reference field="6" count="1" selected="0">
            <x v="3"/>
          </reference>
          <reference field="7" count="1">
            <x v="6"/>
          </reference>
        </references>
      </pivotArea>
    </format>
    <format dxfId="34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3"/>
          </reference>
        </references>
      </pivotArea>
    </format>
    <format dxfId="33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5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32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7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6"/>
          </reference>
          <reference field="6" count="1" selected="0">
            <x v="3"/>
          </reference>
          <reference field="7" count="1">
            <x v="8"/>
          </reference>
        </references>
      </pivotArea>
    </format>
    <format dxfId="31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8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2"/>
          </reference>
          <reference field="5" count="1" selected="0">
            <x v="6"/>
          </reference>
          <reference field="6" count="1" selected="0">
            <x v="2"/>
          </reference>
          <reference field="7" count="1">
            <x v="7"/>
          </reference>
        </references>
      </pivotArea>
    </format>
    <format dxfId="30">
      <pivotArea dataOnly="0" labelOnly="1" outline="0" fieldPosition="0">
        <references count="8">
          <reference field="0" count="1" selected="0">
            <x v="0"/>
          </reference>
          <reference field="1" count="1" selected="0">
            <x v="9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9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9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  <reference field="3" count="1" selected="0">
            <x v="9"/>
          </reference>
          <reference field="4" count="1" selected="0">
            <x v="4"/>
          </reference>
          <reference field="5" count="1" selected="0">
            <x v="11"/>
          </reference>
          <reference field="6" count="1" selected="0">
            <x v="3"/>
          </reference>
          <reference field="7" count="1">
            <x v="8"/>
          </reference>
        </references>
      </pivotArea>
    </format>
    <format dxfId="28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2"/>
          </reference>
          <reference field="2" count="1" selected="0">
            <x v="4"/>
          </reference>
          <reference field="3" count="1" selected="0">
            <x v="10"/>
          </reference>
          <reference field="4" count="1" selected="0">
            <x v="6"/>
          </reference>
          <reference field="5" count="1" selected="0">
            <x v="12"/>
          </reference>
          <reference field="6" count="1" selected="0">
            <x v="4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4"/>
          </reference>
          <reference field="6" count="1" selected="0">
            <x v="3"/>
          </reference>
          <reference field="7" count="1">
            <x v="11"/>
          </reference>
        </references>
      </pivotArea>
    </format>
    <format dxfId="26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  <reference field="7" count="1">
            <x v="17"/>
          </reference>
        </references>
      </pivotArea>
    </format>
    <format dxfId="25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5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7"/>
          </reference>
          <reference field="6" count="1" selected="0">
            <x v="3"/>
          </reference>
          <reference field="7" count="1">
            <x v="8"/>
          </reference>
        </references>
      </pivotArea>
    </format>
    <format dxfId="24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6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0"/>
          </reference>
          <reference field="6" count="1" selected="0">
            <x v="2"/>
          </reference>
          <reference field="7" count="1">
            <x v="2"/>
          </reference>
        </references>
      </pivotArea>
    </format>
    <format dxfId="23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7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5"/>
          </reference>
        </references>
      </pivotArea>
    </format>
    <format dxfId="22">
      <pivotArea dataOnly="0" labelOnly="1" outline="0" fieldPosition="0">
        <references count="8">
          <reference field="0" count="1" selected="0">
            <x v="1"/>
          </reference>
          <reference field="1" count="1" selected="0">
            <x v="8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  <reference field="5" count="1" selected="0">
            <x v="4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21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0"/>
          </reference>
          <reference field="4" count="1" selected="0">
            <x v="6"/>
          </reference>
          <reference field="5" count="1" selected="0">
            <x v="12"/>
          </reference>
          <reference field="6" count="1" selected="0">
            <x v="7"/>
          </reference>
          <reference field="7" count="1">
            <x v="16"/>
          </reference>
        </references>
      </pivotArea>
    </format>
    <format dxfId="20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2"/>
          </reference>
          <reference field="2" count="1" selected="0">
            <x v="3"/>
          </reference>
          <reference field="3" count="1" selected="0">
            <x v="10"/>
          </reference>
          <reference field="4" count="1" selected="0">
            <x v="7"/>
          </reference>
          <reference field="5" count="1" selected="0">
            <x v="13"/>
          </reference>
          <reference field="6" count="1" selected="0">
            <x v="2"/>
          </reference>
          <reference field="7" count="1">
            <x v="2"/>
          </reference>
        </references>
      </pivotArea>
    </format>
    <format dxfId="19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18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6"/>
          </reference>
          <reference field="6" count="1" selected="0">
            <x v="5"/>
          </reference>
          <reference field="7" count="1">
            <x v="12"/>
          </reference>
        </references>
      </pivotArea>
    </format>
    <format dxfId="17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5"/>
          </reference>
        </references>
      </pivotArea>
    </format>
    <format dxfId="16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8"/>
          </reference>
          <reference field="6" count="1" selected="0">
            <x v="3"/>
          </reference>
          <reference field="7" count="1">
            <x v="10"/>
          </reference>
        </references>
      </pivotArea>
    </format>
    <format dxfId="15">
      <pivotArea dataOnly="0" labelOnly="1" outline="0" fieldPosition="0">
        <references count="8">
          <reference field="0" count="1" selected="0">
            <x v="2"/>
          </reference>
          <reference field="1" count="1" selected="0">
            <x v="7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6"/>
          </reference>
          <reference field="6" count="1" selected="0">
            <x v="2"/>
          </reference>
          <reference field="7" count="1">
            <x v="10"/>
          </reference>
        </references>
      </pivotArea>
    </format>
    <format dxfId="14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4"/>
          </reference>
          <reference field="6" count="1" selected="0">
            <x v="6"/>
          </reference>
          <reference field="7" count="1">
            <x v="17"/>
          </reference>
        </references>
      </pivotArea>
    </format>
    <format dxfId="13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1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3"/>
          </reference>
          <reference field="7" count="1">
            <x v="17"/>
          </reference>
        </references>
      </pivotArea>
    </format>
    <format dxfId="12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2"/>
          </reference>
          <reference field="2" count="1" selected="0">
            <x v="3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5"/>
          </reference>
          <reference field="6" count="1" selected="0">
            <x v="4"/>
          </reference>
          <reference field="7" count="1">
            <x v="9"/>
          </reference>
        </references>
      </pivotArea>
    </format>
    <format dxfId="11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5"/>
          </reference>
          <reference field="6" count="1" selected="0">
            <x v="0"/>
          </reference>
          <reference field="7" count="1">
            <x v="0"/>
          </reference>
        </references>
      </pivotArea>
    </format>
    <format dxfId="10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6"/>
          </reference>
          <reference field="6" count="1" selected="0">
            <x v="3"/>
          </reference>
          <reference field="7" count="1">
            <x v="8"/>
          </reference>
        </references>
      </pivotArea>
    </format>
    <format dxfId="9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1"/>
          </reference>
          <reference field="5" count="1" selected="0">
            <x v="4"/>
          </reference>
          <reference field="6" count="1" selected="0">
            <x v="1"/>
          </reference>
          <reference field="7" count="1">
            <x v="3"/>
          </reference>
        </references>
      </pivotArea>
    </format>
    <format dxfId="8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6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6"/>
          </reference>
          <reference field="6" count="1" selected="0">
            <x v="3"/>
          </reference>
          <reference field="7" count="1">
            <x v="10"/>
          </reference>
        </references>
      </pivotArea>
    </format>
    <format dxfId="7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7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7"/>
          </reference>
          <reference field="6" count="1" selected="0">
            <x v="5"/>
          </reference>
          <reference field="7" count="1">
            <x v="15"/>
          </reference>
        </references>
      </pivotArea>
    </format>
    <format dxfId="6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1"/>
          </reference>
          <reference field="5" count="1" selected="0">
            <x v="6"/>
          </reference>
          <reference field="6" count="1" selected="0">
            <x v="1"/>
          </reference>
          <reference field="7" count="1">
            <x v="3"/>
          </reference>
        </references>
      </pivotArea>
    </format>
    <format dxfId="5">
      <pivotArea dataOnly="0" labelOnly="1" outline="0" fieldPosition="0">
        <references count="8">
          <reference field="0" count="1" selected="0">
            <x v="3"/>
          </reference>
          <reference field="1" count="1" selected="0">
            <x v="9"/>
          </reference>
          <reference field="2" count="1" selected="0">
            <x v="4"/>
          </reference>
          <reference field="3" count="1" selected="0">
            <x v="8"/>
          </reference>
          <reference field="4" count="1" selected="0">
            <x v="4"/>
          </reference>
          <reference field="5" count="1" selected="0">
            <x v="10"/>
          </reference>
          <reference field="6" count="1" selected="0">
            <x v="3"/>
          </reference>
          <reference field="7" count="1">
            <x v="8"/>
          </reference>
        </references>
      </pivotArea>
    </format>
    <format dxfId="4">
      <pivotArea dataOnly="0" labelOnly="1" outline="0" fieldPosition="0">
        <references count="8"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6"/>
          </reference>
          <reference field="6" count="1" selected="0">
            <x v="5"/>
          </reference>
          <reference field="7" count="1">
            <x v="10"/>
          </reference>
        </references>
      </pivotArea>
    </format>
    <format dxfId="3">
      <pivotArea dataOnly="0" labelOnly="1" outline="0" fieldPosition="0">
        <references count="8">
          <reference field="0" count="1" selected="0">
            <x v="4"/>
          </reference>
          <reference field="1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5"/>
          </reference>
          <reference field="6" count="1" selected="0">
            <x v="4"/>
          </reference>
          <reference field="7" count="1">
            <x v="14"/>
          </reference>
        </references>
      </pivotArea>
    </format>
    <format dxfId="2">
      <pivotArea dataOnly="0" labelOnly="1" outline="0" fieldPosition="0">
        <references count="8">
          <reference field="0" count="1" selected="0">
            <x v="4"/>
          </reference>
          <reference field="1" count="1" selected="0">
            <x v="3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8"/>
          </reference>
          <reference field="6" count="1" selected="0">
            <x v="3"/>
          </reference>
          <reference field="7" count="1">
            <x v="8"/>
          </reference>
        </references>
      </pivotArea>
    </format>
    <format dxfId="1">
      <pivotArea dataOnly="0" labelOnly="1" outline="0" fieldPosition="0">
        <references count="8">
          <reference field="0" count="1" selected="0">
            <x v="4"/>
          </reference>
          <reference field="1" count="1" selected="0">
            <x v="4"/>
          </reference>
          <reference field="2" count="1" selected="0">
            <x v="4"/>
          </reference>
          <reference field="3" count="1" selected="0">
            <x v="7"/>
          </reference>
          <reference field="4" count="1" selected="0">
            <x v="4"/>
          </reference>
          <reference field="5" count="1" selected="0">
            <x v="9"/>
          </reference>
          <reference field="6" count="1" selected="0">
            <x v="2"/>
          </reference>
          <reference field="7" count="1">
            <x v="4"/>
          </reference>
        </references>
      </pivotArea>
    </format>
    <format dxfId="0">
      <pivotArea dataOnly="0" labelOnly="1" outline="0" fieldPosition="0">
        <references count="8">
          <reference field="0" count="1" selected="0">
            <x v="4"/>
          </reference>
          <reference field="1" count="1" selected="0">
            <x v="5"/>
          </reference>
          <reference field="2" count="1" selected="0">
            <x v="1"/>
          </reference>
          <reference field="3" count="1" selected="0">
            <x v="9"/>
          </reference>
          <reference field="4" count="1" selected="0">
            <x v="0"/>
          </reference>
          <reference field="5" count="1" selected="0">
            <x v="8"/>
          </reference>
          <reference field="6" count="1" selected="0">
            <x v="2"/>
          </reference>
          <reference field="7" count="1">
            <x v="13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855DA-4505-4D83-8362-066891B136AA}" name="Tableau croisé dynamique6" cacheId="14" dataOnRows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I2:J4" firstHeaderRow="1" firstDataRow="1" firstDataCol="1"/>
  <pivotFields count="8">
    <pivotField showAll="0" includeNewItemsInFilter="1">
      <items count="6">
        <item x="0"/>
        <item x="4"/>
        <item x="3"/>
        <item x="1"/>
        <item x="2"/>
        <item t="default"/>
      </items>
    </pivotField>
    <pivotField showAll="0"/>
    <pivotField showAll="0">
      <items count="7">
        <item x="5"/>
        <item x="0"/>
        <item x="4"/>
        <item x="2"/>
        <item x="1"/>
        <item x="3"/>
        <item t="default"/>
      </items>
    </pivotField>
    <pivotField numFmtId="14" showAll="0"/>
    <pivotField dataField="1" showAll="0"/>
    <pivotField numFmtId="14" showAll="0"/>
    <pivotField dataField="1" numFmtId="3" showAll="0"/>
    <pivotField numFmtId="9"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Somme de Days completed" fld="6" baseField="0" baseItem="0"/>
    <dataField name="Somme de Duration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Project" xr10:uid="{28ED2A01-8556-4719-9ECB-3A1EE1C01E5B}" sourceName="Project">
  <pivotTables>
    <pivotTable tabId="7" name="Tableau croisé dynamique6"/>
    <pivotTable tabId="6" name="Tableau croisé dynamique1"/>
  </pivotTables>
  <data>
    <tabular pivotCacheId="460988080">
      <items count="5">
        <i x="0" s="1"/>
        <i x="4" s="1"/>
        <i x="3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anager" xr10:uid="{68D312BC-EA9D-41FF-BE97-4251D87A10C0}" sourceName="Manager">
  <pivotTables>
    <pivotTable tabId="6" name="Tableau croisé dynamique1"/>
    <pivotTable tabId="7" name="Tableau croisé dynamique6"/>
  </pivotTables>
  <data>
    <tabular pivotCacheId="460988080">
      <items count="6">
        <i x="5" s="1"/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Resp_tâche__________________________backend" xr10:uid="{68FB5D0E-6E5C-4E29-9B4B-E102D15FDE17}" sourceName="Resp tâche                          backend">
  <extLst>
    <x:ext xmlns:x15="http://schemas.microsoft.com/office/spreadsheetml/2010/11/main" uri="{2F2917AC-EB37-4324-AD4E-5DD8C200BD13}">
      <x15:tableSlicerCache tableId="3" column="4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sp tâche                          backend" xr10:uid="{127C3941-5677-4A30-ADB4-6615D268E6E0}" cache="Segment_Resp_tâche__________________________backend" caption="Resp tâche                          backend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ject" xr10:uid="{98AD9611-D194-4E31-A98F-3438079C2250}" cache="Segment_Project" caption="Project" columnCount="5" rowHeight="234950"/>
  <slicer name="Ressources  " xr10:uid="{378A103E-2BFF-4992-909E-4606ACF41AD3}" cache="Segment_Manager" caption="Ressources  " columnCount="5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0B462E-641D-407F-9C27-47E602E37BAC}" name="Tableau3" displayName="Tableau3" ref="A8:V37" totalsRowShown="0" headerRowDxfId="125" dataDxfId="123" headerRowBorderDxfId="124" tableBorderDxfId="122">
  <autoFilter ref="A8:V37" xr:uid="{C10B462E-641D-407F-9C27-47E602E37BAC}">
    <filterColumn colId="3">
      <filters blank="1">
        <filter val="Peggy C."/>
      </filters>
    </filterColumn>
  </autoFilter>
  <tableColumns count="22">
    <tableColumn id="1" xr3:uid="{11E394D6-A2EE-446E-99E8-32096829B257}" name="N° tâche_x000a_ou n° GLPI" dataDxfId="121"/>
    <tableColumn id="2" xr3:uid="{0CC8FFA9-E476-499B-A6BB-0DF348734748}" name="Description tâche" dataDxfId="120"/>
    <tableColumn id="3" xr3:uid="{2C5FAD3B-EE4A-4E1D-8EF9-348C07E47BA7}" name="Type _x000a_tâche" dataDxfId="119"/>
    <tableColumn id="4" xr3:uid="{A9E16088-2EEA-42A4-8BC5-9540A636ACE5}" name="Resp tâche                          backend" dataDxfId="118"/>
    <tableColumn id="5" xr3:uid="{4C93E205-E631-470F-9CC9-52905FBCE763}" name="Statut              backend                    " dataDxfId="117"/>
    <tableColumn id="6" xr3:uid="{03F6198C-5498-4F54-B3E9-2CF345823FFC}" name="Durée réelle backend" dataDxfId="116"/>
    <tableColumn id="7" xr3:uid="{17354F29-8E6A-4C36-B40F-9EEE6D048ED5}" name="Chiffrage initial backend" dataDxfId="115"/>
    <tableColumn id="8" xr3:uid="{B91CAF4B-AF29-4403-82CB-B7472D2B4155}" name="RAF backend_x000a_à rendre dynamique" dataDxfId="114"/>
    <tableColumn id="9" xr3:uid="{C68ACE40-5D78-4498-BFF9-2CF67EF4CFE7}" name="Resp tâche                         frontend" dataDxfId="113"/>
    <tableColumn id="10" xr3:uid="{39A762C6-16D8-4242-9BA8-C68F0D7DBCE2}" name="Statut              frontend" dataDxfId="112"/>
    <tableColumn id="11" xr3:uid="{B2F13533-7F5E-4031-BC07-3637675800DF}" name="Durée réelle frontend" dataDxfId="111"/>
    <tableColumn id="12" xr3:uid="{CF51F05C-50C5-46CB-88C8-D4CB32B81221}" name="Chiffrage initial frontend" dataDxfId="110"/>
    <tableColumn id="13" xr3:uid="{5F4C7404-30E4-4751-9423-5604586C6512}" name="RAF frontend_x000a_à rendre dynamique" dataDxfId="109"/>
    <tableColumn id="14" xr3:uid="{15294CE8-8BF3-4D1D-814C-8B732C546CE7}" name="15% _x000a_coordination" dataDxfId="108"/>
    <tableColumn id="15" xr3:uid="{0A66B810-E93D-4683-BC89-A3282D1DC5E5}" name="Priorité" dataDxfId="107"/>
    <tableColumn id="16" xr3:uid="{B4958E05-A7F3-402F-9A67-19C15A414975}" name="Dépendances" dataDxfId="106"/>
    <tableColumn id="17" xr3:uid="{120D1DD0-1D0C-40AA-BCC4-722729A543CF}" name="Date                début" dataDxfId="105"/>
    <tableColumn id="18" xr3:uid="{18EC8965-EFC2-4126-9136-ABC14094701A}" name="Date_x000a_fin" dataDxfId="104"/>
    <tableColumn id="19" xr3:uid="{9A632926-B2BA-4C52-9B3B-A9112AA0254D}" name="Nb jours ouvrés" dataDxfId="103"/>
    <tableColumn id="20" xr3:uid="{BADCF1E8-FFE3-42A5-AFD3-170780406C74}" name="%_x000a_avancement" dataDxfId="102"/>
    <tableColumn id="21" xr3:uid="{D0731887-DE17-4214-AA5B-8041963B595E}" name="Statut_x000a_recette" dataDxfId="101"/>
    <tableColumn id="22" xr3:uid="{A06E9FCE-7D87-4FA6-A9BE-7F99935F6712}" name="Notes" dataDxfId="1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FAFAF-8ACC-4293-B113-841B223045EB}" name="TabDashboard" displayName="TabDashboard" ref="A1:H42" totalsRowShown="0">
  <autoFilter ref="A1:H42" xr:uid="{3B7FAFAF-8ACC-4293-B113-841B223045EB}"/>
  <tableColumns count="8">
    <tableColumn id="1" xr3:uid="{58F7DD73-F384-4EB6-BE5B-5DCF507D1D93}" name="Project"/>
    <tableColumn id="2" xr3:uid="{2050D11A-0F5A-4C2B-AA31-B3C378C98D78}" name="Task"/>
    <tableColumn id="3" xr3:uid="{7E6B41D5-5354-422B-910D-2B21D6D02C04}" name="Manager"/>
    <tableColumn id="4" xr3:uid="{D981EB47-D20B-47C9-9045-F3E669F87D81}" name="Start Date"/>
    <tableColumn id="5" xr3:uid="{7C232124-2C25-4967-B021-6734FEF91DF7}" name="Duration"/>
    <tableColumn id="6" xr3:uid="{E1881777-47A3-45A1-B89B-EE5535A5B2FD}" name="End Date">
      <calculatedColumnFormula>WORKDAY.INTL(TabDashboard[[#This Row],[Start Date]]-1,TabDashboard[[#This Row],[Duration]],1)</calculatedColumnFormula>
    </tableColumn>
    <tableColumn id="7" xr3:uid="{DB44431D-3A20-42B4-944E-0719D776CA99}" name="Days completed"/>
    <tableColumn id="8" xr3:uid="{9CFF0529-0B2E-4ADF-9719-2F861367E598}" name="Progress">
      <calculatedColumnFormula>TabDashboard[[#This Row],[Days completed]]/TabDashboard[[#This Row],[Duration]]</calculatedColumnFormula>
    </tableColumn>
  </tableColumns>
  <tableStyleInfo name="turquoiseLegere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Mes couleurs">
      <a:dk1>
        <a:sysClr val="windowText" lastClr="000000"/>
      </a:dk1>
      <a:lt1>
        <a:sysClr val="window" lastClr="FFFFFF"/>
      </a:lt1>
      <a:dk2>
        <a:srgbClr val="B5D3D2"/>
      </a:dk2>
      <a:lt2>
        <a:srgbClr val="B5D3D2"/>
      </a:lt2>
      <a:accent1>
        <a:srgbClr val="B5D3D2"/>
      </a:accent1>
      <a:accent2>
        <a:srgbClr val="FF7D7D"/>
      </a:accent2>
      <a:accent3>
        <a:srgbClr val="B5D3D2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07/relationships/slicer" Target="../slicers/slicer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6" Type="http://schemas.microsoft.com/office/2007/relationships/slicer" Target="../slicers/slicer2.xml"/><Relationship Id="rId5" Type="http://schemas.openxmlformats.org/officeDocument/2006/relationships/ctrlProp" Target="../ctrlProps/ctrlProp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E6B5-A1D0-43C2-8277-23922782AC9A}">
  <sheetPr codeName="Feuil1">
    <tabColor theme="4"/>
  </sheetPr>
  <dimension ref="A1:V39"/>
  <sheetViews>
    <sheetView workbookViewId="0">
      <selection activeCell="B9" sqref="B9"/>
    </sheetView>
  </sheetViews>
  <sheetFormatPr baseColWidth="10" defaultRowHeight="14.4" x14ac:dyDescent="0.3"/>
  <cols>
    <col min="1" max="1" width="14.21875" style="64" customWidth="1"/>
    <col min="2" max="2" width="51.33203125" style="24" bestFit="1" customWidth="1"/>
    <col min="3" max="3" width="9.6640625" style="24" customWidth="1"/>
    <col min="4" max="4" width="27.6640625" style="25" customWidth="1"/>
    <col min="5" max="5" width="27.33203125" style="25" customWidth="1"/>
    <col min="6" max="6" width="18.21875" style="25" customWidth="1"/>
    <col min="7" max="7" width="20.6640625" style="24" customWidth="1"/>
    <col min="8" max="8" width="11.5546875" style="25"/>
    <col min="9" max="9" width="27.6640625" style="25" customWidth="1"/>
    <col min="10" max="10" width="19.44140625" style="25" customWidth="1"/>
    <col min="11" max="11" width="18.6640625" style="25" customWidth="1"/>
    <col min="12" max="12" width="21.109375" style="24" customWidth="1"/>
    <col min="13" max="13" width="15.33203125" style="25" customWidth="1"/>
    <col min="14" max="14" width="13.6640625" style="24" customWidth="1"/>
    <col min="15" max="15" width="11.77734375" style="25" customWidth="1"/>
    <col min="16" max="16" width="12.6640625" style="24" customWidth="1"/>
    <col min="17" max="17" width="17.109375" style="24" customWidth="1"/>
    <col min="18" max="18" width="11.5546875" style="24"/>
    <col min="19" max="19" width="14.33203125" style="24" customWidth="1"/>
    <col min="20" max="21" width="13.6640625" style="24" customWidth="1"/>
    <col min="22" max="22" width="22.44140625" style="24" customWidth="1"/>
    <col min="23" max="16384" width="11.5546875" style="24"/>
  </cols>
  <sheetData>
    <row r="1" spans="1:22" ht="18.600000000000001" customHeight="1" x14ac:dyDescent="0.3">
      <c r="A1" s="63"/>
      <c r="B1" s="22" t="s">
        <v>1</v>
      </c>
      <c r="C1" s="107" t="s">
        <v>6</v>
      </c>
      <c r="D1" s="108"/>
      <c r="E1" s="23"/>
      <c r="F1" s="23"/>
      <c r="H1" s="23"/>
      <c r="I1" s="23"/>
      <c r="M1" s="23"/>
    </row>
    <row r="2" spans="1:22" ht="18.600000000000001" customHeight="1" x14ac:dyDescent="0.3">
      <c r="A2" s="63"/>
      <c r="B2" s="22" t="s">
        <v>2</v>
      </c>
      <c r="C2" s="107" t="s">
        <v>5</v>
      </c>
      <c r="D2" s="108"/>
      <c r="E2" s="23"/>
      <c r="F2" s="23"/>
      <c r="H2" s="23"/>
      <c r="I2" s="23"/>
      <c r="J2" s="23"/>
      <c r="K2" s="23"/>
      <c r="O2" s="23"/>
    </row>
    <row r="3" spans="1:22" ht="18.600000000000001" customHeight="1" x14ac:dyDescent="0.3">
      <c r="A3" s="63"/>
      <c r="B3" s="65" t="s">
        <v>3</v>
      </c>
      <c r="C3" s="107" t="s">
        <v>0</v>
      </c>
      <c r="D3" s="108"/>
      <c r="E3" s="23"/>
      <c r="F3" s="23"/>
      <c r="H3" s="23"/>
      <c r="I3" s="23"/>
      <c r="J3" s="23"/>
      <c r="K3" s="23"/>
      <c r="O3" s="23"/>
    </row>
    <row r="4" spans="1:22" ht="18.600000000000001" customHeight="1" x14ac:dyDescent="0.3">
      <c r="A4" s="63"/>
      <c r="B4" s="65" t="s">
        <v>4</v>
      </c>
      <c r="C4" s="109">
        <v>44714</v>
      </c>
      <c r="D4" s="110"/>
    </row>
    <row r="5" spans="1:22" ht="14.4" customHeight="1" x14ac:dyDescent="0.3">
      <c r="A5" s="63"/>
      <c r="B5" s="26"/>
      <c r="C5" s="26"/>
      <c r="D5" s="23"/>
    </row>
    <row r="8" spans="1:22" ht="36" x14ac:dyDescent="0.3">
      <c r="A8" s="97" t="s">
        <v>121</v>
      </c>
      <c r="B8" s="98" t="s">
        <v>71</v>
      </c>
      <c r="C8" s="98" t="s">
        <v>66</v>
      </c>
      <c r="D8" s="98" t="s">
        <v>45</v>
      </c>
      <c r="E8" s="98" t="s">
        <v>54</v>
      </c>
      <c r="F8" s="98" t="s">
        <v>72</v>
      </c>
      <c r="G8" s="98" t="s">
        <v>64</v>
      </c>
      <c r="H8" s="98" t="s">
        <v>122</v>
      </c>
      <c r="I8" s="98" t="s">
        <v>46</v>
      </c>
      <c r="J8" s="98" t="s">
        <v>53</v>
      </c>
      <c r="K8" s="98" t="s">
        <v>73</v>
      </c>
      <c r="L8" s="98" t="s">
        <v>65</v>
      </c>
      <c r="M8" s="98" t="s">
        <v>123</v>
      </c>
      <c r="N8" s="98" t="s">
        <v>74</v>
      </c>
      <c r="O8" s="99" t="s">
        <v>48</v>
      </c>
      <c r="P8" s="99" t="s">
        <v>47</v>
      </c>
      <c r="Q8" s="98" t="s">
        <v>52</v>
      </c>
      <c r="R8" s="98" t="s">
        <v>67</v>
      </c>
      <c r="S8" s="98" t="s">
        <v>56</v>
      </c>
      <c r="T8" s="98" t="s">
        <v>68</v>
      </c>
      <c r="U8" s="98" t="s">
        <v>69</v>
      </c>
      <c r="V8" s="100" t="s">
        <v>44</v>
      </c>
    </row>
    <row r="9" spans="1:22" x14ac:dyDescent="0.3">
      <c r="A9" s="91" t="s">
        <v>89</v>
      </c>
      <c r="B9" s="27" t="s">
        <v>30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  <c r="N9" s="27"/>
      <c r="O9" s="29"/>
      <c r="P9" s="29"/>
      <c r="Q9" s="30">
        <f>MIN(Q10:Q13)</f>
        <v>44796</v>
      </c>
      <c r="R9" s="30">
        <f>MAX(R10:R13)</f>
        <v>44839</v>
      </c>
      <c r="S9" s="27">
        <f>NETWORKDAYS(Q9,R9)</f>
        <v>32</v>
      </c>
      <c r="T9" s="27"/>
      <c r="U9" s="27"/>
      <c r="V9" s="94"/>
    </row>
    <row r="10" spans="1:22" hidden="1" x14ac:dyDescent="0.3">
      <c r="A10" s="92" t="s">
        <v>35</v>
      </c>
      <c r="B10" s="66" t="s">
        <v>173</v>
      </c>
      <c r="C10" s="33" t="s">
        <v>61</v>
      </c>
      <c r="D10" s="33" t="s">
        <v>40</v>
      </c>
      <c r="E10" s="33" t="s">
        <v>55</v>
      </c>
      <c r="F10" s="33">
        <v>10</v>
      </c>
      <c r="G10" s="33">
        <v>10</v>
      </c>
      <c r="H10" s="33">
        <v>3</v>
      </c>
      <c r="I10" s="33" t="s">
        <v>40</v>
      </c>
      <c r="J10" s="33" t="s">
        <v>55</v>
      </c>
      <c r="K10" s="33">
        <v>10</v>
      </c>
      <c r="L10" s="33">
        <v>5</v>
      </c>
      <c r="M10" s="34">
        <v>3</v>
      </c>
      <c r="N10" s="33">
        <f>15%*(SUM(F10,K10))</f>
        <v>3</v>
      </c>
      <c r="O10" s="35" t="s">
        <v>49</v>
      </c>
      <c r="P10" s="36"/>
      <c r="Q10" s="37">
        <v>44796</v>
      </c>
      <c r="R10" s="37">
        <v>44838</v>
      </c>
      <c r="S10" s="33">
        <f>NETWORKDAYS(Q10,R10)</f>
        <v>31</v>
      </c>
      <c r="T10" s="38">
        <f>(1-SUM(H10+M10)/SUM(G10+L10))</f>
        <v>0.6</v>
      </c>
      <c r="U10" s="33" t="s">
        <v>70</v>
      </c>
      <c r="V10" s="95"/>
    </row>
    <row r="11" spans="1:22" hidden="1" x14ac:dyDescent="0.3">
      <c r="A11" s="92" t="s">
        <v>8</v>
      </c>
      <c r="B11" s="66" t="s">
        <v>9</v>
      </c>
      <c r="C11" s="33" t="s">
        <v>62</v>
      </c>
      <c r="D11" s="33" t="s">
        <v>41</v>
      </c>
      <c r="E11" s="33" t="s">
        <v>57</v>
      </c>
      <c r="F11" s="33">
        <v>10</v>
      </c>
      <c r="G11" s="33">
        <v>10</v>
      </c>
      <c r="H11" s="33"/>
      <c r="I11" s="33" t="s">
        <v>41</v>
      </c>
      <c r="J11" s="33" t="s">
        <v>57</v>
      </c>
      <c r="K11" s="33">
        <v>5</v>
      </c>
      <c r="L11" s="33">
        <v>5</v>
      </c>
      <c r="M11" s="34"/>
      <c r="N11" s="33">
        <f>15%*(SUM(F11,K11))</f>
        <v>2.25</v>
      </c>
      <c r="O11" s="35" t="s">
        <v>50</v>
      </c>
      <c r="P11" s="36"/>
      <c r="Q11" s="37">
        <v>44805</v>
      </c>
      <c r="R11" s="37">
        <v>44839</v>
      </c>
      <c r="S11" s="33">
        <f>NETWORKDAYS(Q11,R11)</f>
        <v>25</v>
      </c>
      <c r="T11" s="33">
        <f>(SUM(H11+M11)/SUM(G11+L11)-1)</f>
        <v>-1</v>
      </c>
      <c r="U11" s="33" t="s">
        <v>70</v>
      </c>
      <c r="V11" s="95"/>
    </row>
    <row r="12" spans="1:22" hidden="1" x14ac:dyDescent="0.3">
      <c r="A12" s="92" t="s">
        <v>10</v>
      </c>
      <c r="B12" s="66" t="s">
        <v>11</v>
      </c>
      <c r="C12" s="33" t="s">
        <v>61</v>
      </c>
      <c r="D12" s="33" t="s">
        <v>42</v>
      </c>
      <c r="E12" s="33" t="s">
        <v>58</v>
      </c>
      <c r="F12" s="33">
        <v>10</v>
      </c>
      <c r="G12" s="33">
        <v>10</v>
      </c>
      <c r="H12" s="33"/>
      <c r="I12" s="33" t="s">
        <v>42</v>
      </c>
      <c r="J12" s="33" t="s">
        <v>55</v>
      </c>
      <c r="K12" s="33">
        <v>5</v>
      </c>
      <c r="L12" s="33">
        <v>5</v>
      </c>
      <c r="M12" s="34"/>
      <c r="N12" s="33">
        <f>15%*(SUM(F12,K12))</f>
        <v>2.25</v>
      </c>
      <c r="O12" s="33" t="s">
        <v>51</v>
      </c>
      <c r="P12" s="36"/>
      <c r="Q12" s="33"/>
      <c r="R12" s="33"/>
      <c r="S12" s="33"/>
      <c r="T12" s="33">
        <f>(SUM(H12+M12)/SUM(G12+L12)-1)</f>
        <v>-1</v>
      </c>
      <c r="U12" s="33" t="s">
        <v>70</v>
      </c>
      <c r="V12" s="95"/>
    </row>
    <row r="13" spans="1:22" x14ac:dyDescent="0.3">
      <c r="A13" s="92" t="s">
        <v>12</v>
      </c>
      <c r="B13" s="66" t="s">
        <v>13</v>
      </c>
      <c r="C13" s="33" t="s">
        <v>63</v>
      </c>
      <c r="D13" s="33" t="s">
        <v>43</v>
      </c>
      <c r="E13" s="33" t="s">
        <v>59</v>
      </c>
      <c r="F13" s="33">
        <v>10</v>
      </c>
      <c r="G13" s="33">
        <v>10</v>
      </c>
      <c r="H13" s="33"/>
      <c r="I13" s="33" t="s">
        <v>43</v>
      </c>
      <c r="J13" s="33" t="s">
        <v>60</v>
      </c>
      <c r="K13" s="33">
        <v>5</v>
      </c>
      <c r="L13" s="33">
        <v>5</v>
      </c>
      <c r="M13" s="34"/>
      <c r="N13" s="33">
        <f>15%*(SUM(F13,K13))</f>
        <v>2.25</v>
      </c>
      <c r="O13" s="33"/>
      <c r="P13" s="36"/>
      <c r="Q13" s="33"/>
      <c r="R13" s="33"/>
      <c r="S13" s="33"/>
      <c r="T13" s="33">
        <f>(SUM(H13+M13)/SUM(G13+L13)-1)</f>
        <v>-1</v>
      </c>
      <c r="U13" s="33" t="s">
        <v>70</v>
      </c>
      <c r="V13" s="95"/>
    </row>
    <row r="14" spans="1:22" x14ac:dyDescent="0.3">
      <c r="A14" s="93" t="s">
        <v>92</v>
      </c>
      <c r="B14" s="39" t="s">
        <v>31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40"/>
      <c r="N14" s="39"/>
      <c r="O14" s="41"/>
      <c r="P14" s="39"/>
      <c r="Q14" s="42"/>
      <c r="R14" s="42"/>
      <c r="S14" s="39"/>
      <c r="T14" s="39"/>
      <c r="U14" s="39"/>
      <c r="V14" s="96"/>
    </row>
    <row r="15" spans="1:22" hidden="1" x14ac:dyDescent="0.3">
      <c r="A15" s="92" t="s">
        <v>124</v>
      </c>
      <c r="B15" s="66" t="s">
        <v>7</v>
      </c>
      <c r="C15" s="32"/>
      <c r="D15" s="33" t="s">
        <v>40</v>
      </c>
      <c r="E15" s="33"/>
      <c r="F15" s="33"/>
      <c r="G15" s="32"/>
      <c r="H15" s="33"/>
      <c r="I15" s="33"/>
      <c r="J15" s="33" t="s">
        <v>55</v>
      </c>
      <c r="K15" s="33"/>
      <c r="L15" s="32"/>
      <c r="M15" s="34"/>
      <c r="N15" s="32"/>
      <c r="O15" s="35" t="s">
        <v>49</v>
      </c>
      <c r="P15" s="32"/>
      <c r="Q15" s="43"/>
      <c r="R15" s="43"/>
      <c r="S15" s="32"/>
      <c r="T15" s="32"/>
      <c r="U15" s="32"/>
      <c r="V15" s="95"/>
    </row>
    <row r="16" spans="1:22" hidden="1" x14ac:dyDescent="0.3">
      <c r="A16" s="92" t="s">
        <v>14</v>
      </c>
      <c r="B16" s="66" t="s">
        <v>15</v>
      </c>
      <c r="C16" s="32"/>
      <c r="D16" s="33" t="s">
        <v>41</v>
      </c>
      <c r="E16" s="33" t="s">
        <v>57</v>
      </c>
      <c r="F16" s="33"/>
      <c r="G16" s="32"/>
      <c r="H16" s="33"/>
      <c r="I16" s="33"/>
      <c r="J16" s="33" t="s">
        <v>57</v>
      </c>
      <c r="K16" s="33"/>
      <c r="L16" s="32"/>
      <c r="M16" s="34"/>
      <c r="N16" s="32"/>
      <c r="O16" s="35" t="s">
        <v>50</v>
      </c>
      <c r="P16" s="32"/>
      <c r="Q16" s="43"/>
      <c r="R16" s="43"/>
      <c r="S16" s="32"/>
      <c r="T16" s="32"/>
      <c r="U16" s="32"/>
      <c r="V16" s="95"/>
    </row>
    <row r="17" spans="1:22" hidden="1" x14ac:dyDescent="0.3">
      <c r="A17" s="92" t="s">
        <v>16</v>
      </c>
      <c r="B17" s="66" t="s">
        <v>15</v>
      </c>
      <c r="C17" s="32"/>
      <c r="D17" s="33" t="s">
        <v>42</v>
      </c>
      <c r="E17" s="33" t="s">
        <v>58</v>
      </c>
      <c r="F17" s="33"/>
      <c r="G17" s="32"/>
      <c r="H17" s="33"/>
      <c r="I17" s="33"/>
      <c r="J17" s="33" t="s">
        <v>59</v>
      </c>
      <c r="K17" s="33"/>
      <c r="L17" s="32"/>
      <c r="M17" s="34"/>
      <c r="N17" s="32"/>
      <c r="O17" s="33" t="s">
        <v>51</v>
      </c>
      <c r="P17" s="32"/>
      <c r="Q17" s="43"/>
      <c r="R17" s="43"/>
      <c r="S17" s="32"/>
      <c r="T17" s="32"/>
      <c r="U17" s="32"/>
      <c r="V17" s="95"/>
    </row>
    <row r="18" spans="1:22" x14ac:dyDescent="0.3">
      <c r="A18" s="92" t="s">
        <v>17</v>
      </c>
      <c r="B18" s="66" t="s">
        <v>15</v>
      </c>
      <c r="C18" s="32"/>
      <c r="D18" s="33" t="s">
        <v>43</v>
      </c>
      <c r="E18" s="33" t="s">
        <v>59</v>
      </c>
      <c r="F18" s="33"/>
      <c r="G18" s="32"/>
      <c r="H18" s="33"/>
      <c r="I18" s="33"/>
      <c r="J18" s="33" t="s">
        <v>60</v>
      </c>
      <c r="K18" s="33"/>
      <c r="L18" s="32"/>
      <c r="M18" s="34"/>
      <c r="N18" s="32"/>
      <c r="O18" s="33"/>
      <c r="P18" s="32"/>
      <c r="Q18" s="43"/>
      <c r="R18" s="43"/>
      <c r="S18" s="32"/>
      <c r="T18" s="32"/>
      <c r="U18" s="32"/>
      <c r="V18" s="95"/>
    </row>
    <row r="19" spans="1:22" hidden="1" x14ac:dyDescent="0.3">
      <c r="A19" s="92" t="s">
        <v>36</v>
      </c>
      <c r="B19" s="66" t="s">
        <v>7</v>
      </c>
      <c r="C19" s="32"/>
      <c r="D19" s="33" t="s">
        <v>40</v>
      </c>
      <c r="E19" s="33"/>
      <c r="F19" s="33"/>
      <c r="G19" s="32"/>
      <c r="H19" s="33"/>
      <c r="I19" s="33"/>
      <c r="J19" s="33"/>
      <c r="K19" s="33"/>
      <c r="L19" s="32"/>
      <c r="M19" s="34"/>
      <c r="N19" s="32"/>
      <c r="O19" s="35" t="s">
        <v>49</v>
      </c>
      <c r="P19" s="32"/>
      <c r="Q19" s="43"/>
      <c r="R19" s="43"/>
      <c r="S19" s="32"/>
      <c r="T19" s="32"/>
      <c r="U19" s="32"/>
      <c r="V19" s="95"/>
    </row>
    <row r="20" spans="1:22" hidden="1" x14ac:dyDescent="0.3">
      <c r="A20" s="92" t="s">
        <v>18</v>
      </c>
      <c r="B20" s="66" t="s">
        <v>15</v>
      </c>
      <c r="C20" s="32"/>
      <c r="D20" s="33" t="s">
        <v>41</v>
      </c>
      <c r="E20" s="33"/>
      <c r="F20" s="33"/>
      <c r="G20" s="32"/>
      <c r="H20" s="33"/>
      <c r="I20" s="33"/>
      <c r="J20" s="33"/>
      <c r="K20" s="33"/>
      <c r="L20" s="32"/>
      <c r="M20" s="34"/>
      <c r="N20" s="32"/>
      <c r="O20" s="35" t="s">
        <v>50</v>
      </c>
      <c r="P20" s="32"/>
      <c r="Q20" s="43"/>
      <c r="R20" s="43"/>
      <c r="S20" s="32"/>
      <c r="T20" s="32"/>
      <c r="U20" s="32"/>
      <c r="V20" s="95"/>
    </row>
    <row r="21" spans="1:22" hidden="1" x14ac:dyDescent="0.3">
      <c r="A21" s="92" t="s">
        <v>19</v>
      </c>
      <c r="B21" s="66" t="s">
        <v>15</v>
      </c>
      <c r="C21" s="32"/>
      <c r="D21" s="33" t="s">
        <v>42</v>
      </c>
      <c r="E21" s="33"/>
      <c r="F21" s="33"/>
      <c r="G21" s="32"/>
      <c r="H21" s="33"/>
      <c r="I21" s="33"/>
      <c r="J21" s="33"/>
      <c r="K21" s="33"/>
      <c r="L21" s="32"/>
      <c r="M21" s="34"/>
      <c r="N21" s="32"/>
      <c r="O21" s="33" t="s">
        <v>51</v>
      </c>
      <c r="P21" s="32"/>
      <c r="Q21" s="43"/>
      <c r="R21" s="43"/>
      <c r="S21" s="32"/>
      <c r="T21" s="32"/>
      <c r="U21" s="32"/>
      <c r="V21" s="95"/>
    </row>
    <row r="22" spans="1:22" x14ac:dyDescent="0.3">
      <c r="A22" s="92" t="s">
        <v>20</v>
      </c>
      <c r="B22" s="66" t="s">
        <v>15</v>
      </c>
      <c r="C22" s="32"/>
      <c r="D22" s="33" t="s">
        <v>43</v>
      </c>
      <c r="E22" s="33"/>
      <c r="F22" s="33"/>
      <c r="G22" s="32"/>
      <c r="H22" s="33"/>
      <c r="I22" s="33"/>
      <c r="J22" s="33"/>
      <c r="K22" s="33"/>
      <c r="L22" s="32"/>
      <c r="M22" s="34"/>
      <c r="N22" s="32"/>
      <c r="O22" s="33"/>
      <c r="P22" s="32"/>
      <c r="Q22" s="43"/>
      <c r="R22" s="43"/>
      <c r="S22" s="32"/>
      <c r="T22" s="32"/>
      <c r="U22" s="32"/>
      <c r="V22" s="95"/>
    </row>
    <row r="23" spans="1:22" x14ac:dyDescent="0.3">
      <c r="A23" s="93" t="s">
        <v>150</v>
      </c>
      <c r="B23" s="39" t="s">
        <v>32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40"/>
      <c r="N23" s="39"/>
      <c r="O23" s="41"/>
      <c r="P23" s="39"/>
      <c r="Q23" s="42"/>
      <c r="R23" s="42"/>
      <c r="S23" s="39"/>
      <c r="T23" s="39"/>
      <c r="U23" s="39"/>
      <c r="V23" s="96"/>
    </row>
    <row r="24" spans="1:22" hidden="1" x14ac:dyDescent="0.3">
      <c r="A24" s="92" t="s">
        <v>37</v>
      </c>
      <c r="B24" s="66" t="s">
        <v>7</v>
      </c>
      <c r="C24" s="32"/>
      <c r="D24" s="33" t="s">
        <v>40</v>
      </c>
      <c r="E24" s="33"/>
      <c r="F24" s="33"/>
      <c r="G24" s="32"/>
      <c r="H24" s="33"/>
      <c r="I24" s="33"/>
      <c r="J24" s="33"/>
      <c r="K24" s="33"/>
      <c r="L24" s="32"/>
      <c r="M24" s="34"/>
      <c r="N24" s="32"/>
      <c r="O24" s="33"/>
      <c r="P24" s="31" t="s">
        <v>14</v>
      </c>
      <c r="Q24" s="32"/>
      <c r="R24" s="32"/>
      <c r="S24" s="32"/>
      <c r="T24" s="32"/>
      <c r="U24" s="32"/>
      <c r="V24" s="95"/>
    </row>
    <row r="25" spans="1:22" hidden="1" x14ac:dyDescent="0.3">
      <c r="A25" s="92" t="s">
        <v>21</v>
      </c>
      <c r="B25" s="66" t="s">
        <v>15</v>
      </c>
      <c r="C25" s="32"/>
      <c r="D25" s="33" t="s">
        <v>41</v>
      </c>
      <c r="E25" s="33"/>
      <c r="F25" s="33"/>
      <c r="G25" s="32"/>
      <c r="H25" s="33"/>
      <c r="I25" s="33"/>
      <c r="J25" s="33"/>
      <c r="K25" s="33"/>
      <c r="L25" s="32"/>
      <c r="M25" s="34"/>
      <c r="N25" s="32"/>
      <c r="O25" s="33"/>
      <c r="P25" s="31"/>
      <c r="Q25" s="32"/>
      <c r="R25" s="32"/>
      <c r="S25" s="32"/>
      <c r="T25" s="32"/>
      <c r="U25" s="32"/>
      <c r="V25" s="95"/>
    </row>
    <row r="26" spans="1:22" hidden="1" x14ac:dyDescent="0.3">
      <c r="A26" s="92" t="s">
        <v>22</v>
      </c>
      <c r="B26" s="66" t="s">
        <v>15</v>
      </c>
      <c r="C26" s="32"/>
      <c r="D26" s="33" t="s">
        <v>42</v>
      </c>
      <c r="E26" s="33"/>
      <c r="F26" s="33"/>
      <c r="G26" s="32"/>
      <c r="H26" s="33"/>
      <c r="I26" s="33"/>
      <c r="J26" s="33"/>
      <c r="K26" s="33"/>
      <c r="L26" s="32"/>
      <c r="M26" s="34"/>
      <c r="N26" s="32"/>
      <c r="O26" s="33"/>
      <c r="P26" s="31" t="s">
        <v>36</v>
      </c>
      <c r="Q26" s="32"/>
      <c r="R26" s="32"/>
      <c r="S26" s="32"/>
      <c r="T26" s="32"/>
      <c r="U26" s="32"/>
      <c r="V26" s="95"/>
    </row>
    <row r="27" spans="1:22" x14ac:dyDescent="0.3">
      <c r="A27" s="92" t="s">
        <v>23</v>
      </c>
      <c r="B27" s="66" t="s">
        <v>15</v>
      </c>
      <c r="C27" s="32"/>
      <c r="D27" s="33" t="s">
        <v>43</v>
      </c>
      <c r="E27" s="33"/>
      <c r="F27" s="33"/>
      <c r="G27" s="32"/>
      <c r="H27" s="33"/>
      <c r="I27" s="33"/>
      <c r="J27" s="33"/>
      <c r="K27" s="33"/>
      <c r="L27" s="32"/>
      <c r="M27" s="34"/>
      <c r="N27" s="32"/>
      <c r="O27" s="33"/>
      <c r="P27" s="36"/>
      <c r="Q27" s="32"/>
      <c r="R27" s="32"/>
      <c r="S27" s="32"/>
      <c r="T27" s="32"/>
      <c r="U27" s="32"/>
      <c r="V27" s="95"/>
    </row>
    <row r="28" spans="1:22" x14ac:dyDescent="0.3">
      <c r="A28" s="93" t="s">
        <v>151</v>
      </c>
      <c r="B28" s="39" t="s">
        <v>33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  <c r="N28" s="39"/>
      <c r="O28" s="41"/>
      <c r="P28" s="39"/>
      <c r="Q28" s="42"/>
      <c r="R28" s="42"/>
      <c r="S28" s="39"/>
      <c r="T28" s="39"/>
      <c r="U28" s="39"/>
      <c r="V28" s="96"/>
    </row>
    <row r="29" spans="1:22" hidden="1" x14ac:dyDescent="0.3">
      <c r="A29" s="92" t="s">
        <v>38</v>
      </c>
      <c r="B29" s="66" t="s">
        <v>7</v>
      </c>
      <c r="C29" s="32"/>
      <c r="D29" s="33" t="s">
        <v>40</v>
      </c>
      <c r="E29" s="33"/>
      <c r="F29" s="33"/>
      <c r="G29" s="32"/>
      <c r="H29" s="33"/>
      <c r="I29" s="33"/>
      <c r="J29" s="33"/>
      <c r="K29" s="33"/>
      <c r="L29" s="32"/>
      <c r="M29" s="34"/>
      <c r="N29" s="32"/>
      <c r="O29" s="33"/>
      <c r="P29" s="32"/>
      <c r="Q29" s="32"/>
      <c r="R29" s="32"/>
      <c r="S29" s="32"/>
      <c r="T29" s="32"/>
      <c r="U29" s="32"/>
      <c r="V29" s="95"/>
    </row>
    <row r="30" spans="1:22" hidden="1" x14ac:dyDescent="0.3">
      <c r="A30" s="92" t="s">
        <v>24</v>
      </c>
      <c r="B30" s="66" t="s">
        <v>15</v>
      </c>
      <c r="C30" s="32"/>
      <c r="D30" s="33" t="s">
        <v>41</v>
      </c>
      <c r="E30" s="33"/>
      <c r="F30" s="33"/>
      <c r="G30" s="32"/>
      <c r="H30" s="33"/>
      <c r="I30" s="33"/>
      <c r="J30" s="33"/>
      <c r="K30" s="33"/>
      <c r="L30" s="32"/>
      <c r="M30" s="34"/>
      <c r="N30" s="32"/>
      <c r="O30" s="33"/>
      <c r="P30" s="31" t="s">
        <v>19</v>
      </c>
      <c r="Q30" s="32"/>
      <c r="R30" s="32"/>
      <c r="S30" s="32"/>
      <c r="T30" s="32"/>
      <c r="U30" s="32"/>
      <c r="V30" s="95"/>
    </row>
    <row r="31" spans="1:22" hidden="1" x14ac:dyDescent="0.3">
      <c r="A31" s="92" t="s">
        <v>25</v>
      </c>
      <c r="B31" s="66" t="s">
        <v>15</v>
      </c>
      <c r="C31" s="32"/>
      <c r="D31" s="33" t="s">
        <v>42</v>
      </c>
      <c r="E31" s="33"/>
      <c r="F31" s="33"/>
      <c r="G31" s="32"/>
      <c r="H31" s="33"/>
      <c r="I31" s="33"/>
      <c r="J31" s="33"/>
      <c r="K31" s="33"/>
      <c r="L31" s="32"/>
      <c r="M31" s="34"/>
      <c r="N31" s="32"/>
      <c r="O31" s="33"/>
      <c r="P31" s="32"/>
      <c r="Q31" s="32"/>
      <c r="R31" s="32"/>
      <c r="S31" s="32"/>
      <c r="T31" s="32"/>
      <c r="U31" s="32"/>
      <c r="V31" s="95"/>
    </row>
    <row r="32" spans="1:22" x14ac:dyDescent="0.3">
      <c r="A32" s="92" t="s">
        <v>26</v>
      </c>
      <c r="B32" s="66" t="s">
        <v>15</v>
      </c>
      <c r="C32" s="32"/>
      <c r="D32" s="33" t="s">
        <v>43</v>
      </c>
      <c r="E32" s="33"/>
      <c r="F32" s="33"/>
      <c r="G32" s="32"/>
      <c r="H32" s="33"/>
      <c r="I32" s="33"/>
      <c r="J32" s="33"/>
      <c r="K32" s="33"/>
      <c r="L32" s="32"/>
      <c r="M32" s="34"/>
      <c r="N32" s="32"/>
      <c r="O32" s="33"/>
      <c r="P32" s="32"/>
      <c r="Q32" s="32"/>
      <c r="R32" s="32"/>
      <c r="S32" s="32"/>
      <c r="T32" s="32"/>
      <c r="U32" s="32"/>
      <c r="V32" s="95"/>
    </row>
    <row r="33" spans="1:22" x14ac:dyDescent="0.3">
      <c r="A33" s="93" t="s">
        <v>152</v>
      </c>
      <c r="B33" s="39" t="s">
        <v>34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40"/>
      <c r="N33" s="39"/>
      <c r="O33" s="41"/>
      <c r="P33" s="39"/>
      <c r="Q33" s="42"/>
      <c r="R33" s="42"/>
      <c r="S33" s="39"/>
      <c r="T33" s="39"/>
      <c r="U33" s="39"/>
      <c r="V33" s="96"/>
    </row>
    <row r="34" spans="1:22" hidden="1" x14ac:dyDescent="0.3">
      <c r="A34" s="92" t="s">
        <v>39</v>
      </c>
      <c r="B34" s="66" t="s">
        <v>7</v>
      </c>
      <c r="C34" s="32"/>
      <c r="D34" s="33" t="s">
        <v>40</v>
      </c>
      <c r="E34" s="33"/>
      <c r="F34" s="33"/>
      <c r="G34" s="32"/>
      <c r="H34" s="33"/>
      <c r="I34" s="33"/>
      <c r="J34" s="33"/>
      <c r="K34" s="33"/>
      <c r="L34" s="32"/>
      <c r="M34" s="34"/>
      <c r="N34" s="32"/>
      <c r="O34" s="33"/>
      <c r="P34" s="32"/>
      <c r="Q34" s="32"/>
      <c r="R34" s="32"/>
      <c r="S34" s="32"/>
      <c r="T34" s="32"/>
      <c r="U34" s="32"/>
      <c r="V34" s="95"/>
    </row>
    <row r="35" spans="1:22" hidden="1" x14ac:dyDescent="0.3">
      <c r="A35" s="92" t="s">
        <v>27</v>
      </c>
      <c r="B35" s="66" t="s">
        <v>15</v>
      </c>
      <c r="C35" s="32"/>
      <c r="D35" s="33" t="s">
        <v>41</v>
      </c>
      <c r="E35" s="33"/>
      <c r="F35" s="33"/>
      <c r="G35" s="32"/>
      <c r="H35" s="33"/>
      <c r="I35" s="33"/>
      <c r="J35" s="33"/>
      <c r="K35" s="33"/>
      <c r="L35" s="32"/>
      <c r="M35" s="34"/>
      <c r="N35" s="32"/>
      <c r="O35" s="33"/>
      <c r="P35" s="32"/>
      <c r="Q35" s="32"/>
      <c r="R35" s="32"/>
      <c r="S35" s="32"/>
      <c r="T35" s="32"/>
      <c r="U35" s="32"/>
      <c r="V35" s="95"/>
    </row>
    <row r="36" spans="1:22" hidden="1" x14ac:dyDescent="0.3">
      <c r="A36" s="92" t="s">
        <v>28</v>
      </c>
      <c r="B36" s="66" t="s">
        <v>15</v>
      </c>
      <c r="C36" s="32"/>
      <c r="D36" s="33" t="s">
        <v>42</v>
      </c>
      <c r="E36" s="33"/>
      <c r="F36" s="33"/>
      <c r="G36" s="32"/>
      <c r="H36" s="33"/>
      <c r="I36" s="33"/>
      <c r="J36" s="33"/>
      <c r="K36" s="33"/>
      <c r="L36" s="32"/>
      <c r="M36" s="34"/>
      <c r="N36" s="32"/>
      <c r="O36" s="33"/>
      <c r="P36" s="32"/>
      <c r="Q36" s="32"/>
      <c r="R36" s="32"/>
      <c r="S36" s="32"/>
      <c r="T36" s="32"/>
      <c r="U36" s="32"/>
      <c r="V36" s="95"/>
    </row>
    <row r="37" spans="1:22" x14ac:dyDescent="0.3">
      <c r="A37" s="101" t="s">
        <v>29</v>
      </c>
      <c r="B37" s="102" t="s">
        <v>15</v>
      </c>
      <c r="C37" s="103"/>
      <c r="D37" s="104" t="s">
        <v>43</v>
      </c>
      <c r="E37" s="104"/>
      <c r="F37" s="104"/>
      <c r="G37" s="103"/>
      <c r="H37" s="104"/>
      <c r="I37" s="104"/>
      <c r="J37" s="104"/>
      <c r="K37" s="104"/>
      <c r="L37" s="103"/>
      <c r="M37" s="105"/>
      <c r="N37" s="103"/>
      <c r="O37" s="104"/>
      <c r="P37" s="103"/>
      <c r="Q37" s="103"/>
      <c r="R37" s="103"/>
      <c r="S37" s="103"/>
      <c r="T37" s="103"/>
      <c r="U37" s="103"/>
      <c r="V37" s="106"/>
    </row>
    <row r="38" spans="1:22" x14ac:dyDescent="0.3">
      <c r="C38" s="44"/>
    </row>
    <row r="39" spans="1:22" x14ac:dyDescent="0.3">
      <c r="C39" s="44"/>
      <c r="F39" s="45">
        <f>SUM(F10:F37)</f>
        <v>40</v>
      </c>
      <c r="K39" s="45">
        <f>SUM(K10:K37)</f>
        <v>25</v>
      </c>
      <c r="N39" s="46">
        <f>SUM(N10:N37)</f>
        <v>9.75</v>
      </c>
    </row>
  </sheetData>
  <mergeCells count="4">
    <mergeCell ref="C1:D1"/>
    <mergeCell ref="C2:D2"/>
    <mergeCell ref="C3:D3"/>
    <mergeCell ref="C4:D4"/>
  </mergeCells>
  <phoneticPr fontId="1" type="noConversion"/>
  <conditionalFormatting sqref="J10:J13 J15:K18 E15:F18 E10:E13">
    <cfRule type="containsText" dxfId="139" priority="15" operator="containsText" text="Non assigné">
      <formula>NOT(ISERROR(SEARCH("Non assigné",E10)))</formula>
    </cfRule>
    <cfRule type="containsText" dxfId="138" priority="16" operator="containsText" text="En retard">
      <formula>NOT(ISERROR(SEARCH("En retard",E10)))</formula>
    </cfRule>
    <cfRule type="containsText" dxfId="137" priority="17" operator="containsText" text="Assigné">
      <formula>NOT(ISERROR(SEARCH("Assigné",E10)))</formula>
    </cfRule>
    <cfRule type="containsText" dxfId="136" priority="18" operator="containsText" text="Terminé">
      <formula>NOT(ISERROR(SEARCH("Terminé",E10)))</formula>
    </cfRule>
  </conditionalFormatting>
  <conditionalFormatting sqref="J14:K37 E14:F38 E10:E13 H38:I43 J10:J13 E40:F43 E39">
    <cfRule type="containsText" dxfId="135" priority="14" operator="containsText" text="En cours">
      <formula>NOT(ISERROR(SEARCH("En cours",E10)))</formula>
    </cfRule>
  </conditionalFormatting>
  <conditionalFormatting sqref="O10">
    <cfRule type="containsText" dxfId="134" priority="9" operator="containsText" text="Haute">
      <formula>NOT(ISERROR(SEARCH("Haute",O10)))</formula>
    </cfRule>
  </conditionalFormatting>
  <conditionalFormatting sqref="O11">
    <cfRule type="containsText" dxfId="133" priority="8" operator="containsText" text="Moyenne">
      <formula>NOT(ISERROR(SEARCH("Moyenne",O11)))</formula>
    </cfRule>
  </conditionalFormatting>
  <conditionalFormatting sqref="O12:O13">
    <cfRule type="containsText" dxfId="132" priority="7" operator="containsText" text="Basse">
      <formula>NOT(ISERROR(SEARCH("Basse",O12)))</formula>
    </cfRule>
  </conditionalFormatting>
  <conditionalFormatting sqref="O15">
    <cfRule type="containsText" dxfId="131" priority="6" operator="containsText" text="Haute">
      <formula>NOT(ISERROR(SEARCH("Haute",O15)))</formula>
    </cfRule>
  </conditionalFormatting>
  <conditionalFormatting sqref="O16">
    <cfRule type="containsText" dxfId="130" priority="5" operator="containsText" text="Moyenne">
      <formula>NOT(ISERROR(SEARCH("Moyenne",O16)))</formula>
    </cfRule>
  </conditionalFormatting>
  <conditionalFormatting sqref="O17:O18">
    <cfRule type="containsText" dxfId="129" priority="4" operator="containsText" text="Basse">
      <formula>NOT(ISERROR(SEARCH("Basse",O17)))</formula>
    </cfRule>
  </conditionalFormatting>
  <conditionalFormatting sqref="O19">
    <cfRule type="containsText" dxfId="128" priority="3" operator="containsText" text="Haute">
      <formula>NOT(ISERROR(SEARCH("Haute",O19)))</formula>
    </cfRule>
  </conditionalFormatting>
  <conditionalFormatting sqref="O20">
    <cfRule type="containsText" dxfId="127" priority="2" operator="containsText" text="Moyenne">
      <formula>NOT(ISERROR(SEARCH("Moyenne",O20)))</formula>
    </cfRule>
  </conditionalFormatting>
  <conditionalFormatting sqref="O21:O22">
    <cfRule type="containsText" dxfId="126" priority="1" operator="containsText" text="Basse">
      <formula>NOT(ISERROR(SEARCH("Basse",O21)))</formula>
    </cfRule>
  </conditionalFormatting>
  <dataValidations count="3">
    <dataValidation type="list" allowBlank="1" showInputMessage="1" showErrorMessage="1" sqref="O10:O13 O15:O22" xr:uid="{7D44C9E1-F9F1-41AD-B084-AF4C4DE920A1}">
      <formula1>"Basse, Haute, Moyenne"</formula1>
    </dataValidation>
    <dataValidation type="list" allowBlank="1" showInputMessage="1" showErrorMessage="1" sqref="J19:K23 E14:F14 J14:K14 E26:F37 E19:F23 J26:K37" xr:uid="{F67A5DAB-AD88-43CF-B35E-41D70D72CF86}">
      <formula1>"Unassigned, Assigned, In Progress, Late, Complete"</formula1>
    </dataValidation>
    <dataValidation type="list" allowBlank="1" showInputMessage="1" showErrorMessage="1" sqref="J15:K18 E10:E13 E15:F18 J10:J13" xr:uid="{E5021914-B8D6-468B-902D-D2ABB5D3140C}">
      <formula1>"Assigné, En cours, En retard, Non assigné, Terminé"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Feuil1.My_WBSNumbering">
                <anchor moveWithCells="1" sizeWithCells="1">
                  <from>
                    <xdr:col>7</xdr:col>
                    <xdr:colOff>76200</xdr:colOff>
                    <xdr:row>2</xdr:row>
                    <xdr:rowOff>45720</xdr:rowOff>
                  </from>
                  <to>
                    <xdr:col>8</xdr:col>
                    <xdr:colOff>746760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2E50-D14E-4003-98A5-A731BA98F95C}">
  <sheetPr codeName="Feuil4">
    <tabColor theme="5" tint="0.79998168889431442"/>
  </sheetPr>
  <dimension ref="A1:AH47"/>
  <sheetViews>
    <sheetView workbookViewId="0">
      <selection activeCell="M9" sqref="M9"/>
    </sheetView>
  </sheetViews>
  <sheetFormatPr baseColWidth="10" defaultRowHeight="14.4" x14ac:dyDescent="0.3"/>
  <cols>
    <col min="3" max="3" width="13.77734375" bestFit="1" customWidth="1"/>
    <col min="5" max="5" width="16.5546875" customWidth="1"/>
    <col min="6" max="6" width="15.6640625" customWidth="1"/>
    <col min="7" max="7" width="17.77734375" bestFit="1" customWidth="1"/>
    <col min="8" max="8" width="11.5546875" style="1"/>
    <col min="9" max="34" width="7.77734375" customWidth="1"/>
  </cols>
  <sheetData>
    <row r="1" spans="1:34" ht="33.75" customHeight="1" x14ac:dyDescent="0.3">
      <c r="A1" s="83"/>
      <c r="B1" s="83"/>
      <c r="C1" s="83"/>
      <c r="D1" s="83"/>
      <c r="E1" s="83"/>
      <c r="F1" s="84" t="str">
        <f>TEXT(MIN(D6:D100),"mm/jj/aaaa")&amp;" à "&amp;TEXT(MAX(E6:E100),"mm/jj/aaaa")</f>
        <v>02/17/2023 à 10/23/2023</v>
      </c>
      <c r="G1" s="83"/>
      <c r="H1" s="89">
        <v>1</v>
      </c>
      <c r="I1" s="83"/>
      <c r="J1" s="83"/>
      <c r="K1" s="83"/>
      <c r="L1" s="83"/>
      <c r="M1" s="83"/>
      <c r="N1" s="83"/>
      <c r="O1" s="83"/>
      <c r="P1" s="83"/>
      <c r="Q1" s="83"/>
      <c r="R1" s="83"/>
    </row>
    <row r="2" spans="1:34" ht="30" customHeight="1" x14ac:dyDescent="0.3"/>
    <row r="3" spans="1:34" ht="30" customHeight="1" x14ac:dyDescent="0.3"/>
    <row r="4" spans="1:34" ht="30" customHeight="1" x14ac:dyDescent="0.3"/>
    <row r="5" spans="1:34" s="79" customFormat="1" x14ac:dyDescent="0.3">
      <c r="A5" s="85" t="s">
        <v>143</v>
      </c>
      <c r="B5" s="85" t="s">
        <v>7</v>
      </c>
      <c r="C5" s="85" t="s">
        <v>156</v>
      </c>
      <c r="D5" s="85" t="s">
        <v>145</v>
      </c>
      <c r="E5" s="86" t="s">
        <v>147</v>
      </c>
      <c r="F5" s="85" t="s">
        <v>146</v>
      </c>
      <c r="G5" s="85" t="s">
        <v>157</v>
      </c>
      <c r="H5" s="90" t="s">
        <v>149</v>
      </c>
      <c r="I5" s="88" cm="1">
        <f t="array" ref="I5:AH5">_xlfn.SEQUENCE(1,26,MIN(TabDashboard[Start Date])+Workings!G10,1)</f>
        <v>44996</v>
      </c>
      <c r="J5" s="88">
        <v>44997</v>
      </c>
      <c r="K5" s="88">
        <v>44998</v>
      </c>
      <c r="L5" s="88">
        <v>44999</v>
      </c>
      <c r="M5" s="88">
        <v>45000</v>
      </c>
      <c r="N5" s="88">
        <v>45001</v>
      </c>
      <c r="O5" s="88">
        <v>45002</v>
      </c>
      <c r="P5" s="88">
        <v>45003</v>
      </c>
      <c r="Q5" s="88">
        <v>45004</v>
      </c>
      <c r="R5" s="88">
        <v>45005</v>
      </c>
      <c r="S5" s="88">
        <v>45006</v>
      </c>
      <c r="T5" s="88">
        <v>45007</v>
      </c>
      <c r="U5" s="88">
        <v>45008</v>
      </c>
      <c r="V5" s="88">
        <v>45009</v>
      </c>
      <c r="W5" s="88">
        <v>45010</v>
      </c>
      <c r="X5" s="88">
        <v>45011</v>
      </c>
      <c r="Y5" s="88">
        <v>45012</v>
      </c>
      <c r="Z5" s="88">
        <v>45013</v>
      </c>
      <c r="AA5" s="88">
        <v>45014</v>
      </c>
      <c r="AB5" s="88">
        <v>45015</v>
      </c>
      <c r="AC5" s="88">
        <v>45016</v>
      </c>
      <c r="AD5" s="88">
        <v>45017</v>
      </c>
      <c r="AE5" s="88">
        <v>45018</v>
      </c>
      <c r="AF5" s="88">
        <v>45019</v>
      </c>
      <c r="AG5" s="88">
        <v>45020</v>
      </c>
      <c r="AH5" s="87">
        <v>45021</v>
      </c>
    </row>
    <row r="6" spans="1:34" x14ac:dyDescent="0.3">
      <c r="A6" t="s">
        <v>89</v>
      </c>
      <c r="B6" t="s">
        <v>125</v>
      </c>
      <c r="C6" t="s">
        <v>126</v>
      </c>
      <c r="D6" s="67">
        <v>44974</v>
      </c>
      <c r="E6" s="67">
        <v>44980</v>
      </c>
      <c r="F6">
        <v>5</v>
      </c>
      <c r="G6" s="70">
        <v>2</v>
      </c>
      <c r="H6" s="74">
        <v>0.4</v>
      </c>
    </row>
    <row r="7" spans="1:34" x14ac:dyDescent="0.3">
      <c r="B7" t="s">
        <v>139</v>
      </c>
      <c r="C7" t="s">
        <v>134</v>
      </c>
      <c r="D7" s="67">
        <v>44983</v>
      </c>
      <c r="E7" s="67">
        <v>44992</v>
      </c>
      <c r="F7">
        <v>7</v>
      </c>
      <c r="G7" s="70" t="s">
        <v>172</v>
      </c>
      <c r="H7" s="74">
        <v>0.42857142857142855</v>
      </c>
    </row>
    <row r="8" spans="1:34" x14ac:dyDescent="0.3">
      <c r="B8" t="s">
        <v>127</v>
      </c>
      <c r="C8" t="s">
        <v>128</v>
      </c>
      <c r="D8" s="67">
        <v>44975</v>
      </c>
      <c r="E8" s="67">
        <v>44984</v>
      </c>
      <c r="F8">
        <v>6</v>
      </c>
      <c r="G8" s="70" t="s">
        <v>172</v>
      </c>
      <c r="H8" s="74">
        <v>0.5</v>
      </c>
    </row>
    <row r="9" spans="1:34" x14ac:dyDescent="0.3">
      <c r="B9" t="s">
        <v>129</v>
      </c>
      <c r="C9" t="s">
        <v>130</v>
      </c>
      <c r="D9" s="67">
        <v>44976</v>
      </c>
      <c r="E9" s="67">
        <v>44988</v>
      </c>
      <c r="F9">
        <v>10</v>
      </c>
      <c r="G9" s="70">
        <v>4</v>
      </c>
      <c r="H9" s="74">
        <v>0.4</v>
      </c>
    </row>
    <row r="10" spans="1:34" x14ac:dyDescent="0.3">
      <c r="B10" t="s">
        <v>131</v>
      </c>
      <c r="C10" t="s">
        <v>132</v>
      </c>
      <c r="D10" s="67">
        <v>44977</v>
      </c>
      <c r="E10" s="67">
        <v>44987</v>
      </c>
      <c r="F10">
        <v>9</v>
      </c>
      <c r="G10" s="70" t="s">
        <v>172</v>
      </c>
      <c r="H10" s="74">
        <v>0.33333333333333331</v>
      </c>
    </row>
    <row r="11" spans="1:34" x14ac:dyDescent="0.3">
      <c r="B11" t="s">
        <v>133</v>
      </c>
      <c r="C11" t="s">
        <v>134</v>
      </c>
      <c r="D11" s="67">
        <v>44978</v>
      </c>
      <c r="E11" s="67">
        <v>44981</v>
      </c>
      <c r="F11">
        <v>4</v>
      </c>
      <c r="G11" s="70">
        <v>1</v>
      </c>
      <c r="H11" s="74">
        <v>0.25</v>
      </c>
    </row>
    <row r="12" spans="1:34" x14ac:dyDescent="0.3">
      <c r="B12" t="s">
        <v>135</v>
      </c>
      <c r="C12" t="s">
        <v>126</v>
      </c>
      <c r="D12" s="67">
        <v>44979</v>
      </c>
      <c r="E12" s="67">
        <v>44986</v>
      </c>
      <c r="F12">
        <v>6</v>
      </c>
      <c r="G12" s="70">
        <v>0</v>
      </c>
      <c r="H12" s="74">
        <v>0</v>
      </c>
    </row>
    <row r="13" spans="1:34" x14ac:dyDescent="0.3">
      <c r="B13" t="s">
        <v>136</v>
      </c>
      <c r="C13" t="s">
        <v>128</v>
      </c>
      <c r="D13" s="67">
        <v>44980</v>
      </c>
      <c r="E13" s="67">
        <v>44988</v>
      </c>
      <c r="F13">
        <v>7</v>
      </c>
      <c r="G13" s="70" t="s">
        <v>172</v>
      </c>
      <c r="H13" s="74">
        <v>0.42857142857142855</v>
      </c>
    </row>
    <row r="14" spans="1:34" x14ac:dyDescent="0.3">
      <c r="B14" t="s">
        <v>137</v>
      </c>
      <c r="C14" t="s">
        <v>130</v>
      </c>
      <c r="D14" s="67">
        <v>44981</v>
      </c>
      <c r="E14" s="67">
        <v>44987</v>
      </c>
      <c r="F14">
        <v>5</v>
      </c>
      <c r="G14" s="70">
        <v>2</v>
      </c>
      <c r="H14" s="74">
        <v>0.4</v>
      </c>
    </row>
    <row r="15" spans="1:34" x14ac:dyDescent="0.3">
      <c r="B15" t="s">
        <v>138</v>
      </c>
      <c r="C15" t="s">
        <v>132</v>
      </c>
      <c r="D15" s="67">
        <v>44982</v>
      </c>
      <c r="E15" s="67">
        <v>44994</v>
      </c>
      <c r="F15">
        <v>9</v>
      </c>
      <c r="G15" s="70">
        <v>1</v>
      </c>
      <c r="H15" s="74">
        <v>0.1111111111111111</v>
      </c>
    </row>
    <row r="16" spans="1:34" x14ac:dyDescent="0.3">
      <c r="A16" t="s">
        <v>85</v>
      </c>
      <c r="B16" t="s">
        <v>125</v>
      </c>
      <c r="C16" t="s">
        <v>130</v>
      </c>
      <c r="D16" s="67">
        <v>45006</v>
      </c>
      <c r="E16" s="67">
        <v>45014</v>
      </c>
      <c r="F16">
        <v>7</v>
      </c>
      <c r="G16" s="70" t="s">
        <v>172</v>
      </c>
      <c r="H16" s="74">
        <v>0.42857142857142855</v>
      </c>
    </row>
    <row r="17" spans="1:8" x14ac:dyDescent="0.3">
      <c r="B17" t="s">
        <v>127</v>
      </c>
      <c r="C17" t="s">
        <v>132</v>
      </c>
      <c r="D17" s="67">
        <v>45007</v>
      </c>
      <c r="E17" s="67">
        <v>45019</v>
      </c>
      <c r="F17">
        <v>9</v>
      </c>
      <c r="G17" s="70">
        <v>4</v>
      </c>
      <c r="H17" s="74">
        <v>0.44444444444444442</v>
      </c>
    </row>
    <row r="18" spans="1:8" x14ac:dyDescent="0.3">
      <c r="B18" t="s">
        <v>129</v>
      </c>
      <c r="C18" t="s">
        <v>134</v>
      </c>
      <c r="D18" s="67">
        <v>45008</v>
      </c>
      <c r="E18" s="67">
        <v>45014</v>
      </c>
      <c r="F18">
        <v>5</v>
      </c>
      <c r="G18" s="70" t="s">
        <v>172</v>
      </c>
      <c r="H18" s="74">
        <v>0.6</v>
      </c>
    </row>
    <row r="19" spans="1:8" x14ac:dyDescent="0.3">
      <c r="B19" t="s">
        <v>131</v>
      </c>
      <c r="C19" t="s">
        <v>126</v>
      </c>
      <c r="D19" s="67">
        <v>45009</v>
      </c>
      <c r="E19" s="67">
        <v>45013</v>
      </c>
      <c r="F19">
        <v>3</v>
      </c>
      <c r="G19" s="70" t="s">
        <v>172</v>
      </c>
      <c r="H19" s="74">
        <v>1</v>
      </c>
    </row>
    <row r="20" spans="1:8" x14ac:dyDescent="0.3">
      <c r="B20" t="s">
        <v>133</v>
      </c>
      <c r="C20" t="s">
        <v>128</v>
      </c>
      <c r="D20" s="67">
        <v>45010</v>
      </c>
      <c r="E20" s="67">
        <v>45020</v>
      </c>
      <c r="F20">
        <v>7</v>
      </c>
      <c r="G20" s="70" t="s">
        <v>172</v>
      </c>
      <c r="H20" s="74">
        <v>0.42857142857142855</v>
      </c>
    </row>
    <row r="21" spans="1:8" x14ac:dyDescent="0.3">
      <c r="B21" t="s">
        <v>135</v>
      </c>
      <c r="C21" t="s">
        <v>130</v>
      </c>
      <c r="D21" s="67">
        <v>45011</v>
      </c>
      <c r="E21" s="67">
        <v>45023</v>
      </c>
      <c r="F21">
        <v>10</v>
      </c>
      <c r="G21" s="70">
        <v>2</v>
      </c>
      <c r="H21" s="74">
        <v>0.2</v>
      </c>
    </row>
    <row r="22" spans="1:8" x14ac:dyDescent="0.3">
      <c r="B22" t="s">
        <v>136</v>
      </c>
      <c r="C22" t="s">
        <v>132</v>
      </c>
      <c r="D22" s="67">
        <v>45012</v>
      </c>
      <c r="E22" s="67">
        <v>45023</v>
      </c>
      <c r="F22">
        <v>10</v>
      </c>
      <c r="G22" s="70" t="s">
        <v>172</v>
      </c>
      <c r="H22" s="74">
        <v>0.3</v>
      </c>
    </row>
    <row r="23" spans="1:8" x14ac:dyDescent="0.3">
      <c r="B23" t="s">
        <v>137</v>
      </c>
      <c r="C23" t="s">
        <v>134</v>
      </c>
      <c r="D23" s="67">
        <v>45013</v>
      </c>
      <c r="E23" s="67">
        <v>45222</v>
      </c>
      <c r="F23">
        <v>150</v>
      </c>
      <c r="G23" s="70">
        <v>0</v>
      </c>
      <c r="H23" s="74">
        <v>0</v>
      </c>
    </row>
    <row r="24" spans="1:8" x14ac:dyDescent="0.3">
      <c r="A24" t="s">
        <v>142</v>
      </c>
      <c r="B24" t="s">
        <v>125</v>
      </c>
      <c r="C24" t="s">
        <v>126</v>
      </c>
      <c r="D24" s="67">
        <v>44999</v>
      </c>
      <c r="E24" s="67">
        <v>45009</v>
      </c>
      <c r="F24">
        <v>9</v>
      </c>
      <c r="G24" s="70">
        <v>8</v>
      </c>
      <c r="H24" s="74">
        <v>0.88888888888888884</v>
      </c>
    </row>
    <row r="25" spans="1:8" x14ac:dyDescent="0.3">
      <c r="B25" t="s">
        <v>127</v>
      </c>
      <c r="C25" t="s">
        <v>128</v>
      </c>
      <c r="D25" s="67">
        <v>45000</v>
      </c>
      <c r="E25" s="67">
        <v>45013</v>
      </c>
      <c r="F25">
        <v>10</v>
      </c>
      <c r="G25" s="70">
        <v>2</v>
      </c>
      <c r="H25" s="74">
        <v>0.2</v>
      </c>
    </row>
    <row r="26" spans="1:8" x14ac:dyDescent="0.3">
      <c r="B26" t="s">
        <v>129</v>
      </c>
      <c r="C26" t="s">
        <v>130</v>
      </c>
      <c r="D26" s="67">
        <v>45001</v>
      </c>
      <c r="E26" s="67">
        <v>45006</v>
      </c>
      <c r="F26">
        <v>4</v>
      </c>
      <c r="G26" s="70">
        <v>0</v>
      </c>
      <c r="H26" s="74">
        <v>0</v>
      </c>
    </row>
    <row r="27" spans="1:8" x14ac:dyDescent="0.3">
      <c r="B27" t="s">
        <v>131</v>
      </c>
      <c r="C27" t="s">
        <v>132</v>
      </c>
      <c r="D27" s="67">
        <v>45002</v>
      </c>
      <c r="E27" s="67">
        <v>45013</v>
      </c>
      <c r="F27">
        <v>8</v>
      </c>
      <c r="G27" s="70">
        <v>5</v>
      </c>
      <c r="H27" s="74">
        <v>0.625</v>
      </c>
    </row>
    <row r="28" spans="1:8" x14ac:dyDescent="0.3">
      <c r="B28" t="s">
        <v>133</v>
      </c>
      <c r="C28" t="s">
        <v>134</v>
      </c>
      <c r="D28" s="67">
        <v>45003</v>
      </c>
      <c r="E28" s="67">
        <v>45016</v>
      </c>
      <c r="F28">
        <v>10</v>
      </c>
      <c r="G28" s="70" t="s">
        <v>172</v>
      </c>
      <c r="H28" s="74">
        <v>0.3</v>
      </c>
    </row>
    <row r="29" spans="1:8" x14ac:dyDescent="0.3">
      <c r="B29" t="s">
        <v>135</v>
      </c>
      <c r="C29" t="s">
        <v>126</v>
      </c>
      <c r="D29" s="67">
        <v>45004</v>
      </c>
      <c r="E29" s="67">
        <v>45012</v>
      </c>
      <c r="F29">
        <v>6</v>
      </c>
      <c r="G29" s="70" t="s">
        <v>172</v>
      </c>
      <c r="H29" s="74">
        <v>0.5</v>
      </c>
    </row>
    <row r="30" spans="1:8" x14ac:dyDescent="0.3">
      <c r="B30" t="s">
        <v>136</v>
      </c>
      <c r="C30" t="s">
        <v>128</v>
      </c>
      <c r="D30" s="67">
        <v>45005</v>
      </c>
      <c r="E30" s="67">
        <v>45008</v>
      </c>
      <c r="F30">
        <v>4</v>
      </c>
      <c r="G30" s="70">
        <v>2</v>
      </c>
      <c r="H30" s="74">
        <v>0.5</v>
      </c>
    </row>
    <row r="31" spans="1:8" x14ac:dyDescent="0.3">
      <c r="A31" t="s">
        <v>140</v>
      </c>
      <c r="B31" t="s">
        <v>125</v>
      </c>
      <c r="C31" t="s">
        <v>126</v>
      </c>
      <c r="D31" s="67">
        <v>44984</v>
      </c>
      <c r="E31" s="67">
        <v>44992</v>
      </c>
      <c r="F31">
        <v>7</v>
      </c>
      <c r="G31" s="70">
        <v>7</v>
      </c>
      <c r="H31" s="74">
        <v>1</v>
      </c>
    </row>
    <row r="32" spans="1:8" x14ac:dyDescent="0.3">
      <c r="B32" t="s">
        <v>139</v>
      </c>
      <c r="C32" t="s">
        <v>130</v>
      </c>
      <c r="D32" s="67">
        <v>44993</v>
      </c>
      <c r="E32" s="67">
        <v>44995</v>
      </c>
      <c r="F32">
        <v>3</v>
      </c>
      <c r="G32" s="70" t="s">
        <v>172</v>
      </c>
      <c r="H32" s="74">
        <v>1</v>
      </c>
    </row>
    <row r="33" spans="1:8" x14ac:dyDescent="0.3">
      <c r="B33" t="s">
        <v>127</v>
      </c>
      <c r="C33" t="s">
        <v>128</v>
      </c>
      <c r="D33" s="67">
        <v>44985</v>
      </c>
      <c r="E33" s="67">
        <v>44995</v>
      </c>
      <c r="F33">
        <v>9</v>
      </c>
      <c r="G33" s="70">
        <v>4</v>
      </c>
      <c r="H33" s="74">
        <v>0.44444444444444442</v>
      </c>
    </row>
    <row r="34" spans="1:8" x14ac:dyDescent="0.3">
      <c r="B34" t="s">
        <v>129</v>
      </c>
      <c r="C34" t="s">
        <v>130</v>
      </c>
      <c r="D34" s="67">
        <v>44986</v>
      </c>
      <c r="E34" s="67">
        <v>44995</v>
      </c>
      <c r="F34">
        <v>8</v>
      </c>
      <c r="G34" s="70">
        <v>0</v>
      </c>
      <c r="H34" s="74">
        <v>0</v>
      </c>
    </row>
    <row r="35" spans="1:8" x14ac:dyDescent="0.3">
      <c r="B35" t="s">
        <v>131</v>
      </c>
      <c r="C35" t="s">
        <v>132</v>
      </c>
      <c r="D35" s="67">
        <v>44987</v>
      </c>
      <c r="E35" s="67">
        <v>44995</v>
      </c>
      <c r="F35">
        <v>7</v>
      </c>
      <c r="G35" s="70" t="s">
        <v>172</v>
      </c>
      <c r="H35" s="74">
        <v>0.42857142857142855</v>
      </c>
    </row>
    <row r="36" spans="1:8" x14ac:dyDescent="0.3">
      <c r="B36" t="s">
        <v>133</v>
      </c>
      <c r="C36" t="s">
        <v>134</v>
      </c>
      <c r="D36" s="67">
        <v>44988</v>
      </c>
      <c r="E36" s="67">
        <v>44993</v>
      </c>
      <c r="F36">
        <v>4</v>
      </c>
      <c r="G36" s="70">
        <v>1</v>
      </c>
      <c r="H36" s="74">
        <v>0.25</v>
      </c>
    </row>
    <row r="37" spans="1:8" x14ac:dyDescent="0.3">
      <c r="B37" t="s">
        <v>135</v>
      </c>
      <c r="C37" t="s">
        <v>126</v>
      </c>
      <c r="D37" s="67">
        <v>44989</v>
      </c>
      <c r="E37" s="67">
        <v>44998</v>
      </c>
      <c r="F37">
        <v>6</v>
      </c>
      <c r="G37" s="70" t="s">
        <v>172</v>
      </c>
      <c r="H37" s="74">
        <v>0.5</v>
      </c>
    </row>
    <row r="38" spans="1:8" x14ac:dyDescent="0.3">
      <c r="B38" t="s">
        <v>136</v>
      </c>
      <c r="C38" t="s">
        <v>128</v>
      </c>
      <c r="D38" s="67">
        <v>44990</v>
      </c>
      <c r="E38" s="67">
        <v>44998</v>
      </c>
      <c r="F38">
        <v>6</v>
      </c>
      <c r="G38" s="70">
        <v>5</v>
      </c>
      <c r="H38" s="74">
        <v>0.83333333333333337</v>
      </c>
    </row>
    <row r="39" spans="1:8" x14ac:dyDescent="0.3">
      <c r="B39" t="s">
        <v>137</v>
      </c>
      <c r="C39" t="s">
        <v>130</v>
      </c>
      <c r="D39" s="67">
        <v>44991</v>
      </c>
      <c r="E39" s="67">
        <v>44994</v>
      </c>
      <c r="F39">
        <v>4</v>
      </c>
      <c r="G39" s="70">
        <v>1</v>
      </c>
      <c r="H39" s="74">
        <v>0.25</v>
      </c>
    </row>
    <row r="40" spans="1:8" x14ac:dyDescent="0.3">
      <c r="B40" t="s">
        <v>138</v>
      </c>
      <c r="C40" t="s">
        <v>132</v>
      </c>
      <c r="D40" s="67">
        <v>44992</v>
      </c>
      <c r="E40" s="67">
        <v>45000</v>
      </c>
      <c r="F40">
        <v>7</v>
      </c>
      <c r="G40" s="70" t="s">
        <v>172</v>
      </c>
      <c r="H40" s="74">
        <v>0.42857142857142855</v>
      </c>
    </row>
    <row r="41" spans="1:8" x14ac:dyDescent="0.3">
      <c r="B41" t="s">
        <v>174</v>
      </c>
      <c r="C41" t="s">
        <v>175</v>
      </c>
      <c r="D41" s="67">
        <v>44993</v>
      </c>
      <c r="E41" s="67">
        <v>44995</v>
      </c>
      <c r="F41">
        <v>3</v>
      </c>
      <c r="G41" s="70" t="s">
        <v>172</v>
      </c>
      <c r="H41" s="74">
        <v>1</v>
      </c>
    </row>
    <row r="42" spans="1:8" x14ac:dyDescent="0.3">
      <c r="A42" t="s">
        <v>141</v>
      </c>
      <c r="B42" t="s">
        <v>125</v>
      </c>
      <c r="C42" t="s">
        <v>126</v>
      </c>
      <c r="D42" s="67">
        <v>44994</v>
      </c>
      <c r="E42" s="67">
        <v>45007</v>
      </c>
      <c r="F42">
        <v>10</v>
      </c>
      <c r="G42" s="70">
        <v>5</v>
      </c>
      <c r="H42" s="74">
        <v>0.5</v>
      </c>
    </row>
    <row r="43" spans="1:8" x14ac:dyDescent="0.3">
      <c r="B43" t="s">
        <v>127</v>
      </c>
      <c r="C43" t="s">
        <v>128</v>
      </c>
      <c r="D43" s="67">
        <v>44995</v>
      </c>
      <c r="E43" s="67">
        <v>45001</v>
      </c>
      <c r="F43">
        <v>5</v>
      </c>
      <c r="G43" s="70">
        <v>4</v>
      </c>
      <c r="H43" s="74">
        <v>0.8</v>
      </c>
    </row>
    <row r="44" spans="1:8" x14ac:dyDescent="0.3">
      <c r="B44" t="s">
        <v>129</v>
      </c>
      <c r="C44" t="s">
        <v>130</v>
      </c>
      <c r="D44" s="67">
        <v>44996</v>
      </c>
      <c r="E44" s="67">
        <v>45006</v>
      </c>
      <c r="F44">
        <v>7</v>
      </c>
      <c r="G44" s="70" t="s">
        <v>172</v>
      </c>
      <c r="H44" s="74">
        <v>0.42857142857142855</v>
      </c>
    </row>
    <row r="45" spans="1:8" x14ac:dyDescent="0.3">
      <c r="B45" t="s">
        <v>131</v>
      </c>
      <c r="C45" t="s">
        <v>132</v>
      </c>
      <c r="D45" s="67">
        <v>44997</v>
      </c>
      <c r="E45" s="67">
        <v>45006</v>
      </c>
      <c r="F45">
        <v>7</v>
      </c>
      <c r="G45" s="70">
        <v>2</v>
      </c>
      <c r="H45" s="74">
        <v>0.2857142857142857</v>
      </c>
    </row>
    <row r="46" spans="1:8" x14ac:dyDescent="0.3">
      <c r="B46" t="s">
        <v>133</v>
      </c>
      <c r="C46" t="s">
        <v>134</v>
      </c>
      <c r="D46" s="67">
        <v>44998</v>
      </c>
      <c r="E46" s="67">
        <v>45000</v>
      </c>
      <c r="F46">
        <v>3</v>
      </c>
      <c r="G46" s="70">
        <v>2</v>
      </c>
      <c r="H46" s="74">
        <v>0.66666666666666663</v>
      </c>
    </row>
    <row r="47" spans="1:8" x14ac:dyDescent="0.3">
      <c r="A47" s="1" t="s">
        <v>153</v>
      </c>
      <c r="B47" s="1"/>
      <c r="C47" s="1"/>
      <c r="D47" s="1"/>
      <c r="E47" s="1"/>
      <c r="F47" s="1"/>
      <c r="G47" s="1"/>
    </row>
  </sheetData>
  <conditionalFormatting sqref="H6:H45">
    <cfRule type="dataBar" priority="7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{AC03393B-19BB-4D0E-897F-AF2E90B63433}</x14:id>
        </ext>
      </extLst>
    </cfRule>
  </conditionalFormatting>
  <conditionalFormatting sqref="I5:AH5">
    <cfRule type="expression" dxfId="99" priority="6">
      <formula>$I$5&lt;&gt;""</formula>
    </cfRule>
  </conditionalFormatting>
  <conditionalFormatting sqref="I6:AH50">
    <cfRule type="expression" dxfId="98" priority="1" stopIfTrue="1">
      <formula>$A6="Grand Total"</formula>
    </cfRule>
    <cfRule type="expression" dxfId="97" priority="2" stopIfTrue="1">
      <formula>AND(WEEKDAY(I$5,2)&gt;5,$B6&lt;&gt;"")</formula>
    </cfRule>
    <cfRule type="expression" dxfId="96" priority="3">
      <formula>AND(I$5&gt;=$D6,WORKDAY.INTL($D6,$G6,1)-1&gt;=I$5)</formula>
    </cfRule>
    <cfRule type="expression" dxfId="95" priority="4" stopIfTrue="1">
      <formula>AND(I$5&gt;=WORKDAY.INTL($D6,$G6,1),$H6=0,I$5&lt;=$E6)</formula>
    </cfRule>
    <cfRule type="expression" dxfId="94" priority="5">
      <formula>AND(I$5&gt;=WORKDAY.INTL($D6,$G6,1),$H6&lt;&gt;1,I$5&lt;=$E6)</formula>
    </cfRule>
  </conditionalFormatting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5" name="Scroll Bar 1">
              <controlPr defaultSize="0" autoPict="0">
                <anchor moveWithCells="1">
                  <from>
                    <xdr:col>6</xdr:col>
                    <xdr:colOff>1203960</xdr:colOff>
                    <xdr:row>0</xdr:row>
                    <xdr:rowOff>152400</xdr:rowOff>
                  </from>
                  <to>
                    <xdr:col>9</xdr:col>
                    <xdr:colOff>114300</xdr:colOff>
                    <xdr:row>0</xdr:row>
                    <xdr:rowOff>350520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03393B-19BB-4D0E-897F-AF2E90B634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H6:H45</xm:sqref>
        </x14:conditionalFormatting>
      </x14:conditionalFormattings>
    </ex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E52-9417-441C-BD5A-24B48CC5C9D9}">
  <sheetPr codeName="Feuil6">
    <tabColor theme="5" tint="0.79998168889431442"/>
  </sheetPr>
  <dimension ref="E1:R10"/>
  <sheetViews>
    <sheetView workbookViewId="0">
      <selection activeCell="G10" sqref="G10"/>
    </sheetView>
  </sheetViews>
  <sheetFormatPr baseColWidth="10" defaultRowHeight="14.4" x14ac:dyDescent="0.3"/>
  <cols>
    <col min="6" max="6" width="11.5546875" style="1"/>
    <col min="7" max="7" width="59.5546875" bestFit="1" customWidth="1"/>
    <col min="9" max="9" width="24.5546875" bestFit="1" customWidth="1"/>
    <col min="10" max="10" width="4" bestFit="1" customWidth="1"/>
    <col min="11" max="11" width="4.44140625" customWidth="1"/>
    <col min="12" max="12" width="14.21875" bestFit="1" customWidth="1"/>
    <col min="14" max="14" width="16" customWidth="1"/>
    <col min="15" max="15" width="17.21875" customWidth="1"/>
  </cols>
  <sheetData>
    <row r="1" spans="5:18" ht="24.6" customHeight="1" x14ac:dyDescent="0.3">
      <c r="E1" s="77" t="s">
        <v>163</v>
      </c>
      <c r="F1" s="78"/>
      <c r="G1" s="75"/>
      <c r="I1" s="77" t="s">
        <v>167</v>
      </c>
      <c r="J1" s="75"/>
      <c r="K1" s="75"/>
      <c r="L1" s="75"/>
      <c r="M1" s="75"/>
      <c r="N1" s="75"/>
      <c r="R1" s="79"/>
    </row>
    <row r="2" spans="5:18" x14ac:dyDescent="0.3">
      <c r="E2" s="73" t="s">
        <v>158</v>
      </c>
      <c r="F2" s="1">
        <f>COUNTIF(Dashboard!I6:I80,"="&amp;0)</f>
        <v>0</v>
      </c>
      <c r="G2" s="73" t="str">
        <f ca="1">_xlfn.FORMULATEXT(F2)</f>
        <v>=NB.SI(Dashboard!I6:I80;"="&amp;0)</v>
      </c>
      <c r="I2" s="72" t="s">
        <v>164</v>
      </c>
      <c r="L2" s="68" t="s">
        <v>168</v>
      </c>
      <c r="M2" s="80" t="s">
        <v>169</v>
      </c>
      <c r="N2" s="81" t="s">
        <v>170</v>
      </c>
      <c r="P2">
        <v>12</v>
      </c>
    </row>
    <row r="3" spans="5:18" x14ac:dyDescent="0.3">
      <c r="E3" s="73" t="s">
        <v>159</v>
      </c>
      <c r="F3" s="1">
        <f>COUNTIFS(Dashboard!I6:I80,"&lt;&gt;"&amp;0,Dashboard!I6:I80,"&lt;"&amp;1)</f>
        <v>0</v>
      </c>
      <c r="G3" s="73" t="str">
        <f ca="1">_xlfn.FORMULATEXT(F3)</f>
        <v>=NB.SI.ENS(Dashboard!I6:I80;"&lt;&gt;"&amp;0;Dashboard!I6:I80;"&lt;"&amp;1)</v>
      </c>
      <c r="I3" s="73" t="s">
        <v>154</v>
      </c>
      <c r="J3">
        <v>115</v>
      </c>
      <c r="L3" t="s">
        <v>165</v>
      </c>
      <c r="M3" s="82">
        <f>GETPIVOTDATA("Somme de Days completed",$I$2)/GETPIVOTDATA("Somme de Duration",$I$2)</f>
        <v>0.27644230769230771</v>
      </c>
    </row>
    <row r="4" spans="5:18" x14ac:dyDescent="0.3">
      <c r="E4" t="s">
        <v>160</v>
      </c>
      <c r="F4" s="1">
        <f>COUNTIF(Dashboard!I6:I80,"="&amp;1)</f>
        <v>0</v>
      </c>
      <c r="G4" s="73" t="str">
        <f ca="1">_xlfn.FORMULATEXT(F4)</f>
        <v>=NB.SI(Dashboard!I6:I80;"="&amp;1)</v>
      </c>
      <c r="I4" s="73" t="s">
        <v>155</v>
      </c>
      <c r="J4">
        <v>416</v>
      </c>
      <c r="L4" t="s">
        <v>166</v>
      </c>
      <c r="M4" s="82">
        <f>1-M3</f>
        <v>0.72355769230769229</v>
      </c>
    </row>
    <row r="5" spans="5:18" x14ac:dyDescent="0.3">
      <c r="E5" t="s">
        <v>161</v>
      </c>
      <c r="F5" s="76">
        <f>F3+F2</f>
        <v>0</v>
      </c>
      <c r="G5" s="73" t="str">
        <f ca="1">_xlfn.FORMULATEXT(F5)</f>
        <v>=F3+F2</v>
      </c>
    </row>
    <row r="6" spans="5:18" x14ac:dyDescent="0.3">
      <c r="E6" t="s">
        <v>162</v>
      </c>
      <c r="F6" s="1">
        <f>COUNTA(Dashboard!B6:B80)</f>
        <v>41</v>
      </c>
      <c r="G6" s="73" t="str">
        <f ca="1">_xlfn.FORMULATEXT(F6)</f>
        <v>=NBVAL(Dashboard!B6:B80)</v>
      </c>
    </row>
    <row r="9" spans="5:18" x14ac:dyDescent="0.3">
      <c r="G9" s="68" t="s">
        <v>171</v>
      </c>
    </row>
    <row r="10" spans="5:18" x14ac:dyDescent="0.3">
      <c r="G10">
        <v>22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E835-7A47-4151-B33E-4D1D968EA1C5}">
  <sheetPr codeName="Feuil2">
    <tabColor theme="4"/>
  </sheetPr>
  <dimension ref="B1:P68"/>
  <sheetViews>
    <sheetView workbookViewId="0"/>
  </sheetViews>
  <sheetFormatPr baseColWidth="10" defaultColWidth="11.44140625" defaultRowHeight="14.4" x14ac:dyDescent="0.3"/>
  <cols>
    <col min="1" max="1" width="15.88671875" style="24" bestFit="1" customWidth="1"/>
    <col min="2" max="15" width="11.44140625" style="24"/>
    <col min="16" max="16" width="31.6640625" style="24" bestFit="1" customWidth="1"/>
    <col min="17" max="16384" width="11.44140625" style="24"/>
  </cols>
  <sheetData>
    <row r="1" spans="2:16" x14ac:dyDescent="0.3">
      <c r="B1" s="47" t="s">
        <v>75</v>
      </c>
      <c r="C1" s="47" t="s">
        <v>76</v>
      </c>
      <c r="D1" s="48" t="s">
        <v>77</v>
      </c>
      <c r="E1" s="48" t="s">
        <v>78</v>
      </c>
      <c r="F1" s="48" t="s">
        <v>79</v>
      </c>
      <c r="G1" s="48" t="s">
        <v>80</v>
      </c>
      <c r="H1" s="48" t="s">
        <v>81</v>
      </c>
      <c r="I1" s="48" t="s">
        <v>82</v>
      </c>
      <c r="J1" s="48" t="s">
        <v>83</v>
      </c>
      <c r="K1" s="48" t="s">
        <v>84</v>
      </c>
      <c r="L1" s="48" t="s">
        <v>85</v>
      </c>
      <c r="O1" s="49"/>
      <c r="P1" s="24" t="s">
        <v>86</v>
      </c>
    </row>
    <row r="2" spans="2:16" x14ac:dyDescent="0.3">
      <c r="B2" s="47" t="s">
        <v>87</v>
      </c>
      <c r="C2" s="47">
        <v>2901</v>
      </c>
      <c r="D2" s="50"/>
      <c r="E2" s="50"/>
      <c r="F2" s="50">
        <v>0</v>
      </c>
      <c r="G2" s="50"/>
      <c r="H2" s="50"/>
      <c r="I2" s="50"/>
      <c r="J2" s="50"/>
      <c r="K2" s="50"/>
      <c r="L2" s="50"/>
      <c r="O2" s="51"/>
      <c r="P2" s="24" t="s">
        <v>88</v>
      </c>
    </row>
    <row r="3" spans="2:16" x14ac:dyDescent="0.3">
      <c r="B3" s="47" t="s">
        <v>87</v>
      </c>
      <c r="C3" s="47">
        <v>2944</v>
      </c>
      <c r="D3" s="50">
        <v>0.5</v>
      </c>
      <c r="E3" s="50"/>
      <c r="F3" s="50"/>
      <c r="G3" s="50"/>
      <c r="H3" s="50"/>
      <c r="I3" s="50"/>
      <c r="J3" s="50"/>
      <c r="K3" s="50"/>
      <c r="L3" s="50"/>
    </row>
    <row r="4" spans="2:16" x14ac:dyDescent="0.3">
      <c r="B4" s="47" t="s">
        <v>87</v>
      </c>
      <c r="C4" s="47">
        <v>2994</v>
      </c>
      <c r="D4" s="50"/>
      <c r="E4" s="50"/>
      <c r="F4" s="50"/>
      <c r="G4" s="50">
        <v>0</v>
      </c>
      <c r="H4" s="50"/>
      <c r="I4" s="50"/>
      <c r="J4" s="50"/>
      <c r="K4" s="50"/>
      <c r="L4" s="50"/>
    </row>
    <row r="5" spans="2:16" x14ac:dyDescent="0.3">
      <c r="B5" s="47" t="s">
        <v>87</v>
      </c>
      <c r="C5" s="52">
        <v>3005</v>
      </c>
      <c r="D5" s="50">
        <v>0</v>
      </c>
      <c r="E5" s="50"/>
      <c r="F5" s="50"/>
      <c r="G5" s="50"/>
      <c r="H5" s="50"/>
      <c r="I5" s="50"/>
      <c r="J5" s="50"/>
      <c r="K5" s="50"/>
      <c r="L5" s="50"/>
    </row>
    <row r="6" spans="2:16" x14ac:dyDescent="0.3">
      <c r="B6" s="47" t="s">
        <v>89</v>
      </c>
      <c r="C6" s="47">
        <v>1820</v>
      </c>
      <c r="D6" s="50"/>
      <c r="E6" s="50"/>
      <c r="F6" s="50"/>
      <c r="G6" s="50"/>
      <c r="H6" s="50">
        <v>1</v>
      </c>
      <c r="I6" s="50"/>
      <c r="J6" s="50"/>
      <c r="K6" s="50">
        <v>1.5</v>
      </c>
      <c r="L6" s="50"/>
    </row>
    <row r="7" spans="2:16" x14ac:dyDescent="0.3">
      <c r="B7" s="47" t="s">
        <v>89</v>
      </c>
      <c r="C7" s="47">
        <v>1849</v>
      </c>
      <c r="D7" s="50"/>
      <c r="E7" s="50"/>
      <c r="F7" s="50">
        <v>3</v>
      </c>
      <c r="G7" s="50"/>
      <c r="H7" s="50"/>
      <c r="I7" s="50"/>
      <c r="J7" s="50">
        <v>3</v>
      </c>
      <c r="K7" s="50"/>
      <c r="L7" s="50"/>
    </row>
    <row r="8" spans="2:16" x14ac:dyDescent="0.3">
      <c r="B8" s="47" t="s">
        <v>89</v>
      </c>
      <c r="C8" s="47">
        <v>1890</v>
      </c>
      <c r="D8" s="50"/>
      <c r="E8" s="50">
        <v>1</v>
      </c>
      <c r="F8" s="50"/>
      <c r="G8" s="50"/>
      <c r="H8" s="50"/>
      <c r="I8" s="50"/>
      <c r="J8" s="50"/>
      <c r="K8" s="50"/>
      <c r="L8" s="50"/>
    </row>
    <row r="9" spans="2:16" x14ac:dyDescent="0.3">
      <c r="B9" s="47" t="s">
        <v>89</v>
      </c>
      <c r="C9" s="47">
        <v>1961</v>
      </c>
      <c r="D9" s="50"/>
      <c r="E9" s="50"/>
      <c r="F9" s="50">
        <v>0.5</v>
      </c>
      <c r="G9" s="50"/>
      <c r="H9" s="50"/>
      <c r="I9" s="50"/>
      <c r="J9" s="50"/>
      <c r="K9" s="50"/>
      <c r="L9" s="50"/>
      <c r="P9" s="24" t="s">
        <v>90</v>
      </c>
    </row>
    <row r="10" spans="2:16" x14ac:dyDescent="0.3">
      <c r="B10" s="47" t="s">
        <v>89</v>
      </c>
      <c r="C10" s="47">
        <v>2011</v>
      </c>
      <c r="D10" s="50"/>
      <c r="E10" s="50"/>
      <c r="F10" s="50">
        <v>1.5</v>
      </c>
      <c r="G10" s="50"/>
      <c r="H10" s="50"/>
      <c r="I10" s="50"/>
      <c r="J10" s="50"/>
      <c r="K10" s="50"/>
      <c r="L10" s="50"/>
    </row>
    <row r="11" spans="2:16" x14ac:dyDescent="0.3">
      <c r="B11" s="47" t="s">
        <v>89</v>
      </c>
      <c r="C11" s="47">
        <v>2379</v>
      </c>
      <c r="D11" s="50"/>
      <c r="E11" s="50"/>
      <c r="F11" s="50"/>
      <c r="G11" s="50"/>
      <c r="H11" s="50">
        <v>1</v>
      </c>
      <c r="I11" s="50"/>
      <c r="J11" s="50"/>
      <c r="K11" s="50"/>
      <c r="L11" s="50"/>
    </row>
    <row r="12" spans="2:16" x14ac:dyDescent="0.3">
      <c r="B12" s="47" t="s">
        <v>89</v>
      </c>
      <c r="C12" s="47">
        <v>2393</v>
      </c>
      <c r="D12" s="50">
        <v>1.5</v>
      </c>
      <c r="E12" s="50"/>
      <c r="F12" s="50"/>
      <c r="G12" s="50"/>
      <c r="H12" s="50"/>
      <c r="I12" s="50"/>
      <c r="J12" s="50"/>
      <c r="K12" s="50">
        <v>1</v>
      </c>
      <c r="L12" s="50"/>
    </row>
    <row r="13" spans="2:16" x14ac:dyDescent="0.3">
      <c r="B13" s="47" t="s">
        <v>89</v>
      </c>
      <c r="C13" s="47">
        <v>2587</v>
      </c>
      <c r="D13" s="50"/>
      <c r="E13" s="50"/>
      <c r="F13" s="50">
        <v>5</v>
      </c>
      <c r="G13" s="50"/>
      <c r="H13" s="50"/>
      <c r="I13" s="50"/>
      <c r="J13" s="50"/>
      <c r="K13" s="50"/>
      <c r="L13" s="50"/>
    </row>
    <row r="14" spans="2:16" x14ac:dyDescent="0.3">
      <c r="B14" s="47" t="s">
        <v>89</v>
      </c>
      <c r="C14" s="47">
        <v>2626</v>
      </c>
      <c r="D14" s="50"/>
      <c r="E14" s="50"/>
      <c r="F14" s="50"/>
      <c r="G14" s="50"/>
      <c r="H14" s="50">
        <v>1</v>
      </c>
      <c r="I14" s="50"/>
      <c r="J14" s="50"/>
      <c r="K14" s="50">
        <v>1</v>
      </c>
      <c r="L14" s="50"/>
    </row>
    <row r="15" spans="2:16" x14ac:dyDescent="0.3">
      <c r="B15" s="47" t="s">
        <v>89</v>
      </c>
      <c r="C15" s="53">
        <v>2650</v>
      </c>
      <c r="D15" s="50"/>
      <c r="E15" s="50"/>
      <c r="F15" s="50"/>
      <c r="G15" s="50"/>
      <c r="H15" s="50">
        <v>1</v>
      </c>
      <c r="I15" s="50"/>
      <c r="J15" s="50">
        <v>0.5</v>
      </c>
      <c r="K15" s="50"/>
      <c r="L15" s="50"/>
    </row>
    <row r="16" spans="2:16" x14ac:dyDescent="0.3">
      <c r="B16" s="47" t="s">
        <v>89</v>
      </c>
      <c r="C16" s="47">
        <v>2689</v>
      </c>
      <c r="D16" s="50"/>
      <c r="E16" s="50">
        <v>1</v>
      </c>
      <c r="F16" s="50"/>
      <c r="G16" s="50"/>
      <c r="H16" s="50"/>
      <c r="I16" s="50"/>
      <c r="J16" s="50"/>
      <c r="K16" s="50">
        <v>2</v>
      </c>
      <c r="L16" s="50"/>
    </row>
    <row r="17" spans="2:12" x14ac:dyDescent="0.3">
      <c r="B17" s="47" t="s">
        <v>89</v>
      </c>
      <c r="C17" s="47">
        <v>2691</v>
      </c>
      <c r="D17" s="50"/>
      <c r="E17" s="50"/>
      <c r="F17" s="50"/>
      <c r="G17" s="50"/>
      <c r="H17" s="50"/>
      <c r="I17" s="50"/>
      <c r="J17" s="50">
        <v>1</v>
      </c>
      <c r="K17" s="50"/>
      <c r="L17" s="50"/>
    </row>
    <row r="18" spans="2:12" x14ac:dyDescent="0.3">
      <c r="B18" s="47" t="s">
        <v>89</v>
      </c>
      <c r="C18" s="47">
        <v>2708</v>
      </c>
      <c r="D18" s="50"/>
      <c r="E18" s="50"/>
      <c r="F18" s="50"/>
      <c r="G18" s="50"/>
      <c r="H18" s="50">
        <v>1</v>
      </c>
      <c r="I18" s="50"/>
      <c r="J18" s="50"/>
      <c r="K18" s="50">
        <v>0.25</v>
      </c>
      <c r="L18" s="50"/>
    </row>
    <row r="19" spans="2:12" x14ac:dyDescent="0.3">
      <c r="B19" s="47" t="s">
        <v>89</v>
      </c>
      <c r="C19" s="52">
        <v>2709</v>
      </c>
      <c r="D19" s="50"/>
      <c r="E19" s="50"/>
      <c r="F19" s="50"/>
      <c r="G19" s="50"/>
      <c r="H19" s="50"/>
      <c r="I19" s="50">
        <v>0.25</v>
      </c>
      <c r="J19" s="50"/>
      <c r="K19" s="50"/>
      <c r="L19" s="50"/>
    </row>
    <row r="20" spans="2:12" x14ac:dyDescent="0.3">
      <c r="B20" s="47" t="s">
        <v>89</v>
      </c>
      <c r="C20" s="47">
        <v>2771</v>
      </c>
      <c r="D20" s="50"/>
      <c r="E20" s="50"/>
      <c r="F20" s="50"/>
      <c r="G20" s="50">
        <v>1</v>
      </c>
      <c r="H20" s="50"/>
      <c r="I20" s="50"/>
      <c r="J20" s="50"/>
      <c r="K20" s="50"/>
      <c r="L20" s="50">
        <v>0.5</v>
      </c>
    </row>
    <row r="21" spans="2:12" x14ac:dyDescent="0.3">
      <c r="B21" s="47" t="s">
        <v>89</v>
      </c>
      <c r="C21" s="53">
        <v>2800</v>
      </c>
      <c r="D21" s="50"/>
      <c r="E21" s="50"/>
      <c r="F21" s="47"/>
      <c r="G21" s="50">
        <v>3</v>
      </c>
      <c r="H21" s="50"/>
      <c r="I21" s="50">
        <v>2</v>
      </c>
      <c r="J21" s="50"/>
      <c r="K21" s="47"/>
      <c r="L21" s="50"/>
    </row>
    <row r="22" spans="2:12" x14ac:dyDescent="0.3">
      <c r="B22" s="47" t="s">
        <v>89</v>
      </c>
      <c r="C22" s="47">
        <v>2801</v>
      </c>
      <c r="D22" s="50"/>
      <c r="E22" s="50">
        <v>0.5</v>
      </c>
      <c r="F22" s="50"/>
      <c r="G22" s="50">
        <v>3</v>
      </c>
      <c r="H22" s="50"/>
      <c r="I22" s="50"/>
      <c r="J22" s="50">
        <v>2</v>
      </c>
      <c r="K22" s="50"/>
      <c r="L22" s="50"/>
    </row>
    <row r="23" spans="2:12" x14ac:dyDescent="0.3">
      <c r="B23" s="47" t="s">
        <v>89</v>
      </c>
      <c r="C23" s="47">
        <v>2802</v>
      </c>
      <c r="D23" s="50"/>
      <c r="E23" s="50"/>
      <c r="F23" s="50"/>
      <c r="G23" s="50"/>
      <c r="H23" s="50"/>
      <c r="I23" s="50">
        <v>0.25</v>
      </c>
      <c r="J23" s="50"/>
      <c r="K23" s="50"/>
      <c r="L23" s="50"/>
    </row>
    <row r="24" spans="2:12" x14ac:dyDescent="0.3">
      <c r="B24" s="47" t="s">
        <v>89</v>
      </c>
      <c r="C24" s="47">
        <v>2834</v>
      </c>
      <c r="D24" s="50">
        <v>0.25</v>
      </c>
      <c r="E24" s="50"/>
      <c r="F24" s="50"/>
      <c r="G24" s="50"/>
      <c r="H24" s="50">
        <v>2</v>
      </c>
      <c r="I24" s="50"/>
      <c r="J24" s="50"/>
      <c r="K24" s="50"/>
      <c r="L24" s="50"/>
    </row>
    <row r="25" spans="2:12" x14ac:dyDescent="0.3">
      <c r="B25" s="47" t="s">
        <v>89</v>
      </c>
      <c r="C25" s="47">
        <v>2860</v>
      </c>
      <c r="D25" s="50"/>
      <c r="E25" s="50"/>
      <c r="F25" s="50"/>
      <c r="G25" s="50">
        <v>2</v>
      </c>
      <c r="H25" s="50"/>
      <c r="I25" s="50"/>
      <c r="J25" s="50"/>
      <c r="K25" s="50"/>
      <c r="L25" s="50"/>
    </row>
    <row r="26" spans="2:12" x14ac:dyDescent="0.3">
      <c r="B26" s="47" t="s">
        <v>89</v>
      </c>
      <c r="C26" s="47">
        <v>2865</v>
      </c>
      <c r="D26" s="50"/>
      <c r="E26" s="50"/>
      <c r="F26" s="50"/>
      <c r="G26" s="50"/>
      <c r="H26" s="50"/>
      <c r="I26" s="50">
        <v>1</v>
      </c>
      <c r="J26" s="50">
        <v>0.25</v>
      </c>
      <c r="K26" s="50"/>
      <c r="L26" s="50"/>
    </row>
    <row r="27" spans="2:12" x14ac:dyDescent="0.3">
      <c r="B27" s="47" t="s">
        <v>89</v>
      </c>
      <c r="C27" s="47">
        <v>2890</v>
      </c>
      <c r="D27" s="50"/>
      <c r="E27" s="50"/>
      <c r="F27" s="50"/>
      <c r="G27" s="50"/>
      <c r="H27" s="50"/>
      <c r="I27" s="50"/>
      <c r="J27" s="50"/>
      <c r="K27" s="50">
        <v>1</v>
      </c>
      <c r="L27" s="50"/>
    </row>
    <row r="28" spans="2:12" x14ac:dyDescent="0.3">
      <c r="B28" s="47" t="s">
        <v>89</v>
      </c>
      <c r="C28" s="47">
        <v>2895</v>
      </c>
      <c r="D28" s="50"/>
      <c r="E28" s="50"/>
      <c r="F28" s="50"/>
      <c r="G28" s="50"/>
      <c r="H28" s="50"/>
      <c r="I28" s="50"/>
      <c r="J28" s="54">
        <v>2</v>
      </c>
      <c r="K28" s="50"/>
      <c r="L28" s="50"/>
    </row>
    <row r="29" spans="2:12" x14ac:dyDescent="0.3">
      <c r="B29" s="47" t="s">
        <v>89</v>
      </c>
      <c r="C29" s="47">
        <v>2905</v>
      </c>
      <c r="D29" s="50"/>
      <c r="E29" s="50"/>
      <c r="F29" s="50"/>
      <c r="G29" s="50"/>
      <c r="H29" s="50"/>
      <c r="I29" s="50">
        <v>0.5</v>
      </c>
      <c r="J29" s="50">
        <v>0.5</v>
      </c>
      <c r="K29" s="50"/>
      <c r="L29" s="50"/>
    </row>
    <row r="30" spans="2:12" x14ac:dyDescent="0.3">
      <c r="B30" s="47" t="s">
        <v>89</v>
      </c>
      <c r="C30" s="47">
        <v>2911</v>
      </c>
      <c r="D30" s="50">
        <v>0.5</v>
      </c>
      <c r="E30" s="50"/>
      <c r="F30" s="50"/>
      <c r="G30" s="50"/>
      <c r="H30" s="50"/>
      <c r="I30" s="50"/>
      <c r="J30" s="50"/>
      <c r="K30" s="50"/>
      <c r="L30" s="50"/>
    </row>
    <row r="31" spans="2:12" x14ac:dyDescent="0.3">
      <c r="B31" s="47" t="s">
        <v>89</v>
      </c>
      <c r="C31" s="47">
        <v>2912</v>
      </c>
      <c r="D31" s="50"/>
      <c r="E31" s="50">
        <v>1</v>
      </c>
      <c r="F31" s="50"/>
      <c r="G31" s="50"/>
      <c r="H31" s="50"/>
      <c r="I31" s="50"/>
      <c r="J31" s="50">
        <v>0.5</v>
      </c>
      <c r="K31" s="50"/>
      <c r="L31" s="50"/>
    </row>
    <row r="32" spans="2:12" x14ac:dyDescent="0.3">
      <c r="B32" s="47" t="s">
        <v>89</v>
      </c>
      <c r="C32" s="47">
        <v>2917</v>
      </c>
      <c r="D32" s="50"/>
      <c r="E32" s="50">
        <v>2</v>
      </c>
      <c r="F32" s="50"/>
      <c r="G32" s="50"/>
      <c r="H32" s="50">
        <v>1</v>
      </c>
      <c r="I32" s="50"/>
      <c r="J32" s="47"/>
      <c r="K32" s="50"/>
      <c r="L32" s="50"/>
    </row>
    <row r="33" spans="2:12" x14ac:dyDescent="0.3">
      <c r="B33" s="47" t="s">
        <v>89</v>
      </c>
      <c r="C33" s="47">
        <v>2922</v>
      </c>
      <c r="D33" s="50"/>
      <c r="E33" s="50"/>
      <c r="F33" s="50"/>
      <c r="G33" s="50"/>
      <c r="H33" s="50">
        <v>2</v>
      </c>
      <c r="I33" s="50"/>
      <c r="J33" s="50"/>
      <c r="K33" s="50"/>
      <c r="L33" s="50"/>
    </row>
    <row r="34" spans="2:12" x14ac:dyDescent="0.3">
      <c r="B34" s="47" t="s">
        <v>89</v>
      </c>
      <c r="C34" s="53">
        <v>2924</v>
      </c>
      <c r="D34" s="50"/>
      <c r="E34" s="50"/>
      <c r="F34" s="50"/>
      <c r="G34" s="50"/>
      <c r="H34" s="50">
        <v>1</v>
      </c>
      <c r="I34" s="50"/>
      <c r="J34" s="50"/>
      <c r="K34" s="50"/>
      <c r="L34" s="50"/>
    </row>
    <row r="35" spans="2:12" x14ac:dyDescent="0.3">
      <c r="B35" s="47" t="s">
        <v>89</v>
      </c>
      <c r="C35" s="47">
        <v>2927</v>
      </c>
      <c r="D35" s="50"/>
      <c r="E35" s="50"/>
      <c r="F35" s="50"/>
      <c r="G35" s="50"/>
      <c r="H35" s="50">
        <v>1.5</v>
      </c>
      <c r="I35" s="50"/>
      <c r="J35" s="50">
        <v>1</v>
      </c>
      <c r="K35" s="50"/>
      <c r="L35" s="50"/>
    </row>
    <row r="36" spans="2:12" x14ac:dyDescent="0.3">
      <c r="B36" s="47" t="s">
        <v>89</v>
      </c>
      <c r="C36" s="47">
        <v>2936</v>
      </c>
      <c r="D36" s="50"/>
      <c r="E36" s="50"/>
      <c r="F36" s="50">
        <v>0.5</v>
      </c>
      <c r="G36" s="50">
        <v>1</v>
      </c>
      <c r="H36" s="50"/>
      <c r="I36" s="50"/>
      <c r="J36" s="50"/>
      <c r="K36" s="50"/>
      <c r="L36" s="50"/>
    </row>
    <row r="37" spans="2:12" x14ac:dyDescent="0.3">
      <c r="B37" s="47" t="s">
        <v>89</v>
      </c>
      <c r="C37" s="47">
        <v>2937</v>
      </c>
      <c r="D37" s="50"/>
      <c r="E37" s="50"/>
      <c r="F37" s="50">
        <v>0.5</v>
      </c>
      <c r="G37" s="50"/>
      <c r="H37" s="50"/>
      <c r="I37" s="50"/>
      <c r="J37" s="50"/>
      <c r="K37" s="50"/>
      <c r="L37" s="50"/>
    </row>
    <row r="38" spans="2:12" x14ac:dyDescent="0.3">
      <c r="B38" s="47" t="s">
        <v>89</v>
      </c>
      <c r="C38" s="47">
        <v>2963</v>
      </c>
      <c r="D38" s="50"/>
      <c r="E38" s="50"/>
      <c r="F38" s="50">
        <v>0.5</v>
      </c>
      <c r="G38" s="50">
        <v>1</v>
      </c>
      <c r="H38" s="50"/>
      <c r="I38" s="50"/>
      <c r="J38" s="50"/>
      <c r="K38" s="50"/>
      <c r="L38" s="50"/>
    </row>
    <row r="39" spans="2:12" x14ac:dyDescent="0.3">
      <c r="B39" s="47" t="s">
        <v>89</v>
      </c>
      <c r="C39" s="47">
        <v>2973</v>
      </c>
      <c r="D39" s="50"/>
      <c r="E39" s="50">
        <v>0.25</v>
      </c>
      <c r="F39" s="47"/>
      <c r="G39" s="50">
        <v>1</v>
      </c>
      <c r="H39" s="50"/>
      <c r="I39" s="50"/>
      <c r="J39" s="50"/>
      <c r="K39" s="50"/>
      <c r="L39" s="50"/>
    </row>
    <row r="40" spans="2:12" x14ac:dyDescent="0.3">
      <c r="B40" s="47" t="s">
        <v>89</v>
      </c>
      <c r="C40" s="47">
        <v>3006</v>
      </c>
      <c r="D40" s="50"/>
      <c r="E40" s="50">
        <v>0.5</v>
      </c>
      <c r="F40" s="50"/>
      <c r="G40" s="50"/>
      <c r="H40" s="50"/>
      <c r="I40" s="50"/>
      <c r="J40" s="50"/>
      <c r="K40" s="50"/>
      <c r="L40" s="50"/>
    </row>
    <row r="41" spans="2:12" x14ac:dyDescent="0.3">
      <c r="B41" s="47" t="s">
        <v>89</v>
      </c>
      <c r="C41" s="47">
        <v>3008</v>
      </c>
      <c r="D41" s="50"/>
      <c r="E41" s="50"/>
      <c r="F41" s="50">
        <v>1</v>
      </c>
      <c r="G41" s="50"/>
      <c r="H41" s="50"/>
      <c r="I41" s="50"/>
      <c r="J41" s="50">
        <v>0.25</v>
      </c>
      <c r="K41" s="50"/>
      <c r="L41" s="50"/>
    </row>
    <row r="42" spans="2:12" x14ac:dyDescent="0.3">
      <c r="B42" s="47" t="s">
        <v>89</v>
      </c>
      <c r="C42" s="47">
        <v>3009</v>
      </c>
      <c r="D42" s="50"/>
      <c r="E42" s="50"/>
      <c r="F42" s="50"/>
      <c r="G42" s="50"/>
      <c r="H42" s="50"/>
      <c r="I42" s="50">
        <v>0.25</v>
      </c>
      <c r="J42" s="50">
        <v>0.25</v>
      </c>
      <c r="K42" s="50"/>
      <c r="L42" s="50"/>
    </row>
    <row r="43" spans="2:12" x14ac:dyDescent="0.3">
      <c r="B43" s="47" t="s">
        <v>89</v>
      </c>
      <c r="C43" s="47">
        <v>3010</v>
      </c>
      <c r="D43" s="55">
        <v>5</v>
      </c>
      <c r="E43" s="50"/>
      <c r="F43" s="50"/>
      <c r="G43" s="50"/>
      <c r="H43" s="50"/>
      <c r="I43" s="50"/>
      <c r="J43" s="50"/>
      <c r="K43" s="50"/>
      <c r="L43" s="50"/>
    </row>
    <row r="44" spans="2:12" x14ac:dyDescent="0.3">
      <c r="B44" s="47" t="s">
        <v>89</v>
      </c>
      <c r="C44" s="47">
        <v>3011</v>
      </c>
      <c r="D44" s="50">
        <v>0.5</v>
      </c>
      <c r="E44" s="50"/>
      <c r="F44" s="50"/>
      <c r="G44" s="50"/>
      <c r="H44" s="50"/>
      <c r="I44" s="50"/>
      <c r="J44" s="50"/>
      <c r="K44" s="50"/>
      <c r="L44" s="50"/>
    </row>
    <row r="45" spans="2:12" x14ac:dyDescent="0.3">
      <c r="B45" s="47" t="s">
        <v>89</v>
      </c>
      <c r="C45" s="47">
        <v>3012</v>
      </c>
      <c r="D45" s="50">
        <v>3</v>
      </c>
      <c r="E45" s="50"/>
      <c r="F45" s="50"/>
      <c r="G45" s="50"/>
      <c r="H45" s="50"/>
      <c r="I45" s="50"/>
      <c r="J45" s="50"/>
      <c r="K45" s="50"/>
      <c r="L45" s="50"/>
    </row>
    <row r="46" spans="2:12" x14ac:dyDescent="0.3">
      <c r="B46" s="47" t="s">
        <v>89</v>
      </c>
      <c r="C46" s="47">
        <v>3029</v>
      </c>
      <c r="D46" s="50"/>
      <c r="E46" s="50"/>
      <c r="F46" s="50">
        <v>1</v>
      </c>
      <c r="G46" s="50"/>
      <c r="H46" s="50"/>
      <c r="I46" s="50"/>
      <c r="J46" s="50"/>
      <c r="K46" s="50"/>
      <c r="L46" s="50"/>
    </row>
    <row r="47" spans="2:12" x14ac:dyDescent="0.3">
      <c r="B47" s="47" t="s">
        <v>89</v>
      </c>
      <c r="C47" s="56" t="s">
        <v>91</v>
      </c>
      <c r="D47" s="50">
        <v>0</v>
      </c>
      <c r="E47" s="50">
        <v>3</v>
      </c>
      <c r="F47" s="50">
        <v>4</v>
      </c>
      <c r="G47" s="57">
        <v>3</v>
      </c>
      <c r="H47" s="50"/>
      <c r="I47" s="50"/>
      <c r="J47" s="50"/>
      <c r="K47" s="50"/>
      <c r="L47" s="50"/>
    </row>
    <row r="48" spans="2:12" x14ac:dyDescent="0.3">
      <c r="B48" s="47" t="s">
        <v>92</v>
      </c>
      <c r="C48" s="58">
        <v>2001</v>
      </c>
      <c r="D48" s="59">
        <v>10</v>
      </c>
      <c r="E48" s="50"/>
      <c r="F48" s="50"/>
      <c r="G48" s="50"/>
      <c r="H48" s="50"/>
      <c r="I48" s="50"/>
      <c r="J48" s="50"/>
      <c r="K48" s="50"/>
      <c r="L48" s="50"/>
    </row>
    <row r="49" spans="2:12" x14ac:dyDescent="0.3">
      <c r="B49" s="47" t="s">
        <v>92</v>
      </c>
      <c r="C49" s="56" t="s">
        <v>93</v>
      </c>
      <c r="D49" s="50"/>
      <c r="E49" s="50"/>
      <c r="F49" s="60">
        <v>4</v>
      </c>
      <c r="G49" s="50"/>
      <c r="H49" s="50"/>
      <c r="I49" s="50">
        <v>5</v>
      </c>
      <c r="J49" s="50"/>
      <c r="K49" s="60">
        <v>5</v>
      </c>
      <c r="L49" s="50"/>
    </row>
    <row r="50" spans="2:12" x14ac:dyDescent="0.3">
      <c r="B50" s="47" t="s">
        <v>92</v>
      </c>
      <c r="C50" s="53">
        <v>1816</v>
      </c>
      <c r="D50" s="50"/>
      <c r="E50" s="50"/>
      <c r="F50" s="59">
        <v>10</v>
      </c>
      <c r="G50" s="50"/>
      <c r="H50" s="50"/>
      <c r="I50" s="50"/>
      <c r="J50" s="59">
        <v>5</v>
      </c>
      <c r="K50" s="50"/>
      <c r="L50" s="50"/>
    </row>
    <row r="51" spans="2:12" x14ac:dyDescent="0.3">
      <c r="B51" s="47" t="s">
        <v>92</v>
      </c>
      <c r="C51" s="53">
        <v>1819</v>
      </c>
      <c r="D51" s="50"/>
      <c r="E51" s="50"/>
      <c r="F51" s="50"/>
      <c r="G51" s="50"/>
      <c r="H51" s="50"/>
      <c r="I51" s="59">
        <v>2</v>
      </c>
      <c r="J51" s="50"/>
      <c r="K51" s="59">
        <v>5</v>
      </c>
      <c r="L51" s="50"/>
    </row>
    <row r="52" spans="2:12" x14ac:dyDescent="0.3">
      <c r="B52" s="47" t="s">
        <v>92</v>
      </c>
      <c r="C52" s="53">
        <v>1824</v>
      </c>
      <c r="D52" s="50"/>
      <c r="E52" s="59">
        <v>8</v>
      </c>
      <c r="F52" s="50"/>
      <c r="G52" s="50"/>
      <c r="H52" s="50"/>
      <c r="I52" s="50"/>
      <c r="J52" s="50"/>
      <c r="K52" s="50"/>
      <c r="L52" s="59">
        <v>2</v>
      </c>
    </row>
    <row r="53" spans="2:12" x14ac:dyDescent="0.3">
      <c r="B53" s="47" t="s">
        <v>92</v>
      </c>
      <c r="C53" s="53">
        <v>1825</v>
      </c>
      <c r="D53" s="50"/>
      <c r="E53" s="50"/>
      <c r="F53" s="50"/>
      <c r="G53" s="50"/>
      <c r="H53" s="59">
        <v>5</v>
      </c>
      <c r="I53" s="50"/>
      <c r="J53" s="50"/>
      <c r="K53" s="50"/>
      <c r="L53" s="50"/>
    </row>
    <row r="54" spans="2:12" x14ac:dyDescent="0.3">
      <c r="B54" s="47" t="s">
        <v>92</v>
      </c>
      <c r="C54" s="53">
        <v>2009</v>
      </c>
      <c r="D54" s="50"/>
      <c r="E54" s="50">
        <v>1</v>
      </c>
      <c r="F54" s="50"/>
      <c r="G54" s="50"/>
      <c r="H54" s="50"/>
      <c r="I54" s="50"/>
      <c r="J54" s="50"/>
      <c r="K54" s="50"/>
      <c r="L54" s="50"/>
    </row>
    <row r="55" spans="2:12" x14ac:dyDescent="0.3">
      <c r="B55" s="47" t="s">
        <v>92</v>
      </c>
      <c r="C55" s="53">
        <v>2010</v>
      </c>
      <c r="D55" s="50"/>
      <c r="E55" s="50"/>
      <c r="F55" s="54"/>
      <c r="G55" s="50"/>
      <c r="H55" s="50"/>
      <c r="I55" s="50"/>
      <c r="J55" s="50">
        <v>4</v>
      </c>
      <c r="K55" s="54"/>
      <c r="L55" s="50"/>
    </row>
    <row r="56" spans="2:12" x14ac:dyDescent="0.3">
      <c r="B56" s="47" t="s">
        <v>92</v>
      </c>
      <c r="C56" s="53">
        <v>2450</v>
      </c>
      <c r="D56" s="50"/>
      <c r="E56" s="50"/>
      <c r="F56" s="50">
        <v>1</v>
      </c>
      <c r="G56" s="50"/>
      <c r="H56" s="50"/>
      <c r="I56" s="50">
        <v>5</v>
      </c>
      <c r="J56" s="50"/>
      <c r="K56" s="50">
        <v>3</v>
      </c>
      <c r="L56" s="50"/>
    </row>
    <row r="57" spans="2:12" x14ac:dyDescent="0.3">
      <c r="B57" s="47" t="s">
        <v>92</v>
      </c>
      <c r="C57" s="53">
        <v>2690</v>
      </c>
      <c r="D57" s="50"/>
      <c r="E57" s="50"/>
      <c r="F57" s="50"/>
      <c r="G57" s="50"/>
      <c r="H57" s="50"/>
      <c r="I57" s="50"/>
      <c r="J57" s="50">
        <v>0</v>
      </c>
      <c r="K57" s="50"/>
      <c r="L57" s="50"/>
    </row>
    <row r="58" spans="2:12" x14ac:dyDescent="0.3">
      <c r="B58" s="47" t="s">
        <v>92</v>
      </c>
      <c r="C58" s="53">
        <v>2913</v>
      </c>
      <c r="D58" s="50">
        <v>0.5</v>
      </c>
      <c r="E58" s="50"/>
      <c r="F58" s="50"/>
      <c r="G58" s="50"/>
      <c r="H58" s="50"/>
      <c r="I58" s="50"/>
      <c r="J58" s="50"/>
      <c r="K58" s="50"/>
      <c r="L58" s="50"/>
    </row>
    <row r="59" spans="2:12" x14ac:dyDescent="0.3">
      <c r="B59" s="47" t="s">
        <v>92</v>
      </c>
      <c r="C59" s="61">
        <v>2938</v>
      </c>
      <c r="D59" s="50"/>
      <c r="E59" s="50"/>
      <c r="F59" s="54"/>
      <c r="G59" s="50"/>
      <c r="H59" s="50"/>
      <c r="I59" s="50"/>
      <c r="J59" s="50">
        <v>0.5</v>
      </c>
      <c r="K59" s="54"/>
      <c r="L59" s="50"/>
    </row>
    <row r="60" spans="2:12" x14ac:dyDescent="0.3">
      <c r="B60" s="47" t="s">
        <v>92</v>
      </c>
      <c r="C60" s="53">
        <v>1756</v>
      </c>
      <c r="D60" s="50"/>
      <c r="E60" s="50"/>
      <c r="F60" s="47"/>
      <c r="G60" s="50"/>
      <c r="H60" s="50">
        <v>3</v>
      </c>
      <c r="I60" s="50">
        <v>8</v>
      </c>
      <c r="J60" s="54"/>
      <c r="K60" s="47"/>
      <c r="L60" s="50"/>
    </row>
    <row r="61" spans="2:12" x14ac:dyDescent="0.3">
      <c r="B61" s="47" t="s">
        <v>92</v>
      </c>
      <c r="C61" s="53">
        <v>1888</v>
      </c>
      <c r="D61" s="50"/>
      <c r="E61" s="50"/>
      <c r="F61" s="50"/>
      <c r="G61" s="50">
        <v>8</v>
      </c>
      <c r="H61" s="50"/>
      <c r="I61" s="50"/>
      <c r="J61" s="47"/>
      <c r="K61" s="50"/>
      <c r="L61" s="50"/>
    </row>
    <row r="62" spans="2:12" x14ac:dyDescent="0.3">
      <c r="B62" s="47" t="s">
        <v>92</v>
      </c>
      <c r="C62" s="53">
        <v>2088</v>
      </c>
      <c r="D62" s="59">
        <v>2</v>
      </c>
      <c r="E62" s="50"/>
      <c r="F62" s="50"/>
      <c r="G62" s="50"/>
      <c r="H62" s="50"/>
      <c r="I62" s="50"/>
      <c r="J62" s="50"/>
      <c r="K62" s="50"/>
      <c r="L62" s="50"/>
    </row>
    <row r="63" spans="2:12" x14ac:dyDescent="0.3">
      <c r="B63" s="47" t="s">
        <v>92</v>
      </c>
      <c r="C63" s="53">
        <v>2667</v>
      </c>
      <c r="D63" s="59">
        <v>2</v>
      </c>
      <c r="E63" s="50"/>
      <c r="F63" s="50"/>
      <c r="G63" s="50"/>
      <c r="H63" s="50"/>
      <c r="I63" s="50"/>
      <c r="J63" s="50"/>
      <c r="K63" s="50"/>
      <c r="L63" s="50"/>
    </row>
    <row r="64" spans="2:12" x14ac:dyDescent="0.3">
      <c r="B64" s="47" t="s">
        <v>92</v>
      </c>
      <c r="C64" s="53">
        <v>2797</v>
      </c>
      <c r="D64" s="50"/>
      <c r="E64" s="50"/>
      <c r="F64" s="50"/>
      <c r="G64" s="50"/>
      <c r="H64" s="50">
        <v>8</v>
      </c>
      <c r="I64" s="50"/>
      <c r="J64" s="50"/>
      <c r="L64" s="50"/>
    </row>
    <row r="65" spans="2:12" x14ac:dyDescent="0.3">
      <c r="B65" s="47" t="s">
        <v>92</v>
      </c>
      <c r="C65" s="53">
        <v>2799</v>
      </c>
      <c r="D65" s="50"/>
      <c r="E65" s="50"/>
      <c r="F65" s="50"/>
      <c r="G65" s="59">
        <v>5</v>
      </c>
      <c r="H65" s="50"/>
      <c r="I65" s="50"/>
      <c r="J65" s="50"/>
      <c r="K65" s="50"/>
      <c r="L65" s="50"/>
    </row>
    <row r="68" spans="2:12" x14ac:dyDescent="0.3">
      <c r="E68" s="6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3CD2-BFCE-47B5-9852-09ECFC33D537}">
  <sheetPr codeName="Feuil5">
    <tabColor theme="5" tint="0.79998168889431442"/>
  </sheetPr>
  <dimension ref="A1:H42"/>
  <sheetViews>
    <sheetView topLeftCell="A19" workbookViewId="0">
      <selection activeCell="E43" sqref="E43"/>
    </sheetView>
  </sheetViews>
  <sheetFormatPr baseColWidth="10" defaultRowHeight="14.4" x14ac:dyDescent="0.3"/>
  <cols>
    <col min="6" max="6" width="11.5546875" style="67"/>
    <col min="7" max="7" width="16.33203125" customWidth="1"/>
  </cols>
  <sheetData>
    <row r="1" spans="1:8" s="68" customFormat="1" x14ac:dyDescent="0.3">
      <c r="A1" t="s">
        <v>143</v>
      </c>
      <c r="B1" t="s">
        <v>7</v>
      </c>
      <c r="C1" t="s">
        <v>144</v>
      </c>
      <c r="D1" s="69" t="s">
        <v>145</v>
      </c>
      <c r="E1" t="s">
        <v>146</v>
      </c>
      <c r="F1" s="67" t="s">
        <v>147</v>
      </c>
      <c r="G1" s="70" t="s">
        <v>148</v>
      </c>
      <c r="H1" t="s">
        <v>149</v>
      </c>
    </row>
    <row r="2" spans="1:8" x14ac:dyDescent="0.3">
      <c r="A2" t="s">
        <v>89</v>
      </c>
      <c r="B2" t="s">
        <v>125</v>
      </c>
      <c r="C2" t="s">
        <v>126</v>
      </c>
      <c r="D2" s="67">
        <v>44974</v>
      </c>
      <c r="E2">
        <v>5</v>
      </c>
      <c r="F2" s="67">
        <f>WORKDAY.INTL(TabDashboard[[#This Row],[Start Date]]-1,TabDashboard[[#This Row],[Duration]],1)</f>
        <v>44980</v>
      </c>
      <c r="G2" s="70">
        <v>2</v>
      </c>
      <c r="H2" s="71">
        <f>TabDashboard[[#This Row],[Days completed]]/TabDashboard[[#This Row],[Duration]]</f>
        <v>0.4</v>
      </c>
    </row>
    <row r="3" spans="1:8" x14ac:dyDescent="0.3">
      <c r="A3" t="s">
        <v>89</v>
      </c>
      <c r="B3" t="s">
        <v>127</v>
      </c>
      <c r="C3" t="s">
        <v>128</v>
      </c>
      <c r="D3" s="67">
        <v>44975</v>
      </c>
      <c r="E3">
        <v>6</v>
      </c>
      <c r="F3" s="67">
        <f>WORKDAY.INTL(TabDashboard[[#This Row],[Start Date]]-1,TabDashboard[[#This Row],[Duration]],1)</f>
        <v>44984</v>
      </c>
      <c r="G3" s="70">
        <v>3</v>
      </c>
      <c r="H3" s="71">
        <f>TabDashboard[[#This Row],[Days completed]]/TabDashboard[[#This Row],[Duration]]</f>
        <v>0.5</v>
      </c>
    </row>
    <row r="4" spans="1:8" x14ac:dyDescent="0.3">
      <c r="A4" t="s">
        <v>89</v>
      </c>
      <c r="B4" t="s">
        <v>129</v>
      </c>
      <c r="C4" t="s">
        <v>130</v>
      </c>
      <c r="D4" s="67">
        <v>44976</v>
      </c>
      <c r="E4">
        <v>10</v>
      </c>
      <c r="F4" s="67">
        <f>WORKDAY.INTL(TabDashboard[[#This Row],[Start Date]]-1,TabDashboard[[#This Row],[Duration]],1)</f>
        <v>44988</v>
      </c>
      <c r="G4" s="70">
        <v>4</v>
      </c>
      <c r="H4" s="71">
        <f>TabDashboard[[#This Row],[Days completed]]/TabDashboard[[#This Row],[Duration]]</f>
        <v>0.4</v>
      </c>
    </row>
    <row r="5" spans="1:8" x14ac:dyDescent="0.3">
      <c r="A5" t="s">
        <v>89</v>
      </c>
      <c r="B5" t="s">
        <v>131</v>
      </c>
      <c r="C5" t="s">
        <v>132</v>
      </c>
      <c r="D5" s="67">
        <v>44977</v>
      </c>
      <c r="E5">
        <v>9</v>
      </c>
      <c r="F5" s="67">
        <f>WORKDAY.INTL(TabDashboard[[#This Row],[Start Date]]-1,TabDashboard[[#This Row],[Duration]],1)</f>
        <v>44987</v>
      </c>
      <c r="G5" s="70">
        <v>3</v>
      </c>
      <c r="H5" s="71">
        <f>TabDashboard[[#This Row],[Days completed]]/TabDashboard[[#This Row],[Duration]]</f>
        <v>0.33333333333333331</v>
      </c>
    </row>
    <row r="6" spans="1:8" x14ac:dyDescent="0.3">
      <c r="A6" t="s">
        <v>89</v>
      </c>
      <c r="B6" t="s">
        <v>133</v>
      </c>
      <c r="C6" t="s">
        <v>134</v>
      </c>
      <c r="D6" s="67">
        <v>44978</v>
      </c>
      <c r="E6">
        <v>4</v>
      </c>
      <c r="F6" s="67">
        <f>WORKDAY.INTL(TabDashboard[[#This Row],[Start Date]]-1,TabDashboard[[#This Row],[Duration]],1)</f>
        <v>44981</v>
      </c>
      <c r="G6" s="70">
        <v>1</v>
      </c>
      <c r="H6" s="71">
        <f>TabDashboard[[#This Row],[Days completed]]/TabDashboard[[#This Row],[Duration]]</f>
        <v>0.25</v>
      </c>
    </row>
    <row r="7" spans="1:8" x14ac:dyDescent="0.3">
      <c r="A7" t="s">
        <v>89</v>
      </c>
      <c r="B7" t="s">
        <v>135</v>
      </c>
      <c r="C7" t="s">
        <v>126</v>
      </c>
      <c r="D7" s="67">
        <v>44979</v>
      </c>
      <c r="E7">
        <v>6</v>
      </c>
      <c r="F7" s="67">
        <f>WORKDAY.INTL(TabDashboard[[#This Row],[Start Date]]-1,TabDashboard[[#This Row],[Duration]],1)</f>
        <v>44986</v>
      </c>
      <c r="G7" s="70">
        <v>0</v>
      </c>
      <c r="H7" s="71">
        <f>TabDashboard[[#This Row],[Days completed]]/TabDashboard[[#This Row],[Duration]]</f>
        <v>0</v>
      </c>
    </row>
    <row r="8" spans="1:8" x14ac:dyDescent="0.3">
      <c r="A8" t="s">
        <v>89</v>
      </c>
      <c r="B8" t="s">
        <v>136</v>
      </c>
      <c r="C8" t="s">
        <v>128</v>
      </c>
      <c r="D8" s="67">
        <v>44980</v>
      </c>
      <c r="E8">
        <v>7</v>
      </c>
      <c r="F8" s="67">
        <f>WORKDAY.INTL(TabDashboard[[#This Row],[Start Date]]-1,TabDashboard[[#This Row],[Duration]],1)</f>
        <v>44988</v>
      </c>
      <c r="G8" s="70">
        <v>3</v>
      </c>
      <c r="H8" s="71">
        <f>TabDashboard[[#This Row],[Days completed]]/TabDashboard[[#This Row],[Duration]]</f>
        <v>0.42857142857142855</v>
      </c>
    </row>
    <row r="9" spans="1:8" x14ac:dyDescent="0.3">
      <c r="A9" t="s">
        <v>89</v>
      </c>
      <c r="B9" t="s">
        <v>137</v>
      </c>
      <c r="C9" t="s">
        <v>130</v>
      </c>
      <c r="D9" s="67">
        <v>44981</v>
      </c>
      <c r="E9">
        <v>5</v>
      </c>
      <c r="F9" s="67">
        <f>WORKDAY.INTL(TabDashboard[[#This Row],[Start Date]]-1,TabDashboard[[#This Row],[Duration]],1)</f>
        <v>44987</v>
      </c>
      <c r="G9" s="70">
        <v>2</v>
      </c>
      <c r="H9" s="71">
        <f>TabDashboard[[#This Row],[Days completed]]/TabDashboard[[#This Row],[Duration]]</f>
        <v>0.4</v>
      </c>
    </row>
    <row r="10" spans="1:8" x14ac:dyDescent="0.3">
      <c r="A10" t="s">
        <v>89</v>
      </c>
      <c r="B10" t="s">
        <v>138</v>
      </c>
      <c r="C10" t="s">
        <v>132</v>
      </c>
      <c r="D10" s="67">
        <v>44982</v>
      </c>
      <c r="E10">
        <v>9</v>
      </c>
      <c r="F10" s="67">
        <f>WORKDAY.INTL(TabDashboard[[#This Row],[Start Date]]-1,TabDashboard[[#This Row],[Duration]],1)</f>
        <v>44994</v>
      </c>
      <c r="G10" s="70">
        <v>1</v>
      </c>
      <c r="H10" s="71">
        <f>TabDashboard[[#This Row],[Days completed]]/TabDashboard[[#This Row],[Duration]]</f>
        <v>0.1111111111111111</v>
      </c>
    </row>
    <row r="11" spans="1:8" x14ac:dyDescent="0.3">
      <c r="A11" t="s">
        <v>89</v>
      </c>
      <c r="B11" t="s">
        <v>139</v>
      </c>
      <c r="C11" t="s">
        <v>134</v>
      </c>
      <c r="D11" s="67">
        <v>44983</v>
      </c>
      <c r="E11">
        <v>7</v>
      </c>
      <c r="F11" s="67">
        <f>WORKDAY.INTL(TabDashboard[[#This Row],[Start Date]]-1,TabDashboard[[#This Row],[Duration]],1)</f>
        <v>44992</v>
      </c>
      <c r="G11" s="70">
        <v>3</v>
      </c>
      <c r="H11" s="71">
        <f>TabDashboard[[#This Row],[Days completed]]/TabDashboard[[#This Row],[Duration]]</f>
        <v>0.42857142857142855</v>
      </c>
    </row>
    <row r="12" spans="1:8" x14ac:dyDescent="0.3">
      <c r="A12" t="s">
        <v>140</v>
      </c>
      <c r="B12" t="s">
        <v>125</v>
      </c>
      <c r="C12" t="s">
        <v>126</v>
      </c>
      <c r="D12" s="67">
        <v>44984</v>
      </c>
      <c r="E12">
        <v>7</v>
      </c>
      <c r="F12" s="67">
        <f>WORKDAY.INTL(TabDashboard[[#This Row],[Start Date]]-1,TabDashboard[[#This Row],[Duration]],1)</f>
        <v>44992</v>
      </c>
      <c r="G12" s="70">
        <v>7</v>
      </c>
      <c r="H12" s="71">
        <f>TabDashboard[[#This Row],[Days completed]]/TabDashboard[[#This Row],[Duration]]</f>
        <v>1</v>
      </c>
    </row>
    <row r="13" spans="1:8" x14ac:dyDescent="0.3">
      <c r="A13" t="s">
        <v>140</v>
      </c>
      <c r="B13" t="s">
        <v>127</v>
      </c>
      <c r="C13" t="s">
        <v>128</v>
      </c>
      <c r="D13" s="67">
        <v>44985</v>
      </c>
      <c r="E13">
        <v>9</v>
      </c>
      <c r="F13" s="67">
        <f>WORKDAY.INTL(TabDashboard[[#This Row],[Start Date]]-1,TabDashboard[[#This Row],[Duration]],1)</f>
        <v>44995</v>
      </c>
      <c r="G13" s="70">
        <v>4</v>
      </c>
      <c r="H13" s="71">
        <f>TabDashboard[[#This Row],[Days completed]]/TabDashboard[[#This Row],[Duration]]</f>
        <v>0.44444444444444442</v>
      </c>
    </row>
    <row r="14" spans="1:8" x14ac:dyDescent="0.3">
      <c r="A14" t="s">
        <v>140</v>
      </c>
      <c r="B14" t="s">
        <v>129</v>
      </c>
      <c r="C14" t="s">
        <v>130</v>
      </c>
      <c r="D14" s="67">
        <v>44986</v>
      </c>
      <c r="E14">
        <v>8</v>
      </c>
      <c r="F14" s="67">
        <f>WORKDAY.INTL(TabDashboard[[#This Row],[Start Date]]-1,TabDashboard[[#This Row],[Duration]],1)</f>
        <v>44995</v>
      </c>
      <c r="G14" s="70">
        <v>0</v>
      </c>
      <c r="H14" s="71">
        <f>TabDashboard[[#This Row],[Days completed]]/TabDashboard[[#This Row],[Duration]]</f>
        <v>0</v>
      </c>
    </row>
    <row r="15" spans="1:8" x14ac:dyDescent="0.3">
      <c r="A15" t="s">
        <v>140</v>
      </c>
      <c r="B15" t="s">
        <v>131</v>
      </c>
      <c r="C15" t="s">
        <v>132</v>
      </c>
      <c r="D15" s="67">
        <v>44987</v>
      </c>
      <c r="E15">
        <v>7</v>
      </c>
      <c r="F15" s="67">
        <f>WORKDAY.INTL(TabDashboard[[#This Row],[Start Date]]-1,TabDashboard[[#This Row],[Duration]],1)</f>
        <v>44995</v>
      </c>
      <c r="G15" s="70">
        <v>3</v>
      </c>
      <c r="H15" s="71">
        <f>TabDashboard[[#This Row],[Days completed]]/TabDashboard[[#This Row],[Duration]]</f>
        <v>0.42857142857142855</v>
      </c>
    </row>
    <row r="16" spans="1:8" x14ac:dyDescent="0.3">
      <c r="A16" t="s">
        <v>140</v>
      </c>
      <c r="B16" t="s">
        <v>133</v>
      </c>
      <c r="C16" t="s">
        <v>134</v>
      </c>
      <c r="D16" s="67">
        <v>44988</v>
      </c>
      <c r="E16">
        <v>4</v>
      </c>
      <c r="F16" s="67">
        <f>WORKDAY.INTL(TabDashboard[[#This Row],[Start Date]]-1,TabDashboard[[#This Row],[Duration]],1)</f>
        <v>44993</v>
      </c>
      <c r="G16" s="70">
        <v>1</v>
      </c>
      <c r="H16" s="71">
        <f>TabDashboard[[#This Row],[Days completed]]/TabDashboard[[#This Row],[Duration]]</f>
        <v>0.25</v>
      </c>
    </row>
    <row r="17" spans="1:8" x14ac:dyDescent="0.3">
      <c r="A17" t="s">
        <v>140</v>
      </c>
      <c r="B17" t="s">
        <v>135</v>
      </c>
      <c r="C17" t="s">
        <v>126</v>
      </c>
      <c r="D17" s="67">
        <v>44989</v>
      </c>
      <c r="E17">
        <v>6</v>
      </c>
      <c r="F17" s="67">
        <f>WORKDAY.INTL(TabDashboard[[#This Row],[Start Date]]-1,TabDashboard[[#This Row],[Duration]],1)</f>
        <v>44998</v>
      </c>
      <c r="G17" s="70">
        <v>3</v>
      </c>
      <c r="H17" s="71">
        <f>TabDashboard[[#This Row],[Days completed]]/TabDashboard[[#This Row],[Duration]]</f>
        <v>0.5</v>
      </c>
    </row>
    <row r="18" spans="1:8" x14ac:dyDescent="0.3">
      <c r="A18" t="s">
        <v>140</v>
      </c>
      <c r="B18" t="s">
        <v>136</v>
      </c>
      <c r="C18" t="s">
        <v>128</v>
      </c>
      <c r="D18" s="67">
        <v>44990</v>
      </c>
      <c r="E18">
        <v>6</v>
      </c>
      <c r="F18" s="67">
        <f>WORKDAY.INTL(TabDashboard[[#This Row],[Start Date]]-1,TabDashboard[[#This Row],[Duration]],1)</f>
        <v>44998</v>
      </c>
      <c r="G18" s="70">
        <v>5</v>
      </c>
      <c r="H18" s="71">
        <f>TabDashboard[[#This Row],[Days completed]]/TabDashboard[[#This Row],[Duration]]</f>
        <v>0.83333333333333337</v>
      </c>
    </row>
    <row r="19" spans="1:8" x14ac:dyDescent="0.3">
      <c r="A19" t="s">
        <v>140</v>
      </c>
      <c r="B19" t="s">
        <v>137</v>
      </c>
      <c r="C19" t="s">
        <v>130</v>
      </c>
      <c r="D19" s="67">
        <v>44991</v>
      </c>
      <c r="E19">
        <v>4</v>
      </c>
      <c r="F19" s="67">
        <f>WORKDAY.INTL(TabDashboard[[#This Row],[Start Date]]-1,TabDashboard[[#This Row],[Duration]],1)</f>
        <v>44994</v>
      </c>
      <c r="G19" s="70">
        <v>1</v>
      </c>
      <c r="H19" s="71">
        <f>TabDashboard[[#This Row],[Days completed]]/TabDashboard[[#This Row],[Duration]]</f>
        <v>0.25</v>
      </c>
    </row>
    <row r="20" spans="1:8" x14ac:dyDescent="0.3">
      <c r="A20" t="s">
        <v>140</v>
      </c>
      <c r="B20" t="s">
        <v>138</v>
      </c>
      <c r="C20" t="s">
        <v>132</v>
      </c>
      <c r="D20" s="67">
        <v>44992</v>
      </c>
      <c r="E20">
        <v>7</v>
      </c>
      <c r="F20" s="67">
        <f>WORKDAY.INTL(TabDashboard[[#This Row],[Start Date]]-1,TabDashboard[[#This Row],[Duration]],1)</f>
        <v>45000</v>
      </c>
      <c r="G20" s="70">
        <v>3</v>
      </c>
      <c r="H20" s="71">
        <f>TabDashboard[[#This Row],[Days completed]]/TabDashboard[[#This Row],[Duration]]</f>
        <v>0.42857142857142855</v>
      </c>
    </row>
    <row r="21" spans="1:8" x14ac:dyDescent="0.3">
      <c r="A21" t="s">
        <v>140</v>
      </c>
      <c r="B21" t="s">
        <v>139</v>
      </c>
      <c r="C21" t="s">
        <v>130</v>
      </c>
      <c r="D21" s="67">
        <v>44993</v>
      </c>
      <c r="E21">
        <v>3</v>
      </c>
      <c r="F21" s="67">
        <f>WORKDAY.INTL(TabDashboard[[#This Row],[Start Date]]-1,TabDashboard[[#This Row],[Duration]],1)</f>
        <v>44995</v>
      </c>
      <c r="G21" s="70">
        <v>3</v>
      </c>
      <c r="H21" s="71">
        <f>TabDashboard[[#This Row],[Days completed]]/TabDashboard[[#This Row],[Duration]]</f>
        <v>1</v>
      </c>
    </row>
    <row r="22" spans="1:8" x14ac:dyDescent="0.3">
      <c r="A22" t="s">
        <v>140</v>
      </c>
      <c r="B22" t="s">
        <v>174</v>
      </c>
      <c r="C22" t="s">
        <v>175</v>
      </c>
      <c r="D22" s="67">
        <v>44993</v>
      </c>
      <c r="E22">
        <v>3</v>
      </c>
      <c r="F22" s="67">
        <f>WORKDAY.INTL(TabDashboard[[#This Row],[Start Date]]-1,TabDashboard[[#This Row],[Duration]],1)</f>
        <v>44995</v>
      </c>
      <c r="G22" s="70">
        <v>3</v>
      </c>
      <c r="H22" s="71">
        <f>TabDashboard[[#This Row],[Days completed]]/TabDashboard[[#This Row],[Duration]]</f>
        <v>1</v>
      </c>
    </row>
    <row r="23" spans="1:8" x14ac:dyDescent="0.3">
      <c r="A23" t="s">
        <v>141</v>
      </c>
      <c r="B23" t="s">
        <v>125</v>
      </c>
      <c r="C23" t="s">
        <v>126</v>
      </c>
      <c r="D23" s="67">
        <v>44994</v>
      </c>
      <c r="E23">
        <v>10</v>
      </c>
      <c r="F23" s="67">
        <f>WORKDAY.INTL(TabDashboard[[#This Row],[Start Date]]-1,TabDashboard[[#This Row],[Duration]],1)</f>
        <v>45007</v>
      </c>
      <c r="G23" s="70">
        <v>5</v>
      </c>
      <c r="H23" s="71">
        <f>TabDashboard[[#This Row],[Days completed]]/TabDashboard[[#This Row],[Duration]]</f>
        <v>0.5</v>
      </c>
    </row>
    <row r="24" spans="1:8" x14ac:dyDescent="0.3">
      <c r="A24" t="s">
        <v>141</v>
      </c>
      <c r="B24" t="s">
        <v>127</v>
      </c>
      <c r="C24" t="s">
        <v>128</v>
      </c>
      <c r="D24" s="67">
        <v>44995</v>
      </c>
      <c r="E24">
        <v>5</v>
      </c>
      <c r="F24" s="67">
        <f>WORKDAY.INTL(TabDashboard[[#This Row],[Start Date]]-1,TabDashboard[[#This Row],[Duration]],1)</f>
        <v>45001</v>
      </c>
      <c r="G24" s="70">
        <v>4</v>
      </c>
      <c r="H24" s="71">
        <f>TabDashboard[[#This Row],[Days completed]]/TabDashboard[[#This Row],[Duration]]</f>
        <v>0.8</v>
      </c>
    </row>
    <row r="25" spans="1:8" x14ac:dyDescent="0.3">
      <c r="A25" t="s">
        <v>141</v>
      </c>
      <c r="B25" t="s">
        <v>129</v>
      </c>
      <c r="C25" t="s">
        <v>130</v>
      </c>
      <c r="D25" s="67">
        <v>44996</v>
      </c>
      <c r="E25">
        <v>7</v>
      </c>
      <c r="F25" s="67">
        <f>WORKDAY.INTL(TabDashboard[[#This Row],[Start Date]]-1,TabDashboard[[#This Row],[Duration]],1)</f>
        <v>45006</v>
      </c>
      <c r="G25" s="70">
        <v>3</v>
      </c>
      <c r="H25" s="71">
        <f>TabDashboard[[#This Row],[Days completed]]/TabDashboard[[#This Row],[Duration]]</f>
        <v>0.42857142857142855</v>
      </c>
    </row>
    <row r="26" spans="1:8" x14ac:dyDescent="0.3">
      <c r="A26" t="s">
        <v>141</v>
      </c>
      <c r="B26" t="s">
        <v>131</v>
      </c>
      <c r="C26" t="s">
        <v>132</v>
      </c>
      <c r="D26" s="67">
        <v>44997</v>
      </c>
      <c r="E26">
        <v>7</v>
      </c>
      <c r="F26" s="67">
        <f>WORKDAY.INTL(TabDashboard[[#This Row],[Start Date]]-1,TabDashboard[[#This Row],[Duration]],1)</f>
        <v>45006</v>
      </c>
      <c r="G26" s="70">
        <v>2</v>
      </c>
      <c r="H26" s="71">
        <f>TabDashboard[[#This Row],[Days completed]]/TabDashboard[[#This Row],[Duration]]</f>
        <v>0.2857142857142857</v>
      </c>
    </row>
    <row r="27" spans="1:8" x14ac:dyDescent="0.3">
      <c r="A27" t="s">
        <v>141</v>
      </c>
      <c r="B27" t="s">
        <v>133</v>
      </c>
      <c r="C27" t="s">
        <v>134</v>
      </c>
      <c r="D27" s="67">
        <v>44998</v>
      </c>
      <c r="E27">
        <v>3</v>
      </c>
      <c r="F27" s="67">
        <f>WORKDAY.INTL(TabDashboard[[#This Row],[Start Date]]-1,TabDashboard[[#This Row],[Duration]],1)</f>
        <v>45000</v>
      </c>
      <c r="G27" s="70">
        <v>2</v>
      </c>
      <c r="H27" s="71">
        <f>TabDashboard[[#This Row],[Days completed]]/TabDashboard[[#This Row],[Duration]]</f>
        <v>0.66666666666666663</v>
      </c>
    </row>
    <row r="28" spans="1:8" x14ac:dyDescent="0.3">
      <c r="A28" t="s">
        <v>142</v>
      </c>
      <c r="B28" t="s">
        <v>125</v>
      </c>
      <c r="C28" t="s">
        <v>126</v>
      </c>
      <c r="D28" s="67">
        <v>44999</v>
      </c>
      <c r="E28">
        <v>9</v>
      </c>
      <c r="F28" s="67">
        <f>WORKDAY.INTL(TabDashboard[[#This Row],[Start Date]]-1,TabDashboard[[#This Row],[Duration]],1)</f>
        <v>45009</v>
      </c>
      <c r="G28" s="70">
        <v>8</v>
      </c>
      <c r="H28" s="71">
        <f>TabDashboard[[#This Row],[Days completed]]/TabDashboard[[#This Row],[Duration]]</f>
        <v>0.88888888888888884</v>
      </c>
    </row>
    <row r="29" spans="1:8" x14ac:dyDescent="0.3">
      <c r="A29" t="s">
        <v>142</v>
      </c>
      <c r="B29" t="s">
        <v>127</v>
      </c>
      <c r="C29" t="s">
        <v>128</v>
      </c>
      <c r="D29" s="67">
        <v>45000</v>
      </c>
      <c r="E29">
        <v>10</v>
      </c>
      <c r="F29" s="67">
        <f>WORKDAY.INTL(TabDashboard[[#This Row],[Start Date]]-1,TabDashboard[[#This Row],[Duration]],1)</f>
        <v>45013</v>
      </c>
      <c r="G29" s="70">
        <v>2</v>
      </c>
      <c r="H29" s="71">
        <f>TabDashboard[[#This Row],[Days completed]]/TabDashboard[[#This Row],[Duration]]</f>
        <v>0.2</v>
      </c>
    </row>
    <row r="30" spans="1:8" x14ac:dyDescent="0.3">
      <c r="A30" t="s">
        <v>142</v>
      </c>
      <c r="B30" t="s">
        <v>129</v>
      </c>
      <c r="C30" t="s">
        <v>130</v>
      </c>
      <c r="D30" s="67">
        <v>45001</v>
      </c>
      <c r="E30">
        <v>4</v>
      </c>
      <c r="F30" s="67">
        <f>WORKDAY.INTL(TabDashboard[[#This Row],[Start Date]]-1,TabDashboard[[#This Row],[Duration]],1)</f>
        <v>45006</v>
      </c>
      <c r="G30" s="70">
        <v>0</v>
      </c>
      <c r="H30" s="71">
        <f>TabDashboard[[#This Row],[Days completed]]/TabDashboard[[#This Row],[Duration]]</f>
        <v>0</v>
      </c>
    </row>
    <row r="31" spans="1:8" x14ac:dyDescent="0.3">
      <c r="A31" t="s">
        <v>142</v>
      </c>
      <c r="B31" t="s">
        <v>131</v>
      </c>
      <c r="C31" t="s">
        <v>132</v>
      </c>
      <c r="D31" s="67">
        <v>45002</v>
      </c>
      <c r="E31">
        <v>8</v>
      </c>
      <c r="F31" s="67">
        <f>WORKDAY.INTL(TabDashboard[[#This Row],[Start Date]]-1,TabDashboard[[#This Row],[Duration]],1)</f>
        <v>45013</v>
      </c>
      <c r="G31" s="70">
        <v>5</v>
      </c>
      <c r="H31" s="71">
        <f>TabDashboard[[#This Row],[Days completed]]/TabDashboard[[#This Row],[Duration]]</f>
        <v>0.625</v>
      </c>
    </row>
    <row r="32" spans="1:8" x14ac:dyDescent="0.3">
      <c r="A32" t="s">
        <v>142</v>
      </c>
      <c r="B32" t="s">
        <v>133</v>
      </c>
      <c r="C32" t="s">
        <v>134</v>
      </c>
      <c r="D32" s="67">
        <v>45003</v>
      </c>
      <c r="E32">
        <v>10</v>
      </c>
      <c r="F32" s="67">
        <f>WORKDAY.INTL(TabDashboard[[#This Row],[Start Date]]-1,TabDashboard[[#This Row],[Duration]],1)</f>
        <v>45016</v>
      </c>
      <c r="G32" s="70">
        <v>3</v>
      </c>
      <c r="H32" s="71">
        <f>TabDashboard[[#This Row],[Days completed]]/TabDashboard[[#This Row],[Duration]]</f>
        <v>0.3</v>
      </c>
    </row>
    <row r="33" spans="1:8" x14ac:dyDescent="0.3">
      <c r="A33" t="s">
        <v>142</v>
      </c>
      <c r="B33" t="s">
        <v>135</v>
      </c>
      <c r="C33" t="s">
        <v>126</v>
      </c>
      <c r="D33" s="67">
        <v>45004</v>
      </c>
      <c r="E33">
        <v>6</v>
      </c>
      <c r="F33" s="67">
        <f>WORKDAY.INTL(TabDashboard[[#This Row],[Start Date]]-1,TabDashboard[[#This Row],[Duration]],1)</f>
        <v>45012</v>
      </c>
      <c r="G33" s="70">
        <v>3</v>
      </c>
      <c r="H33" s="71">
        <f>TabDashboard[[#This Row],[Days completed]]/TabDashboard[[#This Row],[Duration]]</f>
        <v>0.5</v>
      </c>
    </row>
    <row r="34" spans="1:8" x14ac:dyDescent="0.3">
      <c r="A34" t="s">
        <v>142</v>
      </c>
      <c r="B34" t="s">
        <v>136</v>
      </c>
      <c r="C34" t="s">
        <v>128</v>
      </c>
      <c r="D34" s="67">
        <v>45005</v>
      </c>
      <c r="E34">
        <v>4</v>
      </c>
      <c r="F34" s="67">
        <f>WORKDAY.INTL(TabDashboard[[#This Row],[Start Date]]-1,TabDashboard[[#This Row],[Duration]],1)</f>
        <v>45008</v>
      </c>
      <c r="G34" s="70">
        <v>2</v>
      </c>
      <c r="H34" s="71">
        <f>TabDashboard[[#This Row],[Days completed]]/TabDashboard[[#This Row],[Duration]]</f>
        <v>0.5</v>
      </c>
    </row>
    <row r="35" spans="1:8" x14ac:dyDescent="0.3">
      <c r="A35" t="s">
        <v>85</v>
      </c>
      <c r="B35" t="s">
        <v>125</v>
      </c>
      <c r="C35" t="s">
        <v>130</v>
      </c>
      <c r="D35" s="67">
        <v>45006</v>
      </c>
      <c r="E35">
        <v>7</v>
      </c>
      <c r="F35" s="67">
        <f>WORKDAY.INTL(TabDashboard[[#This Row],[Start Date]]-1,TabDashboard[[#This Row],[Duration]],1)</f>
        <v>45014</v>
      </c>
      <c r="G35" s="70">
        <v>3</v>
      </c>
      <c r="H35" s="71">
        <f>TabDashboard[[#This Row],[Days completed]]/TabDashboard[[#This Row],[Duration]]</f>
        <v>0.42857142857142855</v>
      </c>
    </row>
    <row r="36" spans="1:8" x14ac:dyDescent="0.3">
      <c r="A36" t="s">
        <v>85</v>
      </c>
      <c r="B36" t="s">
        <v>127</v>
      </c>
      <c r="C36" t="s">
        <v>132</v>
      </c>
      <c r="D36" s="67">
        <v>45007</v>
      </c>
      <c r="E36">
        <v>9</v>
      </c>
      <c r="F36" s="67">
        <f>WORKDAY.INTL(TabDashboard[[#This Row],[Start Date]]-1,TabDashboard[[#This Row],[Duration]],1)</f>
        <v>45019</v>
      </c>
      <c r="G36" s="70">
        <v>4</v>
      </c>
      <c r="H36" s="71">
        <f>TabDashboard[[#This Row],[Days completed]]/TabDashboard[[#This Row],[Duration]]</f>
        <v>0.44444444444444442</v>
      </c>
    </row>
    <row r="37" spans="1:8" x14ac:dyDescent="0.3">
      <c r="A37" t="s">
        <v>85</v>
      </c>
      <c r="B37" t="s">
        <v>129</v>
      </c>
      <c r="C37" t="s">
        <v>134</v>
      </c>
      <c r="D37" s="67">
        <v>45008</v>
      </c>
      <c r="E37">
        <v>5</v>
      </c>
      <c r="F37" s="67">
        <f>WORKDAY.INTL(TabDashboard[[#This Row],[Start Date]]-1,TabDashboard[[#This Row],[Duration]],1)</f>
        <v>45014</v>
      </c>
      <c r="G37" s="70">
        <v>3</v>
      </c>
      <c r="H37" s="71">
        <f>TabDashboard[[#This Row],[Days completed]]/TabDashboard[[#This Row],[Duration]]</f>
        <v>0.6</v>
      </c>
    </row>
    <row r="38" spans="1:8" x14ac:dyDescent="0.3">
      <c r="A38" t="s">
        <v>85</v>
      </c>
      <c r="B38" t="s">
        <v>131</v>
      </c>
      <c r="C38" t="s">
        <v>126</v>
      </c>
      <c r="D38" s="67">
        <v>45009</v>
      </c>
      <c r="E38">
        <v>3</v>
      </c>
      <c r="F38" s="67">
        <f>WORKDAY.INTL(TabDashboard[[#This Row],[Start Date]]-1,TabDashboard[[#This Row],[Duration]],1)</f>
        <v>45013</v>
      </c>
      <c r="G38" s="70">
        <v>3</v>
      </c>
      <c r="H38" s="71">
        <f>TabDashboard[[#This Row],[Days completed]]/TabDashboard[[#This Row],[Duration]]</f>
        <v>1</v>
      </c>
    </row>
    <row r="39" spans="1:8" x14ac:dyDescent="0.3">
      <c r="A39" t="s">
        <v>85</v>
      </c>
      <c r="B39" t="s">
        <v>133</v>
      </c>
      <c r="C39" t="s">
        <v>128</v>
      </c>
      <c r="D39" s="67">
        <v>45010</v>
      </c>
      <c r="E39">
        <v>7</v>
      </c>
      <c r="F39" s="67">
        <f>WORKDAY.INTL(TabDashboard[[#This Row],[Start Date]]-1,TabDashboard[[#This Row],[Duration]],1)</f>
        <v>45020</v>
      </c>
      <c r="G39" s="70">
        <v>3</v>
      </c>
      <c r="H39" s="71">
        <f>TabDashboard[[#This Row],[Days completed]]/TabDashboard[[#This Row],[Duration]]</f>
        <v>0.42857142857142855</v>
      </c>
    </row>
    <row r="40" spans="1:8" x14ac:dyDescent="0.3">
      <c r="A40" t="s">
        <v>85</v>
      </c>
      <c r="B40" t="s">
        <v>135</v>
      </c>
      <c r="C40" t="s">
        <v>130</v>
      </c>
      <c r="D40" s="67">
        <v>45011</v>
      </c>
      <c r="E40">
        <v>10</v>
      </c>
      <c r="F40" s="67">
        <f>WORKDAY.INTL(TabDashboard[[#This Row],[Start Date]]-1,TabDashboard[[#This Row],[Duration]],1)</f>
        <v>45023</v>
      </c>
      <c r="G40" s="70">
        <v>2</v>
      </c>
      <c r="H40" s="71">
        <f>TabDashboard[[#This Row],[Days completed]]/TabDashboard[[#This Row],[Duration]]</f>
        <v>0.2</v>
      </c>
    </row>
    <row r="41" spans="1:8" x14ac:dyDescent="0.3">
      <c r="A41" t="s">
        <v>85</v>
      </c>
      <c r="B41" t="s">
        <v>136</v>
      </c>
      <c r="C41" t="s">
        <v>132</v>
      </c>
      <c r="D41" s="67">
        <v>45012</v>
      </c>
      <c r="E41">
        <v>10</v>
      </c>
      <c r="F41" s="67">
        <f>WORKDAY.INTL(TabDashboard[[#This Row],[Start Date]]-1,TabDashboard[[#This Row],[Duration]],1)</f>
        <v>45023</v>
      </c>
      <c r="G41" s="70">
        <v>3</v>
      </c>
      <c r="H41" s="71">
        <f>TabDashboard[[#This Row],[Days completed]]/TabDashboard[[#This Row],[Duration]]</f>
        <v>0.3</v>
      </c>
    </row>
    <row r="42" spans="1:8" x14ac:dyDescent="0.3">
      <c r="A42" t="s">
        <v>85</v>
      </c>
      <c r="B42" t="s">
        <v>137</v>
      </c>
      <c r="C42" t="s">
        <v>134</v>
      </c>
      <c r="D42" s="67">
        <v>45013</v>
      </c>
      <c r="E42">
        <v>150</v>
      </c>
      <c r="F42" s="67">
        <f>WORKDAY.INTL(TabDashboard[[#This Row],[Start Date]]-1,TabDashboard[[#This Row],[Duration]],1)</f>
        <v>45222</v>
      </c>
      <c r="G42" s="70">
        <v>0</v>
      </c>
      <c r="H42" s="71">
        <f>TabDashboard[[#This Row],[Days completed]]/TabDashboard[[#This Row],[Duration]]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3E23-8EB6-4B87-94DA-7F4BD9E40898}">
  <sheetPr codeName="Feuil3">
    <tabColor theme="4"/>
  </sheetPr>
  <dimension ref="B2:R45"/>
  <sheetViews>
    <sheetView tabSelected="1" workbookViewId="0">
      <selection activeCell="L7" sqref="L7"/>
    </sheetView>
  </sheetViews>
  <sheetFormatPr baseColWidth="10" defaultColWidth="11.44140625" defaultRowHeight="14.4" x14ac:dyDescent="0.3"/>
  <cols>
    <col min="2" max="2" width="19.109375" bestFit="1" customWidth="1"/>
    <col min="4" max="4" width="12" bestFit="1" customWidth="1"/>
    <col min="5" max="5" width="12.33203125" bestFit="1" customWidth="1"/>
    <col min="7" max="7" width="14.88671875" bestFit="1" customWidth="1"/>
    <col min="9" max="9" width="14.88671875" bestFit="1" customWidth="1"/>
    <col min="10" max="10" width="12.33203125" bestFit="1" customWidth="1"/>
    <col min="11" max="11" width="16.109375" bestFit="1" customWidth="1"/>
    <col min="14" max="14" width="13.109375" bestFit="1" customWidth="1"/>
    <col min="15" max="15" width="10.44140625" bestFit="1" customWidth="1"/>
  </cols>
  <sheetData>
    <row r="2" spans="2:18" x14ac:dyDescent="0.3">
      <c r="B2" s="111">
        <v>44713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</row>
    <row r="3" spans="2:18" x14ac:dyDescent="0.3"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</row>
    <row r="4" spans="2:18" x14ac:dyDescent="0.3">
      <c r="H4" s="2"/>
      <c r="I4" s="2"/>
      <c r="N4" s="2"/>
    </row>
    <row r="5" spans="2:18" x14ac:dyDescent="0.3">
      <c r="B5" s="3" t="s">
        <v>94</v>
      </c>
      <c r="C5" s="3" t="s">
        <v>95</v>
      </c>
      <c r="D5" s="4" t="s">
        <v>96</v>
      </c>
      <c r="E5" s="4" t="s">
        <v>97</v>
      </c>
      <c r="F5" s="5" t="s">
        <v>56</v>
      </c>
      <c r="G5" s="3" t="s">
        <v>98</v>
      </c>
      <c r="H5" s="6" t="s">
        <v>99</v>
      </c>
      <c r="I5" s="6" t="s">
        <v>100</v>
      </c>
      <c r="J5" s="6" t="s">
        <v>101</v>
      </c>
      <c r="K5" s="6" t="s">
        <v>102</v>
      </c>
      <c r="L5" s="7" t="s">
        <v>103</v>
      </c>
      <c r="M5" s="8" t="s">
        <v>104</v>
      </c>
      <c r="N5" s="9" t="s">
        <v>105</v>
      </c>
      <c r="O5" s="3" t="s">
        <v>106</v>
      </c>
      <c r="P5" s="10"/>
      <c r="Q5" s="10"/>
      <c r="R5" s="11" t="s">
        <v>107</v>
      </c>
    </row>
    <row r="6" spans="2:18" x14ac:dyDescent="0.3">
      <c r="B6" s="12" t="s">
        <v>108</v>
      </c>
      <c r="C6" s="13">
        <f>G6/F6</f>
        <v>0.45454545454545453</v>
      </c>
      <c r="D6" s="14">
        <v>44713</v>
      </c>
      <c r="E6" s="14">
        <v>44742</v>
      </c>
      <c r="F6" s="15">
        <f t="shared" ref="F6:F14" si="0">NETWORKDAYS(D6,E6)</f>
        <v>22</v>
      </c>
      <c r="G6" s="15">
        <f>F6-H6-L6</f>
        <v>10</v>
      </c>
      <c r="H6" s="16">
        <f>M6+L6</f>
        <v>11</v>
      </c>
      <c r="I6" s="14">
        <v>44719</v>
      </c>
      <c r="J6" s="14">
        <v>44742</v>
      </c>
      <c r="K6" s="17"/>
      <c r="L6" s="16">
        <v>1</v>
      </c>
      <c r="M6" s="16">
        <f>10</f>
        <v>10</v>
      </c>
      <c r="N6" s="18"/>
      <c r="O6" s="19"/>
      <c r="P6" s="10"/>
      <c r="Q6" s="10"/>
      <c r="R6" t="s">
        <v>109</v>
      </c>
    </row>
    <row r="7" spans="2:18" x14ac:dyDescent="0.3">
      <c r="B7" s="12" t="s">
        <v>110</v>
      </c>
      <c r="C7" s="13">
        <f t="shared" ref="C7:C14" si="1">G7/F7</f>
        <v>0.77272727272727271</v>
      </c>
      <c r="D7" s="14">
        <v>44713</v>
      </c>
      <c r="E7" s="14">
        <v>44742</v>
      </c>
      <c r="F7" s="15">
        <f>NETWORKDAYS(D7,E7)</f>
        <v>22</v>
      </c>
      <c r="G7" s="15">
        <f>F7-H7-L7</f>
        <v>17</v>
      </c>
      <c r="H7" s="16">
        <f>NETWORKDAYS(I7,J7)+L7</f>
        <v>4</v>
      </c>
      <c r="I7" s="14">
        <v>44713</v>
      </c>
      <c r="J7" s="14">
        <v>44717</v>
      </c>
      <c r="K7" s="17"/>
      <c r="L7" s="16">
        <v>1</v>
      </c>
      <c r="M7" s="16">
        <f>NETWORKDAYS(I7,J7)</f>
        <v>3</v>
      </c>
      <c r="N7" s="18"/>
      <c r="O7" s="19"/>
      <c r="P7" s="10"/>
      <c r="Q7" s="10"/>
    </row>
    <row r="8" spans="2:18" x14ac:dyDescent="0.3">
      <c r="B8" s="12" t="s">
        <v>111</v>
      </c>
      <c r="C8" s="13">
        <f t="shared" si="1"/>
        <v>0.90909090909090906</v>
      </c>
      <c r="D8" s="14">
        <v>44713</v>
      </c>
      <c r="E8" s="14">
        <v>44742</v>
      </c>
      <c r="F8" s="15">
        <f t="shared" si="0"/>
        <v>22</v>
      </c>
      <c r="G8" s="15">
        <f t="shared" ref="G8:G14" si="2">F8-H8-L8</f>
        <v>20</v>
      </c>
      <c r="H8" s="16">
        <f>L8+M8</f>
        <v>1</v>
      </c>
      <c r="I8" s="14"/>
      <c r="J8" s="14"/>
      <c r="K8" s="17"/>
      <c r="L8" s="16">
        <v>1</v>
      </c>
      <c r="M8" s="16">
        <v>0</v>
      </c>
      <c r="N8" s="18"/>
      <c r="O8" s="19"/>
      <c r="P8" s="10"/>
      <c r="Q8" s="10"/>
    </row>
    <row r="9" spans="2:18" x14ac:dyDescent="0.3">
      <c r="B9" s="12" t="s">
        <v>112</v>
      </c>
      <c r="C9" s="13">
        <f t="shared" si="1"/>
        <v>0.5</v>
      </c>
      <c r="D9" s="14">
        <v>44713</v>
      </c>
      <c r="E9" s="14">
        <v>44742</v>
      </c>
      <c r="F9" s="15">
        <f t="shared" si="0"/>
        <v>22</v>
      </c>
      <c r="G9" s="15">
        <f>F9-H9-L9</f>
        <v>11</v>
      </c>
      <c r="H9" s="16">
        <f>NETWORKDAYS(I9,J9)+L9</f>
        <v>10</v>
      </c>
      <c r="I9" s="14">
        <v>44719</v>
      </c>
      <c r="J9" s="14">
        <v>44730</v>
      </c>
      <c r="K9" s="17"/>
      <c r="L9" s="16">
        <v>1</v>
      </c>
      <c r="M9" s="16">
        <f>NETWORKDAYS(I9,J9)</f>
        <v>9</v>
      </c>
      <c r="N9" s="18"/>
      <c r="O9" s="19"/>
      <c r="P9" s="10"/>
      <c r="Q9" s="10"/>
    </row>
    <row r="10" spans="2:18" x14ac:dyDescent="0.3">
      <c r="B10" s="12" t="s">
        <v>113</v>
      </c>
      <c r="C10" s="13">
        <f t="shared" si="1"/>
        <v>0.90909090909090906</v>
      </c>
      <c r="D10" s="14">
        <v>44713</v>
      </c>
      <c r="E10" s="14">
        <v>44742</v>
      </c>
      <c r="F10" s="15">
        <f t="shared" si="0"/>
        <v>22</v>
      </c>
      <c r="G10" s="15">
        <f t="shared" si="2"/>
        <v>20</v>
      </c>
      <c r="H10" s="16">
        <f>M10+L10</f>
        <v>1</v>
      </c>
      <c r="I10" s="16"/>
      <c r="J10" s="17"/>
      <c r="K10" s="17"/>
      <c r="L10" s="16">
        <v>1</v>
      </c>
      <c r="M10" s="16">
        <v>0</v>
      </c>
      <c r="N10" s="18"/>
      <c r="O10" s="19"/>
      <c r="P10" s="10"/>
      <c r="Q10" s="10"/>
      <c r="R10" s="10"/>
    </row>
    <row r="11" spans="2:18" x14ac:dyDescent="0.3">
      <c r="B11" s="20" t="s">
        <v>114</v>
      </c>
      <c r="C11" s="13">
        <f t="shared" si="1"/>
        <v>0.68181818181818177</v>
      </c>
      <c r="D11" s="14">
        <v>44713</v>
      </c>
      <c r="E11" s="14">
        <v>44742</v>
      </c>
      <c r="F11" s="15">
        <f t="shared" si="0"/>
        <v>22</v>
      </c>
      <c r="G11" s="15">
        <f t="shared" si="2"/>
        <v>15</v>
      </c>
      <c r="H11" s="16">
        <f>M11+L11</f>
        <v>6</v>
      </c>
      <c r="I11" s="14">
        <v>44713</v>
      </c>
      <c r="J11" s="14">
        <v>44717</v>
      </c>
      <c r="K11" s="17"/>
      <c r="L11" s="16">
        <v>1</v>
      </c>
      <c r="M11" s="10">
        <v>5</v>
      </c>
      <c r="N11" s="18"/>
      <c r="O11" s="19"/>
      <c r="P11" s="10"/>
      <c r="Q11" s="10"/>
      <c r="R11" s="10"/>
    </row>
    <row r="12" spans="2:18" x14ac:dyDescent="0.3">
      <c r="B12" s="12" t="s">
        <v>115</v>
      </c>
      <c r="C12" s="13">
        <f t="shared" si="1"/>
        <v>0.90909090909090906</v>
      </c>
      <c r="D12" s="14">
        <v>44713</v>
      </c>
      <c r="E12" s="14">
        <v>44742</v>
      </c>
      <c r="F12" s="15">
        <f t="shared" si="0"/>
        <v>22</v>
      </c>
      <c r="G12" s="15">
        <f t="shared" si="2"/>
        <v>20</v>
      </c>
      <c r="H12" s="16">
        <f>M12+L12</f>
        <v>1</v>
      </c>
      <c r="I12" s="14"/>
      <c r="J12" s="14"/>
      <c r="K12" s="17"/>
      <c r="L12" s="16">
        <v>1</v>
      </c>
      <c r="M12" s="16">
        <v>0</v>
      </c>
      <c r="N12" s="18"/>
      <c r="O12" s="19"/>
      <c r="P12" s="10"/>
      <c r="Q12" s="10"/>
      <c r="R12" s="10"/>
    </row>
    <row r="13" spans="2:18" x14ac:dyDescent="0.3">
      <c r="B13" s="12" t="s">
        <v>81</v>
      </c>
      <c r="C13" s="13">
        <f t="shared" si="1"/>
        <v>0.86363636363636365</v>
      </c>
      <c r="D13" s="14">
        <v>44713</v>
      </c>
      <c r="E13" s="14">
        <v>44742</v>
      </c>
      <c r="F13" s="15">
        <f t="shared" si="0"/>
        <v>22</v>
      </c>
      <c r="G13" s="15">
        <f t="shared" si="2"/>
        <v>19</v>
      </c>
      <c r="H13" s="16">
        <f>M13+L13</f>
        <v>2</v>
      </c>
      <c r="I13" s="16"/>
      <c r="J13" s="17"/>
      <c r="K13" s="17"/>
      <c r="L13" s="16">
        <v>1</v>
      </c>
      <c r="M13" s="16">
        <v>1</v>
      </c>
      <c r="N13" s="18"/>
      <c r="O13" s="19"/>
      <c r="P13" s="10"/>
      <c r="Q13" s="10"/>
      <c r="R13" s="10"/>
    </row>
    <row r="14" spans="2:18" x14ac:dyDescent="0.3">
      <c r="B14" s="12" t="s">
        <v>80</v>
      </c>
      <c r="C14" s="13">
        <f t="shared" si="1"/>
        <v>0.88636363636363635</v>
      </c>
      <c r="D14" s="14">
        <v>44713</v>
      </c>
      <c r="E14" s="14">
        <v>44742</v>
      </c>
      <c r="F14" s="15">
        <f t="shared" si="0"/>
        <v>22</v>
      </c>
      <c r="G14" s="15">
        <f t="shared" si="2"/>
        <v>19.5</v>
      </c>
      <c r="H14" s="16">
        <f>M14+L14</f>
        <v>1.5</v>
      </c>
      <c r="I14" s="16"/>
      <c r="J14" s="17"/>
      <c r="K14" s="17"/>
      <c r="L14" s="16">
        <v>1</v>
      </c>
      <c r="M14" s="16">
        <v>0.5</v>
      </c>
      <c r="N14" s="18"/>
      <c r="O14" s="19"/>
      <c r="P14" s="10"/>
      <c r="Q14" s="10"/>
      <c r="R14" s="10"/>
    </row>
    <row r="19" spans="2:18" x14ac:dyDescent="0.3">
      <c r="B19" s="111">
        <v>44743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</row>
    <row r="20" spans="2:18" x14ac:dyDescent="0.3"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</row>
    <row r="21" spans="2:18" x14ac:dyDescent="0.3">
      <c r="H21" s="2"/>
      <c r="I21" s="2"/>
      <c r="N21" s="2"/>
    </row>
    <row r="22" spans="2:18" x14ac:dyDescent="0.3">
      <c r="B22" s="3" t="s">
        <v>94</v>
      </c>
      <c r="C22" s="3" t="s">
        <v>95</v>
      </c>
      <c r="D22" s="4" t="s">
        <v>96</v>
      </c>
      <c r="E22" s="4" t="s">
        <v>97</v>
      </c>
      <c r="F22" s="5" t="s">
        <v>56</v>
      </c>
      <c r="G22" s="3" t="s">
        <v>98</v>
      </c>
      <c r="H22" s="6" t="s">
        <v>99</v>
      </c>
      <c r="I22" s="6" t="s">
        <v>100</v>
      </c>
      <c r="J22" s="6" t="s">
        <v>101</v>
      </c>
      <c r="K22" s="6" t="s">
        <v>102</v>
      </c>
      <c r="L22" s="7" t="s">
        <v>103</v>
      </c>
      <c r="M22" s="8" t="s">
        <v>104</v>
      </c>
      <c r="N22" s="9" t="s">
        <v>105</v>
      </c>
      <c r="O22" s="3" t="s">
        <v>106</v>
      </c>
      <c r="R22" s="11" t="s">
        <v>107</v>
      </c>
    </row>
    <row r="23" spans="2:18" x14ac:dyDescent="0.3">
      <c r="B23" s="12" t="s">
        <v>108</v>
      </c>
      <c r="C23" s="13">
        <f>G23/F23</f>
        <v>0.95238095238095233</v>
      </c>
      <c r="D23" s="14">
        <v>44743</v>
      </c>
      <c r="E23" s="14">
        <v>44773</v>
      </c>
      <c r="F23" s="15">
        <f>NETWORKDAYS(D23,E23)</f>
        <v>21</v>
      </c>
      <c r="G23" s="15">
        <f>F23-H23</f>
        <v>20</v>
      </c>
      <c r="H23" s="16">
        <f>M23+L23</f>
        <v>1</v>
      </c>
      <c r="I23" s="14"/>
      <c r="J23" s="14"/>
      <c r="K23" s="17"/>
      <c r="L23" s="16">
        <v>1</v>
      </c>
      <c r="M23" s="16">
        <v>0</v>
      </c>
      <c r="N23" s="18"/>
      <c r="O23" s="19"/>
      <c r="R23" t="s">
        <v>116</v>
      </c>
    </row>
    <row r="24" spans="2:18" x14ac:dyDescent="0.3">
      <c r="B24" s="12" t="s">
        <v>110</v>
      </c>
      <c r="C24" s="13">
        <f t="shared" ref="C24:C31" si="3">G24/F24</f>
        <v>0.95238095238095233</v>
      </c>
      <c r="D24" s="14">
        <v>44743</v>
      </c>
      <c r="E24" s="14">
        <v>44773</v>
      </c>
      <c r="F24" s="15">
        <f>NETWORKDAYS(D24,E24)</f>
        <v>21</v>
      </c>
      <c r="G24" s="15">
        <f t="shared" ref="G24:G31" si="4">F24-H24</f>
        <v>20</v>
      </c>
      <c r="H24" s="16">
        <f t="shared" ref="H24:H31" si="5">M24+L24</f>
        <v>1</v>
      </c>
      <c r="I24" s="14"/>
      <c r="J24" s="14"/>
      <c r="K24" s="17"/>
      <c r="L24" s="16">
        <v>1</v>
      </c>
      <c r="M24" s="16">
        <f>NETWORKDAYS(I24,J24)</f>
        <v>0</v>
      </c>
      <c r="N24" s="18"/>
      <c r="O24" s="19"/>
    </row>
    <row r="25" spans="2:18" x14ac:dyDescent="0.3">
      <c r="B25" s="12" t="s">
        <v>111</v>
      </c>
      <c r="C25" s="13">
        <f t="shared" si="3"/>
        <v>0.7142857142857143</v>
      </c>
      <c r="D25" s="14">
        <v>44743</v>
      </c>
      <c r="E25" s="14">
        <v>44773</v>
      </c>
      <c r="F25" s="15">
        <f t="shared" ref="F25:F31" si="6">NETWORKDAYS(D25,E25)</f>
        <v>21</v>
      </c>
      <c r="G25" s="15">
        <f t="shared" si="4"/>
        <v>15</v>
      </c>
      <c r="H25" s="16">
        <f t="shared" si="5"/>
        <v>6</v>
      </c>
      <c r="I25" s="14"/>
      <c r="J25" s="14"/>
      <c r="K25" s="17"/>
      <c r="L25" s="16">
        <v>1</v>
      </c>
      <c r="M25" s="16">
        <v>5</v>
      </c>
      <c r="N25" s="18"/>
      <c r="O25" s="19"/>
    </row>
    <row r="26" spans="2:18" x14ac:dyDescent="0.3">
      <c r="B26" s="12" t="s">
        <v>112</v>
      </c>
      <c r="C26" s="13">
        <f t="shared" si="3"/>
        <v>0.47619047619047616</v>
      </c>
      <c r="D26" s="14">
        <v>44743</v>
      </c>
      <c r="E26" s="14">
        <v>44773</v>
      </c>
      <c r="F26" s="15">
        <f t="shared" si="6"/>
        <v>21</v>
      </c>
      <c r="G26" s="15">
        <f t="shared" si="4"/>
        <v>10</v>
      </c>
      <c r="H26" s="16">
        <f t="shared" si="5"/>
        <v>11</v>
      </c>
      <c r="I26" s="14"/>
      <c r="J26" s="14"/>
      <c r="K26" s="17"/>
      <c r="L26" s="16">
        <v>1</v>
      </c>
      <c r="M26" s="16">
        <v>10</v>
      </c>
      <c r="N26" s="18"/>
      <c r="O26" s="19"/>
    </row>
    <row r="27" spans="2:18" x14ac:dyDescent="0.3">
      <c r="B27" s="12" t="s">
        <v>113</v>
      </c>
      <c r="C27" s="13">
        <f t="shared" si="3"/>
        <v>0.7142857142857143</v>
      </c>
      <c r="D27" s="14">
        <v>44743</v>
      </c>
      <c r="E27" s="14">
        <v>44773</v>
      </c>
      <c r="F27" s="15">
        <f t="shared" si="6"/>
        <v>21</v>
      </c>
      <c r="G27" s="15">
        <f t="shared" si="4"/>
        <v>15</v>
      </c>
      <c r="H27" s="16">
        <f t="shared" si="5"/>
        <v>6</v>
      </c>
      <c r="I27" s="16"/>
      <c r="J27" s="17"/>
      <c r="K27" s="17"/>
      <c r="L27" s="16">
        <v>1</v>
      </c>
      <c r="M27" s="16">
        <v>5</v>
      </c>
      <c r="N27" s="18"/>
      <c r="O27" s="19"/>
    </row>
    <row r="28" spans="2:18" x14ac:dyDescent="0.3">
      <c r="B28" s="20" t="s">
        <v>114</v>
      </c>
      <c r="C28" s="13">
        <f t="shared" si="3"/>
        <v>0.47619047619047616</v>
      </c>
      <c r="D28" s="14">
        <v>44743</v>
      </c>
      <c r="E28" s="14">
        <v>44773</v>
      </c>
      <c r="F28" s="15">
        <f t="shared" si="6"/>
        <v>21</v>
      </c>
      <c r="G28" s="15">
        <f t="shared" si="4"/>
        <v>10</v>
      </c>
      <c r="H28" s="16">
        <f t="shared" si="5"/>
        <v>11</v>
      </c>
      <c r="I28" s="14"/>
      <c r="J28" s="14"/>
      <c r="K28" s="17"/>
      <c r="L28" s="16">
        <v>1</v>
      </c>
      <c r="M28" s="16">
        <v>10</v>
      </c>
      <c r="N28" s="18"/>
      <c r="O28" s="19"/>
    </row>
    <row r="29" spans="2:18" x14ac:dyDescent="0.3">
      <c r="B29" s="12" t="s">
        <v>115</v>
      </c>
      <c r="C29" s="13">
        <f t="shared" si="3"/>
        <v>0.95238095238095233</v>
      </c>
      <c r="D29" s="14">
        <v>44743</v>
      </c>
      <c r="E29" s="14">
        <v>44773</v>
      </c>
      <c r="F29" s="15">
        <f t="shared" si="6"/>
        <v>21</v>
      </c>
      <c r="G29" s="15">
        <f t="shared" si="4"/>
        <v>20</v>
      </c>
      <c r="H29" s="16">
        <f t="shared" si="5"/>
        <v>1</v>
      </c>
      <c r="I29" s="14"/>
      <c r="J29" s="14"/>
      <c r="K29" s="17"/>
      <c r="L29" s="16">
        <v>1</v>
      </c>
      <c r="M29" s="16">
        <v>0</v>
      </c>
      <c r="N29" s="18"/>
      <c r="O29" s="19"/>
    </row>
    <row r="30" spans="2:18" x14ac:dyDescent="0.3">
      <c r="B30" s="12" t="s">
        <v>81</v>
      </c>
      <c r="C30" s="13">
        <f t="shared" si="3"/>
        <v>0.7142857142857143</v>
      </c>
      <c r="D30" s="14">
        <v>44743</v>
      </c>
      <c r="E30" s="14">
        <v>44773</v>
      </c>
      <c r="F30" s="15">
        <f t="shared" si="6"/>
        <v>21</v>
      </c>
      <c r="G30" s="15">
        <f t="shared" si="4"/>
        <v>15</v>
      </c>
      <c r="H30" s="16">
        <f t="shared" si="5"/>
        <v>6</v>
      </c>
      <c r="I30" s="16"/>
      <c r="J30" s="17"/>
      <c r="K30" s="17"/>
      <c r="L30" s="16">
        <v>1</v>
      </c>
      <c r="M30" s="16">
        <v>5</v>
      </c>
      <c r="N30" s="18"/>
      <c r="O30" s="19"/>
    </row>
    <row r="31" spans="2:18" x14ac:dyDescent="0.3">
      <c r="B31" s="12" t="s">
        <v>80</v>
      </c>
      <c r="C31" s="13">
        <f t="shared" si="3"/>
        <v>0.7142857142857143</v>
      </c>
      <c r="D31" s="14">
        <v>44743</v>
      </c>
      <c r="E31" s="14">
        <v>44773</v>
      </c>
      <c r="F31" s="15">
        <f t="shared" si="6"/>
        <v>21</v>
      </c>
      <c r="G31" s="15">
        <f t="shared" si="4"/>
        <v>15</v>
      </c>
      <c r="H31" s="16">
        <f t="shared" si="5"/>
        <v>6</v>
      </c>
      <c r="I31" s="16"/>
      <c r="J31" s="17"/>
      <c r="K31" s="17"/>
      <c r="L31" s="16">
        <v>1</v>
      </c>
      <c r="M31" s="16">
        <v>5</v>
      </c>
      <c r="N31" s="18"/>
      <c r="O31" s="19"/>
    </row>
    <row r="33" spans="2:15" x14ac:dyDescent="0.3">
      <c r="B33" s="111" t="s">
        <v>117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</row>
    <row r="34" spans="2:15" x14ac:dyDescent="0.3"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</row>
    <row r="36" spans="2:15" x14ac:dyDescent="0.3">
      <c r="B36" s="3" t="s">
        <v>94</v>
      </c>
      <c r="C36" s="3" t="s">
        <v>118</v>
      </c>
      <c r="D36" s="3" t="s">
        <v>119</v>
      </c>
      <c r="E36" s="3" t="s">
        <v>120</v>
      </c>
      <c r="G36" s="21"/>
    </row>
    <row r="37" spans="2:15" x14ac:dyDescent="0.3">
      <c r="B37" s="12" t="s">
        <v>108</v>
      </c>
      <c r="C37" s="1">
        <v>10</v>
      </c>
      <c r="D37">
        <v>20</v>
      </c>
      <c r="E37">
        <f>SUM(C37:D37)</f>
        <v>30</v>
      </c>
    </row>
    <row r="38" spans="2:15" x14ac:dyDescent="0.3">
      <c r="B38" s="12" t="s">
        <v>110</v>
      </c>
      <c r="C38" s="1">
        <v>17</v>
      </c>
      <c r="D38">
        <v>20</v>
      </c>
      <c r="E38">
        <f t="shared" ref="E38:E45" si="7">SUM(C38:D38)</f>
        <v>37</v>
      </c>
    </row>
    <row r="39" spans="2:15" x14ac:dyDescent="0.3">
      <c r="B39" s="12" t="s">
        <v>111</v>
      </c>
      <c r="C39" s="1">
        <v>20</v>
      </c>
      <c r="D39">
        <v>15</v>
      </c>
      <c r="E39">
        <f t="shared" si="7"/>
        <v>35</v>
      </c>
    </row>
    <row r="40" spans="2:15" x14ac:dyDescent="0.3">
      <c r="B40" s="12" t="s">
        <v>112</v>
      </c>
      <c r="C40" s="1">
        <v>11</v>
      </c>
      <c r="D40">
        <v>10</v>
      </c>
      <c r="E40">
        <f t="shared" si="7"/>
        <v>21</v>
      </c>
    </row>
    <row r="41" spans="2:15" x14ac:dyDescent="0.3">
      <c r="B41" s="12" t="s">
        <v>113</v>
      </c>
      <c r="C41" s="1">
        <v>20</v>
      </c>
      <c r="D41">
        <v>15</v>
      </c>
      <c r="E41">
        <f t="shared" si="7"/>
        <v>35</v>
      </c>
    </row>
    <row r="42" spans="2:15" x14ac:dyDescent="0.3">
      <c r="B42" s="20" t="s">
        <v>114</v>
      </c>
      <c r="C42" s="1">
        <v>15</v>
      </c>
      <c r="D42">
        <v>10</v>
      </c>
      <c r="E42">
        <f t="shared" si="7"/>
        <v>25</v>
      </c>
    </row>
    <row r="43" spans="2:15" x14ac:dyDescent="0.3">
      <c r="B43" s="12" t="s">
        <v>115</v>
      </c>
      <c r="C43" s="1">
        <v>20</v>
      </c>
      <c r="D43">
        <v>20</v>
      </c>
      <c r="E43">
        <f t="shared" si="7"/>
        <v>40</v>
      </c>
    </row>
    <row r="44" spans="2:15" x14ac:dyDescent="0.3">
      <c r="B44" s="12" t="s">
        <v>81</v>
      </c>
      <c r="C44" s="1">
        <v>19</v>
      </c>
      <c r="D44">
        <v>15</v>
      </c>
      <c r="E44">
        <f t="shared" si="7"/>
        <v>34</v>
      </c>
    </row>
    <row r="45" spans="2:15" x14ac:dyDescent="0.3">
      <c r="B45" s="12" t="s">
        <v>80</v>
      </c>
      <c r="C45" s="1">
        <v>19.5</v>
      </c>
      <c r="D45">
        <v>15</v>
      </c>
      <c r="E45">
        <f t="shared" si="7"/>
        <v>34.5</v>
      </c>
    </row>
  </sheetData>
  <mergeCells count="3">
    <mergeCell ref="B2:O3"/>
    <mergeCell ref="B19:O20"/>
    <mergeCell ref="B33:O34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AF8C9A-8E41-4D41-B0FD-497B49F38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Planning 1.9.4</vt:lpstr>
      <vt:lpstr>Dashboard</vt:lpstr>
      <vt:lpstr>Workings</vt:lpstr>
      <vt:lpstr>Affectation | charge estimée</vt:lpstr>
      <vt:lpstr>Data</vt:lpstr>
      <vt:lpstr>Congés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Tonton David</dc:creator>
  <cp:lastModifiedBy>Carl Laurier</cp:lastModifiedBy>
  <dcterms:created xsi:type="dcterms:W3CDTF">2022-09-28T16:22:11Z</dcterms:created>
  <dcterms:modified xsi:type="dcterms:W3CDTF">2023-04-30T20:22:39Z</dcterms:modified>
</cp:coreProperties>
</file>