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iadev-my.sharepoint.com/personal/carl_laurier_studia_fr/Documents/sites/"/>
    </mc:Choice>
  </mc:AlternateContent>
  <xr:revisionPtr revIDLastSave="2" documentId="8_{C4CAE531-2F42-4F41-9C61-C24BEFA770A0}" xr6:coauthVersionLast="46" xr6:coauthVersionMax="46" xr10:uidLastSave="{7D40B20D-82AC-4F9F-8BBE-122550A4863D}"/>
  <bookViews>
    <workbookView xWindow="-120" yWindow="-120" windowWidth="29040" windowHeight="15840" activeTab="2" xr2:uid="{8328693F-86AB-4E85-88EE-03652C875F73}"/>
  </bookViews>
  <sheets>
    <sheet name="Synthèse SIAAP" sheetId="1" r:id="rId1"/>
    <sheet name="Budget" sheetId="3" r:id="rId2"/>
    <sheet name="Calcul interne" sheetId="2" r:id="rId3"/>
  </sheets>
  <definedNames>
    <definedName name="_xlnm._FilterDatabase" localSheetId="0" hidden="1">'Synthèse SIAAP'!$A$1:$N$57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2" l="1"/>
  <c r="X79" i="2" s="1"/>
  <c r="U79" i="2"/>
  <c r="U78" i="2"/>
  <c r="U77" i="2"/>
  <c r="U76" i="2"/>
  <c r="V76" i="2" s="1"/>
  <c r="X76" i="2" s="1"/>
  <c r="V75" i="2"/>
  <c r="X75" i="2" s="1"/>
  <c r="U75" i="2"/>
  <c r="U74" i="2"/>
  <c r="U73" i="2"/>
  <c r="U72" i="2"/>
  <c r="V72" i="2" s="1"/>
  <c r="X72" i="2" s="1"/>
  <c r="V71" i="2"/>
  <c r="X71" i="2" s="1"/>
  <c r="U71" i="2"/>
  <c r="U70" i="2"/>
  <c r="U69" i="2"/>
  <c r="X69" i="2" s="1"/>
  <c r="P57" i="1"/>
  <c r="P56" i="1"/>
  <c r="O56" i="1"/>
  <c r="P42" i="1"/>
  <c r="P41" i="1"/>
  <c r="P44" i="1"/>
  <c r="P40" i="1"/>
  <c r="O40" i="1"/>
  <c r="P39" i="1"/>
  <c r="O39" i="1"/>
  <c r="P38" i="1"/>
  <c r="O38" i="1"/>
  <c r="P36" i="1"/>
  <c r="O36" i="1"/>
  <c r="P35" i="1"/>
  <c r="O35" i="1"/>
  <c r="P34" i="1"/>
  <c r="P33" i="1"/>
  <c r="P32" i="1"/>
  <c r="P31" i="1"/>
  <c r="P29" i="1"/>
  <c r="P28" i="1"/>
  <c r="P27" i="1"/>
  <c r="P26" i="1"/>
  <c r="P25" i="1"/>
  <c r="P23" i="1"/>
  <c r="P22" i="1"/>
  <c r="P54" i="1" s="1"/>
  <c r="O23" i="1"/>
  <c r="O22" i="1"/>
  <c r="O54" i="1" s="1"/>
  <c r="J52" i="1"/>
  <c r="J51" i="1"/>
  <c r="J50" i="1"/>
  <c r="J49" i="1"/>
  <c r="J47" i="1"/>
  <c r="J48" i="1"/>
  <c r="B5" i="3"/>
  <c r="J46" i="1"/>
  <c r="J44" i="1"/>
  <c r="J42" i="1"/>
  <c r="J41" i="1"/>
  <c r="J40" i="1"/>
  <c r="J39" i="1"/>
  <c r="J38" i="1"/>
  <c r="J36" i="1"/>
  <c r="J35" i="1"/>
  <c r="J34" i="1"/>
  <c r="J33" i="1"/>
  <c r="J32" i="1"/>
  <c r="J31" i="1"/>
  <c r="J29" i="1"/>
  <c r="J28" i="1"/>
  <c r="J27" i="1"/>
  <c r="J26" i="1"/>
  <c r="J25" i="1"/>
  <c r="J23" i="1"/>
  <c r="J22" i="1"/>
  <c r="J20" i="1"/>
  <c r="J18" i="1"/>
  <c r="J17" i="1"/>
  <c r="J16" i="1"/>
  <c r="J15" i="1"/>
  <c r="J14" i="1"/>
  <c r="J13" i="1"/>
  <c r="J12" i="1"/>
  <c r="J11" i="1"/>
  <c r="J10" i="1"/>
  <c r="J9" i="1"/>
  <c r="J8" i="1"/>
  <c r="F1" i="1"/>
  <c r="E1" i="1"/>
  <c r="D1" i="1"/>
  <c r="C1" i="1"/>
  <c r="B1" i="1"/>
  <c r="A1" i="1"/>
  <c r="A5" i="1"/>
  <c r="A4" i="1"/>
  <c r="A3" i="1"/>
  <c r="A2" i="1"/>
  <c r="R12" i="2"/>
  <c r="R11" i="2"/>
  <c r="R10" i="2"/>
  <c r="R9" i="2"/>
  <c r="R8" i="2"/>
  <c r="R7" i="2"/>
  <c r="R6" i="2"/>
  <c r="R5" i="2"/>
  <c r="R4" i="2"/>
  <c r="R3" i="2"/>
  <c r="Y71" i="2" l="1"/>
  <c r="Z71" i="2" s="1"/>
  <c r="AA71" i="2" s="1"/>
  <c r="H71" i="2" s="1"/>
  <c r="Y69" i="2"/>
  <c r="Y72" i="2"/>
  <c r="Z72" i="2" s="1"/>
  <c r="AA72" i="2" s="1"/>
  <c r="H72" i="2" s="1"/>
  <c r="Y75" i="2"/>
  <c r="X74" i="2"/>
  <c r="X78" i="2"/>
  <c r="Y76" i="2"/>
  <c r="Y79" i="2"/>
  <c r="V70" i="2"/>
  <c r="X70" i="2" s="1"/>
  <c r="V74" i="2"/>
  <c r="V78" i="2"/>
  <c r="V73" i="2"/>
  <c r="X73" i="2" s="1"/>
  <c r="V77" i="2"/>
  <c r="X77" i="2" s="1"/>
  <c r="O55" i="1"/>
  <c r="N12" i="2"/>
  <c r="X12" i="2" s="1"/>
  <c r="N11" i="2"/>
  <c r="X11" i="2" s="1"/>
  <c r="N10" i="2"/>
  <c r="X10" i="2" s="1"/>
  <c r="N9" i="2"/>
  <c r="X9" i="2" s="1"/>
  <c r="N8" i="2"/>
  <c r="X8" i="2" s="1"/>
  <c r="N7" i="2"/>
  <c r="X7" i="2" s="1"/>
  <c r="N6" i="2"/>
  <c r="X6" i="2" s="1"/>
  <c r="N5" i="2"/>
  <c r="X5" i="2" s="1"/>
  <c r="N3" i="2"/>
  <c r="X3" i="2" s="1"/>
  <c r="N4" i="2"/>
  <c r="X4" i="2" s="1"/>
  <c r="Y73" i="2" l="1"/>
  <c r="Y77" i="2"/>
  <c r="Z77" i="2" s="1"/>
  <c r="AA77" i="2" s="1"/>
  <c r="H77" i="2" s="1"/>
  <c r="Y70" i="2"/>
  <c r="Z70" i="2" s="1"/>
  <c r="AA70" i="2" s="1"/>
  <c r="H70" i="2" s="1"/>
  <c r="Z76" i="2"/>
  <c r="AA76" i="2" s="1"/>
  <c r="H76" i="2" s="1"/>
  <c r="Z75" i="2"/>
  <c r="AA75" i="2" s="1"/>
  <c r="H75" i="2" s="1"/>
  <c r="Z69" i="2"/>
  <c r="AA69" i="2" s="1"/>
  <c r="H69" i="2" s="1"/>
  <c r="Y78" i="2"/>
  <c r="Z78" i="2"/>
  <c r="AA78" i="2" s="1"/>
  <c r="H78" i="2" s="1"/>
  <c r="Z79" i="2"/>
  <c r="AA79" i="2" s="1"/>
  <c r="H79" i="2" s="1"/>
  <c r="Y74" i="2"/>
  <c r="Z74" i="2"/>
  <c r="AA74" i="2" s="1"/>
  <c r="H74" i="2" s="1"/>
  <c r="Y7" i="2"/>
  <c r="AA7" i="2" s="1"/>
  <c r="Y12" i="2"/>
  <c r="AA12" i="2"/>
  <c r="Y5" i="2"/>
  <c r="AA5" i="2" s="1"/>
  <c r="Y9" i="2"/>
  <c r="AA9" i="2" s="1"/>
  <c r="Y4" i="2"/>
  <c r="AA4" i="2"/>
  <c r="Y11" i="2"/>
  <c r="AA11" i="2" s="1"/>
  <c r="Y8" i="2"/>
  <c r="AA8" i="2" s="1"/>
  <c r="Y6" i="2"/>
  <c r="AA6" i="2" s="1"/>
  <c r="Y10" i="2"/>
  <c r="AA10" i="2" s="1"/>
  <c r="X14" i="2"/>
  <c r="Y14" i="2" s="1"/>
  <c r="AA14" i="2" s="1"/>
  <c r="X23" i="2"/>
  <c r="Y23" i="2" s="1"/>
  <c r="AA23" i="2" s="1"/>
  <c r="X22" i="2"/>
  <c r="X21" i="2"/>
  <c r="Y21" i="2" s="1"/>
  <c r="AA21" i="2" s="1"/>
  <c r="X20" i="2"/>
  <c r="X19" i="2"/>
  <c r="Y19" i="2" s="1"/>
  <c r="AA19" i="2" s="1"/>
  <c r="X18" i="2"/>
  <c r="X17" i="2"/>
  <c r="Y17" i="2" s="1"/>
  <c r="AA17" i="2" s="1"/>
  <c r="X16" i="2"/>
  <c r="X15" i="2"/>
  <c r="Y15" i="2" s="1"/>
  <c r="AA15" i="2" s="1"/>
  <c r="Z73" i="2" l="1"/>
  <c r="AA73" i="2" s="1"/>
  <c r="H73" i="2" s="1"/>
  <c r="AB11" i="2"/>
  <c r="AD11" i="2" s="1"/>
  <c r="AB5" i="2"/>
  <c r="AD5" i="2" s="1"/>
  <c r="AB6" i="2"/>
  <c r="AD6" i="2"/>
  <c r="AB9" i="2"/>
  <c r="AD9" i="2"/>
  <c r="AB7" i="2"/>
  <c r="AD7" i="2"/>
  <c r="AB10" i="2"/>
  <c r="AD10" i="2"/>
  <c r="AB8" i="2"/>
  <c r="AD8" i="2" s="1"/>
  <c r="AB4" i="2"/>
  <c r="AD4" i="2" s="1"/>
  <c r="AB12" i="2"/>
  <c r="AD12" i="2" s="1"/>
  <c r="AB14" i="2"/>
  <c r="AC14" i="2" s="1"/>
  <c r="AD14" i="2" s="1"/>
  <c r="H14" i="2" s="1"/>
  <c r="AB21" i="2"/>
  <c r="AB17" i="2"/>
  <c r="AB15" i="2"/>
  <c r="AC15" i="2" s="1"/>
  <c r="AD15" i="2" s="1"/>
  <c r="H15" i="2" s="1"/>
  <c r="AB19" i="2"/>
  <c r="AC19" i="2" s="1"/>
  <c r="AD19" i="2" s="1"/>
  <c r="H19" i="2" s="1"/>
  <c r="AB23" i="2"/>
  <c r="AC23" i="2" s="1"/>
  <c r="Y16" i="2"/>
  <c r="AA16" i="2" s="1"/>
  <c r="Y20" i="2"/>
  <c r="AA20" i="2" s="1"/>
  <c r="Y3" i="2"/>
  <c r="AA3" i="2" s="1"/>
  <c r="Y18" i="2"/>
  <c r="AA18" i="2" s="1"/>
  <c r="Y22" i="2"/>
  <c r="AA22" i="2" s="1"/>
  <c r="AD23" i="2" l="1"/>
  <c r="H23" i="2" s="1"/>
  <c r="AB22" i="2"/>
  <c r="AC22" i="2" s="1"/>
  <c r="AB18" i="2"/>
  <c r="AB3" i="2"/>
  <c r="AC17" i="2"/>
  <c r="AD17" i="2" s="1"/>
  <c r="H17" i="2" s="1"/>
  <c r="AC21" i="2"/>
  <c r="AD21" i="2" s="1"/>
  <c r="H21" i="2" s="1"/>
  <c r="AB20" i="2"/>
  <c r="AC20" i="2"/>
  <c r="AD20" i="2" s="1"/>
  <c r="H20" i="2" s="1"/>
  <c r="AB16" i="2"/>
  <c r="AC16" i="2" s="1"/>
  <c r="AD16" i="2" s="1"/>
  <c r="H16" i="2" s="1"/>
  <c r="AC3" i="2" l="1"/>
  <c r="AD3" i="2" s="1"/>
  <c r="H3" i="2" s="1"/>
  <c r="AD22" i="2"/>
  <c r="H22" i="2" s="1"/>
  <c r="AC18" i="2"/>
  <c r="AD18" i="2" s="1"/>
  <c r="H18" i="2" s="1"/>
  <c r="X28" i="2" l="1"/>
  <c r="Y28" i="2" s="1"/>
  <c r="AA28" i="2" s="1"/>
  <c r="X27" i="2"/>
  <c r="X26" i="2"/>
  <c r="Y26" i="2" s="1"/>
  <c r="AA26" i="2" s="1"/>
  <c r="X25" i="2"/>
  <c r="X24" i="2"/>
  <c r="Y24" i="2" s="1"/>
  <c r="AA24" i="2" s="1"/>
  <c r="X30" i="2"/>
  <c r="Y30" i="2" s="1"/>
  <c r="AA30" i="2" s="1"/>
  <c r="X42" i="2"/>
  <c r="Y42" i="2" s="1"/>
  <c r="AA42" i="2" s="1"/>
  <c r="X41" i="2"/>
  <c r="X40" i="2"/>
  <c r="Y40" i="2" s="1"/>
  <c r="AA40" i="2" s="1"/>
  <c r="X39" i="2"/>
  <c r="X38" i="2"/>
  <c r="Y38" i="2" s="1"/>
  <c r="AA38" i="2" s="1"/>
  <c r="X37" i="2"/>
  <c r="X36" i="2"/>
  <c r="Y36" i="2" s="1"/>
  <c r="AA36" i="2" s="1"/>
  <c r="X35" i="2"/>
  <c r="X34" i="2"/>
  <c r="Y34" i="2" s="1"/>
  <c r="AA34" i="2" s="1"/>
  <c r="X33" i="2"/>
  <c r="X32" i="2"/>
  <c r="Y32" i="2" s="1"/>
  <c r="AA32" i="2" s="1"/>
  <c r="X68" i="2"/>
  <c r="X67" i="2"/>
  <c r="Y67" i="2" s="1"/>
  <c r="X66" i="2"/>
  <c r="Y66" i="2" s="1"/>
  <c r="AA66" i="2" s="1"/>
  <c r="X65" i="2"/>
  <c r="X64" i="2"/>
  <c r="Y64" i="2" s="1"/>
  <c r="AA64" i="2" s="1"/>
  <c r="X63" i="2"/>
  <c r="Y63" i="2" s="1"/>
  <c r="X62" i="2"/>
  <c r="Y62" i="2" s="1"/>
  <c r="AA62" i="2" s="1"/>
  <c r="X61" i="2"/>
  <c r="Y61" i="2" s="1"/>
  <c r="X60" i="2"/>
  <c r="Y60" i="2" s="1"/>
  <c r="AA60" i="2" s="1"/>
  <c r="X59" i="2"/>
  <c r="Y59" i="2" s="1"/>
  <c r="X58" i="2"/>
  <c r="Y58" i="2" s="1"/>
  <c r="AA58" i="2" s="1"/>
  <c r="X57" i="2"/>
  <c r="Y57" i="2" s="1"/>
  <c r="X56" i="2"/>
  <c r="Y56" i="2" s="1"/>
  <c r="AA56" i="2" s="1"/>
  <c r="X55" i="2"/>
  <c r="X54" i="2"/>
  <c r="Y54" i="2" s="1"/>
  <c r="AA54" i="2" s="1"/>
  <c r="X53" i="2"/>
  <c r="X52" i="2"/>
  <c r="Y52" i="2" s="1"/>
  <c r="AA52" i="2" s="1"/>
  <c r="X51" i="2"/>
  <c r="X50" i="2"/>
  <c r="Y50" i="2" s="1"/>
  <c r="AA50" i="2" s="1"/>
  <c r="X49" i="2"/>
  <c r="Y49" i="2" s="1"/>
  <c r="X48" i="2"/>
  <c r="Y48" i="2" s="1"/>
  <c r="AA48" i="2" s="1"/>
  <c r="X45" i="2"/>
  <c r="X44" i="2"/>
  <c r="Y44" i="2" s="1"/>
  <c r="X47" i="2"/>
  <c r="Y47" i="2" s="1"/>
  <c r="X46" i="2"/>
  <c r="Y46" i="2" s="1"/>
  <c r="AA47" i="2" l="1"/>
  <c r="AB26" i="2"/>
  <c r="AC26" i="2" s="1"/>
  <c r="AB24" i="2"/>
  <c r="AB28" i="2"/>
  <c r="Y25" i="2"/>
  <c r="AA25" i="2" s="1"/>
  <c r="Y27" i="2"/>
  <c r="AA27" i="2" s="1"/>
  <c r="AB30" i="2"/>
  <c r="AB32" i="2"/>
  <c r="AC32" i="2" s="1"/>
  <c r="AB36" i="2"/>
  <c r="AC36" i="2" s="1"/>
  <c r="AB40" i="2"/>
  <c r="AC40" i="2" s="1"/>
  <c r="AD40" i="2" s="1"/>
  <c r="AB34" i="2"/>
  <c r="AC34" i="2" s="1"/>
  <c r="AD34" i="2" s="1"/>
  <c r="AB38" i="2"/>
  <c r="AC38" i="2" s="1"/>
  <c r="AB42" i="2"/>
  <c r="AC42" i="2" s="1"/>
  <c r="Y41" i="2"/>
  <c r="AA41" i="2" s="1"/>
  <c r="Y33" i="2"/>
  <c r="AA33" i="2" s="1"/>
  <c r="Y35" i="2"/>
  <c r="AA35" i="2" s="1"/>
  <c r="Y37" i="2"/>
  <c r="AA37" i="2" s="1"/>
  <c r="Y39" i="2"/>
  <c r="AA39" i="2" s="1"/>
  <c r="AA61" i="2"/>
  <c r="AB61" i="2" s="1"/>
  <c r="AA63" i="2"/>
  <c r="AB63" i="2" s="1"/>
  <c r="Y55" i="2"/>
  <c r="AA55" i="2" s="1"/>
  <c r="AB55" i="2" s="1"/>
  <c r="AC55" i="2" s="1"/>
  <c r="Y53" i="2"/>
  <c r="AA53" i="2" s="1"/>
  <c r="AB53" i="2" s="1"/>
  <c r="AA57" i="2"/>
  <c r="AB57" i="2" s="1"/>
  <c r="AA49" i="2"/>
  <c r="Y51" i="2"/>
  <c r="AA51" i="2" s="1"/>
  <c r="AB67" i="2"/>
  <c r="Y65" i="2"/>
  <c r="AA65" i="2" s="1"/>
  <c r="AB65" i="2" s="1"/>
  <c r="AA59" i="2"/>
  <c r="AB59" i="2" s="1"/>
  <c r="AB54" i="2"/>
  <c r="AC54" i="2" s="1"/>
  <c r="AB60" i="2"/>
  <c r="AB50" i="2"/>
  <c r="AB58" i="2"/>
  <c r="AB66" i="2"/>
  <c r="AB62" i="2"/>
  <c r="AC62" i="2" s="1"/>
  <c r="AB52" i="2"/>
  <c r="AC52" i="2" s="1"/>
  <c r="AB48" i="2"/>
  <c r="AB56" i="2"/>
  <c r="AB64" i="2"/>
  <c r="Y68" i="2"/>
  <c r="AA68" i="2" s="1"/>
  <c r="AA45" i="2"/>
  <c r="AA44" i="2"/>
  <c r="AA46" i="2"/>
  <c r="AD32" i="2" l="1"/>
  <c r="H32" i="2"/>
  <c r="AD42" i="2"/>
  <c r="AD36" i="2"/>
  <c r="AD38" i="2"/>
  <c r="AB27" i="2"/>
  <c r="AD26" i="2"/>
  <c r="H26" i="2" s="1"/>
  <c r="AC24" i="2"/>
  <c r="AD24" i="2" s="1"/>
  <c r="H24" i="2" s="1"/>
  <c r="AB25" i="2"/>
  <c r="AC25" i="2" s="1"/>
  <c r="AD25" i="2" s="1"/>
  <c r="H25" i="2" s="1"/>
  <c r="AC28" i="2"/>
  <c r="AD28" i="2" s="1"/>
  <c r="H28" i="2" s="1"/>
  <c r="AC30" i="2"/>
  <c r="AB35" i="2"/>
  <c r="AC35" i="2" s="1"/>
  <c r="AB39" i="2"/>
  <c r="AB41" i="2"/>
  <c r="AC41" i="2" s="1"/>
  <c r="AD41" i="2" s="1"/>
  <c r="AB37" i="2"/>
  <c r="AC37" i="2" s="1"/>
  <c r="AD37" i="2" s="1"/>
  <c r="AB33" i="2"/>
  <c r="AC33" i="2" s="1"/>
  <c r="AD33" i="2" s="1"/>
  <c r="AC61" i="2"/>
  <c r="AD61" i="2" s="1"/>
  <c r="H61" i="2" s="1"/>
  <c r="AC66" i="2"/>
  <c r="AD66" i="2" s="1"/>
  <c r="H66" i="2" s="1"/>
  <c r="AC63" i="2"/>
  <c r="AD63" i="2" s="1"/>
  <c r="H63" i="2" s="1"/>
  <c r="AC64" i="2"/>
  <c r="AD64" i="2" s="1"/>
  <c r="H64" i="2" s="1"/>
  <c r="AD54" i="2"/>
  <c r="H54" i="2" s="1"/>
  <c r="AC57" i="2"/>
  <c r="AD57" i="2" s="1"/>
  <c r="H57" i="2" s="1"/>
  <c r="AB51" i="2"/>
  <c r="AC51" i="2" s="1"/>
  <c r="AD51" i="2" s="1"/>
  <c r="H51" i="2" s="1"/>
  <c r="AB49" i="2"/>
  <c r="AC49" i="2" s="1"/>
  <c r="AD52" i="2"/>
  <c r="H52" i="2" s="1"/>
  <c r="AC59" i="2"/>
  <c r="AD59" i="2" s="1"/>
  <c r="H59" i="2" s="1"/>
  <c r="AB68" i="2"/>
  <c r="AC68" i="2" s="1"/>
  <c r="AD68" i="2" s="1"/>
  <c r="H68" i="2" s="1"/>
  <c r="AC67" i="2"/>
  <c r="AD67" i="2" s="1"/>
  <c r="H67" i="2" s="1"/>
  <c r="AC56" i="2"/>
  <c r="AD56" i="2" s="1"/>
  <c r="H56" i="2" s="1"/>
  <c r="AC58" i="2"/>
  <c r="AD58" i="2" s="1"/>
  <c r="H58" i="2" s="1"/>
  <c r="AD55" i="2"/>
  <c r="H55" i="2" s="1"/>
  <c r="AC65" i="2"/>
  <c r="AD65" i="2" s="1"/>
  <c r="H65" i="2" s="1"/>
  <c r="AC48" i="2"/>
  <c r="AD48" i="2" s="1"/>
  <c r="H48" i="2" s="1"/>
  <c r="AD62" i="2"/>
  <c r="H62" i="2" s="1"/>
  <c r="AC50" i="2"/>
  <c r="AD50" i="2" s="1"/>
  <c r="H50" i="2" s="1"/>
  <c r="AC60" i="2"/>
  <c r="AD60" i="2" s="1"/>
  <c r="H60" i="2" s="1"/>
  <c r="AC53" i="2"/>
  <c r="AD53" i="2" s="1"/>
  <c r="H53" i="2" s="1"/>
  <c r="AB45" i="2"/>
  <c r="AB44" i="2"/>
  <c r="AB47" i="2"/>
  <c r="AC47" i="2" s="1"/>
  <c r="AB46" i="2"/>
  <c r="AD30" i="2" l="1"/>
  <c r="H30" i="2" s="1"/>
  <c r="AD49" i="2"/>
  <c r="H49" i="2" s="1"/>
  <c r="AD35" i="2"/>
  <c r="AC27" i="2"/>
  <c r="AD27" i="2" s="1"/>
  <c r="AC39" i="2"/>
  <c r="AD39" i="2" s="1"/>
  <c r="AD45" i="2"/>
  <c r="H45" i="2" s="1"/>
  <c r="AC44" i="2"/>
  <c r="AD44" i="2" s="1"/>
  <c r="H44" i="2" s="1"/>
  <c r="AD47" i="2"/>
  <c r="H47" i="2" s="1"/>
  <c r="AC46" i="2"/>
  <c r="AD46" i="2" s="1"/>
  <c r="H46" i="2" s="1"/>
  <c r="H27" i="2" l="1"/>
</calcChain>
</file>

<file path=xl/sharedStrings.xml><?xml version="1.0" encoding="utf-8"?>
<sst xmlns="http://schemas.openxmlformats.org/spreadsheetml/2006/main" count="808" uniqueCount="263">
  <si>
    <t>R01</t>
  </si>
  <si>
    <t>Etudes spécifiques BASTA</t>
  </si>
  <si>
    <t>Etude / Analyse des fonctionnels spécifiques Basta / SAV...</t>
  </si>
  <si>
    <t>Environnement Devt / Validation</t>
  </si>
  <si>
    <t>R02</t>
  </si>
  <si>
    <t>Environnements spécifiques SAV</t>
  </si>
  <si>
    <t>Gestion des utilisateurs</t>
  </si>
  <si>
    <t>R03</t>
  </si>
  <si>
    <t xml:space="preserve">Droits d’accès par défaut pour les utilisateurs non inscrits   </t>
  </si>
  <si>
    <t>Gestion des variables</t>
  </si>
  <si>
    <t>R04</t>
  </si>
  <si>
    <t>Variables de type quart d'heure</t>
  </si>
  <si>
    <t>R05</t>
  </si>
  <si>
    <t>Variables de type minute</t>
  </si>
  <si>
    <t>R06</t>
  </si>
  <si>
    <t xml:space="preserve">Impact des nouveaux types de variables sur les imports / Gestion séquentielle et parallèle des processes </t>
  </si>
  <si>
    <t>R07</t>
  </si>
  <si>
    <t xml:space="preserve">Impact des nouveaux types de variables sur les imports / Optimisation du code </t>
  </si>
  <si>
    <t>R08</t>
  </si>
  <si>
    <t>Impact des nouveaux types de variables sur les imports / Optimisation de la base de donnée</t>
  </si>
  <si>
    <t>R09</t>
  </si>
  <si>
    <t>Recherche par alias</t>
  </si>
  <si>
    <t>Calcul des données</t>
  </si>
  <si>
    <t>R10</t>
  </si>
  <si>
    <t xml:space="preserve">Ajout de fonctions de calcul </t>
  </si>
  <si>
    <t>R11</t>
  </si>
  <si>
    <t>Ajout de fonctions de calcul / Intégration des calculs dateheure</t>
  </si>
  <si>
    <t>R12</t>
  </si>
  <si>
    <t>Précisions des calculs / Gestion des niveaux d’arrondis au sein de l'application web</t>
  </si>
  <si>
    <t>R13</t>
  </si>
  <si>
    <t>Précisions des calculs / Gestion des niveaux d’arrondis au sein des bilans</t>
  </si>
  <si>
    <t>R14</t>
  </si>
  <si>
    <t>Variables calculées liée à une procédure stockée</t>
  </si>
  <si>
    <t>Contrôle des données</t>
  </si>
  <si>
    <t>R15</t>
  </si>
  <si>
    <t>Correction des mesures erronées</t>
  </si>
  <si>
    <t>R16</t>
  </si>
  <si>
    <t xml:space="preserve">Formulaires personnalisables / Plage de valeurs minimale et maximale </t>
  </si>
  <si>
    <t>R17</t>
  </si>
  <si>
    <t>Formulaires personnalisables / Zone de texte enrichi / Implémentation sur l'application web</t>
  </si>
  <si>
    <t>R18</t>
  </si>
  <si>
    <t>Formulaires personnalisables / Zone de texte enrichi / Reproduction de la mise en forme sur les bilans générés</t>
  </si>
  <si>
    <t>R19</t>
  </si>
  <si>
    <t>Formulaires personnalisables / Possibilité de figer les tailles des colonnes ou des lignes</t>
  </si>
  <si>
    <t>R20</t>
  </si>
  <si>
    <t>Gestion des données invalides</t>
  </si>
  <si>
    <t>Gestion des documents</t>
  </si>
  <si>
    <t>R21</t>
  </si>
  <si>
    <t xml:space="preserve">Menu arborescent </t>
  </si>
  <si>
    <t>R22</t>
  </si>
  <si>
    <t>Modélisation des bilans Excel - Cas d'application : nombre limité d’attributs de la variable</t>
  </si>
  <si>
    <t>R23</t>
  </si>
  <si>
    <t>Modélisation des bilans Sandre</t>
  </si>
  <si>
    <t>R24</t>
  </si>
  <si>
    <t>Validation implicite des données</t>
  </si>
  <si>
    <t>R24 bis</t>
  </si>
  <si>
    <t>Gestion des imports SFTP  intégrant une nouvelle colonne Statut</t>
  </si>
  <si>
    <t>Déploiement</t>
  </si>
  <si>
    <t>SAV</t>
  </si>
  <si>
    <t>SEC</t>
  </si>
  <si>
    <t>Charge</t>
  </si>
  <si>
    <t>Status</t>
  </si>
  <si>
    <t>Actif</t>
  </si>
  <si>
    <t>Report</t>
  </si>
  <si>
    <t>Studia</t>
  </si>
  <si>
    <t>Données 10 min</t>
  </si>
  <si>
    <t>Données Demi-heure</t>
  </si>
  <si>
    <t>Création d'un nouveau menu + écran de dossiers de variables fumées</t>
  </si>
  <si>
    <t>Création des dossiers de variables fumées</t>
  </si>
  <si>
    <t>Nouvel écran d'édition / validation</t>
  </si>
  <si>
    <t>Nouvel écran d'édition/validation : gestion
des statuts supplémentaires</t>
  </si>
  <si>
    <t>Nouvel écran d'édition/validation :
associations mesures et valeurs moyennes</t>
  </si>
  <si>
    <t>Création des variables fumées + évolution du
paramétrage</t>
  </si>
  <si>
    <t>Implémentation de l'import quotidien</t>
  </si>
  <si>
    <t>Implémentation de l'import mensuel</t>
  </si>
  <si>
    <t>Gestion Imports auto.</t>
  </si>
  <si>
    <t>Visu. données fumées</t>
  </si>
  <si>
    <t>Visualisation des codes événements et de leurs commentaires dans un formulaire</t>
  </si>
  <si>
    <t>SEG+MAV</t>
  </si>
  <si>
    <t>Evols.</t>
  </si>
  <si>
    <t>Gestion des unités de mesure spécifique pour chaque usine</t>
  </si>
  <si>
    <t>Gest. unité mesure spécifique/usine</t>
  </si>
  <si>
    <t>DSAR</t>
  </si>
  <si>
    <t>Evolutions</t>
  </si>
  <si>
    <t>Gestion imports LIMS</t>
  </si>
  <si>
    <t>Gestion imports sFTP</t>
  </si>
  <si>
    <t>?</t>
  </si>
  <si>
    <t>SEGMAV01</t>
  </si>
  <si>
    <t>Site</t>
  </si>
  <si>
    <t>Nvlle Réf</t>
  </si>
  <si>
    <t>SEC01</t>
  </si>
  <si>
    <t>SEC02</t>
  </si>
  <si>
    <t>SEC03</t>
  </si>
  <si>
    <t>SEC04</t>
  </si>
  <si>
    <t>SEC05</t>
  </si>
  <si>
    <t>SEC06</t>
  </si>
  <si>
    <t>SEC07</t>
  </si>
  <si>
    <t>SEC08</t>
  </si>
  <si>
    <t>SEC09</t>
  </si>
  <si>
    <t>SEC10</t>
  </si>
  <si>
    <t>SEC11</t>
  </si>
  <si>
    <t>DSAR0X</t>
  </si>
  <si>
    <t>Description</t>
  </si>
  <si>
    <t>Catégorie</t>
  </si>
  <si>
    <t>DSAR01</t>
  </si>
  <si>
    <t>DSAR02</t>
  </si>
  <si>
    <t>DSAR03</t>
  </si>
  <si>
    <t>DSAR04</t>
  </si>
  <si>
    <t>DSAR05</t>
  </si>
  <si>
    <t>DSAR06</t>
  </si>
  <si>
    <t>DSAR07</t>
  </si>
  <si>
    <t>DSAR08</t>
  </si>
  <si>
    <t>DSAR09</t>
  </si>
  <si>
    <t>DSAR10</t>
  </si>
  <si>
    <t>SEC12</t>
  </si>
  <si>
    <t>SEC13</t>
  </si>
  <si>
    <t>SEC14</t>
  </si>
  <si>
    <t>SEC15</t>
  </si>
  <si>
    <t>SAV01</t>
  </si>
  <si>
    <t>SAV02</t>
  </si>
  <si>
    <t>SAV03</t>
  </si>
  <si>
    <t>SAV04</t>
  </si>
  <si>
    <t>SAV05</t>
  </si>
  <si>
    <t>SAV06</t>
  </si>
  <si>
    <t>SAV07</t>
  </si>
  <si>
    <t>SAV08</t>
  </si>
  <si>
    <t>SAV09</t>
  </si>
  <si>
    <t>SAV10</t>
  </si>
  <si>
    <t>SAV11</t>
  </si>
  <si>
    <t>SAV12</t>
  </si>
  <si>
    <t>SAV13</t>
  </si>
  <si>
    <t>SAV14</t>
  </si>
  <si>
    <t>SAV15</t>
  </si>
  <si>
    <t>SAV16</t>
  </si>
  <si>
    <t>SAV17</t>
  </si>
  <si>
    <t>SAV18</t>
  </si>
  <si>
    <t>SAV19</t>
  </si>
  <si>
    <t>SAV20</t>
  </si>
  <si>
    <t>SAV21</t>
  </si>
  <si>
    <t>SAV22</t>
  </si>
  <si>
    <t>SAV23</t>
  </si>
  <si>
    <t>SAV24</t>
  </si>
  <si>
    <t>SAV25</t>
  </si>
  <si>
    <t>SAV26</t>
  </si>
  <si>
    <t>SAV27</t>
  </si>
  <si>
    <t>SAV28</t>
  </si>
  <si>
    <t>SAV29</t>
  </si>
  <si>
    <t>SAV30</t>
  </si>
  <si>
    <t>%Avancement</t>
  </si>
  <si>
    <t>Reste à faire</t>
  </si>
  <si>
    <t xml:space="preserve">Spécification </t>
  </si>
  <si>
    <t>Total
DEVT</t>
  </si>
  <si>
    <t>Documentation</t>
  </si>
  <si>
    <t>Total non managé</t>
  </si>
  <si>
    <t>Charge Chef de Projet (10%)</t>
  </si>
  <si>
    <t>Risque 10 %</t>
  </si>
  <si>
    <t>Total avec engagement</t>
  </si>
  <si>
    <t>Charge test  fonctionnel
(20 % Dévt)</t>
  </si>
  <si>
    <t>RàF Paris</t>
  </si>
  <si>
    <t>Maint.</t>
  </si>
  <si>
    <t>MAINT01</t>
  </si>
  <si>
    <t>MAINT02</t>
  </si>
  <si>
    <t>MAINT03</t>
  </si>
  <si>
    <t>MAINT04</t>
  </si>
  <si>
    <t>MAINT05</t>
  </si>
  <si>
    <t>MAINT06</t>
  </si>
  <si>
    <t>MAINT07</t>
  </si>
  <si>
    <t>MAINT08</t>
  </si>
  <si>
    <t>MAINT09</t>
  </si>
  <si>
    <t>MAINT10</t>
  </si>
  <si>
    <t>Warning - Mr Roux</t>
  </si>
  <si>
    <t>Benoit</t>
  </si>
  <si>
    <t>Dorian</t>
  </si>
  <si>
    <t>Bilal</t>
  </si>
  <si>
    <t>Sylvain</t>
  </si>
  <si>
    <t>Lamine</t>
  </si>
  <si>
    <t>Florin</t>
  </si>
  <si>
    <t>1640 - Edition/validation - Visualisation d'une année de valeurs</t>
  </si>
  <si>
    <t>1659 - Bug d'une variable de type liste</t>
  </si>
  <si>
    <t>1605 - Reproduction de la valeur précédente</t>
  </si>
  <si>
    <t>1603 - Problème d'envois de mails liés aux exports automatiques</t>
  </si>
  <si>
    <t>1535 -Choix du site non mémorisé</t>
  </si>
  <si>
    <t>X</t>
  </si>
  <si>
    <t>Mathieu</t>
  </si>
  <si>
    <t>Alpha</t>
  </si>
  <si>
    <t>Priorisation Version</t>
  </si>
  <si>
    <t>1.8.4</t>
  </si>
  <si>
    <t>Version X</t>
  </si>
  <si>
    <t>Charge Back</t>
  </si>
  <si>
    <t>Charge Front</t>
  </si>
  <si>
    <t>1.8.5</t>
  </si>
  <si>
    <t>Maintenance</t>
  </si>
  <si>
    <t>Ancienne Réf.</t>
  </si>
  <si>
    <t>-</t>
  </si>
  <si>
    <t>Demandeur</t>
  </si>
  <si>
    <t>Note</t>
  </si>
  <si>
    <t>Sujet Fumée</t>
  </si>
  <si>
    <t>A traiter</t>
  </si>
  <si>
    <t>en bloc</t>
  </si>
  <si>
    <t>SEG-MAV</t>
  </si>
  <si>
    <t>Budget</t>
  </si>
  <si>
    <t>Charge élevée</t>
  </si>
  <si>
    <t>Evolution</t>
  </si>
  <si>
    <t>effectué</t>
  </si>
  <si>
    <t>annulé</t>
  </si>
  <si>
    <t>(18,88)</t>
  </si>
  <si>
    <t>(7,14)</t>
  </si>
  <si>
    <t>(14,40)</t>
  </si>
  <si>
    <t>(17,30)</t>
  </si>
  <si>
    <t>(8,59)</t>
  </si>
  <si>
    <t>Journée Agence</t>
  </si>
  <si>
    <t>Journée sur site</t>
  </si>
  <si>
    <t>Répartition Agence / Site, Etudes</t>
  </si>
  <si>
    <t>Prix moyen (90/10)</t>
  </si>
  <si>
    <t>Commentaire SAV</t>
  </si>
  <si>
    <t>12.5</t>
  </si>
  <si>
    <t>LOT 0</t>
  </si>
  <si>
    <t>Ajustement du modèle de données</t>
  </si>
  <si>
    <t>Métadonnées multisite/monosite</t>
  </si>
  <si>
    <t>12.6</t>
  </si>
  <si>
    <t>12.7</t>
  </si>
  <si>
    <t>Lotissement SAV</t>
  </si>
  <si>
    <t>LOT 1</t>
  </si>
  <si>
    <t>LOT 2</t>
  </si>
  <si>
    <t>LOT 3</t>
  </si>
  <si>
    <t>12.1</t>
  </si>
  <si>
    <t>12.2</t>
  </si>
  <si>
    <t>12.3</t>
  </si>
  <si>
    <t>12.4</t>
  </si>
  <si>
    <t>Reprise des données : droits spécifiques des utilisateurs SAV</t>
  </si>
  <si>
    <t>SAV31</t>
  </si>
  <si>
    <t>Droits d'accès</t>
  </si>
  <si>
    <t>Reprise des données : variables multi période</t>
  </si>
  <si>
    <t>Reprise des données: historique complet des variables</t>
  </si>
  <si>
    <t>Evolutions de la gestion des formulaires</t>
  </si>
  <si>
    <t>Gestion Documents</t>
  </si>
  <si>
    <t>A confirmer voir SEC11</t>
  </si>
  <si>
    <t>Match à confirmer</t>
  </si>
  <si>
    <t>A coinfirmer</t>
  </si>
  <si>
    <t>1.9.0</t>
  </si>
  <si>
    <t>1.9.1</t>
  </si>
  <si>
    <t>1.9.2</t>
  </si>
  <si>
    <t>1.9.3</t>
  </si>
  <si>
    <t>Abandon</t>
  </si>
  <si>
    <t>Anomalie</t>
  </si>
  <si>
    <t>Exigence CDC</t>
  </si>
  <si>
    <t>Evolution NP</t>
  </si>
  <si>
    <t>Charges
Vision SAV</t>
  </si>
  <si>
    <t>Charges
Vision Studia</t>
  </si>
  <si>
    <t>Vision SIAAP</t>
  </si>
  <si>
    <t>de la charge Studia</t>
  </si>
  <si>
    <t>R25</t>
  </si>
  <si>
    <t xml:space="preserve">Paramétrage standard / Clarification de la cartographie des variables de l’outil existant  </t>
  </si>
  <si>
    <t xml:space="preserve">Duplication des variables multi périodes </t>
  </si>
  <si>
    <t>Etude et vérification des retours de l'usine</t>
  </si>
  <si>
    <t xml:space="preserve">Import de la cartographie des variables dans Aquedi   </t>
  </si>
  <si>
    <t>Validation paramétrage et tests des imports  / Imports  binaires et SFTP</t>
  </si>
  <si>
    <t>Validation paramétrage et tests des imports  / Synchronisation unités de mesure  (formes abrégées à étudier)</t>
  </si>
  <si>
    <t>Validation paramétrage et tests des imports  / Paramétrage LIMS</t>
  </si>
  <si>
    <t xml:space="preserve">Atelier(s) technico-fonctionnel(s)  </t>
  </si>
  <si>
    <t>Matrice des droits</t>
  </si>
  <si>
    <t>Mise en préproduction</t>
  </si>
  <si>
    <t>Reprise 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</si>
</sst>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theme="0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8"/>
      <name val="Calibri"/>
      <family val="2"/>
      <scheme val="minor"/>
    </font>
    <font>
      <b/>
      <sz val="10"/>
      <color theme="1"/>
      <name val="Segoe UI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0"/>
      <name val="Arial Narrow"/>
      <family val="2"/>
    </font>
    <font>
      <sz val="9"/>
      <color rgb="FFFF0000"/>
      <name val="Segoe UI"/>
      <family val="2"/>
    </font>
    <font>
      <sz val="9"/>
      <color rgb="FF000000"/>
      <name val="Arial Narrow"/>
      <family val="2"/>
    </font>
    <font>
      <sz val="10"/>
      <color theme="0"/>
      <name val="Segoe UI"/>
      <family val="2"/>
    </font>
    <font>
      <b/>
      <sz val="9"/>
      <color rgb="FFFF0000"/>
      <name val="Segoe UI"/>
      <family val="2"/>
    </font>
    <font>
      <b/>
      <sz val="10"/>
      <color rgb="FFFF000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49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2" fontId="2" fillId="4" borderId="0" xfId="0" applyNumberFormat="1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8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2" fontId="11" fillId="3" borderId="1" xfId="0" applyNumberFormat="1" applyFont="1" applyFill="1" applyBorder="1" applyAlignment="1">
      <alignment horizontal="right" vertical="center" indent="1"/>
    </xf>
    <xf numFmtId="2" fontId="11" fillId="3" borderId="1" xfId="0" applyNumberFormat="1" applyFont="1" applyFill="1" applyBorder="1" applyAlignment="1">
      <alignment horizontal="left" vertical="center" indent="1"/>
    </xf>
    <xf numFmtId="2" fontId="11" fillId="6" borderId="1" xfId="0" applyNumberFormat="1" applyFont="1" applyFill="1" applyBorder="1" applyAlignment="1">
      <alignment horizontal="right" vertical="center" indent="1"/>
    </xf>
    <xf numFmtId="2" fontId="11" fillId="7" borderId="3" xfId="0" applyNumberFormat="1" applyFont="1" applyFill="1" applyBorder="1" applyAlignment="1">
      <alignment horizontal="right" vertical="center" indent="1"/>
    </xf>
    <xf numFmtId="49" fontId="12" fillId="0" borderId="0" xfId="0" applyNumberFormat="1" applyFont="1" applyFill="1" applyBorder="1" applyAlignment="1">
      <alignment horizontal="left" vertical="center" wrapText="1"/>
    </xf>
    <xf numFmtId="2" fontId="11" fillId="8" borderId="1" xfId="0" applyNumberFormat="1" applyFont="1" applyFill="1" applyBorder="1" applyAlignment="1">
      <alignment horizontal="right" vertical="center" indent="1"/>
    </xf>
    <xf numFmtId="2" fontId="11" fillId="8" borderId="1" xfId="0" applyNumberFormat="1" applyFont="1" applyFill="1" applyBorder="1" applyAlignment="1">
      <alignment horizontal="left" vertical="center" indent="1"/>
    </xf>
    <xf numFmtId="2" fontId="11" fillId="8" borderId="3" xfId="0" applyNumberFormat="1" applyFont="1" applyFill="1" applyBorder="1" applyAlignment="1">
      <alignment horizontal="right" vertical="center" indent="1"/>
    </xf>
    <xf numFmtId="10" fontId="13" fillId="0" borderId="0" xfId="1" applyNumberFormat="1" applyFont="1" applyFill="1" applyBorder="1" applyAlignment="1">
      <alignment horizontal="center" vertical="center" wrapText="1"/>
    </xf>
    <xf numFmtId="2" fontId="11" fillId="9" borderId="3" xfId="0" applyNumberFormat="1" applyFont="1" applyFill="1" applyBorder="1" applyAlignment="1">
      <alignment horizontal="right" vertical="center" indent="1"/>
    </xf>
    <xf numFmtId="0" fontId="2" fillId="1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11" fillId="3" borderId="4" xfId="0" applyNumberFormat="1" applyFont="1" applyFill="1" applyBorder="1" applyAlignment="1">
      <alignment horizontal="center" vertical="center"/>
    </xf>
    <xf numFmtId="2" fontId="11" fillId="8" borderId="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13" fillId="8" borderId="0" xfId="1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2" fillId="8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2" fontId="11" fillId="3" borderId="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2" fontId="11" fillId="8" borderId="1" xfId="0" applyNumberFormat="1" applyFont="1" applyFill="1" applyBorder="1" applyAlignment="1">
      <alignment horizontal="right" vertical="center"/>
    </xf>
    <xf numFmtId="2" fontId="11" fillId="14" borderId="1" xfId="0" applyNumberFormat="1" applyFont="1" applyFill="1" applyBorder="1" applyAlignment="1">
      <alignment horizontal="right" vertical="center"/>
    </xf>
    <xf numFmtId="49" fontId="3" fillId="3" borderId="1" xfId="0" quotePrefix="1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left" vertical="center" wrapText="1"/>
    </xf>
    <xf numFmtId="49" fontId="6" fillId="15" borderId="1" xfId="0" applyNumberFormat="1" applyFont="1" applyFill="1" applyBorder="1" applyAlignment="1">
      <alignment horizontal="center" vertical="center" wrapText="1"/>
    </xf>
    <xf numFmtId="164" fontId="11" fillId="15" borderId="1" xfId="0" applyNumberFormat="1" applyFont="1" applyFill="1" applyBorder="1" applyAlignment="1">
      <alignment horizontal="center" vertical="center"/>
    </xf>
    <xf numFmtId="2" fontId="11" fillId="15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44" fontId="0" fillId="0" borderId="0" xfId="2" applyFont="1"/>
    <xf numFmtId="2" fontId="11" fillId="3" borderId="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center" vertical="center"/>
    </xf>
    <xf numFmtId="2" fontId="5" fillId="16" borderId="1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15" borderId="1" xfId="0" applyNumberFormat="1" applyFont="1" applyFill="1" applyBorder="1" applyAlignment="1">
      <alignment horizontal="left" vertical="center" wrapText="1"/>
    </xf>
    <xf numFmtId="2" fontId="5" fillId="15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2" fontId="11" fillId="19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5" fillId="0" borderId="1" xfId="0" applyNumberFormat="1" applyFont="1" applyBorder="1"/>
    <xf numFmtId="9" fontId="2" fillId="0" borderId="0" xfId="1" applyFont="1"/>
    <xf numFmtId="9" fontId="16" fillId="20" borderId="1" xfId="1" applyFont="1" applyFill="1" applyBorder="1"/>
    <xf numFmtId="0" fontId="16" fillId="20" borderId="0" xfId="0" applyFont="1" applyFill="1" applyAlignment="1">
      <alignment horizontal="center" vertical="center"/>
    </xf>
    <xf numFmtId="0" fontId="16" fillId="20" borderId="0" xfId="0" applyFont="1" applyFill="1"/>
    <xf numFmtId="0" fontId="17" fillId="20" borderId="0" xfId="0" applyFont="1" applyFill="1"/>
    <xf numFmtId="0" fontId="5" fillId="0" borderId="1" xfId="0" applyFont="1" applyBorder="1"/>
    <xf numFmtId="2" fontId="11" fillId="15" borderId="1" xfId="0" applyNumberFormat="1" applyFont="1" applyFill="1" applyBorder="1" applyAlignment="1">
      <alignment horizontal="right" vertical="center"/>
    </xf>
    <xf numFmtId="44" fontId="2" fillId="0" borderId="0" xfId="0" applyNumberFormat="1" applyFont="1"/>
    <xf numFmtId="49" fontId="6" fillId="9" borderId="1" xfId="0" applyNumberFormat="1" applyFont="1" applyFill="1" applyBorder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3">
    <cellStyle name="Monétaire" xfId="2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67FD-FC8D-4E22-8D0F-0ADB1C2797DF}">
  <dimension ref="A1:Q57"/>
  <sheetViews>
    <sheetView showGridLines="0" workbookViewId="0">
      <pane ySplit="1" topLeftCell="A14" activePane="bottomLeft" state="frozen"/>
      <selection pane="bottomLeft" activeCell="E47" sqref="E47:E52"/>
    </sheetView>
  </sheetViews>
  <sheetFormatPr baseColWidth="10" defaultColWidth="10.85546875" defaultRowHeight="14.25" x14ac:dyDescent="0.25"/>
  <cols>
    <col min="1" max="1" width="15.42578125" style="2" bestFit="1" customWidth="1"/>
    <col min="2" max="2" width="8.5703125" style="2" customWidth="1"/>
    <col min="3" max="3" width="9.140625" style="2" bestFit="1" customWidth="1"/>
    <col min="4" max="4" width="10.5703125" style="2" customWidth="1"/>
    <col min="5" max="5" width="59.5703125" style="11" customWidth="1"/>
    <col min="6" max="6" width="27" style="9" bestFit="1" customWidth="1"/>
    <col min="7" max="7" width="11.42578125" style="3" customWidth="1"/>
    <col min="8" max="8" width="17.5703125" style="3" bestFit="1" customWidth="1"/>
    <col min="9" max="9" width="8.42578125" style="3" customWidth="1"/>
    <col min="10" max="10" width="11.5703125" style="3" bestFit="1" customWidth="1"/>
    <col min="11" max="11" width="6.28515625" style="3" customWidth="1"/>
    <col min="12" max="12" width="10.85546875" style="3"/>
    <col min="13" max="13" width="16.85546875" style="3" bestFit="1" customWidth="1"/>
    <col min="14" max="14" width="15" style="3" bestFit="1" customWidth="1"/>
    <col min="15" max="15" width="11.5703125" style="2" bestFit="1" customWidth="1"/>
    <col min="16" max="16" width="12.5703125" style="2" bestFit="1" customWidth="1"/>
    <col min="17" max="16384" width="10.85546875" style="2"/>
  </cols>
  <sheetData>
    <row r="1" spans="1:16" ht="42.75" x14ac:dyDescent="0.25">
      <c r="A1" s="38" t="str">
        <f>'Calcul interne'!A2</f>
        <v>Priorisation Version</v>
      </c>
      <c r="B1" s="38" t="str">
        <f>'Calcul interne'!B2</f>
        <v>Ancienne Réf.</v>
      </c>
      <c r="C1" s="38" t="str">
        <f>'Calcul interne'!C2</f>
        <v>Site</v>
      </c>
      <c r="D1" s="38" t="str">
        <f>'Calcul interne'!D2</f>
        <v>Nvlle Réf</v>
      </c>
      <c r="E1" s="38" t="str">
        <f>'Calcul interne'!E2</f>
        <v>Description</v>
      </c>
      <c r="F1" s="38" t="str">
        <f>'Calcul interne'!F2</f>
        <v>Catégorie</v>
      </c>
      <c r="G1" s="38" t="s">
        <v>194</v>
      </c>
      <c r="H1" s="38" t="s">
        <v>195</v>
      </c>
      <c r="I1" s="38" t="s">
        <v>60</v>
      </c>
      <c r="J1" s="38" t="s">
        <v>200</v>
      </c>
      <c r="K1" s="38"/>
      <c r="L1" s="17"/>
      <c r="M1" s="38" t="s">
        <v>214</v>
      </c>
      <c r="N1" s="38" t="s">
        <v>221</v>
      </c>
      <c r="O1" s="38" t="s">
        <v>247</v>
      </c>
      <c r="P1" s="38" t="s">
        <v>248</v>
      </c>
    </row>
    <row r="2" spans="1:16" x14ac:dyDescent="0.25">
      <c r="A2" s="49" t="str">
        <f>'Calcul interne'!A3</f>
        <v>Version X</v>
      </c>
      <c r="B2" s="58" t="s">
        <v>193</v>
      </c>
      <c r="C2" s="1" t="s">
        <v>159</v>
      </c>
      <c r="D2" s="1" t="s">
        <v>160</v>
      </c>
      <c r="E2" s="12" t="s">
        <v>177</v>
      </c>
      <c r="F2" s="89" t="s">
        <v>202</v>
      </c>
      <c r="G2" s="59" t="s">
        <v>59</v>
      </c>
      <c r="H2" s="47" t="s">
        <v>201</v>
      </c>
      <c r="I2" s="78"/>
      <c r="J2" s="67">
        <v>0</v>
      </c>
      <c r="K2" s="47"/>
      <c r="L2" s="39"/>
      <c r="M2" s="47"/>
      <c r="N2" s="47"/>
    </row>
    <row r="3" spans="1:16" x14ac:dyDescent="0.25">
      <c r="A3" s="37" t="str">
        <f>'Calcul interne'!A4</f>
        <v>1.8.4</v>
      </c>
      <c r="B3" s="58" t="s">
        <v>193</v>
      </c>
      <c r="C3" s="1" t="s">
        <v>159</v>
      </c>
      <c r="D3" s="1" t="s">
        <v>161</v>
      </c>
      <c r="E3" s="12" t="s">
        <v>178</v>
      </c>
      <c r="F3" s="89" t="s">
        <v>191</v>
      </c>
      <c r="G3" s="59" t="s">
        <v>59</v>
      </c>
      <c r="H3" s="47"/>
      <c r="I3" s="78">
        <v>0</v>
      </c>
      <c r="J3" s="67">
        <v>0</v>
      </c>
      <c r="K3" s="47"/>
      <c r="L3" s="39"/>
      <c r="M3" s="47"/>
      <c r="N3" s="47"/>
    </row>
    <row r="4" spans="1:16" x14ac:dyDescent="0.25">
      <c r="A4" s="37" t="str">
        <f>'Calcul interne'!A5</f>
        <v>1.8.4</v>
      </c>
      <c r="B4" s="58" t="s">
        <v>193</v>
      </c>
      <c r="C4" s="1" t="s">
        <v>159</v>
      </c>
      <c r="D4" s="1" t="s">
        <v>162</v>
      </c>
      <c r="E4" s="12" t="s">
        <v>179</v>
      </c>
      <c r="F4" s="89" t="s">
        <v>191</v>
      </c>
      <c r="G4" s="59" t="s">
        <v>59</v>
      </c>
      <c r="H4" s="47"/>
      <c r="I4" s="78">
        <v>0</v>
      </c>
      <c r="J4" s="67">
        <v>0</v>
      </c>
      <c r="K4" s="47"/>
      <c r="L4" s="39"/>
      <c r="M4" s="47"/>
      <c r="N4" s="47"/>
    </row>
    <row r="5" spans="1:16" x14ac:dyDescent="0.25">
      <c r="A5" s="37" t="str">
        <f>'Calcul interne'!A6</f>
        <v>1.8.4</v>
      </c>
      <c r="B5" s="58" t="s">
        <v>193</v>
      </c>
      <c r="C5" s="1" t="s">
        <v>159</v>
      </c>
      <c r="D5" s="1" t="s">
        <v>163</v>
      </c>
      <c r="E5" s="12" t="s">
        <v>180</v>
      </c>
      <c r="F5" s="89" t="s">
        <v>191</v>
      </c>
      <c r="G5" s="59" t="s">
        <v>59</v>
      </c>
      <c r="H5" s="47"/>
      <c r="I5" s="78">
        <v>0</v>
      </c>
      <c r="J5" s="67">
        <v>0</v>
      </c>
      <c r="K5" s="47"/>
      <c r="L5" s="39"/>
      <c r="M5" s="47"/>
      <c r="N5" s="47"/>
    </row>
    <row r="6" spans="1:16" x14ac:dyDescent="0.25">
      <c r="A6" s="49" t="s">
        <v>187</v>
      </c>
      <c r="B6" s="58" t="s">
        <v>193</v>
      </c>
      <c r="C6" s="1" t="s">
        <v>159</v>
      </c>
      <c r="D6" s="1" t="s">
        <v>164</v>
      </c>
      <c r="E6" s="11" t="s">
        <v>181</v>
      </c>
      <c r="F6" s="89" t="s">
        <v>202</v>
      </c>
      <c r="G6" s="59" t="s">
        <v>59</v>
      </c>
      <c r="H6" s="47"/>
      <c r="I6" s="78"/>
      <c r="J6" s="67">
        <v>0</v>
      </c>
      <c r="K6" s="47"/>
      <c r="L6" s="39"/>
      <c r="M6" s="47"/>
      <c r="N6" s="47"/>
    </row>
    <row r="7" spans="1:16" s="18" customFormat="1" x14ac:dyDescent="0.25">
      <c r="B7" s="15"/>
      <c r="C7" s="15"/>
      <c r="D7" s="15"/>
      <c r="E7" s="16"/>
      <c r="F7" s="22"/>
      <c r="G7" s="22"/>
      <c r="H7" s="22"/>
      <c r="I7" s="79"/>
      <c r="J7" s="22"/>
      <c r="K7" s="22"/>
      <c r="L7" s="22"/>
      <c r="M7" s="22"/>
      <c r="N7" s="22"/>
    </row>
    <row r="8" spans="1:16" x14ac:dyDescent="0.25">
      <c r="A8" s="50" t="s">
        <v>239</v>
      </c>
      <c r="B8" s="1" t="s">
        <v>0</v>
      </c>
      <c r="C8" s="1" t="s">
        <v>59</v>
      </c>
      <c r="D8" s="1" t="s">
        <v>90</v>
      </c>
      <c r="E8" s="12" t="s">
        <v>65</v>
      </c>
      <c r="F8" s="89" t="s">
        <v>9</v>
      </c>
      <c r="G8" s="59" t="s">
        <v>59</v>
      </c>
      <c r="H8" s="62" t="s">
        <v>197</v>
      </c>
      <c r="I8" s="66">
        <v>7.56</v>
      </c>
      <c r="J8" s="67">
        <f>I8*Budget!$B$5</f>
        <v>5303.34</v>
      </c>
      <c r="K8" s="47"/>
      <c r="L8" s="83"/>
      <c r="M8" s="47"/>
      <c r="N8" s="47"/>
    </row>
    <row r="9" spans="1:16" x14ac:dyDescent="0.25">
      <c r="A9" s="50" t="s">
        <v>239</v>
      </c>
      <c r="B9" s="1" t="s">
        <v>4</v>
      </c>
      <c r="C9" s="1" t="s">
        <v>59</v>
      </c>
      <c r="D9" s="1" t="s">
        <v>91</v>
      </c>
      <c r="E9" s="12" t="s">
        <v>66</v>
      </c>
      <c r="F9" s="89" t="s">
        <v>9</v>
      </c>
      <c r="G9" s="59" t="s">
        <v>59</v>
      </c>
      <c r="H9" s="63" t="s">
        <v>198</v>
      </c>
      <c r="I9" s="66">
        <v>7.56</v>
      </c>
      <c r="J9" s="67">
        <f>I9*Budget!$B$5</f>
        <v>5303.34</v>
      </c>
      <c r="K9" s="47"/>
      <c r="L9" s="83"/>
      <c r="M9" s="47"/>
      <c r="N9" s="47"/>
    </row>
    <row r="10" spans="1:16" ht="24" x14ac:dyDescent="0.25">
      <c r="A10" s="49" t="s">
        <v>187</v>
      </c>
      <c r="B10" s="1" t="s">
        <v>7</v>
      </c>
      <c r="C10" s="1" t="s">
        <v>59</v>
      </c>
      <c r="D10" s="1" t="s">
        <v>92</v>
      </c>
      <c r="E10" s="12" t="s">
        <v>72</v>
      </c>
      <c r="F10" s="89" t="s">
        <v>9</v>
      </c>
      <c r="G10" s="59" t="s">
        <v>59</v>
      </c>
      <c r="H10" s="62" t="s">
        <v>196</v>
      </c>
      <c r="I10" s="66">
        <v>6.11</v>
      </c>
      <c r="J10" s="67">
        <f>I10*Budget!$B$5</f>
        <v>4286.165</v>
      </c>
      <c r="K10" s="47"/>
      <c r="L10" s="83"/>
      <c r="M10" s="47"/>
      <c r="N10" s="47"/>
    </row>
    <row r="11" spans="1:16" x14ac:dyDescent="0.25">
      <c r="A11" s="49" t="s">
        <v>187</v>
      </c>
      <c r="B11" s="1" t="s">
        <v>10</v>
      </c>
      <c r="C11" s="1" t="s">
        <v>59</v>
      </c>
      <c r="D11" s="1" t="s">
        <v>93</v>
      </c>
      <c r="E11" s="12" t="s">
        <v>73</v>
      </c>
      <c r="F11" s="89" t="s">
        <v>75</v>
      </c>
      <c r="G11" s="59" t="s">
        <v>59</v>
      </c>
      <c r="H11" s="61"/>
      <c r="I11" s="66">
        <v>13.37</v>
      </c>
      <c r="J11" s="67">
        <f>I11*Budget!$B$5</f>
        <v>9379.0550000000003</v>
      </c>
      <c r="K11" s="47"/>
      <c r="L11" s="83"/>
      <c r="M11" s="47"/>
      <c r="N11" s="47"/>
    </row>
    <row r="12" spans="1:16" x14ac:dyDescent="0.25">
      <c r="A12" s="49" t="s">
        <v>187</v>
      </c>
      <c r="B12" s="1" t="s">
        <v>12</v>
      </c>
      <c r="C12" s="1" t="s">
        <v>59</v>
      </c>
      <c r="D12" s="1" t="s">
        <v>94</v>
      </c>
      <c r="E12" s="12" t="s">
        <v>74</v>
      </c>
      <c r="F12" s="89" t="s">
        <v>75</v>
      </c>
      <c r="G12" s="59" t="s">
        <v>59</v>
      </c>
      <c r="H12" s="61"/>
      <c r="I12" s="66">
        <v>7.56</v>
      </c>
      <c r="J12" s="67">
        <f>I12*Budget!$B$5</f>
        <v>5303.34</v>
      </c>
      <c r="K12" s="47"/>
      <c r="L12" s="83"/>
      <c r="M12" s="47"/>
      <c r="N12" s="47"/>
    </row>
    <row r="13" spans="1:16" x14ac:dyDescent="0.25">
      <c r="A13" s="49" t="s">
        <v>187</v>
      </c>
      <c r="B13" s="1" t="s">
        <v>14</v>
      </c>
      <c r="C13" s="1" t="s">
        <v>59</v>
      </c>
      <c r="D13" s="1" t="s">
        <v>95</v>
      </c>
      <c r="E13" s="12" t="s">
        <v>67</v>
      </c>
      <c r="F13" s="89" t="s">
        <v>76</v>
      </c>
      <c r="G13" s="59" t="s">
        <v>59</v>
      </c>
      <c r="H13" s="61"/>
      <c r="I13" s="66">
        <v>9.74</v>
      </c>
      <c r="J13" s="67">
        <f>I13*Budget!$B$5</f>
        <v>6832.6100000000006</v>
      </c>
      <c r="K13" s="47"/>
      <c r="L13" s="83"/>
      <c r="M13" s="47"/>
      <c r="N13" s="47"/>
    </row>
    <row r="14" spans="1:16" x14ac:dyDescent="0.25">
      <c r="A14" s="49" t="s">
        <v>187</v>
      </c>
      <c r="B14" s="1" t="s">
        <v>16</v>
      </c>
      <c r="C14" s="1" t="s">
        <v>59</v>
      </c>
      <c r="D14" s="1" t="s">
        <v>96</v>
      </c>
      <c r="E14" s="12" t="s">
        <v>68</v>
      </c>
      <c r="F14" s="89" t="s">
        <v>76</v>
      </c>
      <c r="G14" s="59" t="s">
        <v>59</v>
      </c>
      <c r="H14" s="61"/>
      <c r="I14" s="66">
        <v>1.75</v>
      </c>
      <c r="J14" s="67">
        <f>I14*Budget!$B$5</f>
        <v>1227.625</v>
      </c>
      <c r="K14" s="47"/>
      <c r="L14" s="83"/>
      <c r="M14" s="47"/>
      <c r="N14" s="47"/>
    </row>
    <row r="15" spans="1:16" x14ac:dyDescent="0.25">
      <c r="A15" s="49" t="s">
        <v>187</v>
      </c>
      <c r="B15" s="1" t="s">
        <v>18</v>
      </c>
      <c r="C15" s="1" t="s">
        <v>59</v>
      </c>
      <c r="D15" s="1" t="s">
        <v>97</v>
      </c>
      <c r="E15" s="12" t="s">
        <v>69</v>
      </c>
      <c r="F15" s="89" t="s">
        <v>76</v>
      </c>
      <c r="G15" s="59" t="s">
        <v>59</v>
      </c>
      <c r="H15" s="61"/>
      <c r="I15" s="66">
        <v>14.82</v>
      </c>
      <c r="J15" s="67">
        <f>I15*Budget!$B$5</f>
        <v>10396.23</v>
      </c>
      <c r="K15" s="47"/>
      <c r="L15" s="83"/>
      <c r="M15" s="47"/>
      <c r="N15" s="47"/>
    </row>
    <row r="16" spans="1:16" ht="24" x14ac:dyDescent="0.25">
      <c r="A16" s="49" t="s">
        <v>187</v>
      </c>
      <c r="B16" s="1" t="s">
        <v>20</v>
      </c>
      <c r="C16" s="1" t="s">
        <v>59</v>
      </c>
      <c r="D16" s="1" t="s">
        <v>98</v>
      </c>
      <c r="E16" s="12" t="s">
        <v>70</v>
      </c>
      <c r="F16" s="89" t="s">
        <v>76</v>
      </c>
      <c r="G16" s="59" t="s">
        <v>59</v>
      </c>
      <c r="H16" s="61"/>
      <c r="I16" s="66">
        <v>10.47</v>
      </c>
      <c r="J16" s="67">
        <f>I16*Budget!$B$5</f>
        <v>7344.7050000000008</v>
      </c>
      <c r="K16" s="47"/>
      <c r="L16" s="83"/>
      <c r="M16" s="47"/>
      <c r="N16" s="47"/>
    </row>
    <row r="17" spans="1:16" ht="24" x14ac:dyDescent="0.25">
      <c r="A17" s="49" t="s">
        <v>187</v>
      </c>
      <c r="B17" s="1" t="s">
        <v>23</v>
      </c>
      <c r="C17" s="1" t="s">
        <v>59</v>
      </c>
      <c r="D17" s="1" t="s">
        <v>99</v>
      </c>
      <c r="E17" s="12" t="s">
        <v>71</v>
      </c>
      <c r="F17" s="89" t="s">
        <v>76</v>
      </c>
      <c r="G17" s="59" t="s">
        <v>59</v>
      </c>
      <c r="H17" s="60"/>
      <c r="I17" s="66">
        <v>10.47</v>
      </c>
      <c r="J17" s="67">
        <f>I17*Budget!$B$5</f>
        <v>7344.7050000000008</v>
      </c>
      <c r="K17" s="47"/>
      <c r="L17" s="83"/>
      <c r="M17" s="47"/>
      <c r="N17" s="47"/>
    </row>
    <row r="18" spans="1:16" ht="24" x14ac:dyDescent="0.25">
      <c r="A18" s="50" t="s">
        <v>239</v>
      </c>
      <c r="B18" s="1" t="s">
        <v>86</v>
      </c>
      <c r="C18" s="1" t="s">
        <v>59</v>
      </c>
      <c r="D18" s="1" t="s">
        <v>100</v>
      </c>
      <c r="E18" s="12" t="s">
        <v>80</v>
      </c>
      <c r="F18" s="89" t="s">
        <v>81</v>
      </c>
      <c r="G18" s="59" t="s">
        <v>59</v>
      </c>
      <c r="H18" s="64"/>
      <c r="I18" s="66">
        <v>14.52</v>
      </c>
      <c r="J18" s="67">
        <f>I18*Budget!$B$5</f>
        <v>10185.779999999999</v>
      </c>
      <c r="K18" s="47"/>
      <c r="L18" s="83"/>
      <c r="M18" s="47"/>
      <c r="N18" s="47" t="s">
        <v>216</v>
      </c>
    </row>
    <row r="19" spans="1:16" s="18" customFormat="1" x14ac:dyDescent="0.25">
      <c r="B19" s="15"/>
      <c r="C19" s="15"/>
      <c r="D19" s="15"/>
      <c r="E19" s="16"/>
      <c r="F19" s="22"/>
      <c r="G19" s="17"/>
      <c r="H19" s="17"/>
      <c r="I19" s="65"/>
      <c r="J19" s="17"/>
      <c r="K19" s="17"/>
      <c r="L19" s="17"/>
      <c r="M19" s="17"/>
      <c r="N19" s="17"/>
    </row>
    <row r="20" spans="1:16" ht="24" x14ac:dyDescent="0.25">
      <c r="A20" s="37" t="s">
        <v>186</v>
      </c>
      <c r="B20" s="1" t="s">
        <v>86</v>
      </c>
      <c r="C20" s="1" t="s">
        <v>78</v>
      </c>
      <c r="D20" s="1" t="s">
        <v>87</v>
      </c>
      <c r="E20" s="12" t="s">
        <v>77</v>
      </c>
      <c r="F20" s="89" t="s">
        <v>79</v>
      </c>
      <c r="G20" s="64" t="s">
        <v>199</v>
      </c>
      <c r="H20" s="64"/>
      <c r="I20" s="66">
        <v>4.3600000000000003</v>
      </c>
      <c r="J20" s="67">
        <f>I20*Budget!$B$5</f>
        <v>3058.5400000000004</v>
      </c>
      <c r="K20" s="47"/>
      <c r="L20" s="83"/>
      <c r="M20" s="47"/>
      <c r="N20" s="47"/>
    </row>
    <row r="21" spans="1:16" s="18" customFormat="1" x14ac:dyDescent="0.25">
      <c r="B21" s="15"/>
      <c r="C21" s="15"/>
      <c r="D21" s="15"/>
      <c r="E21" s="16"/>
      <c r="F21" s="22"/>
      <c r="G21" s="17"/>
      <c r="H21" s="17"/>
      <c r="I21" s="65"/>
      <c r="J21" s="17"/>
      <c r="K21" s="17"/>
      <c r="L21" s="17"/>
      <c r="M21" s="17"/>
      <c r="N21" s="17"/>
    </row>
    <row r="22" spans="1:16" x14ac:dyDescent="0.25">
      <c r="A22" s="37" t="s">
        <v>186</v>
      </c>
      <c r="B22" s="68" t="s">
        <v>0</v>
      </c>
      <c r="C22" s="68" t="s">
        <v>58</v>
      </c>
      <c r="D22" s="68" t="s">
        <v>118</v>
      </c>
      <c r="E22" s="69" t="s">
        <v>2</v>
      </c>
      <c r="F22" s="90" t="s">
        <v>1</v>
      </c>
      <c r="G22" s="70" t="s">
        <v>58</v>
      </c>
      <c r="H22" s="70" t="s">
        <v>203</v>
      </c>
      <c r="I22" s="91">
        <v>10</v>
      </c>
      <c r="J22" s="71">
        <f>I22*Budget!$B$5</f>
        <v>7015</v>
      </c>
      <c r="K22" s="72"/>
      <c r="L22" s="83"/>
      <c r="M22" s="92" t="s">
        <v>202</v>
      </c>
      <c r="N22" s="103"/>
      <c r="O22" s="103">
        <f>I22</f>
        <v>10</v>
      </c>
      <c r="P22" s="103">
        <f>I22</f>
        <v>10</v>
      </c>
    </row>
    <row r="23" spans="1:16" x14ac:dyDescent="0.25">
      <c r="A23" s="37" t="s">
        <v>186</v>
      </c>
      <c r="B23" s="1" t="s">
        <v>4</v>
      </c>
      <c r="C23" s="1" t="s">
        <v>58</v>
      </c>
      <c r="D23" s="1" t="s">
        <v>119</v>
      </c>
      <c r="E23" s="12" t="s">
        <v>5</v>
      </c>
      <c r="F23" s="89" t="s">
        <v>3</v>
      </c>
      <c r="G23" s="59" t="s">
        <v>58</v>
      </c>
      <c r="H23" s="59"/>
      <c r="I23" s="77">
        <v>10</v>
      </c>
      <c r="J23" s="67">
        <f>I23*Budget!$B$5</f>
        <v>7015</v>
      </c>
      <c r="K23" s="47"/>
      <c r="L23" s="83"/>
      <c r="M23" s="92" t="s">
        <v>202</v>
      </c>
      <c r="N23" s="47"/>
      <c r="O23" s="96">
        <f>I23</f>
        <v>10</v>
      </c>
      <c r="P23" s="96">
        <f>I23</f>
        <v>10</v>
      </c>
    </row>
    <row r="24" spans="1:16" x14ac:dyDescent="0.25">
      <c r="A24" s="81" t="s">
        <v>193</v>
      </c>
      <c r="B24" s="8" t="s">
        <v>7</v>
      </c>
      <c r="C24" s="8" t="s">
        <v>58</v>
      </c>
      <c r="D24" s="8" t="s">
        <v>120</v>
      </c>
      <c r="E24" s="13" t="s">
        <v>8</v>
      </c>
      <c r="F24" s="13" t="s">
        <v>6</v>
      </c>
      <c r="G24" s="73" t="s">
        <v>58</v>
      </c>
      <c r="H24" s="73" t="s">
        <v>204</v>
      </c>
      <c r="I24" s="75">
        <v>0</v>
      </c>
      <c r="J24" s="74">
        <v>0</v>
      </c>
      <c r="K24" s="80" t="s">
        <v>206</v>
      </c>
      <c r="L24" s="83"/>
      <c r="M24" s="80" t="s">
        <v>243</v>
      </c>
      <c r="N24" s="80"/>
      <c r="O24" s="80"/>
      <c r="P24" s="80"/>
    </row>
    <row r="25" spans="1:16" x14ac:dyDescent="0.25">
      <c r="A25" s="50" t="s">
        <v>239</v>
      </c>
      <c r="B25" s="1" t="s">
        <v>10</v>
      </c>
      <c r="C25" s="1" t="s">
        <v>58</v>
      </c>
      <c r="D25" s="1" t="s">
        <v>121</v>
      </c>
      <c r="E25" s="12" t="s">
        <v>11</v>
      </c>
      <c r="F25" s="89" t="s">
        <v>9</v>
      </c>
      <c r="G25" s="59" t="s">
        <v>58</v>
      </c>
      <c r="H25" s="62" t="s">
        <v>197</v>
      </c>
      <c r="I25" s="77">
        <v>20.93</v>
      </c>
      <c r="J25" s="67">
        <f>I25*Budget!$B$5</f>
        <v>14682.395</v>
      </c>
      <c r="K25" s="47"/>
      <c r="L25" s="83"/>
      <c r="M25" s="93" t="s">
        <v>245</v>
      </c>
      <c r="N25" s="78" t="s">
        <v>216</v>
      </c>
      <c r="O25" s="96"/>
      <c r="P25" s="96">
        <f t="shared" ref="P25:P29" si="0">I25</f>
        <v>20.93</v>
      </c>
    </row>
    <row r="26" spans="1:16" x14ac:dyDescent="0.25">
      <c r="A26" s="50" t="s">
        <v>239</v>
      </c>
      <c r="B26" s="1" t="s">
        <v>12</v>
      </c>
      <c r="C26" s="1" t="s">
        <v>58</v>
      </c>
      <c r="D26" s="1" t="s">
        <v>122</v>
      </c>
      <c r="E26" s="12" t="s">
        <v>13</v>
      </c>
      <c r="F26" s="89" t="s">
        <v>9</v>
      </c>
      <c r="G26" s="59" t="s">
        <v>58</v>
      </c>
      <c r="H26" s="63" t="s">
        <v>198</v>
      </c>
      <c r="I26" s="77">
        <v>26.74</v>
      </c>
      <c r="J26" s="67">
        <f>I26*Budget!$B$5</f>
        <v>18758.11</v>
      </c>
      <c r="K26" s="47"/>
      <c r="L26" s="83"/>
      <c r="M26" s="93" t="s">
        <v>245</v>
      </c>
      <c r="N26" s="78" t="s">
        <v>216</v>
      </c>
      <c r="O26" s="96"/>
      <c r="P26" s="96">
        <f t="shared" si="0"/>
        <v>26.74</v>
      </c>
    </row>
    <row r="27" spans="1:16" ht="24" x14ac:dyDescent="0.25">
      <c r="A27" s="88" t="s">
        <v>242</v>
      </c>
      <c r="B27" s="1" t="s">
        <v>14</v>
      </c>
      <c r="C27" s="1" t="s">
        <v>58</v>
      </c>
      <c r="D27" s="1" t="s">
        <v>123</v>
      </c>
      <c r="E27" s="12" t="s">
        <v>15</v>
      </c>
      <c r="F27" s="89" t="s">
        <v>9</v>
      </c>
      <c r="G27" s="59" t="s">
        <v>58</v>
      </c>
      <c r="H27" s="59"/>
      <c r="I27" s="77">
        <v>31.94</v>
      </c>
      <c r="J27" s="67">
        <f>I27*Budget!$B$5</f>
        <v>22405.91</v>
      </c>
      <c r="K27" s="47"/>
      <c r="L27" s="83"/>
      <c r="M27" s="93" t="s">
        <v>245</v>
      </c>
      <c r="N27" s="78" t="s">
        <v>224</v>
      </c>
      <c r="O27" s="96"/>
      <c r="P27" s="96">
        <f t="shared" si="0"/>
        <v>31.94</v>
      </c>
    </row>
    <row r="28" spans="1:16" ht="24" x14ac:dyDescent="0.25">
      <c r="A28" s="50" t="s">
        <v>239</v>
      </c>
      <c r="B28" s="1" t="s">
        <v>16</v>
      </c>
      <c r="C28" s="1" t="s">
        <v>58</v>
      </c>
      <c r="D28" s="1" t="s">
        <v>124</v>
      </c>
      <c r="E28" s="12" t="s">
        <v>17</v>
      </c>
      <c r="F28" s="89" t="s">
        <v>9</v>
      </c>
      <c r="G28" s="59" t="s">
        <v>58</v>
      </c>
      <c r="H28" s="59"/>
      <c r="I28" s="77">
        <v>20.329999999999998</v>
      </c>
      <c r="J28" s="67">
        <f>I28*Budget!$B$5</f>
        <v>14261.494999999999</v>
      </c>
      <c r="K28" s="47"/>
      <c r="L28" s="83"/>
      <c r="M28" s="93" t="s">
        <v>245</v>
      </c>
      <c r="N28" s="78" t="s">
        <v>216</v>
      </c>
      <c r="O28" s="96"/>
      <c r="P28" s="96">
        <f t="shared" si="0"/>
        <v>20.329999999999998</v>
      </c>
    </row>
    <row r="29" spans="1:16" ht="24" x14ac:dyDescent="0.25">
      <c r="A29" s="50" t="s">
        <v>239</v>
      </c>
      <c r="B29" s="1" t="s">
        <v>18</v>
      </c>
      <c r="C29" s="1" t="s">
        <v>58</v>
      </c>
      <c r="D29" s="1" t="s">
        <v>125</v>
      </c>
      <c r="E29" s="12" t="s">
        <v>19</v>
      </c>
      <c r="F29" s="89" t="s">
        <v>9</v>
      </c>
      <c r="G29" s="59" t="s">
        <v>58</v>
      </c>
      <c r="H29" s="59"/>
      <c r="I29" s="77">
        <v>20.329999999999998</v>
      </c>
      <c r="J29" s="67">
        <f>I29*Budget!$B$5</f>
        <v>14261.494999999999</v>
      </c>
      <c r="K29" s="47"/>
      <c r="L29" s="83"/>
      <c r="M29" s="93" t="s">
        <v>245</v>
      </c>
      <c r="N29" s="78" t="s">
        <v>216</v>
      </c>
      <c r="O29" s="96"/>
      <c r="P29" s="96">
        <f t="shared" si="0"/>
        <v>20.329999999999998</v>
      </c>
    </row>
    <row r="30" spans="1:16" x14ac:dyDescent="0.25">
      <c r="A30" s="81" t="s">
        <v>193</v>
      </c>
      <c r="B30" s="8" t="s">
        <v>20</v>
      </c>
      <c r="C30" s="8" t="s">
        <v>58</v>
      </c>
      <c r="D30" s="8" t="s">
        <v>126</v>
      </c>
      <c r="E30" s="13" t="s">
        <v>21</v>
      </c>
      <c r="F30" s="13" t="s">
        <v>9</v>
      </c>
      <c r="G30" s="73" t="s">
        <v>58</v>
      </c>
      <c r="H30" s="73" t="s">
        <v>204</v>
      </c>
      <c r="I30" s="75">
        <v>0</v>
      </c>
      <c r="J30" s="74">
        <v>0</v>
      </c>
      <c r="K30" s="80" t="s">
        <v>207</v>
      </c>
      <c r="L30" s="83"/>
      <c r="M30" s="80" t="s">
        <v>243</v>
      </c>
      <c r="N30" s="80"/>
      <c r="O30" s="80"/>
      <c r="P30" s="80"/>
    </row>
    <row r="31" spans="1:16" x14ac:dyDescent="0.25">
      <c r="A31" s="50" t="s">
        <v>239</v>
      </c>
      <c r="B31" s="1" t="s">
        <v>23</v>
      </c>
      <c r="C31" s="1" t="s">
        <v>58</v>
      </c>
      <c r="D31" s="1" t="s">
        <v>127</v>
      </c>
      <c r="E31" s="12" t="s">
        <v>24</v>
      </c>
      <c r="F31" s="89" t="s">
        <v>22</v>
      </c>
      <c r="G31" s="59" t="s">
        <v>58</v>
      </c>
      <c r="H31" s="59"/>
      <c r="I31" s="77">
        <v>31.82</v>
      </c>
      <c r="J31" s="67">
        <f>I31*Budget!$B$5</f>
        <v>22321.73</v>
      </c>
      <c r="K31" s="47"/>
      <c r="L31" s="83"/>
      <c r="M31" s="93" t="s">
        <v>245</v>
      </c>
      <c r="N31" s="78" t="s">
        <v>216</v>
      </c>
      <c r="O31" s="96"/>
      <c r="P31" s="96">
        <f t="shared" ref="P31:P34" si="1">I31</f>
        <v>31.82</v>
      </c>
    </row>
    <row r="32" spans="1:16" x14ac:dyDescent="0.25">
      <c r="A32" s="50" t="s">
        <v>239</v>
      </c>
      <c r="B32" s="1" t="s">
        <v>25</v>
      </c>
      <c r="C32" s="1" t="s">
        <v>58</v>
      </c>
      <c r="D32" s="1" t="s">
        <v>128</v>
      </c>
      <c r="E32" s="12" t="s">
        <v>26</v>
      </c>
      <c r="F32" s="89" t="s">
        <v>22</v>
      </c>
      <c r="G32" s="59" t="s">
        <v>58</v>
      </c>
      <c r="H32" s="59"/>
      <c r="I32" s="77">
        <v>5.08</v>
      </c>
      <c r="J32" s="67">
        <f>I32*Budget!$B$5</f>
        <v>3563.62</v>
      </c>
      <c r="K32" s="47"/>
      <c r="L32" s="83"/>
      <c r="M32" s="93" t="s">
        <v>245</v>
      </c>
      <c r="N32" s="78" t="s">
        <v>216</v>
      </c>
      <c r="O32" s="96"/>
      <c r="P32" s="96">
        <f t="shared" si="1"/>
        <v>5.08</v>
      </c>
    </row>
    <row r="33" spans="1:16" ht="24" x14ac:dyDescent="0.25">
      <c r="A33" s="86" t="s">
        <v>240</v>
      </c>
      <c r="B33" s="1" t="s">
        <v>27</v>
      </c>
      <c r="C33" s="1" t="s">
        <v>58</v>
      </c>
      <c r="D33" s="1" t="s">
        <v>129</v>
      </c>
      <c r="E33" s="12" t="s">
        <v>28</v>
      </c>
      <c r="F33" s="89" t="s">
        <v>22</v>
      </c>
      <c r="G33" s="59" t="s">
        <v>58</v>
      </c>
      <c r="H33" s="59"/>
      <c r="I33" s="77">
        <v>17.3</v>
      </c>
      <c r="J33" s="67">
        <f>I33*Budget!$B$5</f>
        <v>12135.95</v>
      </c>
      <c r="K33" s="47"/>
      <c r="L33" s="83"/>
      <c r="M33" s="94" t="s">
        <v>244</v>
      </c>
      <c r="N33" s="47" t="s">
        <v>222</v>
      </c>
      <c r="O33" s="96"/>
      <c r="P33" s="96">
        <f t="shared" si="1"/>
        <v>17.3</v>
      </c>
    </row>
    <row r="34" spans="1:16" x14ac:dyDescent="0.25">
      <c r="A34" s="86" t="s">
        <v>240</v>
      </c>
      <c r="B34" s="1" t="s">
        <v>29</v>
      </c>
      <c r="C34" s="1" t="s">
        <v>58</v>
      </c>
      <c r="D34" s="1" t="s">
        <v>130</v>
      </c>
      <c r="E34" s="12" t="s">
        <v>30</v>
      </c>
      <c r="F34" s="89" t="s">
        <v>22</v>
      </c>
      <c r="G34" s="59" t="s">
        <v>58</v>
      </c>
      <c r="H34" s="59"/>
      <c r="I34" s="77">
        <v>10.16</v>
      </c>
      <c r="J34" s="67">
        <f>I34*Budget!$B$5</f>
        <v>7127.24</v>
      </c>
      <c r="K34" s="47"/>
      <c r="L34" s="83"/>
      <c r="M34" s="94" t="s">
        <v>244</v>
      </c>
      <c r="N34" s="47" t="s">
        <v>222</v>
      </c>
      <c r="O34" s="96"/>
      <c r="P34" s="96">
        <f t="shared" si="1"/>
        <v>10.16</v>
      </c>
    </row>
    <row r="35" spans="1:16" x14ac:dyDescent="0.25">
      <c r="A35" s="87" t="s">
        <v>241</v>
      </c>
      <c r="B35" s="1" t="s">
        <v>31</v>
      </c>
      <c r="C35" s="1" t="s">
        <v>58</v>
      </c>
      <c r="D35" s="1" t="s">
        <v>131</v>
      </c>
      <c r="E35" s="12" t="s">
        <v>32</v>
      </c>
      <c r="F35" s="89" t="s">
        <v>22</v>
      </c>
      <c r="G35" s="59" t="s">
        <v>58</v>
      </c>
      <c r="H35" s="59"/>
      <c r="I35" s="77">
        <v>11.5</v>
      </c>
      <c r="J35" s="67">
        <f>I35*Budget!$B$5</f>
        <v>8067.25</v>
      </c>
      <c r="K35" s="47"/>
      <c r="L35" s="83"/>
      <c r="M35" s="92" t="s">
        <v>202</v>
      </c>
      <c r="N35" s="47" t="s">
        <v>223</v>
      </c>
      <c r="O35" s="96">
        <f>I35</f>
        <v>11.5</v>
      </c>
      <c r="P35" s="96">
        <f>I35</f>
        <v>11.5</v>
      </c>
    </row>
    <row r="36" spans="1:16" x14ac:dyDescent="0.25">
      <c r="A36" s="86" t="s">
        <v>240</v>
      </c>
      <c r="B36" s="1" t="s">
        <v>34</v>
      </c>
      <c r="C36" s="1" t="s">
        <v>58</v>
      </c>
      <c r="D36" s="1" t="s">
        <v>132</v>
      </c>
      <c r="E36" s="12" t="s">
        <v>35</v>
      </c>
      <c r="F36" s="89" t="s">
        <v>33</v>
      </c>
      <c r="G36" s="59" t="s">
        <v>58</v>
      </c>
      <c r="H36" s="59"/>
      <c r="I36" s="77">
        <v>13.67</v>
      </c>
      <c r="J36" s="67">
        <f>I36*Budget!$B$5</f>
        <v>9589.5049999999992</v>
      </c>
      <c r="K36" s="47"/>
      <c r="L36" s="83"/>
      <c r="M36" s="92" t="s">
        <v>202</v>
      </c>
      <c r="N36" s="47" t="s">
        <v>222</v>
      </c>
      <c r="O36" s="96">
        <f>I36</f>
        <v>13.67</v>
      </c>
      <c r="P36" s="96">
        <f>I36</f>
        <v>13.67</v>
      </c>
    </row>
    <row r="37" spans="1:16" x14ac:dyDescent="0.25">
      <c r="A37" s="81" t="s">
        <v>193</v>
      </c>
      <c r="B37" s="8" t="s">
        <v>36</v>
      </c>
      <c r="C37" s="8" t="s">
        <v>58</v>
      </c>
      <c r="D37" s="8" t="s">
        <v>133</v>
      </c>
      <c r="E37" s="13" t="s">
        <v>37</v>
      </c>
      <c r="F37" s="13" t="s">
        <v>33</v>
      </c>
      <c r="G37" s="73" t="s">
        <v>58</v>
      </c>
      <c r="H37" s="73" t="s">
        <v>204</v>
      </c>
      <c r="I37" s="75">
        <v>0</v>
      </c>
      <c r="J37" s="74">
        <v>0</v>
      </c>
      <c r="K37" s="80" t="s">
        <v>209</v>
      </c>
      <c r="L37" s="83"/>
      <c r="M37" s="92" t="s">
        <v>246</v>
      </c>
      <c r="N37" s="80"/>
      <c r="O37" s="80"/>
      <c r="P37" s="80"/>
    </row>
    <row r="38" spans="1:16" ht="24" x14ac:dyDescent="0.25">
      <c r="A38" s="87" t="s">
        <v>241</v>
      </c>
      <c r="B38" s="1" t="s">
        <v>38</v>
      </c>
      <c r="C38" s="1" t="s">
        <v>58</v>
      </c>
      <c r="D38" s="1" t="s">
        <v>134</v>
      </c>
      <c r="E38" s="12" t="s">
        <v>39</v>
      </c>
      <c r="F38" s="89" t="s">
        <v>33</v>
      </c>
      <c r="G38" s="59" t="s">
        <v>58</v>
      </c>
      <c r="H38" s="59"/>
      <c r="I38" s="77">
        <v>20.21</v>
      </c>
      <c r="J38" s="67">
        <f>I38*Budget!$B$5</f>
        <v>14177.315000000001</v>
      </c>
      <c r="K38" s="47"/>
      <c r="L38" s="83"/>
      <c r="M38" s="92" t="s">
        <v>202</v>
      </c>
      <c r="N38" s="47" t="s">
        <v>223</v>
      </c>
      <c r="O38" s="96">
        <f>I38</f>
        <v>20.21</v>
      </c>
      <c r="P38" s="96">
        <f>I38</f>
        <v>20.21</v>
      </c>
    </row>
    <row r="39" spans="1:16" ht="24" x14ac:dyDescent="0.25">
      <c r="A39" s="87" t="s">
        <v>241</v>
      </c>
      <c r="B39" s="1" t="s">
        <v>40</v>
      </c>
      <c r="C39" s="1" t="s">
        <v>58</v>
      </c>
      <c r="D39" s="1" t="s">
        <v>135</v>
      </c>
      <c r="E39" s="12" t="s">
        <v>41</v>
      </c>
      <c r="F39" s="89" t="s">
        <v>33</v>
      </c>
      <c r="G39" s="59" t="s">
        <v>58</v>
      </c>
      <c r="H39" s="59"/>
      <c r="I39" s="77">
        <v>14.52</v>
      </c>
      <c r="J39" s="67">
        <f>I39*Budget!$B$5</f>
        <v>10185.779999999999</v>
      </c>
      <c r="K39" s="47"/>
      <c r="L39" s="83"/>
      <c r="M39" s="92" t="s">
        <v>202</v>
      </c>
      <c r="N39" s="47" t="s">
        <v>223</v>
      </c>
      <c r="O39" s="96">
        <f>I39</f>
        <v>14.52</v>
      </c>
      <c r="P39" s="96">
        <f>I39</f>
        <v>14.52</v>
      </c>
    </row>
    <row r="40" spans="1:16" ht="24" x14ac:dyDescent="0.25">
      <c r="A40" s="86" t="s">
        <v>240</v>
      </c>
      <c r="B40" s="1" t="s">
        <v>42</v>
      </c>
      <c r="C40" s="1" t="s">
        <v>58</v>
      </c>
      <c r="D40" s="1" t="s">
        <v>136</v>
      </c>
      <c r="E40" s="12" t="s">
        <v>43</v>
      </c>
      <c r="F40" s="89" t="s">
        <v>33</v>
      </c>
      <c r="G40" s="59" t="s">
        <v>58</v>
      </c>
      <c r="H40" s="59"/>
      <c r="I40" s="77">
        <v>7.99</v>
      </c>
      <c r="J40" s="67">
        <f>I40*Budget!$B$5</f>
        <v>5604.9850000000006</v>
      </c>
      <c r="K40" s="47"/>
      <c r="L40" s="83"/>
      <c r="M40" s="92" t="s">
        <v>202</v>
      </c>
      <c r="N40" s="47" t="s">
        <v>222</v>
      </c>
      <c r="O40" s="96">
        <f>I40</f>
        <v>7.99</v>
      </c>
      <c r="P40" s="96">
        <f>I40</f>
        <v>7.99</v>
      </c>
    </row>
    <row r="41" spans="1:16" x14ac:dyDescent="0.25">
      <c r="A41" s="86" t="s">
        <v>240</v>
      </c>
      <c r="B41" s="1" t="s">
        <v>44</v>
      </c>
      <c r="C41" s="1" t="s">
        <v>58</v>
      </c>
      <c r="D41" s="1" t="s">
        <v>137</v>
      </c>
      <c r="E41" s="12" t="s">
        <v>45</v>
      </c>
      <c r="F41" s="89" t="s">
        <v>33</v>
      </c>
      <c r="G41" s="59" t="s">
        <v>58</v>
      </c>
      <c r="H41" s="59"/>
      <c r="I41" s="77">
        <v>2.1800000000000002</v>
      </c>
      <c r="J41" s="67">
        <f>I41*Budget!$B$5</f>
        <v>1529.2700000000002</v>
      </c>
      <c r="K41" s="47"/>
      <c r="L41" s="83"/>
      <c r="M41" s="94" t="s">
        <v>244</v>
      </c>
      <c r="N41" s="47" t="s">
        <v>222</v>
      </c>
      <c r="O41" s="96"/>
      <c r="P41" s="96">
        <f t="shared" ref="P41:P42" si="2">I41</f>
        <v>2.1800000000000002</v>
      </c>
    </row>
    <row r="42" spans="1:16" x14ac:dyDescent="0.25">
      <c r="A42" s="87" t="s">
        <v>241</v>
      </c>
      <c r="B42" s="1" t="s">
        <v>47</v>
      </c>
      <c r="C42" s="1" t="s">
        <v>58</v>
      </c>
      <c r="D42" s="1" t="s">
        <v>138</v>
      </c>
      <c r="E42" s="12" t="s">
        <v>48</v>
      </c>
      <c r="F42" s="89" t="s">
        <v>235</v>
      </c>
      <c r="G42" s="59" t="s">
        <v>58</v>
      </c>
      <c r="H42" s="59"/>
      <c r="I42" s="77">
        <v>39.69</v>
      </c>
      <c r="J42" s="67">
        <f>I42*Budget!$B$5</f>
        <v>27842.535</v>
      </c>
      <c r="K42" s="47"/>
      <c r="L42" s="83"/>
      <c r="M42" s="93" t="s">
        <v>245</v>
      </c>
      <c r="N42" s="47" t="s">
        <v>223</v>
      </c>
      <c r="O42" s="96"/>
      <c r="P42" s="96">
        <f t="shared" si="2"/>
        <v>39.69</v>
      </c>
    </row>
    <row r="43" spans="1:16" ht="24" x14ac:dyDescent="0.25">
      <c r="A43" s="81" t="s">
        <v>193</v>
      </c>
      <c r="B43" s="8" t="s">
        <v>49</v>
      </c>
      <c r="C43" s="8" t="s">
        <v>58</v>
      </c>
      <c r="D43" s="8" t="s">
        <v>139</v>
      </c>
      <c r="E43" s="13" t="s">
        <v>50</v>
      </c>
      <c r="F43" s="13" t="s">
        <v>235</v>
      </c>
      <c r="G43" s="73" t="s">
        <v>58</v>
      </c>
      <c r="H43" s="73" t="s">
        <v>204</v>
      </c>
      <c r="I43" s="75">
        <v>0</v>
      </c>
      <c r="J43" s="74">
        <v>0</v>
      </c>
      <c r="K43" s="80" t="s">
        <v>205</v>
      </c>
      <c r="L43" s="83"/>
      <c r="M43" s="92" t="s">
        <v>246</v>
      </c>
      <c r="N43" s="80"/>
      <c r="O43" s="80"/>
      <c r="P43" s="80"/>
    </row>
    <row r="44" spans="1:16" x14ac:dyDescent="0.25">
      <c r="A44" s="86" t="s">
        <v>240</v>
      </c>
      <c r="B44" s="1" t="s">
        <v>51</v>
      </c>
      <c r="C44" s="1" t="s">
        <v>58</v>
      </c>
      <c r="D44" s="1" t="s">
        <v>140</v>
      </c>
      <c r="E44" s="12" t="s">
        <v>52</v>
      </c>
      <c r="F44" s="89" t="s">
        <v>235</v>
      </c>
      <c r="G44" s="59" t="s">
        <v>58</v>
      </c>
      <c r="H44" s="59"/>
      <c r="I44" s="77">
        <v>39.69</v>
      </c>
      <c r="J44" s="67">
        <f>I44*Budget!$B$5</f>
        <v>27842.535</v>
      </c>
      <c r="K44" s="47"/>
      <c r="L44" s="83"/>
      <c r="M44" s="93" t="s">
        <v>245</v>
      </c>
      <c r="N44" s="47" t="s">
        <v>222</v>
      </c>
      <c r="O44" s="96"/>
      <c r="P44" s="96">
        <f t="shared" ref="P44" si="3">I44</f>
        <v>39.69</v>
      </c>
    </row>
    <row r="45" spans="1:16" x14ac:dyDescent="0.25">
      <c r="A45" s="81" t="s">
        <v>193</v>
      </c>
      <c r="B45" s="8" t="s">
        <v>53</v>
      </c>
      <c r="C45" s="8" t="s">
        <v>58</v>
      </c>
      <c r="D45" s="8" t="s">
        <v>141</v>
      </c>
      <c r="E45" s="13" t="s">
        <v>54</v>
      </c>
      <c r="F45" s="13" t="s">
        <v>84</v>
      </c>
      <c r="G45" s="73" t="s">
        <v>58</v>
      </c>
      <c r="H45" s="73" t="s">
        <v>204</v>
      </c>
      <c r="I45" s="75">
        <v>0</v>
      </c>
      <c r="J45" s="76">
        <v>0</v>
      </c>
      <c r="K45" s="80" t="s">
        <v>208</v>
      </c>
      <c r="L45" s="83"/>
      <c r="M45" s="92" t="s">
        <v>202</v>
      </c>
      <c r="N45" s="80"/>
      <c r="O45" s="80"/>
      <c r="P45" s="80"/>
    </row>
    <row r="46" spans="1:16" x14ac:dyDescent="0.25">
      <c r="A46" s="50" t="s">
        <v>239</v>
      </c>
      <c r="B46" s="1" t="s">
        <v>55</v>
      </c>
      <c r="C46" s="1" t="s">
        <v>58</v>
      </c>
      <c r="D46" s="1" t="s">
        <v>142</v>
      </c>
      <c r="E46" s="12" t="s">
        <v>56</v>
      </c>
      <c r="F46" s="89" t="s">
        <v>85</v>
      </c>
      <c r="G46" s="59" t="s">
        <v>58</v>
      </c>
      <c r="H46" s="59" t="s">
        <v>237</v>
      </c>
      <c r="I46" s="85">
        <v>7.02</v>
      </c>
      <c r="J46" s="67">
        <f>I46*Budget!$B$5</f>
        <v>4924.53</v>
      </c>
      <c r="K46" s="78"/>
      <c r="L46" s="83"/>
      <c r="M46" s="78" t="s">
        <v>215</v>
      </c>
      <c r="N46" s="78" t="s">
        <v>216</v>
      </c>
      <c r="O46" s="102"/>
      <c r="P46" s="102"/>
    </row>
    <row r="47" spans="1:16" x14ac:dyDescent="0.25">
      <c r="A47" s="50" t="s">
        <v>239</v>
      </c>
      <c r="B47" s="1"/>
      <c r="C47" s="1" t="s">
        <v>58</v>
      </c>
      <c r="D47" s="1" t="s">
        <v>143</v>
      </c>
      <c r="E47" s="105" t="s">
        <v>217</v>
      </c>
      <c r="F47" s="89" t="s">
        <v>9</v>
      </c>
      <c r="G47" s="59" t="s">
        <v>58</v>
      </c>
      <c r="H47" s="59" t="s">
        <v>238</v>
      </c>
      <c r="I47" s="85"/>
      <c r="J47" s="67">
        <f>I47*Budget!$B$5</f>
        <v>0</v>
      </c>
      <c r="K47" s="78"/>
      <c r="L47" s="83"/>
      <c r="M47" s="78" t="s">
        <v>219</v>
      </c>
      <c r="N47" s="78" t="s">
        <v>216</v>
      </c>
      <c r="O47" s="102"/>
      <c r="P47" s="102"/>
    </row>
    <row r="48" spans="1:16" ht="24" x14ac:dyDescent="0.25">
      <c r="A48" s="50" t="s">
        <v>239</v>
      </c>
      <c r="B48" s="1"/>
      <c r="C48" s="1" t="s">
        <v>58</v>
      </c>
      <c r="D48" s="1" t="s">
        <v>144</v>
      </c>
      <c r="E48" s="12" t="s">
        <v>218</v>
      </c>
      <c r="F48" s="89" t="s">
        <v>9</v>
      </c>
      <c r="G48" s="59" t="s">
        <v>58</v>
      </c>
      <c r="H48" s="59" t="s">
        <v>236</v>
      </c>
      <c r="I48" s="85">
        <v>0</v>
      </c>
      <c r="J48" s="67">
        <f>I48*Budget!$B$5</f>
        <v>0</v>
      </c>
      <c r="K48" s="78"/>
      <c r="L48" s="83"/>
      <c r="M48" s="78" t="s">
        <v>220</v>
      </c>
      <c r="N48" s="78" t="s">
        <v>216</v>
      </c>
      <c r="O48" s="102"/>
      <c r="P48" s="102"/>
    </row>
    <row r="49" spans="1:17" x14ac:dyDescent="0.25">
      <c r="A49" s="87" t="s">
        <v>241</v>
      </c>
      <c r="B49" s="1" t="s">
        <v>225</v>
      </c>
      <c r="C49" s="1" t="s">
        <v>58</v>
      </c>
      <c r="D49" s="1" t="s">
        <v>145</v>
      </c>
      <c r="E49" s="12" t="s">
        <v>229</v>
      </c>
      <c r="F49" s="89" t="s">
        <v>231</v>
      </c>
      <c r="G49" s="59" t="s">
        <v>58</v>
      </c>
      <c r="H49" s="59"/>
      <c r="I49" s="85"/>
      <c r="J49" s="67">
        <f>I49*Budget!$B$5</f>
        <v>0</v>
      </c>
      <c r="K49" s="78"/>
      <c r="L49" s="84"/>
      <c r="M49" s="78" t="s">
        <v>225</v>
      </c>
      <c r="N49" s="78" t="s">
        <v>223</v>
      </c>
      <c r="O49" s="102"/>
      <c r="P49" s="102"/>
    </row>
    <row r="50" spans="1:17" x14ac:dyDescent="0.25">
      <c r="A50" s="87" t="s">
        <v>241</v>
      </c>
      <c r="B50" s="1" t="s">
        <v>226</v>
      </c>
      <c r="C50" s="1" t="s">
        <v>58</v>
      </c>
      <c r="D50" s="1" t="s">
        <v>146</v>
      </c>
      <c r="E50" s="12" t="s">
        <v>232</v>
      </c>
      <c r="F50" s="89" t="s">
        <v>9</v>
      </c>
      <c r="G50" s="59" t="s">
        <v>58</v>
      </c>
      <c r="H50" s="59"/>
      <c r="I50" s="85"/>
      <c r="J50" s="67">
        <f>I50*Budget!$B$5</f>
        <v>0</v>
      </c>
      <c r="K50" s="78"/>
      <c r="L50" s="84"/>
      <c r="M50" s="78" t="s">
        <v>226</v>
      </c>
      <c r="N50" s="78" t="s">
        <v>223</v>
      </c>
      <c r="O50" s="102"/>
      <c r="P50" s="102"/>
    </row>
    <row r="51" spans="1:17" x14ac:dyDescent="0.25">
      <c r="A51" s="87" t="s">
        <v>241</v>
      </c>
      <c r="B51" s="1" t="s">
        <v>227</v>
      </c>
      <c r="C51" s="1" t="s">
        <v>58</v>
      </c>
      <c r="D51" s="1" t="s">
        <v>147</v>
      </c>
      <c r="E51" s="12" t="s">
        <v>233</v>
      </c>
      <c r="F51" s="89" t="s">
        <v>9</v>
      </c>
      <c r="G51" s="59" t="s">
        <v>58</v>
      </c>
      <c r="H51" s="59"/>
      <c r="I51" s="85"/>
      <c r="J51" s="67">
        <f>I51*Budget!$B$5</f>
        <v>0</v>
      </c>
      <c r="K51" s="78"/>
      <c r="L51" s="84"/>
      <c r="M51" s="78" t="s">
        <v>227</v>
      </c>
      <c r="N51" s="78" t="s">
        <v>223</v>
      </c>
      <c r="O51" s="102"/>
      <c r="P51" s="102"/>
    </row>
    <row r="52" spans="1:17" x14ac:dyDescent="0.25">
      <c r="A52" s="87" t="s">
        <v>241</v>
      </c>
      <c r="B52" s="1" t="s">
        <v>228</v>
      </c>
      <c r="C52" s="1" t="s">
        <v>58</v>
      </c>
      <c r="D52" s="1" t="s">
        <v>230</v>
      </c>
      <c r="E52" s="12" t="s">
        <v>234</v>
      </c>
      <c r="F52" s="89" t="s">
        <v>235</v>
      </c>
      <c r="G52" s="59" t="s">
        <v>58</v>
      </c>
      <c r="H52" s="59"/>
      <c r="I52" s="85"/>
      <c r="J52" s="67">
        <f>I52*Budget!$B$5</f>
        <v>0</v>
      </c>
      <c r="K52" s="78"/>
      <c r="L52" s="84"/>
      <c r="M52" s="78" t="s">
        <v>228</v>
      </c>
      <c r="N52" s="78" t="s">
        <v>223</v>
      </c>
      <c r="O52" s="102"/>
      <c r="P52" s="102"/>
    </row>
    <row r="53" spans="1:17" x14ac:dyDescent="0.25">
      <c r="O53" s="95"/>
      <c r="P53" s="95"/>
    </row>
    <row r="54" spans="1:17" x14ac:dyDescent="0.25">
      <c r="O54" s="96">
        <f>SUM(O22:O52)</f>
        <v>87.889999999999986</v>
      </c>
      <c r="P54" s="96">
        <f>SUM(P22:P52)</f>
        <v>354.08</v>
      </c>
    </row>
    <row r="55" spans="1:17" x14ac:dyDescent="0.25">
      <c r="N55" s="99" t="s">
        <v>249</v>
      </c>
      <c r="O55" s="98">
        <f>O54/P54</f>
        <v>0.24822074107546316</v>
      </c>
      <c r="P55" s="100" t="s">
        <v>250</v>
      </c>
      <c r="Q55" s="101"/>
    </row>
    <row r="56" spans="1:17" x14ac:dyDescent="0.25">
      <c r="O56" s="104">
        <f>O54*Budget!B5</f>
        <v>61654.834999999992</v>
      </c>
      <c r="P56" s="104">
        <f>P54*Budget!B5</f>
        <v>248387.12</v>
      </c>
    </row>
    <row r="57" spans="1:17" x14ac:dyDescent="0.25">
      <c r="O57" s="2">
        <v>160000</v>
      </c>
      <c r="P57" s="97">
        <f>O57/P56</f>
        <v>0.64415578392309558</v>
      </c>
    </row>
  </sheetData>
  <autoFilter ref="A1:N57" xr:uid="{0A6D67FD-FC8D-4E22-8D0F-0ADB1C2797DF}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08C8-E134-4E44-BD26-37C49F7351E9}">
  <dimension ref="A3:B8"/>
  <sheetViews>
    <sheetView workbookViewId="0">
      <selection activeCell="B6" sqref="B6"/>
    </sheetView>
  </sheetViews>
  <sheetFormatPr baseColWidth="10" defaultRowHeight="15" x14ac:dyDescent="0.25"/>
  <cols>
    <col min="1" max="1" width="29.140625" bestFit="1" customWidth="1"/>
  </cols>
  <sheetData>
    <row r="3" spans="1:2" x14ac:dyDescent="0.25">
      <c r="A3" t="s">
        <v>210</v>
      </c>
      <c r="B3" s="82">
        <v>690</v>
      </c>
    </row>
    <row r="4" spans="1:2" x14ac:dyDescent="0.25">
      <c r="A4" t="s">
        <v>211</v>
      </c>
      <c r="B4" s="82">
        <v>805</v>
      </c>
    </row>
    <row r="5" spans="1:2" x14ac:dyDescent="0.25">
      <c r="A5" t="s">
        <v>213</v>
      </c>
      <c r="B5" s="82">
        <f>(B3*0.9)+(B4*0.1)</f>
        <v>701.5</v>
      </c>
    </row>
    <row r="6" spans="1:2" x14ac:dyDescent="0.25">
      <c r="B6" s="82"/>
    </row>
    <row r="8" spans="1:2" x14ac:dyDescent="0.25">
      <c r="A8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EC72-7ACC-42B6-B636-B680C243E2B4}">
  <dimension ref="A1:AO79"/>
  <sheetViews>
    <sheetView showGridLines="0" tabSelected="1" topLeftCell="A58" zoomScale="90" zoomScaleNormal="90" workbookViewId="0">
      <selection activeCell="G70" sqref="G70"/>
    </sheetView>
  </sheetViews>
  <sheetFormatPr baseColWidth="10" defaultColWidth="10.85546875" defaultRowHeight="14.25" x14ac:dyDescent="0.25"/>
  <cols>
    <col min="1" max="4" width="10.85546875" style="2"/>
    <col min="5" max="5" width="34.28515625" style="11" customWidth="1"/>
    <col min="6" max="6" width="18.140625" style="9" customWidth="1"/>
    <col min="7" max="7" width="13.140625" style="23" bestFit="1" customWidth="1"/>
    <col min="8" max="8" width="8.7109375" style="23" bestFit="1" customWidth="1"/>
    <col min="9" max="9" width="11.5703125" style="41" bestFit="1" customWidth="1"/>
    <col min="10" max="13" width="7.42578125" style="23" customWidth="1"/>
    <col min="14" max="14" width="9.85546875" style="52" bestFit="1" customWidth="1"/>
    <col min="15" max="17" width="7.5703125" style="23" customWidth="1"/>
    <col min="18" max="18" width="13.28515625" style="52" customWidth="1"/>
    <col min="19" max="23" width="13.28515625" style="23" customWidth="1"/>
    <col min="24" max="24" width="13.28515625" style="52" customWidth="1"/>
    <col min="25" max="29" width="13.28515625" style="23" customWidth="1"/>
    <col min="30" max="30" width="9.7109375" style="23" bestFit="1" customWidth="1"/>
    <col min="31" max="33" width="17.28515625" style="23" customWidth="1"/>
    <col min="34" max="38" width="10.85546875" style="3"/>
    <col min="39" max="16384" width="10.85546875" style="2"/>
  </cols>
  <sheetData>
    <row r="1" spans="1:41" ht="28.5" x14ac:dyDescent="0.25">
      <c r="H1" s="19"/>
      <c r="I1" s="19" t="s">
        <v>149</v>
      </c>
      <c r="J1" s="48"/>
      <c r="K1" s="48"/>
      <c r="L1" s="48"/>
      <c r="M1" s="48"/>
    </row>
    <row r="2" spans="1:41" ht="38.25" x14ac:dyDescent="0.25">
      <c r="A2" s="38" t="s">
        <v>185</v>
      </c>
      <c r="B2" s="38" t="s">
        <v>192</v>
      </c>
      <c r="C2" s="38" t="s">
        <v>88</v>
      </c>
      <c r="D2" s="38" t="s">
        <v>89</v>
      </c>
      <c r="E2" s="38" t="s">
        <v>102</v>
      </c>
      <c r="F2" s="38" t="s">
        <v>103</v>
      </c>
      <c r="G2" s="38" t="s">
        <v>148</v>
      </c>
      <c r="H2" s="38" t="s">
        <v>158</v>
      </c>
      <c r="I2" s="24" t="s">
        <v>150</v>
      </c>
      <c r="J2" s="46" t="s">
        <v>174</v>
      </c>
      <c r="K2" s="46" t="s">
        <v>175</v>
      </c>
      <c r="L2" s="46" t="s">
        <v>176</v>
      </c>
      <c r="M2" s="46" t="s">
        <v>183</v>
      </c>
      <c r="N2" s="53" t="s">
        <v>188</v>
      </c>
      <c r="O2" s="46" t="s">
        <v>171</v>
      </c>
      <c r="P2" s="46" t="s">
        <v>172</v>
      </c>
      <c r="Q2" s="46" t="s">
        <v>184</v>
      </c>
      <c r="R2" s="53" t="s">
        <v>189</v>
      </c>
      <c r="S2" s="46" t="s">
        <v>171</v>
      </c>
      <c r="T2" s="46" t="s">
        <v>172</v>
      </c>
      <c r="U2" s="46" t="s">
        <v>184</v>
      </c>
      <c r="V2" s="46" t="s">
        <v>172</v>
      </c>
      <c r="W2" s="46" t="s">
        <v>173</v>
      </c>
      <c r="X2" s="53" t="s">
        <v>151</v>
      </c>
      <c r="Y2" s="24" t="s">
        <v>157</v>
      </c>
      <c r="Z2" s="24" t="s">
        <v>152</v>
      </c>
      <c r="AA2" s="24" t="s">
        <v>153</v>
      </c>
      <c r="AB2" s="24" t="s">
        <v>154</v>
      </c>
      <c r="AC2" s="24" t="s">
        <v>155</v>
      </c>
      <c r="AD2" s="24" t="s">
        <v>156</v>
      </c>
      <c r="AE2" s="20"/>
      <c r="AF2" s="20"/>
      <c r="AG2" s="20"/>
      <c r="AN2" s="19" t="s">
        <v>60</v>
      </c>
      <c r="AO2" s="19" t="s">
        <v>61</v>
      </c>
    </row>
    <row r="3" spans="1:41" ht="24" x14ac:dyDescent="0.25">
      <c r="A3" s="49" t="s">
        <v>187</v>
      </c>
      <c r="B3" s="1"/>
      <c r="C3" s="1" t="s">
        <v>159</v>
      </c>
      <c r="D3" s="1" t="s">
        <v>160</v>
      </c>
      <c r="E3" s="12" t="s">
        <v>177</v>
      </c>
      <c r="F3" s="10" t="s">
        <v>191</v>
      </c>
      <c r="G3" s="35">
        <v>0</v>
      </c>
      <c r="H3" s="39">
        <f>AD3-AC3-Y3</f>
        <v>0</v>
      </c>
      <c r="I3" s="47"/>
      <c r="J3" s="47"/>
      <c r="K3" s="47"/>
      <c r="L3" s="47"/>
      <c r="M3" s="47"/>
      <c r="N3" s="57">
        <f>SUM(J3:M3)</f>
        <v>0</v>
      </c>
      <c r="O3" s="47" t="s">
        <v>182</v>
      </c>
      <c r="P3" s="47"/>
      <c r="Q3" s="47"/>
      <c r="R3" s="57">
        <f t="shared" ref="R3:R12" si="0">SUM(O3:Q3)</f>
        <v>0</v>
      </c>
      <c r="S3" s="47"/>
      <c r="T3" s="47"/>
      <c r="U3" s="47"/>
      <c r="V3" s="28"/>
      <c r="W3" s="28"/>
      <c r="X3" s="29">
        <f t="shared" ref="X3:X12" si="1">I3+N3+R3</f>
        <v>0</v>
      </c>
      <c r="Y3" s="32">
        <f>X3*20%</f>
        <v>0</v>
      </c>
      <c r="Z3" s="27"/>
      <c r="AA3" s="29">
        <f>SUM(X3:Z3)</f>
        <v>0</v>
      </c>
      <c r="AB3" s="32">
        <f>AA3*10%</f>
        <v>0</v>
      </c>
      <c r="AC3" s="32">
        <f t="shared" ref="AC3:AC22" si="2">(AA3+AB3)*0.1</f>
        <v>0</v>
      </c>
      <c r="AD3" s="30">
        <f>AA3+AB3+AC3</f>
        <v>0</v>
      </c>
      <c r="AE3" s="21"/>
      <c r="AF3" s="21"/>
      <c r="AG3" s="21"/>
      <c r="AN3" s="14">
        <v>7.56</v>
      </c>
      <c r="AO3" s="3" t="s">
        <v>62</v>
      </c>
    </row>
    <row r="4" spans="1:41" x14ac:dyDescent="0.25">
      <c r="A4" s="37" t="s">
        <v>186</v>
      </c>
      <c r="B4" s="1"/>
      <c r="C4" s="1" t="s">
        <v>159</v>
      </c>
      <c r="D4" s="1" t="s">
        <v>161</v>
      </c>
      <c r="E4" s="12" t="s">
        <v>178</v>
      </c>
      <c r="F4" s="10" t="s">
        <v>191</v>
      </c>
      <c r="G4" s="35">
        <v>0</v>
      </c>
      <c r="H4" s="39">
        <v>2</v>
      </c>
      <c r="I4" s="47"/>
      <c r="J4" s="47"/>
      <c r="K4" s="47"/>
      <c r="L4" s="47">
        <v>2</v>
      </c>
      <c r="M4" s="47"/>
      <c r="N4" s="57">
        <f>SUM(J4:M4)</f>
        <v>2</v>
      </c>
      <c r="O4" s="47"/>
      <c r="P4" s="47"/>
      <c r="Q4" s="47"/>
      <c r="R4" s="57">
        <f t="shared" si="0"/>
        <v>0</v>
      </c>
      <c r="S4" s="47"/>
      <c r="T4" s="47"/>
      <c r="U4" s="47"/>
      <c r="V4" s="28"/>
      <c r="W4" s="28"/>
      <c r="X4" s="29">
        <f t="shared" si="1"/>
        <v>2</v>
      </c>
      <c r="Y4" s="32">
        <f t="shared" ref="Y4:Y12" si="3">X4*20%</f>
        <v>0.4</v>
      </c>
      <c r="Z4" s="27"/>
      <c r="AA4" s="29">
        <f t="shared" ref="AA4:AA12" si="4">SUM(X4:Z4)</f>
        <v>2.4</v>
      </c>
      <c r="AB4" s="32">
        <f t="shared" ref="AB4:AB12" si="5">AA4*10%</f>
        <v>0.24</v>
      </c>
      <c r="AC4" s="32"/>
      <c r="AD4" s="30">
        <f t="shared" ref="AD4:AD12" si="6">AA4+AB4+AC4</f>
        <v>2.6399999999999997</v>
      </c>
      <c r="AE4" s="21"/>
      <c r="AF4" s="21"/>
      <c r="AG4" s="21"/>
      <c r="AN4" s="14"/>
      <c r="AO4" s="3"/>
    </row>
    <row r="5" spans="1:41" ht="26.45" customHeight="1" x14ac:dyDescent="0.25">
      <c r="A5" s="37" t="s">
        <v>186</v>
      </c>
      <c r="B5" s="1"/>
      <c r="C5" s="1" t="s">
        <v>159</v>
      </c>
      <c r="D5" s="1" t="s">
        <v>162</v>
      </c>
      <c r="E5" s="12" t="s">
        <v>179</v>
      </c>
      <c r="F5" s="10" t="s">
        <v>191</v>
      </c>
      <c r="G5" s="35">
        <v>0.6</v>
      </c>
      <c r="H5" s="39">
        <v>5</v>
      </c>
      <c r="I5" s="47"/>
      <c r="J5" s="47"/>
      <c r="K5" s="47"/>
      <c r="L5" s="47"/>
      <c r="M5" s="47">
        <v>5</v>
      </c>
      <c r="N5" s="57">
        <f>SUM(J5:M5)</f>
        <v>5</v>
      </c>
      <c r="O5" s="47"/>
      <c r="P5" s="47"/>
      <c r="Q5" s="47"/>
      <c r="R5" s="57">
        <f t="shared" si="0"/>
        <v>0</v>
      </c>
      <c r="S5" s="47"/>
      <c r="T5" s="47"/>
      <c r="U5" s="47"/>
      <c r="V5" s="28"/>
      <c r="W5" s="28"/>
      <c r="X5" s="29">
        <f t="shared" si="1"/>
        <v>5</v>
      </c>
      <c r="Y5" s="32">
        <f t="shared" si="3"/>
        <v>1</v>
      </c>
      <c r="Z5" s="27"/>
      <c r="AA5" s="29">
        <f t="shared" si="4"/>
        <v>6</v>
      </c>
      <c r="AB5" s="32">
        <f t="shared" si="5"/>
        <v>0.60000000000000009</v>
      </c>
      <c r="AC5" s="32"/>
      <c r="AD5" s="30">
        <f t="shared" si="6"/>
        <v>6.6</v>
      </c>
      <c r="AE5" s="21"/>
      <c r="AF5" s="21"/>
      <c r="AG5" s="21"/>
      <c r="AN5" s="14"/>
      <c r="AO5" s="3"/>
    </row>
    <row r="6" spans="1:41" ht="24" x14ac:dyDescent="0.25">
      <c r="A6" s="37" t="s">
        <v>186</v>
      </c>
      <c r="B6" s="1"/>
      <c r="C6" s="1" t="s">
        <v>159</v>
      </c>
      <c r="D6" s="1" t="s">
        <v>163</v>
      </c>
      <c r="E6" s="12" t="s">
        <v>180</v>
      </c>
      <c r="F6" s="10" t="s">
        <v>191</v>
      </c>
      <c r="G6" s="35">
        <v>0.9</v>
      </c>
      <c r="H6" s="39">
        <v>0.5</v>
      </c>
      <c r="I6" s="47"/>
      <c r="J6" s="47"/>
      <c r="K6" s="47"/>
      <c r="L6" s="47"/>
      <c r="M6" s="47">
        <v>0.5</v>
      </c>
      <c r="N6" s="57">
        <f>SUM(J6:M6)</f>
        <v>0.5</v>
      </c>
      <c r="O6" s="47"/>
      <c r="P6" s="47"/>
      <c r="Q6" s="47"/>
      <c r="R6" s="57">
        <f t="shared" si="0"/>
        <v>0</v>
      </c>
      <c r="S6" s="47"/>
      <c r="T6" s="47"/>
      <c r="U6" s="47"/>
      <c r="V6" s="28"/>
      <c r="W6" s="28"/>
      <c r="X6" s="29">
        <f t="shared" si="1"/>
        <v>0.5</v>
      </c>
      <c r="Y6" s="32">
        <f t="shared" si="3"/>
        <v>0.1</v>
      </c>
      <c r="Z6" s="27"/>
      <c r="AA6" s="29">
        <f t="shared" si="4"/>
        <v>0.6</v>
      </c>
      <c r="AB6" s="32">
        <f t="shared" si="5"/>
        <v>0.06</v>
      </c>
      <c r="AC6" s="32"/>
      <c r="AD6" s="30">
        <f t="shared" si="6"/>
        <v>0.65999999999999992</v>
      </c>
      <c r="AE6" s="21"/>
      <c r="AF6" s="21"/>
      <c r="AG6" s="21"/>
      <c r="AN6" s="14"/>
      <c r="AO6" s="3"/>
    </row>
    <row r="7" spans="1:41" x14ac:dyDescent="0.25">
      <c r="A7" s="49" t="s">
        <v>187</v>
      </c>
      <c r="B7" s="1"/>
      <c r="C7" s="1" t="s">
        <v>159</v>
      </c>
      <c r="D7" s="1" t="s">
        <v>164</v>
      </c>
      <c r="E7" s="11" t="s">
        <v>181</v>
      </c>
      <c r="F7" s="10" t="s">
        <v>191</v>
      </c>
      <c r="G7" s="35">
        <v>0</v>
      </c>
      <c r="H7" s="39">
        <v>3</v>
      </c>
      <c r="I7" s="47"/>
      <c r="J7" s="47"/>
      <c r="K7" s="47">
        <v>1</v>
      </c>
      <c r="L7" s="47">
        <v>1</v>
      </c>
      <c r="M7" s="47"/>
      <c r="N7" s="57">
        <f>SUM(J7:M7)</f>
        <v>2</v>
      </c>
      <c r="O7" s="47">
        <v>0.5</v>
      </c>
      <c r="P7" s="47">
        <v>0.5</v>
      </c>
      <c r="Q7" s="47"/>
      <c r="R7" s="57">
        <f t="shared" si="0"/>
        <v>1</v>
      </c>
      <c r="S7" s="47"/>
      <c r="T7" s="47"/>
      <c r="U7" s="47"/>
      <c r="V7" s="28"/>
      <c r="W7" s="28"/>
      <c r="X7" s="29">
        <f t="shared" si="1"/>
        <v>3</v>
      </c>
      <c r="Y7" s="32">
        <f t="shared" si="3"/>
        <v>0.60000000000000009</v>
      </c>
      <c r="Z7" s="27"/>
      <c r="AA7" s="29">
        <f t="shared" si="4"/>
        <v>3.6</v>
      </c>
      <c r="AB7" s="32">
        <f t="shared" si="5"/>
        <v>0.36000000000000004</v>
      </c>
      <c r="AC7" s="32"/>
      <c r="AD7" s="30">
        <f t="shared" si="6"/>
        <v>3.96</v>
      </c>
      <c r="AE7" s="21"/>
      <c r="AF7" s="21"/>
      <c r="AG7" s="21"/>
      <c r="AN7" s="14"/>
      <c r="AO7" s="3"/>
    </row>
    <row r="8" spans="1:41" x14ac:dyDescent="0.25">
      <c r="B8" s="1"/>
      <c r="C8" s="1" t="s">
        <v>159</v>
      </c>
      <c r="D8" s="1" t="s">
        <v>165</v>
      </c>
      <c r="E8" s="12"/>
      <c r="F8" s="10" t="s">
        <v>191</v>
      </c>
      <c r="G8" s="35"/>
      <c r="H8" s="39"/>
      <c r="I8" s="47"/>
      <c r="J8" s="47"/>
      <c r="K8" s="47"/>
      <c r="L8" s="47"/>
      <c r="M8" s="47"/>
      <c r="N8" s="57">
        <f t="shared" ref="N8:N12" si="7">SUM(J8:M8)</f>
        <v>0</v>
      </c>
      <c r="O8" s="47"/>
      <c r="P8" s="47"/>
      <c r="Q8" s="47"/>
      <c r="R8" s="57">
        <f t="shared" si="0"/>
        <v>0</v>
      </c>
      <c r="S8" s="47"/>
      <c r="T8" s="47"/>
      <c r="U8" s="47"/>
      <c r="V8" s="28"/>
      <c r="W8" s="28"/>
      <c r="X8" s="29">
        <f t="shared" si="1"/>
        <v>0</v>
      </c>
      <c r="Y8" s="32">
        <f t="shared" si="3"/>
        <v>0</v>
      </c>
      <c r="Z8" s="27"/>
      <c r="AA8" s="29">
        <f t="shared" si="4"/>
        <v>0</v>
      </c>
      <c r="AB8" s="32">
        <f t="shared" si="5"/>
        <v>0</v>
      </c>
      <c r="AC8" s="32"/>
      <c r="AD8" s="30">
        <f t="shared" si="6"/>
        <v>0</v>
      </c>
      <c r="AE8" s="21"/>
      <c r="AF8" s="21"/>
      <c r="AG8" s="21"/>
      <c r="AN8" s="14"/>
      <c r="AO8" s="3"/>
    </row>
    <row r="9" spans="1:41" x14ac:dyDescent="0.25">
      <c r="B9" s="1"/>
      <c r="C9" s="1" t="s">
        <v>159</v>
      </c>
      <c r="D9" s="1" t="s">
        <v>166</v>
      </c>
      <c r="E9" s="12"/>
      <c r="F9" s="10" t="s">
        <v>191</v>
      </c>
      <c r="G9" s="35"/>
      <c r="H9" s="39"/>
      <c r="I9" s="47"/>
      <c r="J9" s="47"/>
      <c r="K9" s="47"/>
      <c r="L9" s="47"/>
      <c r="M9" s="47"/>
      <c r="N9" s="57">
        <f t="shared" si="7"/>
        <v>0</v>
      </c>
      <c r="O9" s="47"/>
      <c r="P9" s="47"/>
      <c r="Q9" s="47"/>
      <c r="R9" s="57">
        <f t="shared" si="0"/>
        <v>0</v>
      </c>
      <c r="S9" s="47"/>
      <c r="T9" s="47"/>
      <c r="U9" s="47"/>
      <c r="V9" s="28"/>
      <c r="W9" s="28"/>
      <c r="X9" s="29">
        <f t="shared" si="1"/>
        <v>0</v>
      </c>
      <c r="Y9" s="32">
        <f t="shared" si="3"/>
        <v>0</v>
      </c>
      <c r="Z9" s="27"/>
      <c r="AA9" s="29">
        <f t="shared" si="4"/>
        <v>0</v>
      </c>
      <c r="AB9" s="32">
        <f t="shared" si="5"/>
        <v>0</v>
      </c>
      <c r="AC9" s="32"/>
      <c r="AD9" s="30">
        <f t="shared" si="6"/>
        <v>0</v>
      </c>
      <c r="AE9" s="21"/>
      <c r="AF9" s="21"/>
      <c r="AG9" s="21"/>
      <c r="AN9" s="14"/>
      <c r="AO9" s="3"/>
    </row>
    <row r="10" spans="1:41" x14ac:dyDescent="0.25">
      <c r="B10" s="1"/>
      <c r="C10" s="1" t="s">
        <v>159</v>
      </c>
      <c r="D10" s="1" t="s">
        <v>167</v>
      </c>
      <c r="E10" s="12"/>
      <c r="F10" s="10" t="s">
        <v>191</v>
      </c>
      <c r="G10" s="35"/>
      <c r="H10" s="39"/>
      <c r="I10" s="47"/>
      <c r="J10" s="47"/>
      <c r="K10" s="47"/>
      <c r="L10" s="47"/>
      <c r="M10" s="47"/>
      <c r="N10" s="57">
        <f t="shared" si="7"/>
        <v>0</v>
      </c>
      <c r="O10" s="47"/>
      <c r="P10" s="47"/>
      <c r="Q10" s="47"/>
      <c r="R10" s="57">
        <f t="shared" si="0"/>
        <v>0</v>
      </c>
      <c r="S10" s="47"/>
      <c r="T10" s="47"/>
      <c r="U10" s="47"/>
      <c r="V10" s="28"/>
      <c r="W10" s="28"/>
      <c r="X10" s="29">
        <f t="shared" si="1"/>
        <v>0</v>
      </c>
      <c r="Y10" s="32">
        <f t="shared" si="3"/>
        <v>0</v>
      </c>
      <c r="Z10" s="27"/>
      <c r="AA10" s="29">
        <f t="shared" si="4"/>
        <v>0</v>
      </c>
      <c r="AB10" s="32">
        <f t="shared" si="5"/>
        <v>0</v>
      </c>
      <c r="AC10" s="32"/>
      <c r="AD10" s="30">
        <f t="shared" si="6"/>
        <v>0</v>
      </c>
      <c r="AE10" s="21"/>
      <c r="AF10" s="21"/>
      <c r="AG10" s="21"/>
      <c r="AN10" s="14"/>
      <c r="AO10" s="3"/>
    </row>
    <row r="11" spans="1:41" x14ac:dyDescent="0.25">
      <c r="B11" s="1"/>
      <c r="C11" s="1" t="s">
        <v>159</v>
      </c>
      <c r="D11" s="1" t="s">
        <v>168</v>
      </c>
      <c r="E11" s="12"/>
      <c r="F11" s="10" t="s">
        <v>191</v>
      </c>
      <c r="G11" s="35"/>
      <c r="H11" s="39"/>
      <c r="I11" s="47"/>
      <c r="J11" s="27"/>
      <c r="K11" s="27"/>
      <c r="L11" s="27"/>
      <c r="M11" s="27"/>
      <c r="N11" s="57">
        <f t="shared" si="7"/>
        <v>0</v>
      </c>
      <c r="O11" s="27"/>
      <c r="P11" s="27"/>
      <c r="Q11" s="27"/>
      <c r="R11" s="57">
        <f t="shared" si="0"/>
        <v>0</v>
      </c>
      <c r="S11" s="27"/>
      <c r="T11" s="27"/>
      <c r="U11" s="27"/>
      <c r="V11" s="28"/>
      <c r="W11" s="28"/>
      <c r="X11" s="29">
        <f t="shared" si="1"/>
        <v>0</v>
      </c>
      <c r="Y11" s="32">
        <f t="shared" si="3"/>
        <v>0</v>
      </c>
      <c r="Z11" s="27"/>
      <c r="AA11" s="29">
        <f t="shared" si="4"/>
        <v>0</v>
      </c>
      <c r="AB11" s="32">
        <f t="shared" si="5"/>
        <v>0</v>
      </c>
      <c r="AC11" s="32"/>
      <c r="AD11" s="30">
        <f t="shared" si="6"/>
        <v>0</v>
      </c>
      <c r="AE11" s="21"/>
      <c r="AF11" s="21"/>
      <c r="AG11" s="21"/>
      <c r="AN11" s="14"/>
      <c r="AO11" s="3"/>
    </row>
    <row r="12" spans="1:41" x14ac:dyDescent="0.25">
      <c r="B12" s="1"/>
      <c r="C12" s="1" t="s">
        <v>159</v>
      </c>
      <c r="D12" s="1" t="s">
        <v>169</v>
      </c>
      <c r="E12" s="12"/>
      <c r="F12" s="10" t="s">
        <v>191</v>
      </c>
      <c r="G12" s="35"/>
      <c r="H12" s="39"/>
      <c r="I12" s="47"/>
      <c r="J12" s="27"/>
      <c r="K12" s="27"/>
      <c r="L12" s="27"/>
      <c r="M12" s="27"/>
      <c r="N12" s="57">
        <f t="shared" si="7"/>
        <v>0</v>
      </c>
      <c r="O12" s="27"/>
      <c r="P12" s="27"/>
      <c r="Q12" s="27"/>
      <c r="R12" s="57">
        <f t="shared" si="0"/>
        <v>0</v>
      </c>
      <c r="S12" s="27"/>
      <c r="T12" s="27"/>
      <c r="U12" s="27"/>
      <c r="V12" s="28"/>
      <c r="W12" s="28"/>
      <c r="X12" s="29">
        <f t="shared" si="1"/>
        <v>0</v>
      </c>
      <c r="Y12" s="32">
        <f t="shared" si="3"/>
        <v>0</v>
      </c>
      <c r="Z12" s="27"/>
      <c r="AA12" s="29">
        <f t="shared" si="4"/>
        <v>0</v>
      </c>
      <c r="AB12" s="32">
        <f t="shared" si="5"/>
        <v>0</v>
      </c>
      <c r="AC12" s="32"/>
      <c r="AD12" s="30">
        <f t="shared" si="6"/>
        <v>0</v>
      </c>
      <c r="AE12" s="21"/>
      <c r="AF12" s="21"/>
      <c r="AG12" s="21"/>
      <c r="AN12" s="14"/>
      <c r="AO12" s="3"/>
    </row>
    <row r="13" spans="1:41" s="18" customFormat="1" x14ac:dyDescent="0.25">
      <c r="B13" s="15"/>
      <c r="C13" s="15"/>
      <c r="D13" s="15"/>
      <c r="E13" s="16"/>
      <c r="F13" s="17"/>
      <c r="G13" s="22"/>
      <c r="H13" s="22"/>
      <c r="I13" s="22"/>
      <c r="J13" s="22"/>
      <c r="K13" s="22"/>
      <c r="L13" s="22"/>
      <c r="M13" s="22"/>
      <c r="N13" s="55"/>
      <c r="O13" s="22"/>
      <c r="P13" s="22"/>
      <c r="Q13" s="22"/>
      <c r="R13" s="55"/>
      <c r="S13" s="22"/>
      <c r="T13" s="22"/>
      <c r="U13" s="22"/>
      <c r="V13" s="22"/>
      <c r="W13" s="22"/>
      <c r="X13" s="55"/>
      <c r="Y13" s="22"/>
      <c r="Z13" s="22"/>
      <c r="AA13" s="22"/>
      <c r="AB13" s="22"/>
      <c r="AC13" s="22"/>
      <c r="AD13" s="22"/>
      <c r="AE13" s="22"/>
      <c r="AF13" s="22"/>
      <c r="AG13" s="22"/>
      <c r="AH13" s="17"/>
      <c r="AI13" s="17"/>
      <c r="AJ13" s="17"/>
      <c r="AK13" s="17"/>
      <c r="AL13" s="17"/>
      <c r="AN13" s="17"/>
      <c r="AO13" s="17"/>
    </row>
    <row r="14" spans="1:41" x14ac:dyDescent="0.25">
      <c r="B14" s="1" t="s">
        <v>0</v>
      </c>
      <c r="C14" s="1" t="s">
        <v>59</v>
      </c>
      <c r="D14" s="1" t="s">
        <v>90</v>
      </c>
      <c r="E14" s="12" t="s">
        <v>65</v>
      </c>
      <c r="F14" s="10" t="s">
        <v>9</v>
      </c>
      <c r="G14" s="35">
        <v>0</v>
      </c>
      <c r="H14" s="39">
        <f>AD14-AC14-Y14</f>
        <v>5.875</v>
      </c>
      <c r="I14" s="47"/>
      <c r="J14" s="27"/>
      <c r="K14" s="27"/>
      <c r="L14" s="27"/>
      <c r="M14" s="27"/>
      <c r="N14" s="54">
        <v>2</v>
      </c>
      <c r="O14" s="27"/>
      <c r="P14" s="27"/>
      <c r="Q14" s="27"/>
      <c r="R14" s="54">
        <v>3</v>
      </c>
      <c r="S14" s="27"/>
      <c r="T14" s="27"/>
      <c r="U14" s="27"/>
      <c r="V14" s="28"/>
      <c r="W14" s="28"/>
      <c r="X14" s="29">
        <f t="shared" ref="X14:X28" si="8">I14+N14+R14+V14</f>
        <v>5</v>
      </c>
      <c r="Y14" s="32">
        <f>X14*20%</f>
        <v>1</v>
      </c>
      <c r="Z14" s="27">
        <v>0.25</v>
      </c>
      <c r="AA14" s="29">
        <f>SUM(X14:Z14)</f>
        <v>6.25</v>
      </c>
      <c r="AB14" s="32">
        <f>AA14*10%</f>
        <v>0.625</v>
      </c>
      <c r="AC14" s="32">
        <f t="shared" ref="AC14" si="9">(AA14+AB14)*0.1</f>
        <v>0.6875</v>
      </c>
      <c r="AD14" s="30">
        <f>AA14+AB14+AC14</f>
        <v>7.5625</v>
      </c>
      <c r="AE14" s="21"/>
      <c r="AF14" s="21"/>
      <c r="AG14" s="21"/>
      <c r="AN14" s="14">
        <v>7.56</v>
      </c>
      <c r="AO14" s="3" t="s">
        <v>62</v>
      </c>
    </row>
    <row r="15" spans="1:41" x14ac:dyDescent="0.25">
      <c r="B15" s="1" t="s">
        <v>4</v>
      </c>
      <c r="C15" s="1" t="s">
        <v>59</v>
      </c>
      <c r="D15" s="1" t="s">
        <v>91</v>
      </c>
      <c r="E15" s="12" t="s">
        <v>66</v>
      </c>
      <c r="F15" s="10" t="s">
        <v>9</v>
      </c>
      <c r="G15" s="35">
        <v>0</v>
      </c>
      <c r="H15" s="39">
        <f t="shared" ref="H15:H28" si="10">AD15-AC15-Y15</f>
        <v>5.875</v>
      </c>
      <c r="I15" s="47"/>
      <c r="J15" s="27"/>
      <c r="K15" s="27"/>
      <c r="L15" s="27"/>
      <c r="M15" s="27"/>
      <c r="N15" s="54">
        <v>2</v>
      </c>
      <c r="O15" s="27"/>
      <c r="P15" s="27"/>
      <c r="Q15" s="27"/>
      <c r="R15" s="54">
        <v>3</v>
      </c>
      <c r="S15" s="27"/>
      <c r="T15" s="27"/>
      <c r="U15" s="27"/>
      <c r="V15" s="28"/>
      <c r="W15" s="28"/>
      <c r="X15" s="29">
        <f t="shared" si="8"/>
        <v>5</v>
      </c>
      <c r="Y15" s="32">
        <f t="shared" ref="Y15:Y23" si="11">X15*20%</f>
        <v>1</v>
      </c>
      <c r="Z15" s="27">
        <v>0.25</v>
      </c>
      <c r="AA15" s="29">
        <f t="shared" ref="AA15" si="12">SUM(X15:Z15)</f>
        <v>6.25</v>
      </c>
      <c r="AB15" s="32">
        <f t="shared" ref="AB15:AB23" si="13">AA15*10%</f>
        <v>0.625</v>
      </c>
      <c r="AC15" s="32">
        <f t="shared" si="2"/>
        <v>0.6875</v>
      </c>
      <c r="AD15" s="30">
        <f t="shared" ref="AD15:AD22" si="14">AA15+AB15+AC15</f>
        <v>7.5625</v>
      </c>
      <c r="AE15" s="21"/>
      <c r="AF15" s="21"/>
      <c r="AG15" s="21"/>
      <c r="AN15" s="14">
        <v>7.56</v>
      </c>
      <c r="AO15" s="3" t="s">
        <v>62</v>
      </c>
    </row>
    <row r="16" spans="1:41" ht="36" x14ac:dyDescent="0.25">
      <c r="B16" s="1" t="s">
        <v>7</v>
      </c>
      <c r="C16" s="1" t="s">
        <v>59</v>
      </c>
      <c r="D16" s="1" t="s">
        <v>92</v>
      </c>
      <c r="E16" s="12" t="s">
        <v>72</v>
      </c>
      <c r="F16" s="10" t="s">
        <v>9</v>
      </c>
      <c r="G16" s="35">
        <v>0</v>
      </c>
      <c r="H16" s="39">
        <f t="shared" si="10"/>
        <v>4.7549999999999999</v>
      </c>
      <c r="I16" s="47"/>
      <c r="J16" s="27"/>
      <c r="K16" s="27"/>
      <c r="L16" s="27"/>
      <c r="M16" s="27"/>
      <c r="N16" s="54">
        <v>3.5</v>
      </c>
      <c r="O16" s="27"/>
      <c r="P16" s="27"/>
      <c r="Q16" s="27"/>
      <c r="R16" s="54">
        <v>0.5</v>
      </c>
      <c r="S16" s="27"/>
      <c r="T16" s="27"/>
      <c r="U16" s="27"/>
      <c r="V16" s="28"/>
      <c r="W16" s="28"/>
      <c r="X16" s="29">
        <f t="shared" si="8"/>
        <v>4</v>
      </c>
      <c r="Y16" s="32">
        <f t="shared" si="11"/>
        <v>0.8</v>
      </c>
      <c r="Z16" s="27">
        <v>0.25</v>
      </c>
      <c r="AA16" s="29">
        <f t="shared" ref="AA16:AA22" si="15">SUM(X16:Z16)</f>
        <v>5.05</v>
      </c>
      <c r="AB16" s="32">
        <f t="shared" si="13"/>
        <v>0.505</v>
      </c>
      <c r="AC16" s="32">
        <f t="shared" si="2"/>
        <v>0.55549999999999999</v>
      </c>
      <c r="AD16" s="30">
        <f t="shared" si="14"/>
        <v>6.1105</v>
      </c>
      <c r="AE16" s="21"/>
      <c r="AF16" s="21"/>
      <c r="AG16" s="21"/>
      <c r="AN16" s="14">
        <v>6.11</v>
      </c>
      <c r="AO16" s="3"/>
    </row>
    <row r="17" spans="1:41" x14ac:dyDescent="0.25">
      <c r="B17" s="1" t="s">
        <v>10</v>
      </c>
      <c r="C17" s="1" t="s">
        <v>59</v>
      </c>
      <c r="D17" s="1" t="s">
        <v>93</v>
      </c>
      <c r="E17" s="12" t="s">
        <v>73</v>
      </c>
      <c r="F17" s="10" t="s">
        <v>75</v>
      </c>
      <c r="G17" s="35">
        <v>0</v>
      </c>
      <c r="H17" s="39">
        <f t="shared" si="10"/>
        <v>10.355</v>
      </c>
      <c r="I17" s="47"/>
      <c r="J17" s="27"/>
      <c r="K17" s="27"/>
      <c r="L17" s="27"/>
      <c r="M17" s="27"/>
      <c r="N17" s="54">
        <v>9</v>
      </c>
      <c r="O17" s="27"/>
      <c r="P17" s="27"/>
      <c r="Q17" s="27"/>
      <c r="R17" s="54">
        <v>0</v>
      </c>
      <c r="S17" s="27"/>
      <c r="T17" s="27"/>
      <c r="U17" s="27"/>
      <c r="V17" s="28"/>
      <c r="W17" s="28"/>
      <c r="X17" s="29">
        <f t="shared" si="8"/>
        <v>9</v>
      </c>
      <c r="Y17" s="32">
        <f t="shared" si="11"/>
        <v>1.8</v>
      </c>
      <c r="Z17" s="27">
        <v>0.25</v>
      </c>
      <c r="AA17" s="29">
        <f t="shared" si="15"/>
        <v>11.05</v>
      </c>
      <c r="AB17" s="32">
        <f t="shared" si="13"/>
        <v>1.1050000000000002</v>
      </c>
      <c r="AC17" s="32">
        <f t="shared" si="2"/>
        <v>1.2155000000000002</v>
      </c>
      <c r="AD17" s="30">
        <f t="shared" si="14"/>
        <v>13.370500000000002</v>
      </c>
      <c r="AE17" s="21"/>
      <c r="AF17" s="21"/>
      <c r="AG17" s="21"/>
      <c r="AN17" s="14">
        <v>13.37</v>
      </c>
      <c r="AO17" s="3"/>
    </row>
    <row r="18" spans="1:41" x14ac:dyDescent="0.25">
      <c r="B18" s="1" t="s">
        <v>12</v>
      </c>
      <c r="C18" s="1" t="s">
        <v>59</v>
      </c>
      <c r="D18" s="1" t="s">
        <v>94</v>
      </c>
      <c r="E18" s="12" t="s">
        <v>74</v>
      </c>
      <c r="F18" s="10" t="s">
        <v>75</v>
      </c>
      <c r="G18" s="35">
        <v>0</v>
      </c>
      <c r="H18" s="39">
        <f t="shared" si="10"/>
        <v>5.875</v>
      </c>
      <c r="I18" s="47"/>
      <c r="J18" s="27"/>
      <c r="K18" s="27"/>
      <c r="L18" s="27"/>
      <c r="M18" s="27"/>
      <c r="N18" s="54">
        <v>5</v>
      </c>
      <c r="O18" s="27"/>
      <c r="P18" s="27"/>
      <c r="Q18" s="27"/>
      <c r="R18" s="54">
        <v>0</v>
      </c>
      <c r="S18" s="27"/>
      <c r="T18" s="27"/>
      <c r="U18" s="27"/>
      <c r="V18" s="28"/>
      <c r="W18" s="28"/>
      <c r="X18" s="29">
        <f t="shared" si="8"/>
        <v>5</v>
      </c>
      <c r="Y18" s="32">
        <f t="shared" si="11"/>
        <v>1</v>
      </c>
      <c r="Z18" s="27">
        <v>0.25</v>
      </c>
      <c r="AA18" s="29">
        <f t="shared" si="15"/>
        <v>6.25</v>
      </c>
      <c r="AB18" s="32">
        <f t="shared" si="13"/>
        <v>0.625</v>
      </c>
      <c r="AC18" s="32">
        <f t="shared" si="2"/>
        <v>0.6875</v>
      </c>
      <c r="AD18" s="30">
        <f t="shared" si="14"/>
        <v>7.5625</v>
      </c>
      <c r="AE18" s="21"/>
      <c r="AF18" s="21"/>
      <c r="AG18" s="21"/>
      <c r="AN18" s="14">
        <v>7.56</v>
      </c>
      <c r="AO18" s="3"/>
    </row>
    <row r="19" spans="1:41" ht="24" x14ac:dyDescent="0.25">
      <c r="B19" s="1" t="s">
        <v>14</v>
      </c>
      <c r="C19" s="1" t="s">
        <v>59</v>
      </c>
      <c r="D19" s="1" t="s">
        <v>95</v>
      </c>
      <c r="E19" s="12" t="s">
        <v>67</v>
      </c>
      <c r="F19" s="10" t="s">
        <v>76</v>
      </c>
      <c r="G19" s="35">
        <v>0</v>
      </c>
      <c r="H19" s="39">
        <f t="shared" si="10"/>
        <v>7.5550000000000006</v>
      </c>
      <c r="I19" s="47"/>
      <c r="J19" s="27"/>
      <c r="K19" s="27"/>
      <c r="L19" s="27"/>
      <c r="M19" s="27"/>
      <c r="N19" s="54">
        <v>3</v>
      </c>
      <c r="O19" s="27"/>
      <c r="P19" s="27"/>
      <c r="Q19" s="27"/>
      <c r="R19" s="54">
        <v>3.5</v>
      </c>
      <c r="S19" s="27"/>
      <c r="T19" s="27"/>
      <c r="U19" s="27"/>
      <c r="V19" s="28"/>
      <c r="W19" s="28"/>
      <c r="X19" s="29">
        <f t="shared" si="8"/>
        <v>6.5</v>
      </c>
      <c r="Y19" s="32">
        <f t="shared" si="11"/>
        <v>1.3</v>
      </c>
      <c r="Z19" s="27">
        <v>0.25</v>
      </c>
      <c r="AA19" s="29">
        <f t="shared" si="15"/>
        <v>8.0500000000000007</v>
      </c>
      <c r="AB19" s="32">
        <f t="shared" si="13"/>
        <v>0.80500000000000016</v>
      </c>
      <c r="AC19" s="32">
        <f t="shared" si="2"/>
        <v>0.88550000000000006</v>
      </c>
      <c r="AD19" s="30">
        <f t="shared" si="14"/>
        <v>9.7405000000000008</v>
      </c>
      <c r="AE19" s="21"/>
      <c r="AF19" s="21"/>
      <c r="AG19" s="21"/>
      <c r="AN19" s="14">
        <v>9.74</v>
      </c>
      <c r="AO19" s="3"/>
    </row>
    <row r="20" spans="1:41" x14ac:dyDescent="0.25">
      <c r="B20" s="1" t="s">
        <v>16</v>
      </c>
      <c r="C20" s="1" t="s">
        <v>59</v>
      </c>
      <c r="D20" s="1" t="s">
        <v>96</v>
      </c>
      <c r="E20" s="12" t="s">
        <v>68</v>
      </c>
      <c r="F20" s="10" t="s">
        <v>76</v>
      </c>
      <c r="G20" s="35">
        <v>0</v>
      </c>
      <c r="H20" s="39">
        <f t="shared" si="10"/>
        <v>1.395</v>
      </c>
      <c r="I20" s="47"/>
      <c r="J20" s="27"/>
      <c r="K20" s="27"/>
      <c r="L20" s="27"/>
      <c r="M20" s="27"/>
      <c r="N20" s="54">
        <v>1</v>
      </c>
      <c r="O20" s="27"/>
      <c r="P20" s="27"/>
      <c r="Q20" s="27"/>
      <c r="R20" s="54">
        <v>0</v>
      </c>
      <c r="S20" s="27"/>
      <c r="T20" s="27"/>
      <c r="U20" s="27"/>
      <c r="V20" s="28"/>
      <c r="W20" s="28"/>
      <c r="X20" s="29">
        <f t="shared" si="8"/>
        <v>1</v>
      </c>
      <c r="Y20" s="32">
        <f t="shared" si="11"/>
        <v>0.2</v>
      </c>
      <c r="Z20" s="27">
        <v>0.25</v>
      </c>
      <c r="AA20" s="29">
        <f t="shared" si="15"/>
        <v>1.45</v>
      </c>
      <c r="AB20" s="32">
        <f t="shared" si="13"/>
        <v>0.14499999999999999</v>
      </c>
      <c r="AC20" s="32">
        <f t="shared" si="2"/>
        <v>0.1595</v>
      </c>
      <c r="AD20" s="30">
        <f t="shared" si="14"/>
        <v>1.7544999999999999</v>
      </c>
      <c r="AE20" s="21"/>
      <c r="AF20" s="21"/>
      <c r="AG20" s="21"/>
      <c r="AN20" s="14">
        <v>1.75</v>
      </c>
      <c r="AO20" s="3"/>
    </row>
    <row r="21" spans="1:41" x14ac:dyDescent="0.25">
      <c r="B21" s="1" t="s">
        <v>18</v>
      </c>
      <c r="C21" s="1" t="s">
        <v>59</v>
      </c>
      <c r="D21" s="1" t="s">
        <v>97</v>
      </c>
      <c r="E21" s="12" t="s">
        <v>69</v>
      </c>
      <c r="F21" s="10" t="s">
        <v>76</v>
      </c>
      <c r="G21" s="35">
        <v>0</v>
      </c>
      <c r="H21" s="39">
        <f t="shared" si="10"/>
        <v>11.475</v>
      </c>
      <c r="I21" s="47"/>
      <c r="J21" s="27"/>
      <c r="K21" s="27"/>
      <c r="L21" s="27"/>
      <c r="M21" s="27"/>
      <c r="N21" s="54">
        <v>5</v>
      </c>
      <c r="O21" s="27"/>
      <c r="P21" s="27"/>
      <c r="Q21" s="27"/>
      <c r="R21" s="54">
        <v>5</v>
      </c>
      <c r="S21" s="27"/>
      <c r="T21" s="27"/>
      <c r="U21" s="27"/>
      <c r="V21" s="28"/>
      <c r="W21" s="28"/>
      <c r="X21" s="29">
        <f t="shared" si="8"/>
        <v>10</v>
      </c>
      <c r="Y21" s="32">
        <f t="shared" si="11"/>
        <v>2</v>
      </c>
      <c r="Z21" s="27">
        <v>0.25</v>
      </c>
      <c r="AA21" s="29">
        <f t="shared" si="15"/>
        <v>12.25</v>
      </c>
      <c r="AB21" s="32">
        <f t="shared" si="13"/>
        <v>1.2250000000000001</v>
      </c>
      <c r="AC21" s="32">
        <f t="shared" si="2"/>
        <v>1.3475000000000001</v>
      </c>
      <c r="AD21" s="30">
        <f t="shared" si="14"/>
        <v>14.8225</v>
      </c>
      <c r="AE21" s="21"/>
      <c r="AF21" s="21"/>
      <c r="AG21" s="21"/>
      <c r="AN21" s="14">
        <v>14.82</v>
      </c>
      <c r="AO21" s="3"/>
    </row>
    <row r="22" spans="1:41" ht="24" x14ac:dyDescent="0.25">
      <c r="B22" s="1" t="s">
        <v>20</v>
      </c>
      <c r="C22" s="1" t="s">
        <v>59</v>
      </c>
      <c r="D22" s="1" t="s">
        <v>98</v>
      </c>
      <c r="E22" s="12" t="s">
        <v>70</v>
      </c>
      <c r="F22" s="10" t="s">
        <v>76</v>
      </c>
      <c r="G22" s="35">
        <v>0</v>
      </c>
      <c r="H22" s="39">
        <f t="shared" si="10"/>
        <v>8.1150000000000002</v>
      </c>
      <c r="I22" s="47"/>
      <c r="J22" s="27"/>
      <c r="K22" s="27"/>
      <c r="L22" s="27"/>
      <c r="M22" s="27"/>
      <c r="N22" s="54">
        <v>2</v>
      </c>
      <c r="O22" s="27"/>
      <c r="P22" s="27"/>
      <c r="Q22" s="27"/>
      <c r="R22" s="54">
        <v>5</v>
      </c>
      <c r="S22" s="27"/>
      <c r="T22" s="27"/>
      <c r="U22" s="27"/>
      <c r="V22" s="28"/>
      <c r="W22" s="28"/>
      <c r="X22" s="29">
        <f t="shared" si="8"/>
        <v>7</v>
      </c>
      <c r="Y22" s="32">
        <f t="shared" si="11"/>
        <v>1.4000000000000001</v>
      </c>
      <c r="Z22" s="27">
        <v>0.25</v>
      </c>
      <c r="AA22" s="29">
        <f t="shared" si="15"/>
        <v>8.65</v>
      </c>
      <c r="AB22" s="32">
        <f t="shared" si="13"/>
        <v>0.8650000000000001</v>
      </c>
      <c r="AC22" s="32">
        <f t="shared" si="2"/>
        <v>0.95150000000000012</v>
      </c>
      <c r="AD22" s="30">
        <f t="shared" si="14"/>
        <v>10.4665</v>
      </c>
      <c r="AE22" s="21"/>
      <c r="AF22" s="21"/>
      <c r="AG22" s="21"/>
      <c r="AN22" s="14">
        <v>10.47</v>
      </c>
      <c r="AO22" s="3"/>
    </row>
    <row r="23" spans="1:41" ht="24" x14ac:dyDescent="0.25">
      <c r="B23" s="1" t="s">
        <v>23</v>
      </c>
      <c r="C23" s="1" t="s">
        <v>59</v>
      </c>
      <c r="D23" s="1" t="s">
        <v>99</v>
      </c>
      <c r="E23" s="12" t="s">
        <v>71</v>
      </c>
      <c r="F23" s="10" t="s">
        <v>76</v>
      </c>
      <c r="G23" s="35">
        <v>0</v>
      </c>
      <c r="H23" s="39">
        <f t="shared" si="10"/>
        <v>8.1150000000000002</v>
      </c>
      <c r="I23" s="47"/>
      <c r="J23" s="27"/>
      <c r="K23" s="27"/>
      <c r="L23" s="27"/>
      <c r="M23" s="27"/>
      <c r="N23" s="54">
        <v>2</v>
      </c>
      <c r="O23" s="27"/>
      <c r="P23" s="27"/>
      <c r="Q23" s="27"/>
      <c r="R23" s="54">
        <v>5</v>
      </c>
      <c r="S23" s="27"/>
      <c r="T23" s="27"/>
      <c r="U23" s="27"/>
      <c r="V23" s="28"/>
      <c r="W23" s="28"/>
      <c r="X23" s="29">
        <f t="shared" si="8"/>
        <v>7</v>
      </c>
      <c r="Y23" s="32">
        <f t="shared" si="11"/>
        <v>1.4000000000000001</v>
      </c>
      <c r="Z23" s="27">
        <v>0.25</v>
      </c>
      <c r="AA23" s="29">
        <f t="shared" ref="AA23" si="16">SUM(X23:Z23)</f>
        <v>8.65</v>
      </c>
      <c r="AB23" s="32">
        <f t="shared" si="13"/>
        <v>0.8650000000000001</v>
      </c>
      <c r="AC23" s="32">
        <f>(AA23+AB23)*0.1</f>
        <v>0.95150000000000012</v>
      </c>
      <c r="AD23" s="30">
        <f>AA23+AB23+AC23</f>
        <v>10.4665</v>
      </c>
      <c r="AE23" s="21"/>
      <c r="AF23" s="21"/>
      <c r="AG23" s="21"/>
      <c r="AN23" s="14">
        <v>10.47</v>
      </c>
      <c r="AO23" s="3"/>
    </row>
    <row r="24" spans="1:41" ht="24" x14ac:dyDescent="0.25">
      <c r="A24" s="50" t="s">
        <v>190</v>
      </c>
      <c r="B24" s="1" t="s">
        <v>86</v>
      </c>
      <c r="C24" s="1" t="s">
        <v>59</v>
      </c>
      <c r="D24" s="1" t="s">
        <v>100</v>
      </c>
      <c r="E24" s="12" t="s">
        <v>80</v>
      </c>
      <c r="F24" s="10" t="s">
        <v>81</v>
      </c>
      <c r="G24" s="35">
        <v>0</v>
      </c>
      <c r="H24" s="39">
        <f t="shared" si="10"/>
        <v>12.035000000000002</v>
      </c>
      <c r="I24" s="47">
        <v>0.5</v>
      </c>
      <c r="J24" s="27"/>
      <c r="K24" s="27"/>
      <c r="L24" s="27"/>
      <c r="M24" s="27"/>
      <c r="N24" s="54">
        <v>7</v>
      </c>
      <c r="O24" s="27"/>
      <c r="P24" s="27"/>
      <c r="Q24" s="27"/>
      <c r="R24" s="54">
        <v>3</v>
      </c>
      <c r="S24" s="27"/>
      <c r="T24" s="27"/>
      <c r="U24" s="27"/>
      <c r="V24" s="28"/>
      <c r="W24" s="28"/>
      <c r="X24" s="29">
        <f t="shared" si="8"/>
        <v>10.5</v>
      </c>
      <c r="Y24" s="32">
        <f t="shared" ref="Y24:Y28" si="17">X24*20%</f>
        <v>2.1</v>
      </c>
      <c r="Z24" s="27">
        <v>0.25</v>
      </c>
      <c r="AA24" s="29">
        <f t="shared" ref="AA24:AA28" si="18">SUM(X24:Z24)</f>
        <v>12.85</v>
      </c>
      <c r="AB24" s="32">
        <f t="shared" ref="AB24:AB28" si="19">AA24*10%</f>
        <v>1.2850000000000001</v>
      </c>
      <c r="AC24" s="32">
        <f t="shared" ref="AC24:AC28" si="20">(AA24+AB24)*0.1</f>
        <v>1.4135</v>
      </c>
      <c r="AD24" s="30">
        <f>AA24+AB24+AC24</f>
        <v>15.548500000000001</v>
      </c>
      <c r="AE24" s="36">
        <v>14</v>
      </c>
      <c r="AF24" s="21"/>
      <c r="AG24" s="21"/>
      <c r="AN24" s="14">
        <v>14.52</v>
      </c>
      <c r="AO24" s="3" t="s">
        <v>62</v>
      </c>
    </row>
    <row r="25" spans="1:41" x14ac:dyDescent="0.25">
      <c r="B25" s="1" t="s">
        <v>86</v>
      </c>
      <c r="C25" s="1" t="s">
        <v>59</v>
      </c>
      <c r="D25" s="1" t="s">
        <v>114</v>
      </c>
      <c r="E25" s="12"/>
      <c r="F25" s="10"/>
      <c r="G25" s="35">
        <v>0</v>
      </c>
      <c r="H25" s="39">
        <f t="shared" si="10"/>
        <v>0</v>
      </c>
      <c r="I25" s="47"/>
      <c r="J25" s="27"/>
      <c r="K25" s="27"/>
      <c r="L25" s="27"/>
      <c r="M25" s="27"/>
      <c r="N25" s="54"/>
      <c r="O25" s="27"/>
      <c r="P25" s="27"/>
      <c r="Q25" s="27"/>
      <c r="R25" s="54"/>
      <c r="S25" s="27"/>
      <c r="T25" s="27"/>
      <c r="U25" s="27"/>
      <c r="V25" s="28"/>
      <c r="W25" s="28"/>
      <c r="X25" s="29">
        <f t="shared" si="8"/>
        <v>0</v>
      </c>
      <c r="Y25" s="32">
        <f t="shared" si="17"/>
        <v>0</v>
      </c>
      <c r="Z25" s="27"/>
      <c r="AA25" s="29">
        <f t="shared" si="18"/>
        <v>0</v>
      </c>
      <c r="AB25" s="32">
        <f t="shared" si="19"/>
        <v>0</v>
      </c>
      <c r="AC25" s="32">
        <f t="shared" si="20"/>
        <v>0</v>
      </c>
      <c r="AD25" s="30">
        <f t="shared" ref="AD25:AD28" si="21">AA25+AB25+AC25</f>
        <v>0</v>
      </c>
      <c r="AE25" s="21"/>
      <c r="AF25" s="21"/>
      <c r="AG25" s="21"/>
      <c r="AN25" s="14"/>
      <c r="AO25" s="3"/>
    </row>
    <row r="26" spans="1:41" x14ac:dyDescent="0.25">
      <c r="B26" s="1" t="s">
        <v>86</v>
      </c>
      <c r="C26" s="1" t="s">
        <v>59</v>
      </c>
      <c r="D26" s="1" t="s">
        <v>115</v>
      </c>
      <c r="E26" s="12"/>
      <c r="F26" s="10"/>
      <c r="G26" s="35">
        <v>0</v>
      </c>
      <c r="H26" s="39">
        <f t="shared" si="10"/>
        <v>0</v>
      </c>
      <c r="I26" s="47"/>
      <c r="J26" s="27"/>
      <c r="K26" s="27"/>
      <c r="L26" s="27"/>
      <c r="M26" s="27"/>
      <c r="N26" s="54"/>
      <c r="O26" s="27"/>
      <c r="P26" s="27"/>
      <c r="Q26" s="27"/>
      <c r="R26" s="54"/>
      <c r="S26" s="27"/>
      <c r="T26" s="27"/>
      <c r="U26" s="27"/>
      <c r="V26" s="28"/>
      <c r="W26" s="28"/>
      <c r="X26" s="29">
        <f t="shared" si="8"/>
        <v>0</v>
      </c>
      <c r="Y26" s="32">
        <f t="shared" si="17"/>
        <v>0</v>
      </c>
      <c r="Z26" s="27"/>
      <c r="AA26" s="29">
        <f t="shared" si="18"/>
        <v>0</v>
      </c>
      <c r="AB26" s="32">
        <f t="shared" si="19"/>
        <v>0</v>
      </c>
      <c r="AC26" s="32">
        <f t="shared" si="20"/>
        <v>0</v>
      </c>
      <c r="AD26" s="30">
        <f t="shared" si="21"/>
        <v>0</v>
      </c>
      <c r="AE26" s="21"/>
      <c r="AF26" s="21"/>
      <c r="AG26" s="21"/>
      <c r="AN26" s="14"/>
      <c r="AO26" s="3"/>
    </row>
    <row r="27" spans="1:41" x14ac:dyDescent="0.25">
      <c r="B27" s="1" t="s">
        <v>86</v>
      </c>
      <c r="C27" s="1" t="s">
        <v>59</v>
      </c>
      <c r="D27" s="1" t="s">
        <v>116</v>
      </c>
      <c r="E27" s="12"/>
      <c r="F27" s="10"/>
      <c r="G27" s="35">
        <v>0</v>
      </c>
      <c r="H27" s="39">
        <f t="shared" si="10"/>
        <v>0</v>
      </c>
      <c r="I27" s="47"/>
      <c r="J27" s="27"/>
      <c r="K27" s="27"/>
      <c r="L27" s="27"/>
      <c r="M27" s="27"/>
      <c r="N27" s="54"/>
      <c r="O27" s="27"/>
      <c r="P27" s="27"/>
      <c r="Q27" s="27"/>
      <c r="R27" s="54"/>
      <c r="S27" s="27"/>
      <c r="T27" s="27"/>
      <c r="U27" s="27"/>
      <c r="V27" s="28"/>
      <c r="W27" s="28"/>
      <c r="X27" s="29">
        <f t="shared" si="8"/>
        <v>0</v>
      </c>
      <c r="Y27" s="32">
        <f t="shared" si="17"/>
        <v>0</v>
      </c>
      <c r="Z27" s="27"/>
      <c r="AA27" s="29">
        <f t="shared" si="18"/>
        <v>0</v>
      </c>
      <c r="AB27" s="32">
        <f t="shared" si="19"/>
        <v>0</v>
      </c>
      <c r="AC27" s="32">
        <f t="shared" si="20"/>
        <v>0</v>
      </c>
      <c r="AD27" s="30">
        <f t="shared" si="21"/>
        <v>0</v>
      </c>
      <c r="AE27" s="21"/>
      <c r="AF27" s="21"/>
      <c r="AG27" s="21"/>
      <c r="AN27" s="14"/>
      <c r="AO27" s="3"/>
    </row>
    <row r="28" spans="1:41" x14ac:dyDescent="0.25">
      <c r="B28" s="1" t="s">
        <v>86</v>
      </c>
      <c r="C28" s="1" t="s">
        <v>59</v>
      </c>
      <c r="D28" s="1" t="s">
        <v>117</v>
      </c>
      <c r="E28" s="12"/>
      <c r="F28" s="10"/>
      <c r="G28" s="35">
        <v>0</v>
      </c>
      <c r="H28" s="39">
        <f t="shared" si="10"/>
        <v>0</v>
      </c>
      <c r="I28" s="47"/>
      <c r="J28" s="27"/>
      <c r="K28" s="27"/>
      <c r="L28" s="27"/>
      <c r="M28" s="27"/>
      <c r="N28" s="54"/>
      <c r="O28" s="27"/>
      <c r="P28" s="27"/>
      <c r="Q28" s="27"/>
      <c r="R28" s="54"/>
      <c r="S28" s="27"/>
      <c r="T28" s="27"/>
      <c r="U28" s="27"/>
      <c r="V28" s="28"/>
      <c r="W28" s="28"/>
      <c r="X28" s="29">
        <f t="shared" si="8"/>
        <v>0</v>
      </c>
      <c r="Y28" s="32">
        <f t="shared" si="17"/>
        <v>0</v>
      </c>
      <c r="Z28" s="27"/>
      <c r="AA28" s="29">
        <f t="shared" si="18"/>
        <v>0</v>
      </c>
      <c r="AB28" s="32">
        <f t="shared" si="19"/>
        <v>0</v>
      </c>
      <c r="AC28" s="32">
        <f t="shared" si="20"/>
        <v>0</v>
      </c>
      <c r="AD28" s="30">
        <f t="shared" si="21"/>
        <v>0</v>
      </c>
      <c r="AE28" s="21"/>
      <c r="AF28" s="21"/>
      <c r="AG28" s="21"/>
      <c r="AN28" s="14"/>
      <c r="AO28" s="3"/>
    </row>
    <row r="29" spans="1:41" s="18" customFormat="1" x14ac:dyDescent="0.25">
      <c r="B29" s="15"/>
      <c r="C29" s="15"/>
      <c r="D29" s="15"/>
      <c r="E29" s="16"/>
      <c r="F29" s="17"/>
      <c r="G29" s="22"/>
      <c r="H29" s="22"/>
      <c r="I29" s="22"/>
      <c r="J29" s="22"/>
      <c r="K29" s="22"/>
      <c r="L29" s="22"/>
      <c r="M29" s="22"/>
      <c r="N29" s="55"/>
      <c r="O29" s="22"/>
      <c r="P29" s="22"/>
      <c r="Q29" s="22"/>
      <c r="R29" s="55"/>
      <c r="S29" s="22"/>
      <c r="T29" s="22"/>
      <c r="U29" s="22"/>
      <c r="V29" s="22"/>
      <c r="W29" s="22"/>
      <c r="X29" s="55"/>
      <c r="Y29" s="22"/>
      <c r="Z29" s="22"/>
      <c r="AA29" s="22"/>
      <c r="AB29" s="22"/>
      <c r="AC29" s="22"/>
      <c r="AD29" s="22"/>
      <c r="AE29" s="22"/>
      <c r="AF29" s="22"/>
      <c r="AG29" s="22"/>
      <c r="AH29" s="17"/>
      <c r="AI29" s="17"/>
      <c r="AJ29" s="17"/>
      <c r="AK29" s="17"/>
      <c r="AL29" s="17"/>
      <c r="AN29" s="17"/>
      <c r="AO29" s="17"/>
    </row>
    <row r="30" spans="1:41" ht="24" x14ac:dyDescent="0.25">
      <c r="A30" s="37" t="s">
        <v>186</v>
      </c>
      <c r="B30" s="1" t="s">
        <v>86</v>
      </c>
      <c r="C30" s="1" t="s">
        <v>78</v>
      </c>
      <c r="D30" s="1" t="s">
        <v>87</v>
      </c>
      <c r="E30" s="12" t="s">
        <v>77</v>
      </c>
      <c r="F30" s="10" t="s">
        <v>79</v>
      </c>
      <c r="G30" s="35">
        <v>0</v>
      </c>
      <c r="H30" s="39">
        <f>AD30-AC30-Y30</f>
        <v>3.36</v>
      </c>
      <c r="I30" s="47">
        <v>0</v>
      </c>
      <c r="J30" s="27"/>
      <c r="K30" s="27"/>
      <c r="L30" s="27"/>
      <c r="M30" s="27"/>
      <c r="N30" s="54">
        <v>2</v>
      </c>
      <c r="O30" s="27"/>
      <c r="P30" s="27"/>
      <c r="Q30" s="27"/>
      <c r="R30" s="54">
        <v>1</v>
      </c>
      <c r="S30" s="27"/>
      <c r="T30" s="27"/>
      <c r="U30" s="27"/>
      <c r="V30" s="28"/>
      <c r="W30" s="28"/>
      <c r="X30" s="29">
        <f>I30+N30+R30+V30</f>
        <v>3</v>
      </c>
      <c r="Y30" s="32">
        <f t="shared" ref="Y30:Y42" si="22">X30*20%</f>
        <v>0.60000000000000009</v>
      </c>
      <c r="Z30" s="27">
        <v>0</v>
      </c>
      <c r="AA30" s="29">
        <f t="shared" ref="AA30" si="23">SUM(X30:Z30)</f>
        <v>3.6</v>
      </c>
      <c r="AB30" s="32">
        <f t="shared" ref="AB30:AB42" si="24">AA30*10%</f>
        <v>0.36000000000000004</v>
      </c>
      <c r="AC30" s="32">
        <f t="shared" ref="AC30" si="25">(AA30+AB30)*0.1</f>
        <v>0.39600000000000002</v>
      </c>
      <c r="AD30" s="30">
        <f>AA30+AB30+AC30</f>
        <v>4.3559999999999999</v>
      </c>
      <c r="AE30" s="21"/>
      <c r="AF30" s="21"/>
      <c r="AG30" s="21"/>
      <c r="AN30" s="14">
        <v>4.3600000000000003</v>
      </c>
      <c r="AO30" s="3"/>
    </row>
    <row r="31" spans="1:41" s="18" customFormat="1" x14ac:dyDescent="0.25">
      <c r="B31" s="15"/>
      <c r="C31" s="15"/>
      <c r="D31" s="15"/>
      <c r="E31" s="16"/>
      <c r="F31" s="17"/>
      <c r="G31" s="22"/>
      <c r="H31" s="22"/>
      <c r="I31" s="22"/>
      <c r="J31" s="22"/>
      <c r="K31" s="22"/>
      <c r="L31" s="22"/>
      <c r="M31" s="22"/>
      <c r="N31" s="55"/>
      <c r="O31" s="22"/>
      <c r="P31" s="22"/>
      <c r="Q31" s="22"/>
      <c r="R31" s="55"/>
      <c r="S31" s="22"/>
      <c r="T31" s="22"/>
      <c r="U31" s="22"/>
      <c r="V31" s="22"/>
      <c r="W31" s="22"/>
      <c r="X31" s="55"/>
      <c r="Y31" s="22"/>
      <c r="Z31" s="22"/>
      <c r="AA31" s="22"/>
      <c r="AB31" s="22"/>
      <c r="AC31" s="22"/>
      <c r="AD31" s="22"/>
      <c r="AE31" s="22"/>
      <c r="AF31" s="22"/>
      <c r="AG31" s="22"/>
      <c r="AH31" s="17"/>
      <c r="AI31" s="17"/>
      <c r="AJ31" s="17"/>
      <c r="AK31" s="17"/>
      <c r="AL31" s="17"/>
      <c r="AN31" s="17"/>
      <c r="AO31" s="17"/>
    </row>
    <row r="32" spans="1:41" x14ac:dyDescent="0.25">
      <c r="B32" s="1" t="s">
        <v>86</v>
      </c>
      <c r="C32" s="1" t="s">
        <v>82</v>
      </c>
      <c r="D32" s="1" t="s">
        <v>101</v>
      </c>
      <c r="E32" s="12" t="s">
        <v>83</v>
      </c>
      <c r="F32" s="10" t="s">
        <v>79</v>
      </c>
      <c r="G32" s="35">
        <v>0</v>
      </c>
      <c r="H32" s="39">
        <f t="shared" ref="H32:H68" si="26">AD32-AC32-Y32</f>
        <v>0</v>
      </c>
      <c r="I32" s="47">
        <v>0</v>
      </c>
      <c r="J32" s="27"/>
      <c r="K32" s="27"/>
      <c r="L32" s="27"/>
      <c r="M32" s="27"/>
      <c r="N32" s="54">
        <v>0</v>
      </c>
      <c r="O32" s="27"/>
      <c r="P32" s="27"/>
      <c r="Q32" s="27"/>
      <c r="R32" s="54">
        <v>0</v>
      </c>
      <c r="S32" s="27"/>
      <c r="T32" s="27"/>
      <c r="U32" s="27"/>
      <c r="V32" s="28"/>
      <c r="W32" s="28"/>
      <c r="X32" s="29">
        <f t="shared" ref="X32:X42" si="27">I32+N32+R32+V32</f>
        <v>0</v>
      </c>
      <c r="Y32" s="32">
        <f t="shared" si="22"/>
        <v>0</v>
      </c>
      <c r="Z32" s="27">
        <v>0</v>
      </c>
      <c r="AA32" s="29">
        <f t="shared" ref="AA32:AA42" si="28">SUM(X32:Z32)</f>
        <v>0</v>
      </c>
      <c r="AB32" s="32">
        <f t="shared" si="24"/>
        <v>0</v>
      </c>
      <c r="AC32" s="32">
        <f t="shared" ref="AC32:AC42" si="29">(AA32+AB32)*0.1</f>
        <v>0</v>
      </c>
      <c r="AD32" s="30">
        <f t="shared" ref="AD32:AD42" si="30">AA32+AB32+AC32</f>
        <v>0</v>
      </c>
      <c r="AE32" s="45" t="s">
        <v>170</v>
      </c>
      <c r="AF32" s="21"/>
      <c r="AG32" s="21"/>
      <c r="AN32" s="14">
        <v>36.909999999999997</v>
      </c>
      <c r="AO32" s="3"/>
    </row>
    <row r="33" spans="2:41" x14ac:dyDescent="0.25">
      <c r="B33" s="1" t="s">
        <v>86</v>
      </c>
      <c r="C33" s="1" t="s">
        <v>82</v>
      </c>
      <c r="D33" s="1" t="s">
        <v>104</v>
      </c>
      <c r="E33" s="12"/>
      <c r="F33" s="10"/>
      <c r="G33" s="35">
        <v>0</v>
      </c>
      <c r="H33" s="39"/>
      <c r="I33" s="47"/>
      <c r="J33" s="27"/>
      <c r="K33" s="27"/>
      <c r="L33" s="27"/>
      <c r="M33" s="27"/>
      <c r="N33" s="54"/>
      <c r="O33" s="27"/>
      <c r="P33" s="27"/>
      <c r="Q33" s="27"/>
      <c r="R33" s="54"/>
      <c r="S33" s="27"/>
      <c r="T33" s="27"/>
      <c r="U33" s="27"/>
      <c r="V33" s="28"/>
      <c r="W33" s="28"/>
      <c r="X33" s="29">
        <f t="shared" si="27"/>
        <v>0</v>
      </c>
      <c r="Y33" s="32">
        <f t="shared" si="22"/>
        <v>0</v>
      </c>
      <c r="Z33" s="27"/>
      <c r="AA33" s="29">
        <f t="shared" si="28"/>
        <v>0</v>
      </c>
      <c r="AB33" s="32">
        <f t="shared" si="24"/>
        <v>0</v>
      </c>
      <c r="AC33" s="32">
        <f t="shared" si="29"/>
        <v>0</v>
      </c>
      <c r="AD33" s="30">
        <f t="shared" si="30"/>
        <v>0</v>
      </c>
      <c r="AE33" s="21"/>
      <c r="AF33" s="21"/>
      <c r="AG33" s="21"/>
      <c r="AN33" s="14"/>
      <c r="AO33" s="3"/>
    </row>
    <row r="34" spans="2:41" x14ac:dyDescent="0.25">
      <c r="B34" s="1" t="s">
        <v>86</v>
      </c>
      <c r="C34" s="1" t="s">
        <v>82</v>
      </c>
      <c r="D34" s="1" t="s">
        <v>105</v>
      </c>
      <c r="E34" s="12"/>
      <c r="F34" s="10"/>
      <c r="G34" s="35">
        <v>0</v>
      </c>
      <c r="H34" s="39"/>
      <c r="I34" s="47"/>
      <c r="J34" s="27"/>
      <c r="K34" s="27"/>
      <c r="L34" s="27"/>
      <c r="M34" s="27"/>
      <c r="N34" s="54"/>
      <c r="O34" s="27"/>
      <c r="P34" s="27"/>
      <c r="Q34" s="27"/>
      <c r="R34" s="54"/>
      <c r="S34" s="27"/>
      <c r="T34" s="27"/>
      <c r="U34" s="27"/>
      <c r="V34" s="28"/>
      <c r="W34" s="28"/>
      <c r="X34" s="29">
        <f t="shared" si="27"/>
        <v>0</v>
      </c>
      <c r="Y34" s="32">
        <f t="shared" si="22"/>
        <v>0</v>
      </c>
      <c r="Z34" s="27"/>
      <c r="AA34" s="29">
        <f t="shared" si="28"/>
        <v>0</v>
      </c>
      <c r="AB34" s="32">
        <f t="shared" si="24"/>
        <v>0</v>
      </c>
      <c r="AC34" s="32">
        <f t="shared" si="29"/>
        <v>0</v>
      </c>
      <c r="AD34" s="30">
        <f t="shared" si="30"/>
        <v>0</v>
      </c>
      <c r="AE34" s="21"/>
      <c r="AF34" s="21"/>
      <c r="AG34" s="21"/>
      <c r="AN34" s="14"/>
      <c r="AO34" s="3"/>
    </row>
    <row r="35" spans="2:41" x14ac:dyDescent="0.25">
      <c r="B35" s="1" t="s">
        <v>86</v>
      </c>
      <c r="C35" s="1" t="s">
        <v>82</v>
      </c>
      <c r="D35" s="1" t="s">
        <v>106</v>
      </c>
      <c r="E35" s="12"/>
      <c r="F35" s="10"/>
      <c r="G35" s="35">
        <v>0</v>
      </c>
      <c r="H35" s="39"/>
      <c r="I35" s="47"/>
      <c r="J35" s="27"/>
      <c r="K35" s="27"/>
      <c r="L35" s="27"/>
      <c r="M35" s="27"/>
      <c r="N35" s="54"/>
      <c r="O35" s="27"/>
      <c r="P35" s="27"/>
      <c r="Q35" s="27"/>
      <c r="R35" s="54"/>
      <c r="S35" s="27"/>
      <c r="T35" s="27"/>
      <c r="U35" s="27"/>
      <c r="V35" s="28"/>
      <c r="W35" s="28"/>
      <c r="X35" s="29">
        <f t="shared" si="27"/>
        <v>0</v>
      </c>
      <c r="Y35" s="32">
        <f t="shared" si="22"/>
        <v>0</v>
      </c>
      <c r="Z35" s="27"/>
      <c r="AA35" s="29">
        <f t="shared" si="28"/>
        <v>0</v>
      </c>
      <c r="AB35" s="32">
        <f t="shared" si="24"/>
        <v>0</v>
      </c>
      <c r="AC35" s="32">
        <f t="shared" si="29"/>
        <v>0</v>
      </c>
      <c r="AD35" s="30">
        <f t="shared" si="30"/>
        <v>0</v>
      </c>
      <c r="AE35" s="21"/>
      <c r="AF35" s="21"/>
      <c r="AG35" s="21"/>
      <c r="AN35" s="14"/>
      <c r="AO35" s="3"/>
    </row>
    <row r="36" spans="2:41" x14ac:dyDescent="0.25">
      <c r="B36" s="1" t="s">
        <v>86</v>
      </c>
      <c r="C36" s="1" t="s">
        <v>82</v>
      </c>
      <c r="D36" s="1" t="s">
        <v>107</v>
      </c>
      <c r="E36" s="12"/>
      <c r="F36" s="10"/>
      <c r="G36" s="35">
        <v>0</v>
      </c>
      <c r="H36" s="39"/>
      <c r="I36" s="47"/>
      <c r="J36" s="27"/>
      <c r="K36" s="27"/>
      <c r="L36" s="27"/>
      <c r="M36" s="27"/>
      <c r="N36" s="54"/>
      <c r="O36" s="27"/>
      <c r="P36" s="27"/>
      <c r="Q36" s="27"/>
      <c r="R36" s="54"/>
      <c r="S36" s="27"/>
      <c r="T36" s="27"/>
      <c r="U36" s="27"/>
      <c r="V36" s="28"/>
      <c r="W36" s="28"/>
      <c r="X36" s="29">
        <f t="shared" si="27"/>
        <v>0</v>
      </c>
      <c r="Y36" s="32">
        <f t="shared" si="22"/>
        <v>0</v>
      </c>
      <c r="Z36" s="27"/>
      <c r="AA36" s="29">
        <f t="shared" si="28"/>
        <v>0</v>
      </c>
      <c r="AB36" s="32">
        <f t="shared" si="24"/>
        <v>0</v>
      </c>
      <c r="AC36" s="32">
        <f t="shared" si="29"/>
        <v>0</v>
      </c>
      <c r="AD36" s="30">
        <f t="shared" si="30"/>
        <v>0</v>
      </c>
      <c r="AE36" s="21"/>
      <c r="AF36" s="21"/>
      <c r="AG36" s="21"/>
      <c r="AN36" s="14"/>
      <c r="AO36" s="3"/>
    </row>
    <row r="37" spans="2:41" x14ac:dyDescent="0.25">
      <c r="B37" s="1" t="s">
        <v>86</v>
      </c>
      <c r="C37" s="1" t="s">
        <v>82</v>
      </c>
      <c r="D37" s="1" t="s">
        <v>108</v>
      </c>
      <c r="E37" s="12"/>
      <c r="F37" s="10"/>
      <c r="G37" s="35">
        <v>0</v>
      </c>
      <c r="H37" s="39"/>
      <c r="I37" s="47"/>
      <c r="J37" s="27"/>
      <c r="K37" s="27"/>
      <c r="L37" s="27"/>
      <c r="M37" s="27"/>
      <c r="N37" s="54"/>
      <c r="O37" s="27"/>
      <c r="P37" s="27"/>
      <c r="Q37" s="27"/>
      <c r="R37" s="54"/>
      <c r="S37" s="27"/>
      <c r="T37" s="27"/>
      <c r="U37" s="27"/>
      <c r="V37" s="28"/>
      <c r="W37" s="28"/>
      <c r="X37" s="29">
        <f t="shared" si="27"/>
        <v>0</v>
      </c>
      <c r="Y37" s="32">
        <f t="shared" si="22"/>
        <v>0</v>
      </c>
      <c r="Z37" s="27"/>
      <c r="AA37" s="29">
        <f t="shared" si="28"/>
        <v>0</v>
      </c>
      <c r="AB37" s="32">
        <f t="shared" si="24"/>
        <v>0</v>
      </c>
      <c r="AC37" s="32">
        <f t="shared" si="29"/>
        <v>0</v>
      </c>
      <c r="AD37" s="30">
        <f t="shared" si="30"/>
        <v>0</v>
      </c>
      <c r="AE37" s="21"/>
      <c r="AF37" s="21"/>
      <c r="AG37" s="21"/>
      <c r="AN37" s="14"/>
      <c r="AO37" s="3"/>
    </row>
    <row r="38" spans="2:41" x14ac:dyDescent="0.25">
      <c r="B38" s="1" t="s">
        <v>86</v>
      </c>
      <c r="C38" s="1" t="s">
        <v>82</v>
      </c>
      <c r="D38" s="1" t="s">
        <v>109</v>
      </c>
      <c r="E38" s="12"/>
      <c r="F38" s="10"/>
      <c r="G38" s="35">
        <v>0</v>
      </c>
      <c r="H38" s="39"/>
      <c r="I38" s="47"/>
      <c r="J38" s="27"/>
      <c r="K38" s="27"/>
      <c r="L38" s="27"/>
      <c r="M38" s="27"/>
      <c r="N38" s="54"/>
      <c r="O38" s="27"/>
      <c r="P38" s="27"/>
      <c r="Q38" s="27"/>
      <c r="R38" s="54"/>
      <c r="S38" s="27"/>
      <c r="T38" s="27"/>
      <c r="U38" s="27"/>
      <c r="V38" s="28"/>
      <c r="W38" s="28"/>
      <c r="X38" s="29">
        <f t="shared" si="27"/>
        <v>0</v>
      </c>
      <c r="Y38" s="32">
        <f t="shared" si="22"/>
        <v>0</v>
      </c>
      <c r="Z38" s="27"/>
      <c r="AA38" s="29">
        <f t="shared" si="28"/>
        <v>0</v>
      </c>
      <c r="AB38" s="32">
        <f t="shared" si="24"/>
        <v>0</v>
      </c>
      <c r="AC38" s="32">
        <f t="shared" si="29"/>
        <v>0</v>
      </c>
      <c r="AD38" s="30">
        <f t="shared" si="30"/>
        <v>0</v>
      </c>
      <c r="AE38" s="21"/>
      <c r="AF38" s="21"/>
      <c r="AG38" s="21"/>
      <c r="AN38" s="14"/>
      <c r="AO38" s="3"/>
    </row>
    <row r="39" spans="2:41" x14ac:dyDescent="0.25">
      <c r="B39" s="1" t="s">
        <v>86</v>
      </c>
      <c r="C39" s="1" t="s">
        <v>82</v>
      </c>
      <c r="D39" s="1" t="s">
        <v>110</v>
      </c>
      <c r="E39" s="12"/>
      <c r="F39" s="10"/>
      <c r="G39" s="35">
        <v>0</v>
      </c>
      <c r="H39" s="39"/>
      <c r="I39" s="47"/>
      <c r="J39" s="27"/>
      <c r="K39" s="27"/>
      <c r="L39" s="27"/>
      <c r="M39" s="27"/>
      <c r="N39" s="54"/>
      <c r="O39" s="27"/>
      <c r="P39" s="27"/>
      <c r="Q39" s="27"/>
      <c r="R39" s="54"/>
      <c r="S39" s="27"/>
      <c r="T39" s="27"/>
      <c r="U39" s="27"/>
      <c r="V39" s="28"/>
      <c r="W39" s="28"/>
      <c r="X39" s="29">
        <f t="shared" si="27"/>
        <v>0</v>
      </c>
      <c r="Y39" s="32">
        <f t="shared" si="22"/>
        <v>0</v>
      </c>
      <c r="Z39" s="27"/>
      <c r="AA39" s="29">
        <f t="shared" si="28"/>
        <v>0</v>
      </c>
      <c r="AB39" s="32">
        <f t="shared" si="24"/>
        <v>0</v>
      </c>
      <c r="AC39" s="32">
        <f t="shared" si="29"/>
        <v>0</v>
      </c>
      <c r="AD39" s="30">
        <f t="shared" si="30"/>
        <v>0</v>
      </c>
      <c r="AE39" s="21"/>
      <c r="AF39" s="21"/>
      <c r="AG39" s="21"/>
      <c r="AN39" s="14"/>
      <c r="AO39" s="3"/>
    </row>
    <row r="40" spans="2:41" x14ac:dyDescent="0.25">
      <c r="B40" s="1" t="s">
        <v>86</v>
      </c>
      <c r="C40" s="1" t="s">
        <v>82</v>
      </c>
      <c r="D40" s="1" t="s">
        <v>111</v>
      </c>
      <c r="E40" s="12"/>
      <c r="F40" s="10"/>
      <c r="G40" s="35">
        <v>0</v>
      </c>
      <c r="H40" s="39"/>
      <c r="I40" s="47"/>
      <c r="J40" s="27"/>
      <c r="K40" s="27"/>
      <c r="L40" s="27"/>
      <c r="M40" s="27"/>
      <c r="N40" s="54"/>
      <c r="O40" s="27"/>
      <c r="P40" s="27"/>
      <c r="Q40" s="27"/>
      <c r="R40" s="54"/>
      <c r="S40" s="27"/>
      <c r="T40" s="27"/>
      <c r="U40" s="27"/>
      <c r="V40" s="28"/>
      <c r="W40" s="28"/>
      <c r="X40" s="29">
        <f t="shared" si="27"/>
        <v>0</v>
      </c>
      <c r="Y40" s="32">
        <f t="shared" si="22"/>
        <v>0</v>
      </c>
      <c r="Z40" s="27"/>
      <c r="AA40" s="29">
        <f t="shared" si="28"/>
        <v>0</v>
      </c>
      <c r="AB40" s="32">
        <f t="shared" si="24"/>
        <v>0</v>
      </c>
      <c r="AC40" s="32">
        <f t="shared" si="29"/>
        <v>0</v>
      </c>
      <c r="AD40" s="30">
        <f t="shared" si="30"/>
        <v>0</v>
      </c>
      <c r="AE40" s="21"/>
      <c r="AF40" s="21"/>
      <c r="AG40" s="21"/>
      <c r="AN40" s="14"/>
      <c r="AO40" s="3"/>
    </row>
    <row r="41" spans="2:41" x14ac:dyDescent="0.25">
      <c r="B41" s="1" t="s">
        <v>86</v>
      </c>
      <c r="C41" s="1" t="s">
        <v>82</v>
      </c>
      <c r="D41" s="1" t="s">
        <v>112</v>
      </c>
      <c r="E41" s="12"/>
      <c r="F41" s="10"/>
      <c r="G41" s="35">
        <v>0</v>
      </c>
      <c r="H41" s="39"/>
      <c r="I41" s="47"/>
      <c r="J41" s="27"/>
      <c r="K41" s="27"/>
      <c r="L41" s="27"/>
      <c r="M41" s="27"/>
      <c r="N41" s="54"/>
      <c r="O41" s="27"/>
      <c r="P41" s="27"/>
      <c r="Q41" s="27"/>
      <c r="R41" s="54"/>
      <c r="S41" s="27"/>
      <c r="T41" s="27"/>
      <c r="U41" s="27"/>
      <c r="V41" s="28"/>
      <c r="W41" s="28"/>
      <c r="X41" s="29">
        <f t="shared" si="27"/>
        <v>0</v>
      </c>
      <c r="Y41" s="32">
        <f t="shared" si="22"/>
        <v>0</v>
      </c>
      <c r="Z41" s="27"/>
      <c r="AA41" s="29">
        <f t="shared" si="28"/>
        <v>0</v>
      </c>
      <c r="AB41" s="32">
        <f t="shared" si="24"/>
        <v>0</v>
      </c>
      <c r="AC41" s="32">
        <f t="shared" si="29"/>
        <v>0</v>
      </c>
      <c r="AD41" s="30">
        <f t="shared" si="30"/>
        <v>0</v>
      </c>
      <c r="AE41" s="21"/>
      <c r="AF41" s="21"/>
      <c r="AG41" s="21"/>
      <c r="AN41" s="14"/>
      <c r="AO41" s="3"/>
    </row>
    <row r="42" spans="2:41" x14ac:dyDescent="0.25">
      <c r="B42" s="1" t="s">
        <v>86</v>
      </c>
      <c r="C42" s="1" t="s">
        <v>82</v>
      </c>
      <c r="D42" s="1" t="s">
        <v>113</v>
      </c>
      <c r="E42" s="12"/>
      <c r="F42" s="10"/>
      <c r="G42" s="35">
        <v>0</v>
      </c>
      <c r="H42" s="39"/>
      <c r="I42" s="47"/>
      <c r="J42" s="27"/>
      <c r="K42" s="27"/>
      <c r="L42" s="27"/>
      <c r="M42" s="27"/>
      <c r="N42" s="54"/>
      <c r="O42" s="27"/>
      <c r="P42" s="27"/>
      <c r="Q42" s="27"/>
      <c r="R42" s="54"/>
      <c r="S42" s="27"/>
      <c r="T42" s="27"/>
      <c r="U42" s="27"/>
      <c r="V42" s="28"/>
      <c r="W42" s="28"/>
      <c r="X42" s="29">
        <f t="shared" si="27"/>
        <v>0</v>
      </c>
      <c r="Y42" s="32">
        <f t="shared" si="22"/>
        <v>0</v>
      </c>
      <c r="Z42" s="27"/>
      <c r="AA42" s="29">
        <f t="shared" si="28"/>
        <v>0</v>
      </c>
      <c r="AB42" s="32">
        <f t="shared" si="24"/>
        <v>0</v>
      </c>
      <c r="AC42" s="32">
        <f t="shared" si="29"/>
        <v>0</v>
      </c>
      <c r="AD42" s="30">
        <f t="shared" si="30"/>
        <v>0</v>
      </c>
      <c r="AE42" s="21"/>
      <c r="AF42" s="21"/>
      <c r="AG42" s="21"/>
      <c r="AN42" s="14"/>
      <c r="AO42" s="3"/>
    </row>
    <row r="43" spans="2:41" s="18" customFormat="1" x14ac:dyDescent="0.25">
      <c r="B43" s="15"/>
      <c r="C43" s="15"/>
      <c r="D43" s="15"/>
      <c r="E43" s="16"/>
      <c r="F43" s="17"/>
      <c r="G43" s="22"/>
      <c r="H43" s="22"/>
      <c r="I43" s="22"/>
      <c r="J43" s="22"/>
      <c r="K43" s="22"/>
      <c r="L43" s="22"/>
      <c r="M43" s="22"/>
      <c r="N43" s="55"/>
      <c r="O43" s="22"/>
      <c r="P43" s="22"/>
      <c r="Q43" s="22"/>
      <c r="R43" s="55"/>
      <c r="S43" s="22"/>
      <c r="T43" s="22"/>
      <c r="U43" s="22"/>
      <c r="V43" s="22"/>
      <c r="W43" s="22"/>
      <c r="X43" s="55"/>
      <c r="Y43" s="22"/>
      <c r="Z43" s="22"/>
      <c r="AA43" s="22"/>
      <c r="AB43" s="22"/>
      <c r="AC43" s="22"/>
      <c r="AD43" s="22"/>
      <c r="AE43" s="22"/>
      <c r="AF43" s="22"/>
      <c r="AG43" s="22"/>
      <c r="AH43" s="17"/>
      <c r="AI43" s="17"/>
      <c r="AJ43" s="17"/>
      <c r="AK43" s="17"/>
      <c r="AL43" s="17"/>
      <c r="AN43" s="17"/>
      <c r="AO43" s="17"/>
    </row>
    <row r="44" spans="2:41" ht="24" x14ac:dyDescent="0.25">
      <c r="B44" s="43" t="s">
        <v>0</v>
      </c>
      <c r="C44" s="43" t="s">
        <v>58</v>
      </c>
      <c r="D44" s="43" t="s">
        <v>118</v>
      </c>
      <c r="E44" s="44" t="s">
        <v>2</v>
      </c>
      <c r="F44" s="10" t="s">
        <v>1</v>
      </c>
      <c r="G44" s="35">
        <v>1</v>
      </c>
      <c r="H44" s="39">
        <f t="shared" si="26"/>
        <v>0</v>
      </c>
      <c r="I44" s="47">
        <v>0</v>
      </c>
      <c r="J44" s="27"/>
      <c r="K44" s="27"/>
      <c r="L44" s="27"/>
      <c r="M44" s="27"/>
      <c r="N44" s="54">
        <v>0</v>
      </c>
      <c r="O44" s="27"/>
      <c r="P44" s="27"/>
      <c r="Q44" s="27"/>
      <c r="R44" s="54">
        <v>0</v>
      </c>
      <c r="S44" s="27"/>
      <c r="T44" s="27"/>
      <c r="U44" s="27"/>
      <c r="V44" s="28"/>
      <c r="W44" s="28"/>
      <c r="X44" s="29">
        <f t="shared" ref="X44:X68" si="31">I44+N44+R44+V44</f>
        <v>0</v>
      </c>
      <c r="Y44" s="32">
        <f>X44*20%</f>
        <v>0</v>
      </c>
      <c r="Z44" s="27">
        <v>0</v>
      </c>
      <c r="AA44" s="29">
        <f t="shared" ref="AA44:AA45" si="32">SUM(X44:Z44)</f>
        <v>0</v>
      </c>
      <c r="AB44" s="32">
        <f>AA44*10%</f>
        <v>0</v>
      </c>
      <c r="AC44" s="32">
        <f t="shared" ref="AC44" si="33">(AA44+AB44)*0.1</f>
        <v>0</v>
      </c>
      <c r="AD44" s="30">
        <f t="shared" ref="AD44:AD45" si="34">AA44+AB44+AC44</f>
        <v>0</v>
      </c>
      <c r="AE44" s="31"/>
      <c r="AF44" s="31"/>
      <c r="AG44" s="31"/>
      <c r="AH44" s="25"/>
      <c r="AN44" s="4">
        <v>10</v>
      </c>
      <c r="AO44" s="3" t="s">
        <v>62</v>
      </c>
    </row>
    <row r="45" spans="2:41" ht="24" x14ac:dyDescent="0.25">
      <c r="B45" s="1" t="s">
        <v>4</v>
      </c>
      <c r="C45" s="1" t="s">
        <v>58</v>
      </c>
      <c r="D45" s="1" t="s">
        <v>119</v>
      </c>
      <c r="E45" s="12" t="s">
        <v>5</v>
      </c>
      <c r="F45" s="10" t="s">
        <v>3</v>
      </c>
      <c r="G45" s="35">
        <v>1</v>
      </c>
      <c r="H45" s="39">
        <f t="shared" si="26"/>
        <v>1.2999999999999998</v>
      </c>
      <c r="I45" s="47">
        <v>0</v>
      </c>
      <c r="J45" s="27"/>
      <c r="K45" s="27"/>
      <c r="L45" s="27"/>
      <c r="M45" s="27"/>
      <c r="N45" s="54">
        <v>0</v>
      </c>
      <c r="O45" s="27"/>
      <c r="P45" s="27"/>
      <c r="Q45" s="27"/>
      <c r="R45" s="54">
        <v>0</v>
      </c>
      <c r="S45" s="27"/>
      <c r="T45" s="27"/>
      <c r="U45" s="27"/>
      <c r="V45" s="28"/>
      <c r="W45" s="28"/>
      <c r="X45" s="29">
        <f t="shared" si="31"/>
        <v>0</v>
      </c>
      <c r="Y45" s="27">
        <v>2</v>
      </c>
      <c r="Z45" s="27">
        <v>1</v>
      </c>
      <c r="AA45" s="29">
        <f t="shared" si="32"/>
        <v>3</v>
      </c>
      <c r="AB45" s="32">
        <f>AA45*10%</f>
        <v>0.30000000000000004</v>
      </c>
      <c r="AC45" s="32"/>
      <c r="AD45" s="30">
        <f t="shared" si="34"/>
        <v>3.3</v>
      </c>
      <c r="AE45" s="31"/>
      <c r="AF45" s="31"/>
      <c r="AG45" s="31"/>
      <c r="AH45" s="25"/>
      <c r="AN45" s="4">
        <v>10</v>
      </c>
      <c r="AO45" s="3" t="s">
        <v>62</v>
      </c>
    </row>
    <row r="46" spans="2:41" ht="24" x14ac:dyDescent="0.25">
      <c r="B46" s="8" t="s">
        <v>7</v>
      </c>
      <c r="C46" s="8" t="s">
        <v>58</v>
      </c>
      <c r="D46" s="8" t="s">
        <v>120</v>
      </c>
      <c r="E46" s="13" t="s">
        <v>8</v>
      </c>
      <c r="F46" s="10" t="s">
        <v>6</v>
      </c>
      <c r="G46" s="42">
        <v>1</v>
      </c>
      <c r="H46" s="40">
        <f t="shared" si="26"/>
        <v>0</v>
      </c>
      <c r="I46" s="51">
        <v>0</v>
      </c>
      <c r="J46" s="32"/>
      <c r="K46" s="32"/>
      <c r="L46" s="32"/>
      <c r="M46" s="32"/>
      <c r="N46" s="56">
        <v>0</v>
      </c>
      <c r="O46" s="32"/>
      <c r="P46" s="32"/>
      <c r="Q46" s="32"/>
      <c r="R46" s="56">
        <v>0</v>
      </c>
      <c r="S46" s="32"/>
      <c r="T46" s="32"/>
      <c r="U46" s="32"/>
      <c r="V46" s="33"/>
      <c r="W46" s="33"/>
      <c r="X46" s="32">
        <f t="shared" si="31"/>
        <v>0</v>
      </c>
      <c r="Y46" s="32">
        <f>X46*20%</f>
        <v>0</v>
      </c>
      <c r="Z46" s="32">
        <v>0</v>
      </c>
      <c r="AA46" s="32">
        <f t="shared" ref="AA46" si="35">SUM(X46:Z46)</f>
        <v>0</v>
      </c>
      <c r="AB46" s="32">
        <f>AA46*10%</f>
        <v>0</v>
      </c>
      <c r="AC46" s="32">
        <f t="shared" ref="AC46" si="36">(AA46+AB46)*0.1</f>
        <v>0</v>
      </c>
      <c r="AD46" s="34">
        <f t="shared" ref="AD46:AD68" si="37">AA46+AB46+AC46</f>
        <v>0</v>
      </c>
      <c r="AE46" s="31"/>
      <c r="AF46" s="31"/>
      <c r="AG46" s="31"/>
      <c r="AH46" s="26"/>
      <c r="AI46" s="5"/>
      <c r="AJ46" s="5"/>
      <c r="AK46" s="5"/>
      <c r="AL46" s="5"/>
      <c r="AM46" s="6"/>
      <c r="AN46" s="7">
        <v>7.14</v>
      </c>
      <c r="AO46" s="5" t="s">
        <v>63</v>
      </c>
    </row>
    <row r="47" spans="2:41" x14ac:dyDescent="0.25">
      <c r="B47" s="1" t="s">
        <v>10</v>
      </c>
      <c r="C47" s="1" t="s">
        <v>58</v>
      </c>
      <c r="D47" s="1" t="s">
        <v>121</v>
      </c>
      <c r="E47" s="12" t="s">
        <v>11</v>
      </c>
      <c r="F47" s="10" t="s">
        <v>9</v>
      </c>
      <c r="G47" s="35">
        <v>0</v>
      </c>
      <c r="H47" s="39">
        <f t="shared" si="26"/>
        <v>16.23</v>
      </c>
      <c r="I47" s="47">
        <v>1</v>
      </c>
      <c r="J47" s="27"/>
      <c r="K47" s="27"/>
      <c r="L47" s="27"/>
      <c r="M47" s="27"/>
      <c r="N47" s="54">
        <v>7</v>
      </c>
      <c r="O47" s="27"/>
      <c r="P47" s="27"/>
      <c r="Q47" s="27"/>
      <c r="R47" s="54">
        <v>6</v>
      </c>
      <c r="S47" s="27"/>
      <c r="T47" s="27"/>
      <c r="U47" s="27"/>
      <c r="V47" s="28"/>
      <c r="W47" s="28"/>
      <c r="X47" s="29">
        <f t="shared" si="31"/>
        <v>14</v>
      </c>
      <c r="Y47" s="32">
        <f>X47*20%</f>
        <v>2.8000000000000003</v>
      </c>
      <c r="Z47" s="27">
        <v>0.5</v>
      </c>
      <c r="AA47" s="29">
        <f>SUM(X47:Z47)</f>
        <v>17.3</v>
      </c>
      <c r="AB47" s="32">
        <f t="shared" ref="AB47:AB68" si="38">AA47*10%</f>
        <v>1.7300000000000002</v>
      </c>
      <c r="AC47" s="32">
        <f>(AA47+AB47)*0.1</f>
        <v>1.9030000000000002</v>
      </c>
      <c r="AD47" s="30">
        <f t="shared" si="37"/>
        <v>20.933</v>
      </c>
      <c r="AE47" s="31"/>
      <c r="AF47" s="31"/>
      <c r="AG47" s="31"/>
      <c r="AH47" s="25"/>
      <c r="AN47" s="4">
        <v>20.93</v>
      </c>
      <c r="AO47" s="3"/>
    </row>
    <row r="48" spans="2:41" x14ac:dyDescent="0.25">
      <c r="B48" s="1" t="s">
        <v>12</v>
      </c>
      <c r="C48" s="1" t="s">
        <v>58</v>
      </c>
      <c r="D48" s="1" t="s">
        <v>122</v>
      </c>
      <c r="E48" s="12" t="s">
        <v>13</v>
      </c>
      <c r="F48" s="10" t="s">
        <v>9</v>
      </c>
      <c r="G48" s="35">
        <v>0</v>
      </c>
      <c r="H48" s="39">
        <f t="shared" si="26"/>
        <v>20.71</v>
      </c>
      <c r="I48" s="47">
        <v>1</v>
      </c>
      <c r="J48" s="27"/>
      <c r="K48" s="27"/>
      <c r="L48" s="27"/>
      <c r="M48" s="27"/>
      <c r="N48" s="54">
        <v>7</v>
      </c>
      <c r="O48" s="27"/>
      <c r="P48" s="27"/>
      <c r="Q48" s="27"/>
      <c r="R48" s="54">
        <v>10</v>
      </c>
      <c r="S48" s="27"/>
      <c r="T48" s="27"/>
      <c r="U48" s="27"/>
      <c r="V48" s="28"/>
      <c r="W48" s="28"/>
      <c r="X48" s="29">
        <f t="shared" si="31"/>
        <v>18</v>
      </c>
      <c r="Y48" s="32">
        <f>X48*20%</f>
        <v>3.6</v>
      </c>
      <c r="Z48" s="27">
        <v>0.5</v>
      </c>
      <c r="AA48" s="29">
        <f t="shared" ref="AA48:AA68" si="39">SUM(X48:Z48)</f>
        <v>22.1</v>
      </c>
      <c r="AB48" s="32">
        <f t="shared" si="38"/>
        <v>2.2100000000000004</v>
      </c>
      <c r="AC48" s="32">
        <f t="shared" ref="AC48:AC68" si="40">(AA48+AB48)*0.1</f>
        <v>2.4310000000000005</v>
      </c>
      <c r="AD48" s="30">
        <f t="shared" si="37"/>
        <v>26.741000000000003</v>
      </c>
      <c r="AE48" s="31"/>
      <c r="AF48" s="31"/>
      <c r="AG48" s="31"/>
      <c r="AH48" s="25"/>
      <c r="AN48" s="4">
        <v>26.74</v>
      </c>
      <c r="AO48" s="3"/>
    </row>
    <row r="49" spans="2:41" ht="36" x14ac:dyDescent="0.25">
      <c r="B49" s="1" t="s">
        <v>14</v>
      </c>
      <c r="C49" s="1" t="s">
        <v>58</v>
      </c>
      <c r="D49" s="1" t="s">
        <v>123</v>
      </c>
      <c r="E49" s="12" t="s">
        <v>15</v>
      </c>
      <c r="F49" s="10" t="s">
        <v>9</v>
      </c>
      <c r="G49" s="35">
        <v>0</v>
      </c>
      <c r="H49" s="39">
        <f t="shared" si="26"/>
        <v>24.64</v>
      </c>
      <c r="I49" s="47">
        <v>1</v>
      </c>
      <c r="J49" s="27"/>
      <c r="K49" s="27"/>
      <c r="L49" s="27"/>
      <c r="M49" s="27"/>
      <c r="N49" s="54">
        <v>21</v>
      </c>
      <c r="O49" s="27"/>
      <c r="P49" s="27"/>
      <c r="Q49" s="27"/>
      <c r="R49" s="54">
        <v>0</v>
      </c>
      <c r="S49" s="27"/>
      <c r="T49" s="27"/>
      <c r="U49" s="27"/>
      <c r="V49" s="28"/>
      <c r="W49" s="28"/>
      <c r="X49" s="29">
        <f t="shared" si="31"/>
        <v>22</v>
      </c>
      <c r="Y49" s="32">
        <f>X49*20%</f>
        <v>4.4000000000000004</v>
      </c>
      <c r="Z49" s="27"/>
      <c r="AA49" s="29">
        <f t="shared" si="39"/>
        <v>26.4</v>
      </c>
      <c r="AB49" s="32">
        <f t="shared" si="38"/>
        <v>2.64</v>
      </c>
      <c r="AC49" s="32">
        <f t="shared" si="40"/>
        <v>2.9039999999999999</v>
      </c>
      <c r="AD49" s="30">
        <f t="shared" si="37"/>
        <v>31.943999999999999</v>
      </c>
      <c r="AE49" s="31"/>
      <c r="AF49" s="31"/>
      <c r="AG49" s="31"/>
      <c r="AH49" s="25"/>
      <c r="AN49" s="4">
        <v>31.94</v>
      </c>
      <c r="AO49" s="3" t="s">
        <v>64</v>
      </c>
    </row>
    <row r="50" spans="2:41" ht="24" x14ac:dyDescent="0.25">
      <c r="B50" s="1" t="s">
        <v>16</v>
      </c>
      <c r="C50" s="1" t="s">
        <v>58</v>
      </c>
      <c r="D50" s="1" t="s">
        <v>124</v>
      </c>
      <c r="E50" s="12" t="s">
        <v>17</v>
      </c>
      <c r="F50" s="10" t="s">
        <v>9</v>
      </c>
      <c r="G50" s="35">
        <v>0</v>
      </c>
      <c r="H50" s="39">
        <f t="shared" si="26"/>
        <v>15.68</v>
      </c>
      <c r="I50" s="47">
        <v>0</v>
      </c>
      <c r="J50" s="27"/>
      <c r="K50" s="27"/>
      <c r="L50" s="27"/>
      <c r="M50" s="27"/>
      <c r="N50" s="54">
        <v>14</v>
      </c>
      <c r="O50" s="27"/>
      <c r="P50" s="27"/>
      <c r="Q50" s="27"/>
      <c r="R50" s="54">
        <v>0</v>
      </c>
      <c r="S50" s="27"/>
      <c r="T50" s="27"/>
      <c r="U50" s="27"/>
      <c r="V50" s="28"/>
      <c r="W50" s="28"/>
      <c r="X50" s="29">
        <f t="shared" si="31"/>
        <v>14</v>
      </c>
      <c r="Y50" s="32">
        <f t="shared" ref="Y50:Y57" si="41">X50*20%</f>
        <v>2.8000000000000003</v>
      </c>
      <c r="Z50" s="27"/>
      <c r="AA50" s="29">
        <f t="shared" si="39"/>
        <v>16.8</v>
      </c>
      <c r="AB50" s="32">
        <f t="shared" si="38"/>
        <v>1.6800000000000002</v>
      </c>
      <c r="AC50" s="32">
        <f t="shared" si="40"/>
        <v>1.8480000000000001</v>
      </c>
      <c r="AD50" s="30">
        <f t="shared" si="37"/>
        <v>20.327999999999999</v>
      </c>
      <c r="AE50" s="31"/>
      <c r="AF50" s="31"/>
      <c r="AG50" s="31"/>
      <c r="AH50" s="25"/>
      <c r="AN50" s="4">
        <v>20.329999999999998</v>
      </c>
      <c r="AO50" s="3" t="s">
        <v>64</v>
      </c>
    </row>
    <row r="51" spans="2:41" ht="36" x14ac:dyDescent="0.25">
      <c r="B51" s="1" t="s">
        <v>18</v>
      </c>
      <c r="C51" s="1" t="s">
        <v>58</v>
      </c>
      <c r="D51" s="1" t="s">
        <v>125</v>
      </c>
      <c r="E51" s="12" t="s">
        <v>19</v>
      </c>
      <c r="F51" s="10" t="s">
        <v>9</v>
      </c>
      <c r="G51" s="35">
        <v>0</v>
      </c>
      <c r="H51" s="39">
        <f t="shared" si="26"/>
        <v>15.68</v>
      </c>
      <c r="I51" s="47">
        <v>0</v>
      </c>
      <c r="J51" s="27"/>
      <c r="K51" s="27"/>
      <c r="L51" s="27"/>
      <c r="M51" s="27"/>
      <c r="N51" s="54">
        <v>14</v>
      </c>
      <c r="O51" s="27"/>
      <c r="P51" s="27"/>
      <c r="Q51" s="27"/>
      <c r="R51" s="54">
        <v>0</v>
      </c>
      <c r="S51" s="27"/>
      <c r="T51" s="27"/>
      <c r="U51" s="27"/>
      <c r="V51" s="28"/>
      <c r="W51" s="28"/>
      <c r="X51" s="29">
        <f t="shared" si="31"/>
        <v>14</v>
      </c>
      <c r="Y51" s="32">
        <f t="shared" si="41"/>
        <v>2.8000000000000003</v>
      </c>
      <c r="Z51" s="27"/>
      <c r="AA51" s="29">
        <f t="shared" si="39"/>
        <v>16.8</v>
      </c>
      <c r="AB51" s="32">
        <f t="shared" si="38"/>
        <v>1.6800000000000002</v>
      </c>
      <c r="AC51" s="32">
        <f t="shared" si="40"/>
        <v>1.8480000000000001</v>
      </c>
      <c r="AD51" s="30">
        <f t="shared" si="37"/>
        <v>20.327999999999999</v>
      </c>
      <c r="AE51" s="31"/>
      <c r="AF51" s="31"/>
      <c r="AG51" s="31"/>
      <c r="AH51" s="25"/>
      <c r="AN51" s="4">
        <v>20.329999999999998</v>
      </c>
      <c r="AO51" s="3" t="s">
        <v>64</v>
      </c>
    </row>
    <row r="52" spans="2:41" x14ac:dyDescent="0.25">
      <c r="B52" s="8" t="s">
        <v>20</v>
      </c>
      <c r="C52" s="8" t="s">
        <v>58</v>
      </c>
      <c r="D52" s="8" t="s">
        <v>126</v>
      </c>
      <c r="E52" s="13" t="s">
        <v>21</v>
      </c>
      <c r="F52" s="10" t="s">
        <v>9</v>
      </c>
      <c r="G52" s="42">
        <v>1</v>
      </c>
      <c r="H52" s="40">
        <f t="shared" si="26"/>
        <v>0</v>
      </c>
      <c r="I52" s="51">
        <v>0</v>
      </c>
      <c r="J52" s="32"/>
      <c r="K52" s="32"/>
      <c r="L52" s="32"/>
      <c r="M52" s="32"/>
      <c r="N52" s="56">
        <v>0</v>
      </c>
      <c r="O52" s="32"/>
      <c r="P52" s="32"/>
      <c r="Q52" s="32"/>
      <c r="R52" s="56">
        <v>0</v>
      </c>
      <c r="S52" s="32"/>
      <c r="T52" s="32"/>
      <c r="U52" s="32"/>
      <c r="V52" s="33"/>
      <c r="W52" s="33"/>
      <c r="X52" s="32">
        <f t="shared" si="31"/>
        <v>0</v>
      </c>
      <c r="Y52" s="32">
        <f t="shared" si="41"/>
        <v>0</v>
      </c>
      <c r="Z52" s="32">
        <v>0</v>
      </c>
      <c r="AA52" s="32">
        <f t="shared" si="39"/>
        <v>0</v>
      </c>
      <c r="AB52" s="32">
        <f t="shared" si="38"/>
        <v>0</v>
      </c>
      <c r="AC52" s="32">
        <f t="shared" si="40"/>
        <v>0</v>
      </c>
      <c r="AD52" s="34">
        <f t="shared" si="37"/>
        <v>0</v>
      </c>
      <c r="AE52" s="31"/>
      <c r="AF52" s="31"/>
      <c r="AG52" s="31"/>
      <c r="AH52" s="26"/>
      <c r="AI52" s="5"/>
      <c r="AJ52" s="5"/>
      <c r="AK52" s="5"/>
      <c r="AL52" s="5"/>
      <c r="AM52" s="6"/>
      <c r="AN52" s="7">
        <v>14.4</v>
      </c>
      <c r="AO52" s="5" t="s">
        <v>63</v>
      </c>
    </row>
    <row r="53" spans="2:41" x14ac:dyDescent="0.25">
      <c r="B53" s="1" t="s">
        <v>23</v>
      </c>
      <c r="C53" s="1" t="s">
        <v>58</v>
      </c>
      <c r="D53" s="1" t="s">
        <v>127</v>
      </c>
      <c r="E53" s="12" t="s">
        <v>24</v>
      </c>
      <c r="F53" s="10" t="s">
        <v>22</v>
      </c>
      <c r="G53" s="35">
        <v>0</v>
      </c>
      <c r="H53" s="39">
        <f t="shared" si="26"/>
        <v>20.149999999999999</v>
      </c>
      <c r="I53" s="47">
        <v>0.5</v>
      </c>
      <c r="J53" s="27"/>
      <c r="K53" s="27"/>
      <c r="L53" s="27"/>
      <c r="M53" s="27"/>
      <c r="N53" s="54">
        <v>8</v>
      </c>
      <c r="O53" s="27"/>
      <c r="P53" s="27">
        <v>4</v>
      </c>
      <c r="Q53" s="27"/>
      <c r="R53" s="54">
        <v>9</v>
      </c>
      <c r="S53" s="27"/>
      <c r="T53" s="27"/>
      <c r="U53" s="27"/>
      <c r="V53" s="28"/>
      <c r="W53" s="28"/>
      <c r="X53" s="29">
        <f t="shared" si="31"/>
        <v>17.5</v>
      </c>
      <c r="Y53" s="32">
        <f t="shared" si="41"/>
        <v>3.5</v>
      </c>
      <c r="Z53" s="27">
        <v>0.5</v>
      </c>
      <c r="AA53" s="29">
        <f t="shared" si="39"/>
        <v>21.5</v>
      </c>
      <c r="AB53" s="32">
        <f t="shared" si="38"/>
        <v>2.15</v>
      </c>
      <c r="AC53" s="32">
        <f t="shared" si="40"/>
        <v>2.3649999999999998</v>
      </c>
      <c r="AD53" s="30">
        <f t="shared" si="37"/>
        <v>26.014999999999997</v>
      </c>
      <c r="AE53" s="31"/>
      <c r="AF53" s="31"/>
      <c r="AG53" s="31"/>
      <c r="AH53" s="25"/>
      <c r="AN53" s="4">
        <v>31.82</v>
      </c>
      <c r="AO53" s="3"/>
    </row>
    <row r="54" spans="2:41" ht="24" x14ac:dyDescent="0.25">
      <c r="B54" s="1" t="s">
        <v>25</v>
      </c>
      <c r="C54" s="1" t="s">
        <v>58</v>
      </c>
      <c r="D54" s="1" t="s">
        <v>128</v>
      </c>
      <c r="E54" s="12" t="s">
        <v>26</v>
      </c>
      <c r="F54" s="10" t="s">
        <v>22</v>
      </c>
      <c r="G54" s="35">
        <v>0</v>
      </c>
      <c r="H54" s="39">
        <f t="shared" si="26"/>
        <v>3.92</v>
      </c>
      <c r="I54" s="47">
        <v>0.5</v>
      </c>
      <c r="J54" s="27"/>
      <c r="K54" s="27"/>
      <c r="L54" s="27"/>
      <c r="M54" s="27"/>
      <c r="N54" s="54">
        <v>3</v>
      </c>
      <c r="O54" s="27"/>
      <c r="P54" s="27"/>
      <c r="Q54" s="27"/>
      <c r="R54" s="54">
        <v>0</v>
      </c>
      <c r="S54" s="27"/>
      <c r="T54" s="27"/>
      <c r="U54" s="27"/>
      <c r="V54" s="28"/>
      <c r="W54" s="28"/>
      <c r="X54" s="29">
        <f t="shared" si="31"/>
        <v>3.5</v>
      </c>
      <c r="Y54" s="32">
        <f t="shared" si="41"/>
        <v>0.70000000000000007</v>
      </c>
      <c r="Z54" s="27">
        <v>0</v>
      </c>
      <c r="AA54" s="29">
        <f t="shared" ref="AA54" si="42">SUM(X54:Z54)</f>
        <v>4.2</v>
      </c>
      <c r="AB54" s="32">
        <f t="shared" si="38"/>
        <v>0.42000000000000004</v>
      </c>
      <c r="AC54" s="32">
        <f t="shared" si="40"/>
        <v>0.46200000000000002</v>
      </c>
      <c r="AD54" s="30">
        <f t="shared" si="37"/>
        <v>5.0819999999999999</v>
      </c>
      <c r="AE54" s="31"/>
      <c r="AF54" s="31"/>
      <c r="AG54" s="31"/>
      <c r="AH54" s="25"/>
      <c r="AN54" s="4">
        <v>5.08</v>
      </c>
      <c r="AO54" s="3"/>
    </row>
    <row r="55" spans="2:41" ht="24" x14ac:dyDescent="0.25">
      <c r="B55" s="1" t="s">
        <v>27</v>
      </c>
      <c r="C55" s="1" t="s">
        <v>58</v>
      </c>
      <c r="D55" s="1" t="s">
        <v>129</v>
      </c>
      <c r="E55" s="12" t="s">
        <v>28</v>
      </c>
      <c r="F55" s="10" t="s">
        <v>22</v>
      </c>
      <c r="G55" s="35">
        <v>0</v>
      </c>
      <c r="H55" s="39">
        <f t="shared" si="26"/>
        <v>13.43</v>
      </c>
      <c r="I55" s="47">
        <v>0.5</v>
      </c>
      <c r="J55" s="27"/>
      <c r="K55" s="27"/>
      <c r="L55" s="27"/>
      <c r="M55" s="27"/>
      <c r="N55" s="54">
        <v>10</v>
      </c>
      <c r="O55" s="27"/>
      <c r="P55" s="27"/>
      <c r="Q55" s="27"/>
      <c r="R55" s="54">
        <v>1</v>
      </c>
      <c r="S55" s="27"/>
      <c r="T55" s="27"/>
      <c r="U55" s="27"/>
      <c r="V55" s="28"/>
      <c r="W55" s="28"/>
      <c r="X55" s="29">
        <f t="shared" si="31"/>
        <v>11.5</v>
      </c>
      <c r="Y55" s="32">
        <f t="shared" si="41"/>
        <v>2.3000000000000003</v>
      </c>
      <c r="Z55" s="27">
        <v>0.5</v>
      </c>
      <c r="AA55" s="29">
        <f t="shared" si="39"/>
        <v>14.3</v>
      </c>
      <c r="AB55" s="32">
        <f t="shared" si="38"/>
        <v>1.4300000000000002</v>
      </c>
      <c r="AC55" s="32">
        <f t="shared" si="40"/>
        <v>1.5730000000000002</v>
      </c>
      <c r="AD55" s="30">
        <f t="shared" si="37"/>
        <v>17.303000000000001</v>
      </c>
      <c r="AE55" s="31"/>
      <c r="AF55" s="31"/>
      <c r="AG55" s="31"/>
      <c r="AH55" s="25"/>
      <c r="AN55" s="4">
        <v>17.3</v>
      </c>
      <c r="AO55" s="3"/>
    </row>
    <row r="56" spans="2:41" ht="24" x14ac:dyDescent="0.25">
      <c r="B56" s="1" t="s">
        <v>29</v>
      </c>
      <c r="C56" s="1" t="s">
        <v>58</v>
      </c>
      <c r="D56" s="1" t="s">
        <v>130</v>
      </c>
      <c r="E56" s="12" t="s">
        <v>30</v>
      </c>
      <c r="F56" s="10" t="s">
        <v>22</v>
      </c>
      <c r="G56" s="35">
        <v>0</v>
      </c>
      <c r="H56" s="39">
        <f t="shared" si="26"/>
        <v>7.84</v>
      </c>
      <c r="I56" s="47">
        <v>0</v>
      </c>
      <c r="J56" s="27"/>
      <c r="K56" s="27"/>
      <c r="L56" s="27"/>
      <c r="M56" s="27"/>
      <c r="N56" s="54">
        <v>7</v>
      </c>
      <c r="O56" s="27"/>
      <c r="P56" s="27"/>
      <c r="Q56" s="27"/>
      <c r="R56" s="54">
        <v>0</v>
      </c>
      <c r="S56" s="27"/>
      <c r="T56" s="27"/>
      <c r="U56" s="27"/>
      <c r="V56" s="28"/>
      <c r="W56" s="28"/>
      <c r="X56" s="29">
        <f t="shared" si="31"/>
        <v>7</v>
      </c>
      <c r="Y56" s="32">
        <f t="shared" si="41"/>
        <v>1.4000000000000001</v>
      </c>
      <c r="Z56" s="27">
        <v>0</v>
      </c>
      <c r="AA56" s="29">
        <f t="shared" ref="AA56" si="43">SUM(X56:Z56)</f>
        <v>8.4</v>
      </c>
      <c r="AB56" s="32">
        <f t="shared" si="38"/>
        <v>0.84000000000000008</v>
      </c>
      <c r="AC56" s="32">
        <f t="shared" si="40"/>
        <v>0.92400000000000004</v>
      </c>
      <c r="AD56" s="30">
        <f t="shared" si="37"/>
        <v>10.164</v>
      </c>
      <c r="AE56" s="31"/>
      <c r="AF56" s="31"/>
      <c r="AG56" s="31"/>
      <c r="AH56" s="25"/>
      <c r="AN56" s="4">
        <v>10.16</v>
      </c>
      <c r="AO56" s="3"/>
    </row>
    <row r="57" spans="2:41" ht="24" x14ac:dyDescent="0.25">
      <c r="B57" s="1" t="s">
        <v>31</v>
      </c>
      <c r="C57" s="1" t="s">
        <v>58</v>
      </c>
      <c r="D57" s="1" t="s">
        <v>131</v>
      </c>
      <c r="E57" s="12" t="s">
        <v>32</v>
      </c>
      <c r="F57" s="10" t="s">
        <v>22</v>
      </c>
      <c r="G57" s="35">
        <v>0</v>
      </c>
      <c r="H57" s="39">
        <f t="shared" si="26"/>
        <v>8.9499999999999993</v>
      </c>
      <c r="I57" s="47">
        <v>0.5</v>
      </c>
      <c r="J57" s="27"/>
      <c r="K57" s="27"/>
      <c r="L57" s="27"/>
      <c r="M57" s="27"/>
      <c r="N57" s="54">
        <v>6</v>
      </c>
      <c r="O57" s="27"/>
      <c r="P57" s="27"/>
      <c r="Q57" s="27"/>
      <c r="R57" s="54">
        <v>1</v>
      </c>
      <c r="S57" s="27"/>
      <c r="T57" s="27"/>
      <c r="U57" s="27"/>
      <c r="V57" s="28"/>
      <c r="W57" s="28"/>
      <c r="X57" s="29">
        <f t="shared" si="31"/>
        <v>7.5</v>
      </c>
      <c r="Y57" s="32">
        <f t="shared" si="41"/>
        <v>1.5</v>
      </c>
      <c r="Z57" s="27">
        <v>0.5</v>
      </c>
      <c r="AA57" s="29">
        <f t="shared" si="39"/>
        <v>9.5</v>
      </c>
      <c r="AB57" s="32">
        <f t="shared" si="38"/>
        <v>0.95000000000000007</v>
      </c>
      <c r="AC57" s="32">
        <f t="shared" si="40"/>
        <v>1.0449999999999999</v>
      </c>
      <c r="AD57" s="30">
        <f t="shared" si="37"/>
        <v>11.494999999999999</v>
      </c>
      <c r="AE57" s="31"/>
      <c r="AF57" s="31"/>
      <c r="AG57" s="31"/>
      <c r="AH57" s="25"/>
      <c r="AN57" s="4">
        <v>11.5</v>
      </c>
      <c r="AO57" s="3"/>
    </row>
    <row r="58" spans="2:41" x14ac:dyDescent="0.25">
      <c r="B58" s="1" t="s">
        <v>34</v>
      </c>
      <c r="C58" s="1" t="s">
        <v>58</v>
      </c>
      <c r="D58" s="1" t="s">
        <v>132</v>
      </c>
      <c r="E58" s="12" t="s">
        <v>35</v>
      </c>
      <c r="F58" s="10" t="s">
        <v>33</v>
      </c>
      <c r="G58" s="35">
        <v>0</v>
      </c>
      <c r="H58" s="39">
        <f t="shared" si="26"/>
        <v>10.63</v>
      </c>
      <c r="I58" s="47">
        <v>0.5</v>
      </c>
      <c r="J58" s="27"/>
      <c r="K58" s="27"/>
      <c r="L58" s="27"/>
      <c r="M58" s="27"/>
      <c r="N58" s="54">
        <v>4.5</v>
      </c>
      <c r="O58" s="27"/>
      <c r="P58" s="27"/>
      <c r="Q58" s="27"/>
      <c r="R58" s="54">
        <v>4</v>
      </c>
      <c r="S58" s="27"/>
      <c r="T58" s="27"/>
      <c r="U58" s="27"/>
      <c r="V58" s="28"/>
      <c r="W58" s="28"/>
      <c r="X58" s="29">
        <f t="shared" si="31"/>
        <v>9</v>
      </c>
      <c r="Y58" s="32">
        <f>X58*20%</f>
        <v>1.8</v>
      </c>
      <c r="Z58" s="27">
        <v>0.5</v>
      </c>
      <c r="AA58" s="29">
        <f t="shared" si="39"/>
        <v>11.3</v>
      </c>
      <c r="AB58" s="32">
        <f t="shared" si="38"/>
        <v>1.1300000000000001</v>
      </c>
      <c r="AC58" s="32">
        <f t="shared" si="40"/>
        <v>1.2430000000000003</v>
      </c>
      <c r="AD58" s="30">
        <f t="shared" si="37"/>
        <v>13.673000000000002</v>
      </c>
      <c r="AE58" s="31"/>
      <c r="AF58" s="31"/>
      <c r="AG58" s="31"/>
      <c r="AH58" s="25"/>
      <c r="AN58" s="4">
        <v>13.67</v>
      </c>
      <c r="AO58" s="3"/>
    </row>
    <row r="59" spans="2:41" ht="24" x14ac:dyDescent="0.25">
      <c r="B59" s="8" t="s">
        <v>36</v>
      </c>
      <c r="C59" s="8" t="s">
        <v>58</v>
      </c>
      <c r="D59" s="8" t="s">
        <v>133</v>
      </c>
      <c r="E59" s="13" t="s">
        <v>37</v>
      </c>
      <c r="F59" s="10" t="s">
        <v>33</v>
      </c>
      <c r="G59" s="42">
        <v>1</v>
      </c>
      <c r="H59" s="40">
        <f t="shared" si="26"/>
        <v>0</v>
      </c>
      <c r="I59" s="51">
        <v>0</v>
      </c>
      <c r="J59" s="32"/>
      <c r="K59" s="32"/>
      <c r="L59" s="32"/>
      <c r="M59" s="32"/>
      <c r="N59" s="56">
        <v>0</v>
      </c>
      <c r="O59" s="32"/>
      <c r="P59" s="32"/>
      <c r="Q59" s="32"/>
      <c r="R59" s="56">
        <v>0</v>
      </c>
      <c r="S59" s="32"/>
      <c r="T59" s="32"/>
      <c r="U59" s="32"/>
      <c r="V59" s="33"/>
      <c r="W59" s="33"/>
      <c r="X59" s="32">
        <f t="shared" si="31"/>
        <v>0</v>
      </c>
      <c r="Y59" s="32">
        <f t="shared" ref="Y59:Y68" si="44">X59*20%</f>
        <v>0</v>
      </c>
      <c r="Z59" s="32">
        <v>0</v>
      </c>
      <c r="AA59" s="32">
        <f t="shared" si="39"/>
        <v>0</v>
      </c>
      <c r="AB59" s="32">
        <f t="shared" si="38"/>
        <v>0</v>
      </c>
      <c r="AC59" s="32">
        <f t="shared" si="40"/>
        <v>0</v>
      </c>
      <c r="AD59" s="34">
        <f t="shared" si="37"/>
        <v>0</v>
      </c>
      <c r="AE59" s="31"/>
      <c r="AF59" s="31"/>
      <c r="AG59" s="31"/>
      <c r="AH59" s="26"/>
      <c r="AI59" s="5"/>
      <c r="AJ59" s="5"/>
      <c r="AK59" s="5"/>
      <c r="AL59" s="5"/>
      <c r="AM59" s="6"/>
      <c r="AN59" s="7">
        <v>8.59</v>
      </c>
      <c r="AO59" s="5" t="s">
        <v>63</v>
      </c>
    </row>
    <row r="60" spans="2:41" ht="36" x14ac:dyDescent="0.25">
      <c r="B60" s="1" t="s">
        <v>38</v>
      </c>
      <c r="C60" s="1" t="s">
        <v>58</v>
      </c>
      <c r="D60" s="1" t="s">
        <v>134</v>
      </c>
      <c r="E60" s="12" t="s">
        <v>39</v>
      </c>
      <c r="F60" s="10" t="s">
        <v>33</v>
      </c>
      <c r="G60" s="35">
        <v>0</v>
      </c>
      <c r="H60" s="39">
        <f t="shared" si="26"/>
        <v>15.669999999999998</v>
      </c>
      <c r="I60" s="47">
        <v>0.5</v>
      </c>
      <c r="J60" s="27"/>
      <c r="K60" s="27"/>
      <c r="L60" s="27"/>
      <c r="M60" s="27"/>
      <c r="N60" s="54">
        <v>4.5</v>
      </c>
      <c r="O60" s="27"/>
      <c r="P60" s="27"/>
      <c r="Q60" s="27"/>
      <c r="R60" s="54">
        <v>8.5</v>
      </c>
      <c r="S60" s="27"/>
      <c r="T60" s="27"/>
      <c r="U60" s="27"/>
      <c r="V60" s="28"/>
      <c r="W60" s="28"/>
      <c r="X60" s="29">
        <f t="shared" si="31"/>
        <v>13.5</v>
      </c>
      <c r="Y60" s="32">
        <f>X60*20%</f>
        <v>2.7</v>
      </c>
      <c r="Z60" s="27">
        <v>0.5</v>
      </c>
      <c r="AA60" s="29">
        <f t="shared" si="39"/>
        <v>16.7</v>
      </c>
      <c r="AB60" s="32">
        <f t="shared" si="38"/>
        <v>1.67</v>
      </c>
      <c r="AC60" s="32">
        <f t="shared" si="40"/>
        <v>1.8369999999999997</v>
      </c>
      <c r="AD60" s="30">
        <f t="shared" si="37"/>
        <v>20.206999999999997</v>
      </c>
      <c r="AE60" s="31"/>
      <c r="AF60" s="31"/>
      <c r="AG60" s="31"/>
      <c r="AH60" s="25"/>
      <c r="AN60" s="4">
        <v>20.21</v>
      </c>
      <c r="AO60" s="3"/>
    </row>
    <row r="61" spans="2:41" ht="36" x14ac:dyDescent="0.25">
      <c r="B61" s="1" t="s">
        <v>40</v>
      </c>
      <c r="C61" s="1" t="s">
        <v>58</v>
      </c>
      <c r="D61" s="1" t="s">
        <v>135</v>
      </c>
      <c r="E61" s="12" t="s">
        <v>41</v>
      </c>
      <c r="F61" s="10" t="s">
        <v>33</v>
      </c>
      <c r="G61" s="35">
        <v>0</v>
      </c>
      <c r="H61" s="39">
        <f t="shared" si="26"/>
        <v>11.2</v>
      </c>
      <c r="I61" s="47"/>
      <c r="J61" s="27"/>
      <c r="K61" s="27"/>
      <c r="L61" s="27"/>
      <c r="M61" s="27"/>
      <c r="N61" s="54">
        <v>10</v>
      </c>
      <c r="O61" s="27"/>
      <c r="P61" s="27"/>
      <c r="Q61" s="27"/>
      <c r="R61" s="54"/>
      <c r="S61" s="27"/>
      <c r="T61" s="27"/>
      <c r="U61" s="27"/>
      <c r="V61" s="28"/>
      <c r="W61" s="28"/>
      <c r="X61" s="29">
        <f t="shared" si="31"/>
        <v>10</v>
      </c>
      <c r="Y61" s="32">
        <f>X61*20%</f>
        <v>2</v>
      </c>
      <c r="Z61" s="27"/>
      <c r="AA61" s="29">
        <f t="shared" ref="AA61:AA62" si="45">SUM(X61:Z61)</f>
        <v>12</v>
      </c>
      <c r="AB61" s="32">
        <f t="shared" si="38"/>
        <v>1.2000000000000002</v>
      </c>
      <c r="AC61" s="32">
        <f t="shared" si="40"/>
        <v>1.32</v>
      </c>
      <c r="AD61" s="30">
        <f t="shared" si="37"/>
        <v>14.52</v>
      </c>
      <c r="AE61" s="31"/>
      <c r="AF61" s="31"/>
      <c r="AG61" s="31"/>
      <c r="AH61" s="25"/>
      <c r="AN61" s="4">
        <v>14.52</v>
      </c>
      <c r="AO61" s="3"/>
    </row>
    <row r="62" spans="2:41" ht="36" x14ac:dyDescent="0.25">
      <c r="B62" s="1" t="s">
        <v>42</v>
      </c>
      <c r="C62" s="1" t="s">
        <v>58</v>
      </c>
      <c r="D62" s="1" t="s">
        <v>136</v>
      </c>
      <c r="E62" s="12" t="s">
        <v>43</v>
      </c>
      <c r="F62" s="10" t="s">
        <v>33</v>
      </c>
      <c r="G62" s="35">
        <v>0</v>
      </c>
      <c r="H62" s="39">
        <f t="shared" si="26"/>
        <v>6.16</v>
      </c>
      <c r="I62" s="47">
        <v>0.5</v>
      </c>
      <c r="J62" s="27"/>
      <c r="K62" s="27"/>
      <c r="L62" s="27"/>
      <c r="M62" s="27"/>
      <c r="N62" s="54">
        <v>0</v>
      </c>
      <c r="O62" s="27"/>
      <c r="P62" s="27"/>
      <c r="Q62" s="27"/>
      <c r="R62" s="54">
        <v>5</v>
      </c>
      <c r="S62" s="27"/>
      <c r="T62" s="27"/>
      <c r="U62" s="27"/>
      <c r="V62" s="28"/>
      <c r="W62" s="28"/>
      <c r="X62" s="29">
        <f t="shared" si="31"/>
        <v>5.5</v>
      </c>
      <c r="Y62" s="32">
        <f>X62*20%</f>
        <v>1.1000000000000001</v>
      </c>
      <c r="Z62" s="27"/>
      <c r="AA62" s="29">
        <f t="shared" si="45"/>
        <v>6.6</v>
      </c>
      <c r="AB62" s="32">
        <f t="shared" si="38"/>
        <v>0.66</v>
      </c>
      <c r="AC62" s="32">
        <f t="shared" si="40"/>
        <v>0.72599999999999998</v>
      </c>
      <c r="AD62" s="30">
        <f t="shared" si="37"/>
        <v>7.9859999999999998</v>
      </c>
      <c r="AE62" s="31"/>
      <c r="AF62" s="31"/>
      <c r="AG62" s="31"/>
      <c r="AH62" s="25"/>
      <c r="AN62" s="4">
        <v>7.99</v>
      </c>
      <c r="AO62" s="3"/>
    </row>
    <row r="63" spans="2:41" x14ac:dyDescent="0.25">
      <c r="B63" s="1" t="s">
        <v>44</v>
      </c>
      <c r="C63" s="1" t="s">
        <v>58</v>
      </c>
      <c r="D63" s="1" t="s">
        <v>137</v>
      </c>
      <c r="E63" s="12" t="s">
        <v>45</v>
      </c>
      <c r="F63" s="10" t="s">
        <v>33</v>
      </c>
      <c r="G63" s="35">
        <v>0</v>
      </c>
      <c r="H63" s="39">
        <f t="shared" si="26"/>
        <v>1.68</v>
      </c>
      <c r="I63" s="47">
        <v>0.5</v>
      </c>
      <c r="J63" s="27"/>
      <c r="K63" s="27"/>
      <c r="L63" s="27"/>
      <c r="M63" s="27"/>
      <c r="N63" s="54">
        <v>1</v>
      </c>
      <c r="O63" s="27"/>
      <c r="P63" s="27"/>
      <c r="Q63" s="27"/>
      <c r="R63" s="54">
        <v>0</v>
      </c>
      <c r="S63" s="27"/>
      <c r="T63" s="27"/>
      <c r="U63" s="27"/>
      <c r="V63" s="28"/>
      <c r="W63" s="28"/>
      <c r="X63" s="29">
        <f t="shared" si="31"/>
        <v>1.5</v>
      </c>
      <c r="Y63" s="32">
        <f t="shared" si="44"/>
        <v>0.30000000000000004</v>
      </c>
      <c r="Z63" s="27"/>
      <c r="AA63" s="29">
        <f t="shared" si="39"/>
        <v>1.8</v>
      </c>
      <c r="AB63" s="32">
        <f t="shared" si="38"/>
        <v>0.18000000000000002</v>
      </c>
      <c r="AC63" s="32">
        <f t="shared" si="40"/>
        <v>0.19800000000000001</v>
      </c>
      <c r="AD63" s="30">
        <f t="shared" si="37"/>
        <v>2.1779999999999999</v>
      </c>
      <c r="AE63" s="31"/>
      <c r="AF63" s="31"/>
      <c r="AG63" s="31"/>
      <c r="AH63" s="25"/>
      <c r="AN63" s="4">
        <v>2.1800000000000002</v>
      </c>
      <c r="AO63" s="3"/>
    </row>
    <row r="64" spans="2:41" ht="24" x14ac:dyDescent="0.25">
      <c r="B64" s="1" t="s">
        <v>47</v>
      </c>
      <c r="C64" s="1" t="s">
        <v>58</v>
      </c>
      <c r="D64" s="1" t="s">
        <v>138</v>
      </c>
      <c r="E64" s="12" t="s">
        <v>48</v>
      </c>
      <c r="F64" s="10" t="s">
        <v>46</v>
      </c>
      <c r="G64" s="35">
        <v>0</v>
      </c>
      <c r="H64" s="39">
        <f t="shared" si="26"/>
        <v>30.779999999999998</v>
      </c>
      <c r="I64" s="47">
        <v>0.5</v>
      </c>
      <c r="J64" s="27"/>
      <c r="K64" s="27"/>
      <c r="L64" s="27"/>
      <c r="M64" s="27"/>
      <c r="N64" s="54">
        <v>11.5</v>
      </c>
      <c r="O64" s="27"/>
      <c r="P64" s="27"/>
      <c r="Q64" s="27"/>
      <c r="R64" s="54">
        <v>14.5</v>
      </c>
      <c r="S64" s="27"/>
      <c r="T64" s="27"/>
      <c r="U64" s="27"/>
      <c r="V64" s="28"/>
      <c r="W64" s="28"/>
      <c r="X64" s="29">
        <f t="shared" si="31"/>
        <v>26.5</v>
      </c>
      <c r="Y64" s="32">
        <f t="shared" si="44"/>
        <v>5.3000000000000007</v>
      </c>
      <c r="Z64" s="27">
        <v>1</v>
      </c>
      <c r="AA64" s="29">
        <f t="shared" si="39"/>
        <v>32.799999999999997</v>
      </c>
      <c r="AB64" s="32">
        <f t="shared" si="38"/>
        <v>3.28</v>
      </c>
      <c r="AC64" s="32">
        <f t="shared" si="40"/>
        <v>3.6080000000000001</v>
      </c>
      <c r="AD64" s="30">
        <f t="shared" si="37"/>
        <v>39.687999999999995</v>
      </c>
      <c r="AE64" s="31"/>
      <c r="AF64" s="31"/>
      <c r="AG64" s="31"/>
      <c r="AH64" s="25"/>
      <c r="AN64" s="4">
        <v>39.69</v>
      </c>
      <c r="AO64" s="3"/>
    </row>
    <row r="65" spans="2:41" ht="36" x14ac:dyDescent="0.25">
      <c r="B65" s="8" t="s">
        <v>49</v>
      </c>
      <c r="C65" s="8" t="s">
        <v>58</v>
      </c>
      <c r="D65" s="8" t="s">
        <v>139</v>
      </c>
      <c r="E65" s="13" t="s">
        <v>50</v>
      </c>
      <c r="F65" s="10" t="s">
        <v>46</v>
      </c>
      <c r="G65" s="42">
        <v>1</v>
      </c>
      <c r="H65" s="40">
        <f t="shared" si="26"/>
        <v>0</v>
      </c>
      <c r="I65" s="51">
        <v>0</v>
      </c>
      <c r="J65" s="32"/>
      <c r="K65" s="32"/>
      <c r="L65" s="32"/>
      <c r="M65" s="32"/>
      <c r="N65" s="56">
        <v>0</v>
      </c>
      <c r="O65" s="32"/>
      <c r="P65" s="32"/>
      <c r="Q65" s="32"/>
      <c r="R65" s="56">
        <v>0</v>
      </c>
      <c r="S65" s="32"/>
      <c r="T65" s="32"/>
      <c r="U65" s="32"/>
      <c r="V65" s="33"/>
      <c r="W65" s="33"/>
      <c r="X65" s="32">
        <f t="shared" si="31"/>
        <v>0</v>
      </c>
      <c r="Y65" s="32">
        <f t="shared" si="44"/>
        <v>0</v>
      </c>
      <c r="Z65" s="32">
        <v>0</v>
      </c>
      <c r="AA65" s="32">
        <f t="shared" si="39"/>
        <v>0</v>
      </c>
      <c r="AB65" s="32">
        <f t="shared" si="38"/>
        <v>0</v>
      </c>
      <c r="AC65" s="32">
        <f t="shared" si="40"/>
        <v>0</v>
      </c>
      <c r="AD65" s="34">
        <f t="shared" si="37"/>
        <v>0</v>
      </c>
      <c r="AE65" s="31"/>
      <c r="AF65" s="31"/>
      <c r="AG65" s="31"/>
      <c r="AH65" s="26"/>
      <c r="AI65" s="5"/>
      <c r="AJ65" s="5"/>
      <c r="AK65" s="5"/>
      <c r="AL65" s="5"/>
      <c r="AM65" s="6"/>
      <c r="AN65" s="7">
        <v>18.88</v>
      </c>
      <c r="AO65" s="5" t="s">
        <v>63</v>
      </c>
    </row>
    <row r="66" spans="2:41" ht="24" x14ac:dyDescent="0.25">
      <c r="B66" s="1" t="s">
        <v>51</v>
      </c>
      <c r="C66" s="1" t="s">
        <v>58</v>
      </c>
      <c r="D66" s="1" t="s">
        <v>140</v>
      </c>
      <c r="E66" s="12" t="s">
        <v>52</v>
      </c>
      <c r="F66" s="10" t="s">
        <v>46</v>
      </c>
      <c r="G66" s="35">
        <v>0</v>
      </c>
      <c r="H66" s="39">
        <f t="shared" si="26"/>
        <v>13.43</v>
      </c>
      <c r="I66" s="47">
        <v>0.5</v>
      </c>
      <c r="J66" s="27"/>
      <c r="K66" s="27"/>
      <c r="L66" s="27"/>
      <c r="M66" s="27"/>
      <c r="N66" s="54">
        <v>11</v>
      </c>
      <c r="O66" s="27"/>
      <c r="P66" s="27"/>
      <c r="Q66" s="27"/>
      <c r="R66" s="54">
        <v>0</v>
      </c>
      <c r="S66" s="27"/>
      <c r="T66" s="27"/>
      <c r="U66" s="27"/>
      <c r="V66" s="28"/>
      <c r="W66" s="28"/>
      <c r="X66" s="29">
        <f t="shared" si="31"/>
        <v>11.5</v>
      </c>
      <c r="Y66" s="32">
        <f t="shared" si="44"/>
        <v>2.3000000000000003</v>
      </c>
      <c r="Z66" s="27">
        <v>0.5</v>
      </c>
      <c r="AA66" s="29">
        <f t="shared" si="39"/>
        <v>14.3</v>
      </c>
      <c r="AB66" s="32">
        <f t="shared" si="38"/>
        <v>1.4300000000000002</v>
      </c>
      <c r="AC66" s="32">
        <f t="shared" si="40"/>
        <v>1.5730000000000002</v>
      </c>
      <c r="AD66" s="30">
        <f t="shared" si="37"/>
        <v>17.303000000000001</v>
      </c>
      <c r="AE66" s="31"/>
      <c r="AF66" s="31"/>
      <c r="AG66" s="31"/>
      <c r="AH66" s="25"/>
      <c r="AN66" s="4">
        <v>17.3</v>
      </c>
      <c r="AO66" s="3"/>
    </row>
    <row r="67" spans="2:41" x14ac:dyDescent="0.25">
      <c r="B67" s="8" t="s">
        <v>53</v>
      </c>
      <c r="C67" s="8" t="s">
        <v>58</v>
      </c>
      <c r="D67" s="8" t="s">
        <v>141</v>
      </c>
      <c r="E67" s="13" t="s">
        <v>54</v>
      </c>
      <c r="F67" s="10" t="s">
        <v>84</v>
      </c>
      <c r="G67" s="42">
        <v>1</v>
      </c>
      <c r="H67" s="40">
        <f t="shared" si="26"/>
        <v>0</v>
      </c>
      <c r="I67" s="51">
        <v>0</v>
      </c>
      <c r="J67" s="32"/>
      <c r="K67" s="32"/>
      <c r="L67" s="32"/>
      <c r="M67" s="32"/>
      <c r="N67" s="56">
        <v>0</v>
      </c>
      <c r="O67" s="32"/>
      <c r="P67" s="32"/>
      <c r="Q67" s="32"/>
      <c r="R67" s="56">
        <v>0</v>
      </c>
      <c r="S67" s="32"/>
      <c r="T67" s="32"/>
      <c r="U67" s="32"/>
      <c r="V67" s="33"/>
      <c r="W67" s="33"/>
      <c r="X67" s="32">
        <f t="shared" si="31"/>
        <v>0</v>
      </c>
      <c r="Y67" s="32">
        <f t="shared" si="44"/>
        <v>0</v>
      </c>
      <c r="Z67" s="32">
        <v>0.5</v>
      </c>
      <c r="AA67" s="32">
        <v>0</v>
      </c>
      <c r="AB67" s="32">
        <f t="shared" si="38"/>
        <v>0</v>
      </c>
      <c r="AC67" s="32">
        <f t="shared" si="40"/>
        <v>0</v>
      </c>
      <c r="AD67" s="34">
        <f t="shared" si="37"/>
        <v>0</v>
      </c>
      <c r="AE67" s="31"/>
      <c r="AF67" s="31"/>
      <c r="AG67" s="31"/>
      <c r="AH67" s="26"/>
      <c r="AI67" s="5"/>
      <c r="AJ67" s="5"/>
      <c r="AK67" s="5"/>
      <c r="AL67" s="5"/>
      <c r="AM67" s="6"/>
      <c r="AN67" s="7">
        <v>17.3</v>
      </c>
      <c r="AO67" s="5" t="s">
        <v>63</v>
      </c>
    </row>
    <row r="68" spans="2:41" ht="24" x14ac:dyDescent="0.25">
      <c r="B68" s="1" t="s">
        <v>251</v>
      </c>
      <c r="C68" s="1" t="s">
        <v>58</v>
      </c>
      <c r="D68" s="1" t="s">
        <v>142</v>
      </c>
      <c r="E68" s="12" t="s">
        <v>56</v>
      </c>
      <c r="F68" s="10" t="s">
        <v>85</v>
      </c>
      <c r="G68" s="35">
        <v>0.3</v>
      </c>
      <c r="H68" s="39">
        <f t="shared" si="26"/>
        <v>5.58</v>
      </c>
      <c r="I68" s="47">
        <v>1</v>
      </c>
      <c r="J68" s="27"/>
      <c r="K68" s="27"/>
      <c r="L68" s="27"/>
      <c r="M68" s="27"/>
      <c r="N68" s="54">
        <v>3</v>
      </c>
      <c r="O68" s="27"/>
      <c r="P68" s="27"/>
      <c r="Q68" s="27"/>
      <c r="R68" s="54">
        <v>0</v>
      </c>
      <c r="S68" s="27"/>
      <c r="T68" s="27"/>
      <c r="U68" s="27"/>
      <c r="V68" s="28"/>
      <c r="W68" s="28"/>
      <c r="X68" s="29">
        <f t="shared" si="31"/>
        <v>4</v>
      </c>
      <c r="Y68" s="32">
        <f t="shared" si="44"/>
        <v>0.8</v>
      </c>
      <c r="Z68" s="27">
        <v>1</v>
      </c>
      <c r="AA68" s="29">
        <f t="shared" si="39"/>
        <v>5.8</v>
      </c>
      <c r="AB68" s="32">
        <f t="shared" si="38"/>
        <v>0.57999999999999996</v>
      </c>
      <c r="AC68" s="32">
        <f t="shared" si="40"/>
        <v>0.63800000000000001</v>
      </c>
      <c r="AD68" s="30">
        <f t="shared" si="37"/>
        <v>7.0179999999999998</v>
      </c>
      <c r="AE68" s="31"/>
      <c r="AF68" s="31"/>
      <c r="AG68" s="31"/>
      <c r="AH68" s="25"/>
      <c r="AN68" s="4">
        <v>7.02</v>
      </c>
      <c r="AO68" s="3"/>
    </row>
    <row r="69" spans="2:41" ht="36.75" customHeight="1" x14ac:dyDescent="0.25">
      <c r="B69" s="1" t="s">
        <v>86</v>
      </c>
      <c r="C69" s="1" t="s">
        <v>58</v>
      </c>
      <c r="D69" s="1" t="s">
        <v>143</v>
      </c>
      <c r="E69" s="12" t="s">
        <v>252</v>
      </c>
      <c r="F69" s="10" t="s">
        <v>57</v>
      </c>
      <c r="G69" s="35">
        <v>0.75</v>
      </c>
      <c r="H69" s="39">
        <f t="shared" ref="H69:H79" si="46">AA69-Z69-V69</f>
        <v>11</v>
      </c>
      <c r="I69" s="27">
        <v>0</v>
      </c>
      <c r="J69" s="27">
        <v>10</v>
      </c>
      <c r="K69" s="47" t="s">
        <v>182</v>
      </c>
      <c r="L69" s="47"/>
      <c r="M69" s="47"/>
      <c r="N69" s="47"/>
      <c r="O69" s="27">
        <v>0</v>
      </c>
      <c r="P69" s="27"/>
      <c r="Q69" s="27"/>
      <c r="R69" s="27"/>
      <c r="S69" s="28"/>
      <c r="T69" s="28"/>
      <c r="U69" s="29">
        <f t="shared" ref="U69:U79" si="47">I69+J69+O69+S69</f>
        <v>10</v>
      </c>
      <c r="V69" s="32"/>
      <c r="W69" s="27"/>
      <c r="X69" s="29">
        <f t="shared" ref="X69:X79" si="48">SUM(U69:W69)</f>
        <v>10</v>
      </c>
      <c r="Y69" s="32">
        <f t="shared" ref="Y69:Y79" si="49">X69*10%</f>
        <v>1</v>
      </c>
      <c r="Z69" s="32">
        <f t="shared" ref="Z69:Z79" si="50">(X69+Y69)*0.1</f>
        <v>1.1000000000000001</v>
      </c>
      <c r="AA69" s="30">
        <f t="shared" ref="AA69:AA79" si="51">X69+Y69+Z69</f>
        <v>12.1</v>
      </c>
      <c r="AB69" s="106"/>
      <c r="AC69" s="106"/>
      <c r="AD69" s="106"/>
      <c r="AE69" s="25"/>
      <c r="AF69" s="3"/>
      <c r="AG69" s="3"/>
      <c r="AJ69" s="2"/>
      <c r="AK69" s="4">
        <v>75</v>
      </c>
    </row>
    <row r="70" spans="2:41" ht="24" customHeight="1" x14ac:dyDescent="0.25">
      <c r="B70" s="1" t="s">
        <v>86</v>
      </c>
      <c r="C70" s="1" t="s">
        <v>58</v>
      </c>
      <c r="D70" s="1" t="s">
        <v>144</v>
      </c>
      <c r="E70" s="12" t="s">
        <v>253</v>
      </c>
      <c r="F70" s="10" t="s">
        <v>57</v>
      </c>
      <c r="G70" s="35">
        <v>0.4</v>
      </c>
      <c r="H70" s="39">
        <f t="shared" si="46"/>
        <v>4.4799999999999995</v>
      </c>
      <c r="I70" s="27">
        <v>0</v>
      </c>
      <c r="J70" s="27">
        <v>4</v>
      </c>
      <c r="K70" s="47"/>
      <c r="L70" s="47" t="s">
        <v>182</v>
      </c>
      <c r="M70" s="47"/>
      <c r="N70" s="47"/>
      <c r="O70" s="27">
        <v>0</v>
      </c>
      <c r="P70" s="27"/>
      <c r="Q70" s="27"/>
      <c r="R70" s="27"/>
      <c r="S70" s="28"/>
      <c r="T70" s="28"/>
      <c r="U70" s="29">
        <f t="shared" si="47"/>
        <v>4</v>
      </c>
      <c r="V70" s="32">
        <f t="shared" ref="V70:V79" si="52">U70*20%</f>
        <v>0.8</v>
      </c>
      <c r="W70" s="27">
        <v>0</v>
      </c>
      <c r="X70" s="29">
        <f t="shared" si="48"/>
        <v>4.8</v>
      </c>
      <c r="Y70" s="32">
        <f t="shared" si="49"/>
        <v>0.48</v>
      </c>
      <c r="Z70" s="32">
        <f t="shared" si="50"/>
        <v>0.52799999999999991</v>
      </c>
      <c r="AA70" s="30">
        <f t="shared" si="51"/>
        <v>5.8079999999999989</v>
      </c>
      <c r="AB70" s="107"/>
      <c r="AC70" s="107"/>
      <c r="AD70" s="107"/>
      <c r="AE70" s="3"/>
      <c r="AF70" s="3"/>
      <c r="AG70" s="3"/>
      <c r="AJ70" s="2"/>
      <c r="AK70" s="4"/>
      <c r="AL70" s="2"/>
    </row>
    <row r="71" spans="2:41" ht="24" customHeight="1" x14ac:dyDescent="0.25">
      <c r="B71" s="1" t="s">
        <v>86</v>
      </c>
      <c r="C71" s="1" t="s">
        <v>58</v>
      </c>
      <c r="D71" s="1" t="s">
        <v>145</v>
      </c>
      <c r="E71" s="12" t="s">
        <v>254</v>
      </c>
      <c r="F71" s="10" t="s">
        <v>57</v>
      </c>
      <c r="G71" s="35">
        <v>0.1</v>
      </c>
      <c r="H71" s="39">
        <f t="shared" si="46"/>
        <v>10.08</v>
      </c>
      <c r="I71" s="27">
        <v>0</v>
      </c>
      <c r="J71" s="27">
        <v>9</v>
      </c>
      <c r="K71" s="47" t="s">
        <v>182</v>
      </c>
      <c r="L71" s="47"/>
      <c r="M71" s="47"/>
      <c r="N71" s="47"/>
      <c r="O71" s="27">
        <v>0</v>
      </c>
      <c r="P71" s="27"/>
      <c r="Q71" s="27"/>
      <c r="R71" s="27"/>
      <c r="S71" s="28"/>
      <c r="T71" s="28"/>
      <c r="U71" s="29">
        <f t="shared" si="47"/>
        <v>9</v>
      </c>
      <c r="V71" s="32">
        <f t="shared" si="52"/>
        <v>1.8</v>
      </c>
      <c r="W71" s="27">
        <v>0</v>
      </c>
      <c r="X71" s="29">
        <f t="shared" si="48"/>
        <v>10.8</v>
      </c>
      <c r="Y71" s="32">
        <f t="shared" si="49"/>
        <v>1.08</v>
      </c>
      <c r="Z71" s="32">
        <f t="shared" si="50"/>
        <v>1.1880000000000002</v>
      </c>
      <c r="AA71" s="30">
        <f t="shared" si="51"/>
        <v>13.068000000000001</v>
      </c>
      <c r="AB71" s="107"/>
      <c r="AC71" s="107"/>
      <c r="AD71" s="107"/>
      <c r="AE71" s="3"/>
      <c r="AF71" s="3"/>
      <c r="AG71" s="3"/>
      <c r="AJ71" s="2"/>
      <c r="AK71" s="4"/>
      <c r="AL71" s="2"/>
    </row>
    <row r="72" spans="2:41" ht="24" customHeight="1" x14ac:dyDescent="0.25">
      <c r="B72" s="1" t="s">
        <v>86</v>
      </c>
      <c r="C72" s="1" t="s">
        <v>58</v>
      </c>
      <c r="D72" s="1" t="s">
        <v>146</v>
      </c>
      <c r="E72" s="12" t="s">
        <v>255</v>
      </c>
      <c r="F72" s="10" t="s">
        <v>57</v>
      </c>
      <c r="G72" s="35">
        <v>0</v>
      </c>
      <c r="H72" s="39">
        <f t="shared" si="46"/>
        <v>5.6</v>
      </c>
      <c r="I72" s="27">
        <v>0</v>
      </c>
      <c r="J72" s="27">
        <v>5</v>
      </c>
      <c r="K72" s="47" t="s">
        <v>182</v>
      </c>
      <c r="L72" s="47"/>
      <c r="M72" s="47"/>
      <c r="N72" s="47"/>
      <c r="O72" s="27">
        <v>0</v>
      </c>
      <c r="P72" s="27"/>
      <c r="Q72" s="27"/>
      <c r="R72" s="27"/>
      <c r="S72" s="28"/>
      <c r="T72" s="28"/>
      <c r="U72" s="29">
        <f t="shared" si="47"/>
        <v>5</v>
      </c>
      <c r="V72" s="32">
        <f t="shared" si="52"/>
        <v>1</v>
      </c>
      <c r="W72" s="27">
        <v>0</v>
      </c>
      <c r="X72" s="29">
        <f t="shared" si="48"/>
        <v>6</v>
      </c>
      <c r="Y72" s="32">
        <f t="shared" si="49"/>
        <v>0.60000000000000009</v>
      </c>
      <c r="Z72" s="32">
        <f t="shared" si="50"/>
        <v>0.66</v>
      </c>
      <c r="AA72" s="30">
        <f t="shared" si="51"/>
        <v>7.26</v>
      </c>
      <c r="AB72" s="107"/>
      <c r="AC72" s="107"/>
      <c r="AD72" s="107"/>
      <c r="AE72" s="3"/>
      <c r="AF72" s="3"/>
      <c r="AG72" s="3"/>
      <c r="AJ72" s="2"/>
      <c r="AK72" s="4"/>
      <c r="AL72" s="2"/>
    </row>
    <row r="73" spans="2:41" ht="24" customHeight="1" x14ac:dyDescent="0.25">
      <c r="B73" s="1" t="s">
        <v>86</v>
      </c>
      <c r="C73" s="1" t="s">
        <v>58</v>
      </c>
      <c r="D73" s="1" t="s">
        <v>147</v>
      </c>
      <c r="E73" s="12" t="s">
        <v>256</v>
      </c>
      <c r="F73" s="10" t="s">
        <v>57</v>
      </c>
      <c r="G73" s="35">
        <v>0</v>
      </c>
      <c r="H73" s="39">
        <f t="shared" si="46"/>
        <v>5.6</v>
      </c>
      <c r="I73" s="27">
        <v>0</v>
      </c>
      <c r="J73" s="27">
        <v>5</v>
      </c>
      <c r="K73" s="47"/>
      <c r="L73" s="47"/>
      <c r="M73" s="47" t="s">
        <v>182</v>
      </c>
      <c r="N73" s="47"/>
      <c r="O73" s="27">
        <v>0</v>
      </c>
      <c r="P73" s="27"/>
      <c r="Q73" s="27"/>
      <c r="R73" s="27"/>
      <c r="S73" s="28"/>
      <c r="T73" s="28"/>
      <c r="U73" s="29">
        <f t="shared" si="47"/>
        <v>5</v>
      </c>
      <c r="V73" s="32">
        <f t="shared" si="52"/>
        <v>1</v>
      </c>
      <c r="W73" s="27">
        <v>0</v>
      </c>
      <c r="X73" s="29">
        <f t="shared" si="48"/>
        <v>6</v>
      </c>
      <c r="Y73" s="32">
        <f t="shared" si="49"/>
        <v>0.60000000000000009</v>
      </c>
      <c r="Z73" s="32">
        <f t="shared" si="50"/>
        <v>0.66</v>
      </c>
      <c r="AA73" s="30">
        <f t="shared" si="51"/>
        <v>7.26</v>
      </c>
      <c r="AB73" s="107"/>
      <c r="AC73" s="107"/>
      <c r="AD73" s="107"/>
      <c r="AE73" s="3"/>
      <c r="AF73" s="3"/>
      <c r="AG73" s="3"/>
      <c r="AJ73" s="2"/>
      <c r="AK73" s="4"/>
      <c r="AL73" s="2"/>
    </row>
    <row r="74" spans="2:41" ht="33.75" customHeight="1" x14ac:dyDescent="0.25">
      <c r="B74" s="1" t="s">
        <v>86</v>
      </c>
      <c r="C74" s="1" t="s">
        <v>58</v>
      </c>
      <c r="D74" s="1" t="s">
        <v>147</v>
      </c>
      <c r="E74" s="12" t="s">
        <v>257</v>
      </c>
      <c r="F74" s="10" t="s">
        <v>57</v>
      </c>
      <c r="G74" s="35">
        <v>0</v>
      </c>
      <c r="H74" s="39">
        <f t="shared" si="46"/>
        <v>6.72</v>
      </c>
      <c r="I74" s="27">
        <v>0</v>
      </c>
      <c r="J74" s="27">
        <v>6</v>
      </c>
      <c r="K74" s="47"/>
      <c r="L74" s="47"/>
      <c r="M74" s="47" t="s">
        <v>182</v>
      </c>
      <c r="N74" s="47"/>
      <c r="O74" s="27">
        <v>0</v>
      </c>
      <c r="P74" s="27"/>
      <c r="Q74" s="27"/>
      <c r="R74" s="27"/>
      <c r="S74" s="28"/>
      <c r="T74" s="28"/>
      <c r="U74" s="29">
        <f t="shared" si="47"/>
        <v>6</v>
      </c>
      <c r="V74" s="32">
        <f t="shared" si="52"/>
        <v>1.2000000000000002</v>
      </c>
      <c r="W74" s="27">
        <v>0</v>
      </c>
      <c r="X74" s="29">
        <f t="shared" si="48"/>
        <v>7.2</v>
      </c>
      <c r="Y74" s="32">
        <f t="shared" si="49"/>
        <v>0.72000000000000008</v>
      </c>
      <c r="Z74" s="32">
        <f t="shared" si="50"/>
        <v>0.79200000000000004</v>
      </c>
      <c r="AA74" s="30">
        <f t="shared" si="51"/>
        <v>8.7119999999999997</v>
      </c>
      <c r="AB74" s="107"/>
      <c r="AC74" s="107"/>
      <c r="AD74" s="107"/>
      <c r="AE74" s="3"/>
      <c r="AF74" s="3"/>
      <c r="AG74" s="3"/>
      <c r="AJ74" s="2"/>
      <c r="AK74" s="4"/>
      <c r="AL74" s="2"/>
    </row>
    <row r="75" spans="2:41" ht="24" customHeight="1" x14ac:dyDescent="0.25">
      <c r="B75" s="1" t="s">
        <v>86</v>
      </c>
      <c r="C75" s="1" t="s">
        <v>58</v>
      </c>
      <c r="D75" s="1" t="s">
        <v>147</v>
      </c>
      <c r="E75" s="12" t="s">
        <v>258</v>
      </c>
      <c r="F75" s="10" t="s">
        <v>57</v>
      </c>
      <c r="G75" s="35">
        <v>0</v>
      </c>
      <c r="H75" s="39">
        <f t="shared" si="46"/>
        <v>5.6</v>
      </c>
      <c r="I75" s="27">
        <v>0</v>
      </c>
      <c r="J75" s="27">
        <v>5</v>
      </c>
      <c r="K75" s="47"/>
      <c r="L75" s="47" t="s">
        <v>182</v>
      </c>
      <c r="M75" s="47"/>
      <c r="N75" s="47"/>
      <c r="O75" s="27">
        <v>0</v>
      </c>
      <c r="P75" s="27"/>
      <c r="Q75" s="27"/>
      <c r="R75" s="27"/>
      <c r="S75" s="28"/>
      <c r="T75" s="28"/>
      <c r="U75" s="29">
        <f t="shared" si="47"/>
        <v>5</v>
      </c>
      <c r="V75" s="32">
        <f t="shared" si="52"/>
        <v>1</v>
      </c>
      <c r="W75" s="27">
        <v>0</v>
      </c>
      <c r="X75" s="29">
        <f t="shared" si="48"/>
        <v>6</v>
      </c>
      <c r="Y75" s="32">
        <f t="shared" si="49"/>
        <v>0.60000000000000009</v>
      </c>
      <c r="Z75" s="32">
        <f t="shared" si="50"/>
        <v>0.66</v>
      </c>
      <c r="AA75" s="30">
        <f t="shared" si="51"/>
        <v>7.26</v>
      </c>
      <c r="AB75" s="107"/>
      <c r="AC75" s="107"/>
      <c r="AD75" s="107"/>
      <c r="AE75" s="3"/>
      <c r="AF75" s="3"/>
      <c r="AG75" s="3"/>
      <c r="AJ75" s="2"/>
      <c r="AK75" s="4"/>
      <c r="AL75" s="2"/>
    </row>
    <row r="76" spans="2:41" ht="24" customHeight="1" x14ac:dyDescent="0.25">
      <c r="B76" s="1" t="s">
        <v>86</v>
      </c>
      <c r="C76" s="1" t="s">
        <v>58</v>
      </c>
      <c r="D76" s="1" t="s">
        <v>147</v>
      </c>
      <c r="E76" s="12" t="s">
        <v>259</v>
      </c>
      <c r="F76" s="10" t="s">
        <v>57</v>
      </c>
      <c r="G76" s="35">
        <v>0</v>
      </c>
      <c r="H76" s="39">
        <f t="shared" si="46"/>
        <v>5.6</v>
      </c>
      <c r="I76" s="27">
        <v>0</v>
      </c>
      <c r="J76" s="27">
        <v>5</v>
      </c>
      <c r="K76" s="47" t="s">
        <v>182</v>
      </c>
      <c r="L76" s="47"/>
      <c r="M76" s="47"/>
      <c r="N76" s="47"/>
      <c r="O76" s="27">
        <v>0</v>
      </c>
      <c r="P76" s="27"/>
      <c r="Q76" s="27"/>
      <c r="R76" s="27"/>
      <c r="S76" s="28"/>
      <c r="T76" s="28"/>
      <c r="U76" s="29">
        <f t="shared" si="47"/>
        <v>5</v>
      </c>
      <c r="V76" s="32">
        <f t="shared" si="52"/>
        <v>1</v>
      </c>
      <c r="W76" s="27">
        <v>0</v>
      </c>
      <c r="X76" s="29">
        <f t="shared" si="48"/>
        <v>6</v>
      </c>
      <c r="Y76" s="32">
        <f t="shared" si="49"/>
        <v>0.60000000000000009</v>
      </c>
      <c r="Z76" s="32">
        <f t="shared" si="50"/>
        <v>0.66</v>
      </c>
      <c r="AA76" s="30">
        <f t="shared" si="51"/>
        <v>7.26</v>
      </c>
      <c r="AB76" s="107"/>
      <c r="AC76" s="107"/>
      <c r="AD76" s="107"/>
      <c r="AE76" s="3"/>
      <c r="AF76" s="3"/>
      <c r="AG76" s="3"/>
      <c r="AJ76" s="2"/>
      <c r="AK76" s="4"/>
      <c r="AL76" s="2"/>
    </row>
    <row r="77" spans="2:41" ht="24" customHeight="1" x14ac:dyDescent="0.25">
      <c r="B77" s="1" t="s">
        <v>86</v>
      </c>
      <c r="C77" s="1" t="s">
        <v>58</v>
      </c>
      <c r="D77" s="1" t="s">
        <v>147</v>
      </c>
      <c r="E77" s="12" t="s">
        <v>260</v>
      </c>
      <c r="F77" s="10" t="s">
        <v>57</v>
      </c>
      <c r="G77" s="35">
        <v>0</v>
      </c>
      <c r="H77" s="39">
        <f t="shared" si="46"/>
        <v>6.72</v>
      </c>
      <c r="I77" s="27">
        <v>0</v>
      </c>
      <c r="J77" s="27">
        <v>6</v>
      </c>
      <c r="K77" s="47"/>
      <c r="L77" s="47"/>
      <c r="M77" s="47" t="s">
        <v>182</v>
      </c>
      <c r="N77" s="47"/>
      <c r="O77" s="27">
        <v>0</v>
      </c>
      <c r="P77" s="27"/>
      <c r="Q77" s="27"/>
      <c r="R77" s="27"/>
      <c r="S77" s="28"/>
      <c r="T77" s="28"/>
      <c r="U77" s="29">
        <f t="shared" si="47"/>
        <v>6</v>
      </c>
      <c r="V77" s="32">
        <f t="shared" si="52"/>
        <v>1.2000000000000002</v>
      </c>
      <c r="W77" s="27">
        <v>0</v>
      </c>
      <c r="X77" s="29">
        <f t="shared" si="48"/>
        <v>7.2</v>
      </c>
      <c r="Y77" s="32">
        <f t="shared" si="49"/>
        <v>0.72000000000000008</v>
      </c>
      <c r="Z77" s="32">
        <f t="shared" si="50"/>
        <v>0.79200000000000004</v>
      </c>
      <c r="AA77" s="30">
        <f t="shared" si="51"/>
        <v>8.7119999999999997</v>
      </c>
      <c r="AB77" s="107"/>
      <c r="AC77" s="107"/>
      <c r="AD77" s="107"/>
      <c r="AE77" s="3"/>
      <c r="AF77" s="3"/>
      <c r="AG77" s="3"/>
      <c r="AJ77" s="2"/>
      <c r="AK77" s="4"/>
      <c r="AL77" s="2"/>
    </row>
    <row r="78" spans="2:41" ht="24" customHeight="1" x14ac:dyDescent="0.25">
      <c r="B78" s="1" t="s">
        <v>86</v>
      </c>
      <c r="C78" s="1" t="s">
        <v>58</v>
      </c>
      <c r="D78" s="1" t="s">
        <v>147</v>
      </c>
      <c r="E78" s="12" t="s">
        <v>261</v>
      </c>
      <c r="F78" s="10" t="s">
        <v>57</v>
      </c>
      <c r="G78" s="35">
        <v>0</v>
      </c>
      <c r="H78" s="39">
        <f t="shared" si="46"/>
        <v>1.1199999999999999</v>
      </c>
      <c r="I78" s="27">
        <v>0</v>
      </c>
      <c r="J78" s="27">
        <v>1</v>
      </c>
      <c r="K78" s="47" t="s">
        <v>182</v>
      </c>
      <c r="L78" s="47"/>
      <c r="M78" s="47"/>
      <c r="N78" s="47"/>
      <c r="O78" s="27">
        <v>0</v>
      </c>
      <c r="P78" s="27"/>
      <c r="Q78" s="27"/>
      <c r="R78" s="27"/>
      <c r="S78" s="28"/>
      <c r="T78" s="28"/>
      <c r="U78" s="29">
        <f t="shared" si="47"/>
        <v>1</v>
      </c>
      <c r="V78" s="32">
        <f t="shared" si="52"/>
        <v>0.2</v>
      </c>
      <c r="W78" s="27">
        <v>0</v>
      </c>
      <c r="X78" s="29">
        <f t="shared" si="48"/>
        <v>1.2</v>
      </c>
      <c r="Y78" s="32">
        <f t="shared" si="49"/>
        <v>0.12</v>
      </c>
      <c r="Z78" s="32">
        <f t="shared" si="50"/>
        <v>0.13199999999999998</v>
      </c>
      <c r="AA78" s="30">
        <f t="shared" si="51"/>
        <v>1.4519999999999997</v>
      </c>
      <c r="AB78" s="107"/>
      <c r="AC78" s="107"/>
      <c r="AD78" s="107"/>
      <c r="AE78" s="3"/>
      <c r="AF78" s="3"/>
      <c r="AG78" s="3"/>
      <c r="AJ78" s="2"/>
      <c r="AK78" s="4"/>
      <c r="AL78" s="2"/>
    </row>
    <row r="79" spans="2:41" ht="24" customHeight="1" x14ac:dyDescent="0.25">
      <c r="B79" s="1" t="s">
        <v>86</v>
      </c>
      <c r="C79" s="1" t="s">
        <v>58</v>
      </c>
      <c r="D79" s="1" t="s">
        <v>147</v>
      </c>
      <c r="E79" s="12" t="s">
        <v>262</v>
      </c>
      <c r="F79" s="10" t="s">
        <v>57</v>
      </c>
      <c r="G79" s="35">
        <v>0</v>
      </c>
      <c r="H79" s="39">
        <f t="shared" si="46"/>
        <v>21.28</v>
      </c>
      <c r="I79" s="27">
        <v>0</v>
      </c>
      <c r="J79" s="27">
        <v>19</v>
      </c>
      <c r="K79" s="47"/>
      <c r="L79" s="47"/>
      <c r="M79" s="47"/>
      <c r="N79" s="47"/>
      <c r="O79" s="27">
        <v>0</v>
      </c>
      <c r="P79" s="27"/>
      <c r="Q79" s="27"/>
      <c r="R79" s="27"/>
      <c r="S79" s="28"/>
      <c r="T79" s="28"/>
      <c r="U79" s="29">
        <f t="shared" si="47"/>
        <v>19</v>
      </c>
      <c r="V79" s="32">
        <f t="shared" si="52"/>
        <v>3.8000000000000003</v>
      </c>
      <c r="W79" s="27">
        <v>0</v>
      </c>
      <c r="X79" s="29">
        <f t="shared" si="48"/>
        <v>22.8</v>
      </c>
      <c r="Y79" s="32">
        <f t="shared" si="49"/>
        <v>2.2800000000000002</v>
      </c>
      <c r="Z79" s="32">
        <f t="shared" si="50"/>
        <v>2.5080000000000005</v>
      </c>
      <c r="AA79" s="30">
        <f t="shared" si="51"/>
        <v>27.588000000000001</v>
      </c>
      <c r="AB79" s="107"/>
      <c r="AC79" s="107"/>
      <c r="AD79" s="107"/>
      <c r="AE79" s="3"/>
      <c r="AF79" s="3"/>
      <c r="AG79" s="3"/>
      <c r="AJ79" s="2"/>
      <c r="AK79" s="4"/>
      <c r="AL79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Synthèse SIAAP</vt:lpstr>
      <vt:lpstr>Budget</vt:lpstr>
      <vt:lpstr>Calcul interne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BROUSSARD | Studia SAS</dc:creator>
  <cp:lastModifiedBy>Carl</cp:lastModifiedBy>
  <dcterms:created xsi:type="dcterms:W3CDTF">2021-08-15T19:23:31Z</dcterms:created>
  <dcterms:modified xsi:type="dcterms:W3CDTF">2021-08-16T14:14:04Z</dcterms:modified>
</cp:coreProperties>
</file>