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000" activeTab="1"/>
  </bookViews>
  <sheets>
    <sheet name="车商" sheetId="2" r:id="rId1"/>
    <sheet name="车位一房一价" sheetId="4" r:id="rId2"/>
    <sheet name="使用说明" sheetId="7" r:id="rId3"/>
    <sheet name="调价规则" sheetId="6" r:id="rId4"/>
    <sheet name="竞品逻辑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<sst xmlns="http://schemas.openxmlformats.org/spreadsheetml/2006/main" count="458" uniqueCount="208">
  <si>
    <t>序号</t>
  </si>
  <si>
    <t>分类策略</t>
  </si>
  <si>
    <t>项目拿地时间</t>
  </si>
  <si>
    <t>项目ID</t>
  </si>
  <si>
    <t>项目名称</t>
  </si>
  <si>
    <t>分期+组团+业态</t>
  </si>
  <si>
    <t>竣备时间</t>
  </si>
  <si>
    <t>项目股比+操盘并表</t>
  </si>
  <si>
    <t>销售类型</t>
  </si>
  <si>
    <t>本次申请套数</t>
  </si>
  <si>
    <t>本次申请调价前货值</t>
  </si>
  <si>
    <t>本次申请调价后货值</t>
  </si>
  <si>
    <t>预算单价</t>
  </si>
  <si>
    <t>盈亏平衡点单价</t>
  </si>
  <si>
    <t>本次申请单价</t>
  </si>
  <si>
    <t>本次申请调价前单价</t>
  </si>
  <si>
    <t>近3个月月均成交套数</t>
  </si>
  <si>
    <t>近3个月成交均价</t>
  </si>
  <si>
    <t>近3个月竞品成交均价</t>
  </si>
  <si>
    <t>对比调价前单价幅度</t>
  </si>
  <si>
    <r>
      <rPr>
        <b/>
        <sz val="9"/>
        <color theme="0"/>
        <rFont val="微软雅黑"/>
        <charset val="134"/>
      </rPr>
      <t>本次调价后全月签约流速承诺（项目级）去化率</t>
    </r>
  </si>
  <si>
    <t>租金(元/㎡*月)</t>
  </si>
  <si>
    <t>投资回报率</t>
  </si>
  <si>
    <t>需求内/外</t>
  </si>
  <si>
    <t>已实现需求比</t>
  </si>
  <si>
    <t>回款/利损 (车位)</t>
  </si>
  <si>
    <t>本次申请货损</t>
  </si>
  <si>
    <t>本次申请利损</t>
  </si>
  <si>
    <t>其中：25年上半年利损</t>
  </si>
  <si>
    <t>其中：25年全年利损</t>
  </si>
  <si>
    <t>其中：26年上半年利损</t>
  </si>
  <si>
    <t>其中：26年全年利损</t>
  </si>
  <si>
    <t>其中：27年及以后利损</t>
  </si>
  <si>
    <t>本次上会部分毛利率</t>
  </si>
  <si>
    <t>调整后项目全盘股东净利率</t>
  </si>
  <si>
    <t>货损比</t>
  </si>
  <si>
    <t>车位</t>
  </si>
  <si>
    <t>老项目</t>
  </si>
  <si>
    <t>四台子锦璘原著项目</t>
  </si>
  <si>
    <t>一期-1组团-非人防车位</t>
  </si>
  <si>
    <t>现房</t>
  </si>
  <si>
    <t>100%-操盘并表</t>
  </si>
  <si>
    <t>搭售</t>
  </si>
  <si>
    <t>-</t>
  </si>
  <si>
    <t>需求内</t>
  </si>
  <si>
    <t>新项目</t>
  </si>
  <si>
    <t>一期-2组团-人防车位</t>
  </si>
  <si>
    <t>顺销</t>
  </si>
  <si>
    <t>25年首开项目</t>
  </si>
  <si>
    <t>海口路尘林间项目</t>
  </si>
  <si>
    <t>70%+操盘并表</t>
  </si>
  <si>
    <t>需求外</t>
  </si>
  <si>
    <t xml:space="preserve"> </t>
  </si>
  <si>
    <t>房间编码</t>
  </si>
  <si>
    <t>组团</t>
  </si>
  <si>
    <t>销售状态</t>
  </si>
  <si>
    <t>建筑面积</t>
  </si>
  <si>
    <t>初始价格</t>
  </si>
  <si>
    <t>底总价</t>
  </si>
  <si>
    <t>基准价</t>
  </si>
  <si>
    <t>申请类型</t>
  </si>
  <si>
    <t>申请个数</t>
  </si>
  <si>
    <t>申请价格</t>
  </si>
  <si>
    <t>货损</t>
  </si>
  <si>
    <t>车位价格变化</t>
  </si>
  <si>
    <t>车位类型</t>
  </si>
  <si>
    <t>系数</t>
  </si>
  <si>
    <t>备注</t>
  </si>
  <si>
    <t>住宅价格变化</t>
  </si>
  <si>
    <t>总价变化</t>
  </si>
  <si>
    <t>租金售价</t>
  </si>
  <si>
    <t>竞品平台价</t>
  </si>
  <si>
    <t>四台子锦璘原著项目-一期-锦璘原著-洋房非人防车位-C区-152</t>
  </si>
  <si>
    <t>1组团</t>
  </si>
  <si>
    <t>未售</t>
  </si>
  <si>
    <t>缩小子母</t>
  </si>
  <si>
    <t>不利车位：两侧均是墙，停车不方便。</t>
  </si>
  <si>
    <t>标准子母13</t>
  </si>
  <si>
    <t>缩小子母12</t>
  </si>
  <si>
    <t>四台子锦璘原著项目-一期-锦璘原著-洋房非人防车位-D区-139</t>
  </si>
  <si>
    <t>标准车位</t>
  </si>
  <si>
    <t>四台子锦璘原著项目-一期-锦璘原著-高层人防车位-A区-074</t>
  </si>
  <si>
    <t>2组团</t>
  </si>
  <si>
    <t>大车位</t>
  </si>
  <si>
    <t>四台子锦璘原著项目-一期-锦璘原著-高层人防车位-A区-125</t>
  </si>
  <si>
    <t>四台子锦璘原著项目-一期-锦璘原著-高层人防车位-B区-088</t>
  </si>
  <si>
    <t>四台子锦璘原著项目-一期-锦璘原著-洋房非人防车位-C区-178</t>
  </si>
  <si>
    <t>小车位</t>
  </si>
  <si>
    <t>四台子锦璘原著项目-一期-锦璘原著-洋房非人防车位-C区-202</t>
  </si>
  <si>
    <t>四台子锦璘原著项目-一期-锦璘原著-高层人防车位-A区-156</t>
  </si>
  <si>
    <t>海口路尘林间项目-一期-尘林间-A17-配套-地下非人防车库-B007</t>
  </si>
  <si>
    <t>海口路尘林间项目-一期-尘林间-A17-配套-地下非人防车库-B011</t>
  </si>
  <si>
    <t>海口路尘林间项目-一期-尘林间-A17-配套-地下非人防车库-B016</t>
  </si>
  <si>
    <t>海口路尘林间项目-一期-尘林间-A17-配套-地下非人防车库-B096</t>
  </si>
  <si>
    <t>海口路尘林间项目-一期-尘林间-A17-配套-地下非人防车库-B100</t>
  </si>
  <si>
    <t>海口路尘林间项目-一期-尘林间-A17-配套-地下非人防车库-B102</t>
  </si>
  <si>
    <t>海口路尘林间项目-一期-尘林间-A17-配套-地下非人防车库-B103</t>
  </si>
  <si>
    <t>末端车位</t>
  </si>
  <si>
    <t>海口路尘林间项目-一期-尘林间-A17-配套-地下非人防车库-B091</t>
  </si>
  <si>
    <t>标准大车位</t>
  </si>
  <si>
    <t>海口路尘林间项目-一期-尘林间-B9-配套-地下非人防车库-B008</t>
  </si>
  <si>
    <t>子母车位</t>
  </si>
  <si>
    <t>海口路尘林间项目-一期-尘林间-B9-配套-地下非人防车库-B026</t>
  </si>
  <si>
    <t>海口路尘林间项目-一期-尘林间-B9-配套-地下非人防车库-B027</t>
  </si>
  <si>
    <t>海口路尘林间项目-一期-尘林间-B9-配套-地下非人防车库-B028</t>
  </si>
  <si>
    <t>海口路尘林间项目-一期-尘林间-B9-配套-地下非人防车库-B030</t>
  </si>
  <si>
    <r>
      <rPr>
        <b/>
        <sz val="10"/>
        <color rgb="FF464646"/>
        <rFont val="Microsoft Yahei"/>
        <charset val="134"/>
      </rPr>
      <t>数据填写说明</t>
    </r>
    <r>
      <rPr>
        <sz val="10"/>
        <color rgb="FF464646"/>
        <rFont val="Microsoft Yahei"/>
        <charset val="134"/>
      </rPr>
      <t>：</t>
    </r>
    <r>
      <rPr>
        <b/>
        <sz val="10"/>
        <color rgb="FFC00000"/>
        <rFont val="Microsoft Yahei"/>
        <charset val="134"/>
      </rPr>
      <t>红色表头</t>
    </r>
    <r>
      <rPr>
        <sz val="10"/>
        <color rgb="FF464646"/>
        <rFont val="Microsoft Yahei"/>
        <charset val="134"/>
      </rPr>
      <t>为必填不能留空，</t>
    </r>
    <r>
      <rPr>
        <b/>
        <sz val="10"/>
        <color theme="1" tint="0.499984740745262"/>
        <rFont val="Microsoft Yahei"/>
        <charset val="134"/>
      </rPr>
      <t>灰色</t>
    </r>
    <r>
      <rPr>
        <sz val="10"/>
        <color rgb="FF464646"/>
        <rFont val="Microsoft Yahei"/>
        <charset val="134"/>
      </rPr>
      <t xml:space="preserve">为公式计算列
</t>
    </r>
    <r>
      <rPr>
        <b/>
        <sz val="10"/>
        <color rgb="FF464646"/>
        <rFont val="Microsoft Yahei"/>
        <charset val="134"/>
      </rPr>
      <t>“车商”表 规定内容数据列：</t>
    </r>
    <r>
      <rPr>
        <sz val="10"/>
        <color rgb="FF464646"/>
        <rFont val="Microsoft Yahei"/>
        <charset val="134"/>
      </rPr>
      <t xml:space="preserve">
</t>
    </r>
    <r>
      <rPr>
        <b/>
        <sz val="10"/>
        <color rgb="FFC00000"/>
        <rFont val="Microsoft Yahei"/>
        <charset val="134"/>
      </rPr>
      <t>项目拿地时间：</t>
    </r>
    <r>
      <rPr>
        <sz val="10"/>
        <color rgb="FF464646"/>
        <rFont val="Microsoft Yahei"/>
        <charset val="134"/>
      </rPr>
      <t xml:space="preserve">老项目， 新项目， 25年首开项目    （只有这三种需要保持内容完全一致）
</t>
    </r>
    <r>
      <rPr>
        <b/>
        <sz val="10"/>
        <color rgb="FFC00000"/>
        <rFont val="Microsoft Yahei"/>
        <charset val="134"/>
      </rPr>
      <t>需求内/外：</t>
    </r>
    <r>
      <rPr>
        <sz val="10"/>
        <rFont val="Microsoft Yahei"/>
        <charset val="134"/>
      </rPr>
      <t xml:space="preserve"> 需求内， 需求外</t>
    </r>
    <r>
      <rPr>
        <b/>
        <sz val="10"/>
        <color rgb="FFC00000"/>
        <rFont val="Microsoft Yahei"/>
        <charset val="134"/>
      </rPr>
      <t xml:space="preserve">
</t>
    </r>
    <r>
      <rPr>
        <b/>
        <sz val="10"/>
        <color rgb="FF464646"/>
        <rFont val="Microsoft Yahei"/>
        <charset val="134"/>
      </rPr>
      <t xml:space="preserve">
“车位一房一价”表 规定内容数据列：</t>
    </r>
    <r>
      <rPr>
        <b/>
        <sz val="10"/>
        <color rgb="FFC00000"/>
        <rFont val="Microsoft Yahei"/>
        <charset val="134"/>
      </rPr>
      <t xml:space="preserve">
申请类型： </t>
    </r>
    <r>
      <rPr>
        <sz val="10"/>
        <rFont val="Microsoft Yahei"/>
        <charset val="134"/>
      </rPr>
      <t>顺销，搭售</t>
    </r>
    <r>
      <rPr>
        <b/>
        <sz val="10"/>
        <color rgb="FFC00000"/>
        <rFont val="Microsoft Yahei"/>
        <charset val="134"/>
      </rPr>
      <t xml:space="preserve">
</t>
    </r>
    <r>
      <rPr>
        <sz val="10"/>
        <color rgb="FF464646"/>
        <rFont val="Microsoft Yahei"/>
        <charset val="134"/>
      </rPr>
      <t xml:space="preserve">
</t>
    </r>
  </si>
  <si>
    <t>项目周期</t>
  </si>
  <si>
    <t>类型</t>
  </si>
  <si>
    <t>条件1</t>
  </si>
  <si>
    <t>条件2</t>
  </si>
  <si>
    <t>决策意见</t>
  </si>
  <si>
    <t>新增：新项目车位——预算价逻辑</t>
  </si>
  <si>
    <t>车位绝对值</t>
  </si>
  <si>
    <t>住宅+车位总降幅</t>
  </si>
  <si>
    <t>基准价折溢价关系全面：负一、负二、光厅，靠柱子的，子母车位，有无充电桩</t>
  </si>
  <si>
    <t>申请价格≥3万</t>
  </si>
  <si>
    <t>≥0</t>
  </si>
  <si>
    <t>同意</t>
  </si>
  <si>
    <t>取平均租金：租金幅度在多少以内取平均，离散度高的剔除样本</t>
  </si>
  <si>
    <t>&lt;0</t>
  </si>
  <si>
    <t>升级决策</t>
  </si>
  <si>
    <t>按照预算口径看需求内外，没有合理需求比概念</t>
  </si>
  <si>
    <t>申请价格&lt;3万</t>
  </si>
  <si>
    <t>老项目，无需求比概念；顺销</t>
  </si>
  <si>
    <t>条件3</t>
  </si>
  <si>
    <t>条件4</t>
  </si>
  <si>
    <t>条件5</t>
  </si>
  <si>
    <t>租金售价A</t>
  </si>
  <si>
    <t>平台价B</t>
  </si>
  <si>
    <t>基准价C</t>
  </si>
  <si>
    <t>是否满足团购条件</t>
  </si>
  <si>
    <t>申请价格&lt;A</t>
  </si>
  <si>
    <t>不同意</t>
  </si>
  <si>
    <t>申请价格≥A</t>
  </si>
  <si>
    <t>申请价格&lt;B</t>
  </si>
  <si>
    <t>申请价格≥B</t>
  </si>
  <si>
    <t>申请价格≥C</t>
  </si>
  <si>
    <t>＜50%</t>
  </si>
  <si>
    <t>≥50%</t>
  </si>
  <si>
    <t>申请价格&lt;C</t>
  </si>
  <si>
    <t>申请个数≥10个</t>
  </si>
  <si>
    <t>申请个数&lt;10个</t>
  </si>
  <si>
    <t>新项目，有需求比概念；顺销
21年7月后-24年拿地项目</t>
  </si>
  <si>
    <t>是否需求内</t>
  </si>
  <si>
    <t>内</t>
  </si>
  <si>
    <t>条件</t>
  </si>
  <si>
    <t>需求外价格底线E=C*0.7</t>
  </si>
  <si>
    <t>外</t>
  </si>
  <si>
    <t>申请价格&lt;E</t>
  </si>
  <si>
    <t>申请价格≥E</t>
  </si>
  <si>
    <t>25年住宅首开，顺销</t>
  </si>
  <si>
    <t>预算价D</t>
  </si>
  <si>
    <t>是否是需求内</t>
  </si>
  <si>
    <t>需求外价格底线E=D*0.7</t>
  </si>
  <si>
    <t>申请价格&lt;D</t>
  </si>
  <si>
    <t>是</t>
  </si>
  <si>
    <t>否</t>
  </si>
  <si>
    <t>申请价格≥D</t>
  </si>
  <si>
    <t>租金回报率反算售价，租金取竞品负一标准车位净租金（三个竞品取均值），回报率6%</t>
  </si>
  <si>
    <t>对标有成交量的车位平台价，定义有成交量——25年H1成交大于10个；平台价——三个竞品取均值；
其中有车位网签的城市，以网签量价为准；无网签的城市，以调研口径为准；</t>
  </si>
  <si>
    <t>基准价D</t>
  </si>
  <si>
    <t>基于现状在售价格刷新的一车位一价</t>
  </si>
  <si>
    <t>需求外车位重复打折问题</t>
  </si>
  <si>
    <t>同一个项目不同组团价格差异备注</t>
  </si>
  <si>
    <t>地区公司</t>
  </si>
  <si>
    <t>城市</t>
  </si>
  <si>
    <t>项目
仅填写顺推车位≤6万的项目</t>
  </si>
  <si>
    <t>66标签</t>
  </si>
  <si>
    <t>基本信息</t>
  </si>
  <si>
    <t>我司</t>
  </si>
  <si>
    <t>竞品1-同档次（客群/品质/房龄，二手房价格接近）小区中前三高租金对标【如果车位竞品有降价，需备注竞品车位降价前后价格】</t>
  </si>
  <si>
    <t>竞品2-同档次（客群/品质/房龄，二手房价格接近）小区中前三高租金对标</t>
  </si>
  <si>
    <t>竞品3-同档次（客群/品质/房龄，二手房价格接近）小区中前三高租金对标</t>
  </si>
  <si>
    <t>备注：竞品车位量价数据口径：调研/网签</t>
  </si>
  <si>
    <t>计算</t>
  </si>
  <si>
    <t>总户数</t>
  </si>
  <si>
    <t>总可售车位个数</t>
  </si>
  <si>
    <t>预算需求比</t>
  </si>
  <si>
    <t>已售车位个数</t>
  </si>
  <si>
    <t>可售库存车位个数</t>
  </si>
  <si>
    <t>库存车位货值：万元</t>
  </si>
  <si>
    <t>库存车位预算价格：万元/个</t>
  </si>
  <si>
    <r>
      <rPr>
        <b/>
        <sz val="6"/>
        <color rgb="FF000000"/>
        <rFont val="微软雅黑"/>
        <charset val="134"/>
      </rPr>
      <t>现行车位</t>
    </r>
    <r>
      <rPr>
        <b/>
        <sz val="6"/>
        <color rgb="FFC00000"/>
        <rFont val="微软雅黑"/>
        <charset val="134"/>
      </rPr>
      <t>顺销价格</t>
    </r>
    <r>
      <rPr>
        <b/>
        <sz val="6"/>
        <color rgb="FF000000"/>
        <rFont val="微软雅黑"/>
        <charset val="134"/>
      </rPr>
      <t>（非人防负一标准车位：万元/个）</t>
    </r>
  </si>
  <si>
    <r>
      <rPr>
        <b/>
        <sz val="6"/>
        <color rgb="FF000000"/>
        <rFont val="微软雅黑"/>
        <charset val="134"/>
      </rPr>
      <t>现行车位</t>
    </r>
    <r>
      <rPr>
        <b/>
        <sz val="6"/>
        <color rgb="FFC00000"/>
        <rFont val="微软雅黑"/>
        <charset val="134"/>
      </rPr>
      <t>团购价格</t>
    </r>
    <r>
      <rPr>
        <b/>
        <sz val="6"/>
        <color rgb="FF000000"/>
        <rFont val="微软雅黑"/>
        <charset val="134"/>
      </rPr>
      <t>（非人防负一标准车位：万元/个）</t>
    </r>
  </si>
  <si>
    <t>25年H1车位成交总个数</t>
  </si>
  <si>
    <t>交付年限
一位小数点</t>
  </si>
  <si>
    <t>入住率</t>
  </si>
  <si>
    <t>车位租金是否政策限价
有-填写指导租金/无
元/月</t>
  </si>
  <si>
    <r>
      <rPr>
        <b/>
        <sz val="6"/>
        <color rgb="FF000000"/>
        <rFont val="微软雅黑"/>
        <charset val="134"/>
      </rPr>
      <t>车位净租金（</t>
    </r>
    <r>
      <rPr>
        <b/>
        <sz val="6"/>
        <color rgb="FFC00000"/>
        <rFont val="微软雅黑"/>
        <charset val="134"/>
      </rPr>
      <t>物业端口</t>
    </r>
    <r>
      <rPr>
        <b/>
        <sz val="6"/>
        <color rgb="FF000000"/>
        <rFont val="微软雅黑"/>
        <charset val="134"/>
      </rPr>
      <t>——非人防负一标准车位，剔除管理费）元/月</t>
    </r>
  </si>
  <si>
    <r>
      <rPr>
        <b/>
        <sz val="6"/>
        <color rgb="FF000000"/>
        <rFont val="微软雅黑"/>
        <charset val="134"/>
      </rPr>
      <t>车位净租金（</t>
    </r>
    <r>
      <rPr>
        <b/>
        <sz val="6"/>
        <color rgb="FFC00000"/>
        <rFont val="微软雅黑"/>
        <charset val="134"/>
      </rPr>
      <t>小业主端口</t>
    </r>
    <r>
      <rPr>
        <b/>
        <sz val="6"/>
        <color rgb="FF000000"/>
        <rFont val="微软雅黑"/>
        <charset val="134"/>
      </rPr>
      <t>——非人防负一标准车位，剔除管理费）元/月</t>
    </r>
  </si>
  <si>
    <t>竞品名称</t>
  </si>
  <si>
    <t>竞品交付年限</t>
  </si>
  <si>
    <t>24年竞品成交价：万/个</t>
  </si>
  <si>
    <t>车位25年H1售价：万/个</t>
  </si>
  <si>
    <t>车位25年H1成交量：个</t>
  </si>
  <si>
    <t>平均租金</t>
  </si>
  <si>
    <t>示例</t>
  </si>
  <si>
    <t>**</t>
  </si>
  <si>
    <t>2C2</t>
  </si>
  <si>
    <t>200-240</t>
  </si>
  <si>
    <t>新城云漾滨江</t>
  </si>
  <si>
    <t>大华锦绣前程</t>
  </si>
  <si>
    <t>4</t>
  </si>
  <si>
    <t>鲁能公馆</t>
  </si>
  <si>
    <t>网签</t>
  </si>
  <si>
    <t>沈阳</t>
  </si>
  <si>
    <t>大连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</si>
</sst>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  <numFmt numFmtId="177" formatCode="0_);[Red]\(0\)"/>
    <numFmt numFmtId="178" formatCode="0.0"/>
    <numFmt numFmtId="179" formatCode="0_ "/>
    <numFmt numFmtId="180" formatCode="0.00_);[Red]\(0.00\)"/>
    <numFmt numFmtId="181" formatCode="0.00_ "/>
  </numFmts>
  <fonts count="51">
    <font>
      <sz val="10"/>
      <color rgb="FF464646"/>
      <name val="Microsoft Yahei"/>
      <charset val="134"/>
    </font>
    <font>
      <b/>
      <sz val="6"/>
      <color rgb="FF000000"/>
      <name val="微软雅黑"/>
      <charset val="134"/>
    </font>
    <font>
      <sz val="8"/>
      <color rgb="FF000000"/>
      <name val="微软雅黑"/>
      <charset val="134"/>
    </font>
    <font>
      <b/>
      <sz val="6"/>
      <color rgb="FFFFFFFF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6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rgb="FF464646"/>
      <name val="Microsoft Yahei"/>
      <charset val="134"/>
    </font>
    <font>
      <sz val="9"/>
      <color rgb="FF464646"/>
      <name val="微软雅黑"/>
      <charset val="134"/>
    </font>
    <font>
      <sz val="8"/>
      <name val="微软雅黑"/>
      <charset val="134"/>
    </font>
    <font>
      <sz val="8"/>
      <color rgb="FF464646"/>
      <name val="微软雅黑"/>
      <charset val="134"/>
    </font>
    <font>
      <b/>
      <sz val="8"/>
      <color rgb="FF464646"/>
      <name val="微软雅黑"/>
      <charset val="134"/>
    </font>
    <font>
      <b/>
      <sz val="9"/>
      <color theme="0"/>
      <name val="微软雅黑"/>
      <charset val="134"/>
    </font>
    <font>
      <b/>
      <sz val="8"/>
      <color theme="0"/>
      <name val="微软雅黑"/>
      <charset val="134"/>
    </font>
    <font>
      <b/>
      <sz val="9"/>
      <color rgb="FF464646"/>
      <name val="微软雅黑"/>
      <charset val="134"/>
    </font>
    <font>
      <b/>
      <sz val="8"/>
      <name val="微软雅黑"/>
      <charset val="134"/>
    </font>
    <font>
      <b/>
      <sz val="9"/>
      <color rgb="FFFFFFFF"/>
      <name val="Microsoft Yahei"/>
      <charset val="134"/>
    </font>
    <font>
      <b/>
      <sz val="9"/>
      <color theme="0"/>
      <name val="Microsoft Yahei"/>
      <charset val="134"/>
    </font>
    <font>
      <b/>
      <sz val="9"/>
      <color rgb="FF464646"/>
      <name val="Microsoft Yahei"/>
      <charset val="134"/>
    </font>
    <font>
      <b/>
      <sz val="9"/>
      <color theme="0"/>
      <name val="Microsoft Yahei"/>
      <charset val="134"/>
    </font>
    <font>
      <b/>
      <sz val="9"/>
      <name val="微软雅黑"/>
      <charset val="134"/>
    </font>
    <font>
      <b/>
      <sz val="9"/>
      <color rgb="FF111111"/>
      <name val="微软雅黑"/>
      <charset val="134"/>
    </font>
    <font>
      <sz val="9"/>
      <color rgb="FF464646"/>
      <name val="Microsoft Yahe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6"/>
      <color rgb="FFC00000"/>
      <name val="微软雅黑"/>
      <charset val="134"/>
    </font>
    <font>
      <b/>
      <sz val="10"/>
      <color rgb="FF464646"/>
      <name val="Microsoft Yahei"/>
      <charset val="134"/>
    </font>
    <font>
      <b/>
      <sz val="10"/>
      <color rgb="FFC00000"/>
      <name val="Microsoft Yahei"/>
      <charset val="134"/>
    </font>
    <font>
      <b/>
      <sz val="10"/>
      <color theme="1" tint="0.499984740745262"/>
      <name val="Microsoft Yahei"/>
      <charset val="134"/>
    </font>
    <font>
      <sz val="10"/>
      <name val="Microsoft Yahei"/>
      <charset val="134"/>
    </font>
  </fonts>
  <fills count="47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176" fontId="0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16" borderId="19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7" borderId="22" applyNumberFormat="0" applyAlignment="0" applyProtection="0">
      <alignment vertical="center"/>
    </xf>
    <xf numFmtId="0" fontId="36" fillId="18" borderId="23" applyNumberFormat="0" applyAlignment="0" applyProtection="0">
      <alignment vertical="center"/>
    </xf>
    <xf numFmtId="0" fontId="37" fillId="18" borderId="22" applyNumberFormat="0" applyAlignment="0" applyProtection="0">
      <alignment vertical="center"/>
    </xf>
    <xf numFmtId="0" fontId="38" fillId="19" borderId="24" applyNumberFormat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40" fillId="0" borderId="26" applyNumberFormat="0" applyFill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</cellStyleXfs>
  <cellXfs count="130">
    <xf numFmtId="176" fontId="0" fillId="0" borderId="0" xfId="0" applyFont="1">
      <alignment vertical="center"/>
    </xf>
    <xf numFmtId="0" fontId="1" fillId="0" borderId="1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176" fontId="0" fillId="0" borderId="1" xfId="0" applyFont="1" applyBorder="1">
      <alignment vertical="center"/>
    </xf>
    <xf numFmtId="177" fontId="4" fillId="0" borderId="1" xfId="3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6" fontId="0" fillId="4" borderId="1" xfId="0" applyFont="1" applyFill="1" applyBorder="1">
      <alignment vertical="center"/>
    </xf>
    <xf numFmtId="0" fontId="1" fillId="3" borderId="6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/>
    </xf>
    <xf numFmtId="0" fontId="1" fillId="6" borderId="2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8" borderId="2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" fillId="9" borderId="2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/>
    </xf>
    <xf numFmtId="0" fontId="1" fillId="9" borderId="5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7" fillId="10" borderId="2" xfId="0" applyNumberFormat="1" applyFont="1" applyFill="1" applyBorder="1" applyAlignment="1">
      <alignment horizontal="center" vertical="center"/>
    </xf>
    <xf numFmtId="0" fontId="7" fillId="10" borderId="1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Alignment="1"/>
    <xf numFmtId="0" fontId="8" fillId="4" borderId="0" xfId="0" applyNumberFormat="1" applyFont="1" applyFill="1" applyAlignment="1"/>
    <xf numFmtId="0" fontId="9" fillId="0" borderId="1" xfId="0" applyNumberFormat="1" applyFont="1" applyFill="1" applyBorder="1" applyAlignment="1">
      <alignment horizontal="center" vertical="center"/>
    </xf>
    <xf numFmtId="0" fontId="7" fillId="11" borderId="1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/>
    </xf>
    <xf numFmtId="176" fontId="0" fillId="0" borderId="7" xfId="0" applyFont="1" applyBorder="1" applyAlignment="1">
      <alignment horizontal="center" vertical="center" wrapText="1"/>
    </xf>
    <xf numFmtId="176" fontId="0" fillId="0" borderId="8" xfId="0" applyFont="1" applyBorder="1" applyAlignment="1">
      <alignment horizontal="center" vertical="center" wrapText="1"/>
    </xf>
    <xf numFmtId="0" fontId="7" fillId="11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vertical="center"/>
    </xf>
    <xf numFmtId="0" fontId="9" fillId="0" borderId="9" xfId="0" applyNumberFormat="1" applyFont="1" applyFill="1" applyBorder="1" applyAlignment="1">
      <alignment horizontal="center" vertical="center"/>
    </xf>
    <xf numFmtId="176" fontId="0" fillId="0" borderId="10" xfId="0" applyFont="1" applyBorder="1" applyAlignment="1">
      <alignment horizontal="center" vertical="center" wrapText="1"/>
    </xf>
    <xf numFmtId="176" fontId="0" fillId="0" borderId="11" xfId="0" applyFont="1" applyBorder="1" applyAlignment="1">
      <alignment horizontal="center" vertical="center" wrapText="1"/>
    </xf>
    <xf numFmtId="0" fontId="8" fillId="0" borderId="1" xfId="0" applyNumberFormat="1" applyFont="1" applyFill="1" applyBorder="1" applyAlignment="1"/>
    <xf numFmtId="176" fontId="0" fillId="0" borderId="12" xfId="0" applyFont="1" applyBorder="1" applyAlignment="1">
      <alignment horizontal="center" vertical="center" wrapText="1"/>
    </xf>
    <xf numFmtId="176" fontId="0" fillId="0" borderId="13" xfId="0" applyFont="1" applyBorder="1" applyAlignment="1">
      <alignment horizontal="center" vertical="center" wrapText="1"/>
    </xf>
    <xf numFmtId="0" fontId="7" fillId="10" borderId="6" xfId="0" applyNumberFormat="1" applyFont="1" applyFill="1" applyBorder="1" applyAlignment="1">
      <alignment horizontal="center" vertical="center"/>
    </xf>
    <xf numFmtId="0" fontId="7" fillId="11" borderId="6" xfId="0" applyNumberFormat="1" applyFont="1" applyFill="1" applyBorder="1" applyAlignment="1">
      <alignment horizontal="center" vertical="center"/>
    </xf>
    <xf numFmtId="176" fontId="0" fillId="0" borderId="0" xfId="0" applyFont="1" applyAlignment="1">
      <alignment horizontal="center" vertical="center"/>
    </xf>
    <xf numFmtId="176" fontId="0" fillId="0" borderId="1" xfId="0" applyFont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/>
    </xf>
    <xf numFmtId="176" fontId="0" fillId="0" borderId="2" xfId="0" applyFont="1" applyBorder="1" applyAlignment="1">
      <alignment horizontal="center" vertical="center"/>
    </xf>
    <xf numFmtId="176" fontId="0" fillId="0" borderId="9" xfId="0" applyFont="1" applyBorder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/>
    </xf>
    <xf numFmtId="0" fontId="9" fillId="0" borderId="1" xfId="0" applyNumberFormat="1" applyFont="1" applyFill="1" applyBorder="1" applyAlignment="1">
      <alignment horizontal="left" vertical="center"/>
    </xf>
    <xf numFmtId="0" fontId="9" fillId="0" borderId="3" xfId="0" applyNumberFormat="1" applyFont="1" applyFill="1" applyBorder="1" applyAlignment="1">
      <alignment horizontal="left" vertical="center" wrapText="1"/>
    </xf>
    <xf numFmtId="0" fontId="9" fillId="0" borderId="4" xfId="0" applyNumberFormat="1" applyFont="1" applyFill="1" applyBorder="1" applyAlignment="1">
      <alignment horizontal="left" vertical="center" wrapText="1"/>
    </xf>
    <xf numFmtId="0" fontId="9" fillId="0" borderId="6" xfId="0" applyNumberFormat="1" applyFont="1" applyFill="1" applyBorder="1" applyAlignment="1">
      <alignment horizontal="left" vertical="center" wrapText="1"/>
    </xf>
    <xf numFmtId="0" fontId="9" fillId="0" borderId="3" xfId="0" applyNumberFormat="1" applyFont="1" applyFill="1" applyBorder="1" applyAlignment="1">
      <alignment horizontal="left" vertical="center"/>
    </xf>
    <xf numFmtId="0" fontId="9" fillId="0" borderId="4" xfId="0" applyNumberFormat="1" applyFont="1" applyFill="1" applyBorder="1" applyAlignment="1">
      <alignment horizontal="left" vertical="center"/>
    </xf>
    <xf numFmtId="0" fontId="9" fillId="0" borderId="6" xfId="0" applyNumberFormat="1" applyFont="1" applyFill="1" applyBorder="1" applyAlignment="1">
      <alignment horizontal="left" vertical="center"/>
    </xf>
    <xf numFmtId="176" fontId="10" fillId="0" borderId="0" xfId="0" applyFont="1" applyAlignment="1">
      <alignment horizontal="left" vertical="top" wrapText="1"/>
    </xf>
    <xf numFmtId="176" fontId="0" fillId="0" borderId="0" xfId="0" applyFont="1" applyAlignment="1">
      <alignment horizontal="left" vertical="top"/>
    </xf>
    <xf numFmtId="176" fontId="11" fillId="0" borderId="0" xfId="0" applyFont="1" applyAlignment="1">
      <alignment horizontal="center" vertical="center"/>
    </xf>
    <xf numFmtId="176" fontId="12" fillId="0" borderId="0" xfId="0" applyFont="1" applyFill="1" applyAlignment="1">
      <alignment horizontal="center" vertical="center"/>
    </xf>
    <xf numFmtId="176" fontId="13" fillId="0" borderId="0" xfId="0" applyFont="1" applyAlignment="1">
      <alignment horizontal="center" vertical="center"/>
    </xf>
    <xf numFmtId="180" fontId="13" fillId="0" borderId="0" xfId="0" applyNumberFormat="1" applyFont="1" applyAlignment="1">
      <alignment horizontal="center" vertical="center"/>
    </xf>
    <xf numFmtId="176" fontId="14" fillId="0" borderId="0" xfId="0" applyFont="1" applyAlignment="1">
      <alignment horizontal="center" vertical="center"/>
    </xf>
    <xf numFmtId="176" fontId="15" fillId="12" borderId="1" xfId="0" applyFont="1" applyFill="1" applyBorder="1" applyAlignment="1">
      <alignment horizontal="center" vertical="center"/>
    </xf>
    <xf numFmtId="176" fontId="15" fillId="8" borderId="1" xfId="0" applyFont="1" applyFill="1" applyBorder="1" applyAlignment="1">
      <alignment horizontal="center" vertical="center"/>
    </xf>
    <xf numFmtId="180" fontId="15" fillId="12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80" fontId="4" fillId="0" borderId="1" xfId="3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/>
    </xf>
    <xf numFmtId="180" fontId="5" fillId="5" borderId="1" xfId="3" applyNumberFormat="1" applyFont="1" applyFill="1" applyBorder="1" applyAlignment="1">
      <alignment horizontal="center" vertical="center"/>
    </xf>
    <xf numFmtId="176" fontId="15" fillId="13" borderId="1" xfId="0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6" fontId="16" fillId="8" borderId="0" xfId="0" applyFont="1" applyFill="1" applyAlignment="1">
      <alignment horizontal="center" vertical="center"/>
    </xf>
    <xf numFmtId="176" fontId="15" fillId="13" borderId="0" xfId="0" applyFont="1" applyFill="1" applyAlignment="1">
      <alignment horizontal="center" vertical="center"/>
    </xf>
    <xf numFmtId="176" fontId="15" fillId="8" borderId="0" xfId="0" applyFont="1" applyFill="1" applyAlignment="1">
      <alignment horizontal="center" vertical="center"/>
    </xf>
    <xf numFmtId="176" fontId="17" fillId="0" borderId="0" xfId="0" applyFont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176" fontId="14" fillId="0" borderId="1" xfId="0" applyFont="1" applyBorder="1" applyAlignment="1">
      <alignment horizontal="center" vertical="center"/>
    </xf>
    <xf numFmtId="180" fontId="18" fillId="0" borderId="1" xfId="0" applyNumberFormat="1" applyFont="1" applyFill="1" applyBorder="1" applyAlignment="1">
      <alignment horizontal="center" vertical="center"/>
    </xf>
    <xf numFmtId="180" fontId="18" fillId="0" borderId="0" xfId="0" applyNumberFormat="1" applyFont="1" applyFill="1" applyAlignment="1">
      <alignment horizontal="center" vertical="center"/>
    </xf>
    <xf numFmtId="176" fontId="0" fillId="0" borderId="0" xfId="0" applyFont="1" applyFill="1">
      <alignment vertical="center"/>
    </xf>
    <xf numFmtId="176" fontId="19" fillId="14" borderId="14" xfId="0" applyFont="1" applyFill="1" applyBorder="1" applyAlignment="1">
      <alignment horizontal="center" vertical="center"/>
    </xf>
    <xf numFmtId="176" fontId="20" fillId="8" borderId="14" xfId="0" applyFont="1" applyFill="1" applyBorder="1" applyAlignment="1">
      <alignment horizontal="center" vertical="center"/>
    </xf>
    <xf numFmtId="176" fontId="19" fillId="8" borderId="14" xfId="0" applyFont="1" applyFill="1" applyBorder="1" applyAlignment="1">
      <alignment horizontal="center" vertical="center"/>
    </xf>
    <xf numFmtId="177" fontId="17" fillId="0" borderId="15" xfId="0" applyNumberFormat="1" applyFont="1" applyBorder="1" applyAlignment="1">
      <alignment horizontal="center" vertical="center" wrapText="1"/>
    </xf>
    <xf numFmtId="176" fontId="17" fillId="0" borderId="15" xfId="0" applyFont="1" applyBorder="1" applyAlignment="1">
      <alignment horizontal="center" vertical="center" wrapText="1"/>
    </xf>
    <xf numFmtId="176" fontId="17" fillId="0" borderId="16" xfId="0" applyFont="1" applyFill="1" applyBorder="1" applyAlignment="1">
      <alignment horizontal="center" vertical="center" wrapText="1"/>
    </xf>
    <xf numFmtId="176" fontId="21" fillId="0" borderId="16" xfId="0" applyFont="1" applyFill="1" applyBorder="1" applyAlignment="1">
      <alignment horizontal="center" vertical="center" wrapText="1"/>
    </xf>
    <xf numFmtId="176" fontId="21" fillId="0" borderId="16" xfId="0" applyFont="1" applyBorder="1" applyAlignment="1">
      <alignment horizontal="center" vertical="center" wrapText="1"/>
    </xf>
    <xf numFmtId="176" fontId="21" fillId="0" borderId="17" xfId="0" applyFont="1" applyBorder="1" applyAlignment="1">
      <alignment horizontal="center" vertical="center" wrapText="1"/>
    </xf>
    <xf numFmtId="176" fontId="17" fillId="0" borderId="16" xfId="0" applyFont="1" applyBorder="1" applyAlignment="1">
      <alignment horizontal="center" vertical="center"/>
    </xf>
    <xf numFmtId="176" fontId="17" fillId="0" borderId="16" xfId="0" applyFont="1" applyFill="1" applyBorder="1" applyAlignment="1">
      <alignment horizontal="center" vertical="center"/>
    </xf>
    <xf numFmtId="176" fontId="19" fillId="14" borderId="15" xfId="0" applyFont="1" applyFill="1" applyBorder="1" applyAlignment="1">
      <alignment horizontal="center" vertical="center" wrapText="1"/>
    </xf>
    <xf numFmtId="176" fontId="22" fillId="8" borderId="15" xfId="0" applyFont="1" applyFill="1" applyBorder="1" applyAlignment="1">
      <alignment horizontal="center" vertical="center" wrapText="1"/>
    </xf>
    <xf numFmtId="177" fontId="21" fillId="0" borderId="17" xfId="0" applyNumberFormat="1" applyFont="1" applyFill="1" applyBorder="1" applyAlignment="1">
      <alignment horizontal="center" vertical="center" wrapText="1"/>
    </xf>
    <xf numFmtId="177" fontId="17" fillId="0" borderId="16" xfId="0" applyNumberFormat="1" applyFont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6" fontId="20" fillId="14" borderId="14" xfId="0" applyFont="1" applyFill="1" applyBorder="1" applyAlignment="1">
      <alignment horizontal="center" vertical="center"/>
    </xf>
    <xf numFmtId="176" fontId="20" fillId="8" borderId="15" xfId="0" applyFont="1" applyFill="1" applyBorder="1" applyAlignment="1">
      <alignment horizontal="center" vertical="center" wrapText="1"/>
    </xf>
    <xf numFmtId="10" fontId="21" fillId="0" borderId="15" xfId="0" applyNumberFormat="1" applyFont="1" applyBorder="1" applyAlignment="1">
      <alignment horizontal="center" vertical="center" wrapText="1"/>
    </xf>
    <xf numFmtId="176" fontId="17" fillId="0" borderId="18" xfId="0" applyFont="1" applyBorder="1" applyAlignment="1">
      <alignment horizontal="center" vertical="center" wrapText="1"/>
    </xf>
    <xf numFmtId="176" fontId="23" fillId="0" borderId="15" xfId="0" applyFont="1" applyFill="1" applyBorder="1" applyAlignment="1">
      <alignment horizontal="center" vertical="center" wrapText="1"/>
    </xf>
    <xf numFmtId="9" fontId="17" fillId="0" borderId="15" xfId="0" applyNumberFormat="1" applyFont="1" applyBorder="1" applyAlignment="1">
      <alignment horizontal="center" vertical="center" wrapText="1"/>
    </xf>
    <xf numFmtId="9" fontId="17" fillId="0" borderId="16" xfId="0" applyNumberFormat="1" applyFont="1" applyBorder="1" applyAlignment="1">
      <alignment horizontal="center" vertical="center" wrapText="1"/>
    </xf>
    <xf numFmtId="176" fontId="23" fillId="0" borderId="16" xfId="0" applyFont="1" applyFill="1" applyBorder="1" applyAlignment="1">
      <alignment horizontal="center" vertical="center"/>
    </xf>
    <xf numFmtId="176" fontId="19" fillId="8" borderId="15" xfId="0" applyFont="1" applyFill="1" applyBorder="1" applyAlignment="1">
      <alignment horizontal="center" vertical="center" wrapText="1"/>
    </xf>
    <xf numFmtId="176" fontId="19" fillId="12" borderId="15" xfId="0" applyFont="1" applyFill="1" applyBorder="1" applyAlignment="1">
      <alignment horizontal="center" vertical="center" wrapText="1"/>
    </xf>
    <xf numFmtId="181" fontId="17" fillId="0" borderId="15" xfId="0" applyNumberFormat="1" applyFont="1" applyBorder="1" applyAlignment="1">
      <alignment horizontal="center" vertical="center" wrapText="1"/>
    </xf>
    <xf numFmtId="176" fontId="17" fillId="0" borderId="17" xfId="0" applyFont="1" applyFill="1" applyBorder="1" applyAlignment="1">
      <alignment horizontal="center" vertical="center" wrapText="1"/>
    </xf>
    <xf numFmtId="179" fontId="24" fillId="0" borderId="15" xfId="0" applyNumberFormat="1" applyFont="1" applyFill="1" applyBorder="1" applyAlignment="1">
      <alignment horizontal="center" vertical="center" wrapText="1"/>
    </xf>
    <xf numFmtId="176" fontId="19" fillId="12" borderId="14" xfId="0" applyFont="1" applyFill="1" applyBorder="1" applyAlignment="1">
      <alignment horizontal="center" vertical="center" wrapText="1"/>
    </xf>
    <xf numFmtId="176" fontId="22" fillId="15" borderId="0" xfId="0" applyFont="1" applyFill="1" applyAlignment="1">
      <alignment horizontal="center" vertical="center" wrapText="1"/>
    </xf>
    <xf numFmtId="176" fontId="25" fillId="0" borderId="0" xfId="0" applyFont="1" applyAlignment="1">
      <alignment horizontal="center" vertical="center" wrapText="1"/>
    </xf>
    <xf numFmtId="9" fontId="17" fillId="0" borderId="17" xfId="0" applyNumberFormat="1" applyFont="1" applyFill="1" applyBorder="1" applyAlignment="1">
      <alignment horizontal="center" vertical="center" wrapText="1"/>
    </xf>
    <xf numFmtId="10" fontId="17" fillId="0" borderId="17" xfId="0" applyNumberFormat="1" applyFont="1" applyFill="1" applyBorder="1" applyAlignment="1">
      <alignment horizontal="center" vertical="center" wrapText="1"/>
    </xf>
    <xf numFmtId="9" fontId="25" fillId="0" borderId="0" xfId="3" applyFont="1" applyAlignment="1">
      <alignment horizontal="center" vertical="center" wrapText="1"/>
    </xf>
    <xf numFmtId="10" fontId="24" fillId="0" borderId="15" xfId="0" applyNumberFormat="1" applyFont="1" applyFill="1" applyBorder="1" applyAlignment="1">
      <alignment horizontal="center" vertical="center" wrapText="1"/>
    </xf>
    <xf numFmtId="176" fontId="11" fillId="0" borderId="0" xfId="0" applyFont="1" applyAlignment="1">
      <alignment horizontal="center" vertical="center" wrapText="1"/>
    </xf>
    <xf numFmtId="176" fontId="25" fillId="0" borderId="0" xfId="0" applyFont="1" applyAlignment="1">
      <alignment horizontal="center" vertical="center"/>
    </xf>
    <xf numFmtId="176" fontId="25" fillId="0" borderId="0" xfId="0" applyFon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25</xdr:col>
      <xdr:colOff>190500</xdr:colOff>
      <xdr:row>0</xdr:row>
      <xdr:rowOff>0</xdr:rowOff>
    </xdr:from>
    <xdr:to>
      <xdr:col>26</xdr:col>
      <xdr:colOff>271904</xdr:colOff>
      <xdr:row>9</xdr:row>
      <xdr:rowOff>133042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975550" y="0"/>
          <a:ext cx="697230" cy="2475865"/>
        </a:xfrm>
        <a:prstGeom prst="rect">
          <a:avLst/>
        </a:prstGeom>
      </xdr:spPr>
    </xdr:pic>
    <xdr:clientData/>
  </xdr:twoCellAnchor>
  <xdr:twoCellAnchor editAs="oneCell">
    <xdr:from>
      <xdr:col>23</xdr:col>
      <xdr:colOff>201083</xdr:colOff>
      <xdr:row>3</xdr:row>
      <xdr:rowOff>21167</xdr:rowOff>
    </xdr:from>
    <xdr:to>
      <xdr:col>24</xdr:col>
      <xdr:colOff>139631</xdr:colOff>
      <xdr:row>7</xdr:row>
      <xdr:rowOff>105691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1753810" y="763905"/>
          <a:ext cx="554355" cy="115125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8</xdr:row>
      <xdr:rowOff>63500</xdr:rowOff>
    </xdr:from>
    <xdr:to>
      <xdr:col>24</xdr:col>
      <xdr:colOff>500453</xdr:colOff>
      <xdr:row>15</xdr:row>
      <xdr:rowOff>49512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1553150" y="2139950"/>
          <a:ext cx="1116330" cy="1852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5"/>
  <sheetViews>
    <sheetView zoomScale="70" zoomScaleNormal="70" defaultGridColor="0" colorId="8" workbookViewId="0">
      <pane xSplit="7" ySplit="1" topLeftCell="H2" activePane="bottomRight" state="frozen"/>
      <selection/>
      <selection pane="topRight"/>
      <selection pane="bottomLeft"/>
      <selection pane="bottomRight" activeCell="L6" sqref="L6"/>
    </sheetView>
  </sheetViews>
  <sheetFormatPr defaultColWidth="13.5" defaultRowHeight="21" customHeight="1" outlineLevelRow="4"/>
  <cols>
    <col min="1" max="1" width="6.75" customWidth="1"/>
    <col min="2" max="2" width="9.66666666666667" customWidth="1"/>
    <col min="3" max="4" width="15.9166666666667" style="90" customWidth="1"/>
    <col min="5" max="5" width="30.4166666666667" customWidth="1"/>
    <col min="6" max="6" width="20" customWidth="1"/>
    <col min="7" max="7" width="7.58333333333333" customWidth="1"/>
    <col min="8" max="9" width="15" customWidth="1"/>
    <col min="10" max="10" width="10.8333333333333" customWidth="1"/>
    <col min="11" max="11" width="10.0833333333333" customWidth="1"/>
    <col min="12" max="12" width="15.9166666666667" customWidth="1"/>
    <col min="13" max="13" width="7.66666666666667" customWidth="1"/>
    <col min="14" max="14" width="12.5" customWidth="1"/>
    <col min="15" max="15" width="10.8333333333333" customWidth="1"/>
    <col min="16" max="16" width="15.9166666666667" customWidth="1"/>
    <col min="17" max="17" width="17" customWidth="1"/>
    <col min="18" max="18" width="13.5" customWidth="1"/>
    <col min="19" max="19" width="17" customWidth="1"/>
    <col min="20" max="20" width="15.9166666666667" style="52" customWidth="1"/>
    <col min="21" max="21" width="36.5" customWidth="1"/>
    <col min="22" max="22" width="12" customWidth="1"/>
    <col min="23" max="23" width="9.16666666666667" customWidth="1"/>
    <col min="24" max="24" width="8.08333333333333" style="90" customWidth="1"/>
    <col min="25" max="25" width="10.8333333333333" customWidth="1"/>
    <col min="26" max="26" width="13.4166666666667" customWidth="1"/>
    <col min="27" max="27" width="9.33333333333333" customWidth="1"/>
    <col min="28" max="29" width="8.66666666666667" customWidth="1"/>
    <col min="30" max="31" width="8.75" customWidth="1"/>
    <col min="32" max="33" width="7.08333333333333" customWidth="1"/>
    <col min="34" max="35" width="8.83333333333333" customWidth="1"/>
    <col min="36" max="36" width="17.6666666666667"/>
  </cols>
  <sheetData>
    <row r="1" s="52" customFormat="1" ht="42.75" customHeight="1" spans="1:53">
      <c r="A1" s="91" t="s">
        <v>0</v>
      </c>
      <c r="B1" s="91" t="s">
        <v>1</v>
      </c>
      <c r="C1" s="92" t="s">
        <v>2</v>
      </c>
      <c r="D1" s="93" t="s">
        <v>3</v>
      </c>
      <c r="E1" s="93" t="s">
        <v>4</v>
      </c>
      <c r="F1" s="91" t="s">
        <v>5</v>
      </c>
      <c r="G1" s="91" t="s">
        <v>6</v>
      </c>
      <c r="H1" s="91" t="s">
        <v>7</v>
      </c>
      <c r="I1" s="102" t="s">
        <v>8</v>
      </c>
      <c r="J1" s="91" t="s">
        <v>9</v>
      </c>
      <c r="K1" s="103" t="s">
        <v>10</v>
      </c>
      <c r="L1" s="91" t="s">
        <v>11</v>
      </c>
      <c r="M1" s="91" t="s">
        <v>12</v>
      </c>
      <c r="N1" s="91" t="s">
        <v>13</v>
      </c>
      <c r="O1" s="91" t="s">
        <v>14</v>
      </c>
      <c r="P1" s="91" t="s">
        <v>15</v>
      </c>
      <c r="Q1" s="91" t="s">
        <v>16</v>
      </c>
      <c r="R1" s="91" t="s">
        <v>17</v>
      </c>
      <c r="S1" s="91" t="s">
        <v>18</v>
      </c>
      <c r="T1" s="91" t="s">
        <v>19</v>
      </c>
      <c r="U1" s="107" t="s">
        <v>20</v>
      </c>
      <c r="V1" s="91" t="s">
        <v>21</v>
      </c>
      <c r="W1" s="91" t="s">
        <v>22</v>
      </c>
      <c r="X1" s="108" t="s">
        <v>23</v>
      </c>
      <c r="Y1" s="91" t="s">
        <v>24</v>
      </c>
      <c r="Z1" s="91" t="s">
        <v>25</v>
      </c>
      <c r="AA1" s="115" t="s">
        <v>26</v>
      </c>
      <c r="AB1" s="116" t="s">
        <v>27</v>
      </c>
      <c r="AC1" s="116" t="s">
        <v>28</v>
      </c>
      <c r="AD1" s="116" t="s">
        <v>29</v>
      </c>
      <c r="AE1" s="116" t="s">
        <v>30</v>
      </c>
      <c r="AF1" s="116" t="s">
        <v>31</v>
      </c>
      <c r="AG1" s="116" t="s">
        <v>32</v>
      </c>
      <c r="AH1" s="120" t="s">
        <v>33</v>
      </c>
      <c r="AI1" s="120" t="s">
        <v>34</v>
      </c>
      <c r="AJ1" s="121" t="s">
        <v>35</v>
      </c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8"/>
    </row>
    <row r="2" customHeight="1" spans="1:53">
      <c r="A2" s="94">
        <v>1</v>
      </c>
      <c r="B2" s="95" t="s">
        <v>36</v>
      </c>
      <c r="C2" s="96" t="s">
        <v>37</v>
      </c>
      <c r="D2" s="97" t="s">
        <v>38</v>
      </c>
      <c r="E2" s="97" t="s">
        <v>38</v>
      </c>
      <c r="F2" s="98" t="s">
        <v>39</v>
      </c>
      <c r="G2" s="99" t="s">
        <v>40</v>
      </c>
      <c r="H2" s="95" t="s">
        <v>41</v>
      </c>
      <c r="I2" s="95" t="s">
        <v>42</v>
      </c>
      <c r="J2" s="94">
        <v>4</v>
      </c>
      <c r="K2" s="94">
        <v>53.1</v>
      </c>
      <c r="L2" s="94">
        <v>29.07</v>
      </c>
      <c r="M2" s="94">
        <v>132750</v>
      </c>
      <c r="N2" s="104">
        <v>144112</v>
      </c>
      <c r="O2" s="104">
        <v>72675</v>
      </c>
      <c r="P2" s="94">
        <v>132750</v>
      </c>
      <c r="Q2" s="94">
        <v>2</v>
      </c>
      <c r="R2" s="94">
        <v>63000</v>
      </c>
      <c r="S2" s="95" t="s">
        <v>43</v>
      </c>
      <c r="T2" s="109">
        <v>0.1536</v>
      </c>
      <c r="U2" s="109">
        <v>1</v>
      </c>
      <c r="V2" s="110" t="s">
        <v>43</v>
      </c>
      <c r="W2" s="110" t="s">
        <v>43</v>
      </c>
      <c r="X2" s="111" t="s">
        <v>44</v>
      </c>
      <c r="Y2" s="112">
        <v>0.49</v>
      </c>
      <c r="Z2" s="117">
        <v>1.76</v>
      </c>
      <c r="AA2" s="117">
        <v>-24.03</v>
      </c>
      <c r="AB2" s="117">
        <v>-22.045871559633</v>
      </c>
      <c r="AC2" s="117">
        <v>-22.045871559633</v>
      </c>
      <c r="AD2" s="117">
        <v>-22.045871559633</v>
      </c>
      <c r="AE2" s="118"/>
      <c r="AF2" s="118"/>
      <c r="AG2" s="118"/>
      <c r="AH2" s="123">
        <v>-0.62</v>
      </c>
      <c r="AI2" s="124">
        <v>-0.012</v>
      </c>
      <c r="AJ2" s="125">
        <f>AA2/K2</f>
        <v>-0.452542372881356</v>
      </c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22"/>
      <c r="BA2" s="129"/>
    </row>
    <row r="3" customHeight="1" spans="1:53">
      <c r="A3" s="94">
        <v>2</v>
      </c>
      <c r="B3" s="95" t="s">
        <v>36</v>
      </c>
      <c r="C3" s="96" t="s">
        <v>45</v>
      </c>
      <c r="D3" s="97" t="s">
        <v>38</v>
      </c>
      <c r="E3" s="97" t="s">
        <v>38</v>
      </c>
      <c r="F3" s="98" t="s">
        <v>46</v>
      </c>
      <c r="G3" s="99" t="s">
        <v>40</v>
      </c>
      <c r="H3" s="95" t="s">
        <v>41</v>
      </c>
      <c r="I3" s="95" t="s">
        <v>47</v>
      </c>
      <c r="J3" s="94">
        <v>4</v>
      </c>
      <c r="K3" s="94">
        <v>50.1</v>
      </c>
      <c r="L3" s="94">
        <v>26.01</v>
      </c>
      <c r="M3" s="94">
        <v>125250</v>
      </c>
      <c r="N3" s="104">
        <v>149818</v>
      </c>
      <c r="O3" s="104">
        <v>65025</v>
      </c>
      <c r="P3" s="94">
        <v>125250</v>
      </c>
      <c r="Q3" s="94">
        <v>0</v>
      </c>
      <c r="R3" s="94">
        <v>68400</v>
      </c>
      <c r="S3" s="95" t="s">
        <v>43</v>
      </c>
      <c r="T3" s="109">
        <v>-0.0493</v>
      </c>
      <c r="U3" s="109">
        <v>1</v>
      </c>
      <c r="V3" s="110" t="s">
        <v>43</v>
      </c>
      <c r="W3" s="110" t="s">
        <v>43</v>
      </c>
      <c r="X3" s="111" t="s">
        <v>44</v>
      </c>
      <c r="Y3" s="112">
        <v>0.49</v>
      </c>
      <c r="Z3" s="117">
        <v>1.57</v>
      </c>
      <c r="AA3" s="117">
        <v>-24.09</v>
      </c>
      <c r="AB3" s="117">
        <v>-22.1009174311927</v>
      </c>
      <c r="AC3" s="117">
        <v>-22.1009174311927</v>
      </c>
      <c r="AD3" s="117">
        <v>-22.1009174311927</v>
      </c>
      <c r="AE3" s="118"/>
      <c r="AF3" s="118"/>
      <c r="AG3" s="118"/>
      <c r="AH3" s="123">
        <v>-0.92</v>
      </c>
      <c r="AI3" s="124">
        <v>-0.012</v>
      </c>
      <c r="AJ3" s="125">
        <f>AA3/K3</f>
        <v>-0.480838323353293</v>
      </c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9"/>
    </row>
    <row r="4" s="68" customFormat="1" customHeight="1" spans="1:52">
      <c r="A4" s="94">
        <v>3</v>
      </c>
      <c r="B4" s="100" t="s">
        <v>36</v>
      </c>
      <c r="C4" s="101" t="s">
        <v>48</v>
      </c>
      <c r="D4" s="101" t="s">
        <v>49</v>
      </c>
      <c r="E4" s="101" t="s">
        <v>49</v>
      </c>
      <c r="F4" s="100" t="s">
        <v>39</v>
      </c>
      <c r="G4" s="100" t="s">
        <v>40</v>
      </c>
      <c r="H4" s="95" t="s">
        <v>50</v>
      </c>
      <c r="I4" s="95" t="s">
        <v>47</v>
      </c>
      <c r="J4" s="94">
        <v>13</v>
      </c>
      <c r="K4" s="94">
        <v>235.1</v>
      </c>
      <c r="L4" s="94">
        <v>142.08</v>
      </c>
      <c r="M4" s="105">
        <f>K4/J4*10000</f>
        <v>180846.153846154</v>
      </c>
      <c r="N4" s="106">
        <v>232260</v>
      </c>
      <c r="O4" s="106">
        <f>L4/J4*10000</f>
        <v>109292.307692308</v>
      </c>
      <c r="P4" s="105">
        <f t="shared" ref="P4" si="0">M4</f>
        <v>180846.153846154</v>
      </c>
      <c r="Q4" s="94">
        <f>3/3</f>
        <v>1</v>
      </c>
      <c r="R4" s="94">
        <f>(12+12+9.6)/3*10000</f>
        <v>112000</v>
      </c>
      <c r="S4" s="100" t="s">
        <v>43</v>
      </c>
      <c r="T4" s="112">
        <f t="shared" ref="T4" si="1">(O4-R4)/R4</f>
        <v>-0.0241758241758242</v>
      </c>
      <c r="U4" s="113">
        <v>1</v>
      </c>
      <c r="V4" s="100" t="s">
        <v>43</v>
      </c>
      <c r="W4" s="100" t="s">
        <v>43</v>
      </c>
      <c r="X4" s="114" t="s">
        <v>51</v>
      </c>
      <c r="Y4" s="112">
        <v>1.15</v>
      </c>
      <c r="Z4" s="117">
        <v>2.19</v>
      </c>
      <c r="AA4" s="117">
        <f t="shared" ref="AA4" si="2">L4-K4</f>
        <v>-93.02</v>
      </c>
      <c r="AB4" s="117">
        <v>-42.1</v>
      </c>
      <c r="AC4" s="117">
        <v>-42.1</v>
      </c>
      <c r="AD4" s="117">
        <v>-42.1</v>
      </c>
      <c r="AE4" s="119"/>
      <c r="AF4" s="119"/>
      <c r="AG4" s="119"/>
      <c r="AH4" s="126"/>
      <c r="AI4" s="126"/>
      <c r="AJ4" s="125">
        <f>AA4/K4</f>
        <v>-0.395661420672054</v>
      </c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</row>
    <row r="5" customHeight="1" spans="36:36">
      <c r="AJ5" t="s">
        <v>52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22"/>
  <sheetViews>
    <sheetView tabSelected="1" zoomScale="80" zoomScaleNormal="80" defaultGridColor="0" colorId="8" workbookViewId="0">
      <pane xSplit="6" ySplit="1" topLeftCell="M2" activePane="bottomRight" state="frozen"/>
      <selection/>
      <selection pane="topRight"/>
      <selection pane="bottomLeft"/>
      <selection pane="bottomRight" activeCell="B6" sqref="B6"/>
    </sheetView>
  </sheetViews>
  <sheetFormatPr defaultColWidth="13.5" defaultRowHeight="21" customHeight="1"/>
  <cols>
    <col min="1" max="1" width="8" style="70" customWidth="1"/>
    <col min="2" max="3" width="16.3333333333333" style="70" customWidth="1"/>
    <col min="4" max="4" width="46.5833333333333" style="70" customWidth="1"/>
    <col min="5" max="6" width="13.5" style="70"/>
    <col min="7" max="7" width="13.5" style="71"/>
    <col min="8" max="8" width="13.5" style="70"/>
    <col min="9" max="11" width="11.25" style="70" customWidth="1"/>
    <col min="12" max="12" width="29" style="70" customWidth="1"/>
    <col min="13" max="13" width="16.4166666666667" style="70" customWidth="1"/>
    <col min="14" max="15" width="11.25" style="70" customWidth="1"/>
    <col min="16" max="16" width="14.8333333333333" style="70" customWidth="1"/>
    <col min="17" max="17" width="13.3333333333333" style="70" customWidth="1"/>
    <col min="18" max="18" width="49.25" style="72" customWidth="1"/>
    <col min="19" max="22" width="21.4166666666667" style="72" customWidth="1"/>
    <col min="23" max="23" width="8.08333333333333" customWidth="1"/>
    <col min="24" max="26" width="8.08333333333333" style="70" customWidth="1"/>
    <col min="27" max="27" width="10.1666666666667" style="70" customWidth="1"/>
    <col min="28" max="28" width="15" customWidth="1"/>
    <col min="29" max="29" width="10.1666666666667" style="70" customWidth="1"/>
    <col min="30" max="16384" width="13.5" style="70"/>
  </cols>
  <sheetData>
    <row r="1" s="68" customFormat="1" ht="16.5" customHeight="1" spans="1:61">
      <c r="A1" s="73" t="s">
        <v>0</v>
      </c>
      <c r="B1" s="74" t="s">
        <v>3</v>
      </c>
      <c r="C1" s="74" t="s">
        <v>4</v>
      </c>
      <c r="D1" s="74" t="s">
        <v>53</v>
      </c>
      <c r="E1" s="74" t="s">
        <v>54</v>
      </c>
      <c r="F1" s="73" t="s">
        <v>55</v>
      </c>
      <c r="G1" s="75" t="s">
        <v>56</v>
      </c>
      <c r="H1" s="74" t="s">
        <v>57</v>
      </c>
      <c r="I1" s="73" t="s">
        <v>58</v>
      </c>
      <c r="J1" s="74" t="s">
        <v>59</v>
      </c>
      <c r="K1" s="74" t="s">
        <v>60</v>
      </c>
      <c r="L1" s="74" t="s">
        <v>61</v>
      </c>
      <c r="M1" s="74" t="s">
        <v>62</v>
      </c>
      <c r="N1" s="80" t="s">
        <v>63</v>
      </c>
      <c r="O1" s="80" t="s">
        <v>64</v>
      </c>
      <c r="P1" s="73" t="s">
        <v>65</v>
      </c>
      <c r="Q1" s="73" t="s">
        <v>66</v>
      </c>
      <c r="R1" s="73" t="s">
        <v>67</v>
      </c>
      <c r="S1" s="82" t="s">
        <v>68</v>
      </c>
      <c r="T1" s="83" t="s">
        <v>69</v>
      </c>
      <c r="U1" s="84" t="s">
        <v>70</v>
      </c>
      <c r="V1" s="84" t="s">
        <v>71</v>
      </c>
      <c r="W1"/>
      <c r="X1" s="85"/>
      <c r="Y1" s="85"/>
      <c r="Z1" s="85"/>
      <c r="AA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</row>
    <row r="2" s="69" customFormat="1" customHeight="1" spans="1:25">
      <c r="A2" s="13">
        <v>1</v>
      </c>
      <c r="B2" s="13" t="s">
        <v>38</v>
      </c>
      <c r="C2" s="13" t="s">
        <v>38</v>
      </c>
      <c r="D2" s="76" t="s">
        <v>72</v>
      </c>
      <c r="E2" s="76" t="s">
        <v>73</v>
      </c>
      <c r="F2" s="76" t="s">
        <v>74</v>
      </c>
      <c r="G2" s="77">
        <v>52.57</v>
      </c>
      <c r="H2" s="13">
        <v>156500</v>
      </c>
      <c r="I2" s="13">
        <v>156500</v>
      </c>
      <c r="J2" s="13">
        <f>68000*1.5</f>
        <v>102000</v>
      </c>
      <c r="K2" s="76" t="s">
        <v>47</v>
      </c>
      <c r="L2" s="15">
        <v>5</v>
      </c>
      <c r="M2" s="13">
        <v>108000</v>
      </c>
      <c r="N2" s="81">
        <f>M2-H2</f>
        <v>-48500</v>
      </c>
      <c r="O2" s="81">
        <f>M2-J2</f>
        <v>6000</v>
      </c>
      <c r="P2" s="76" t="s">
        <v>75</v>
      </c>
      <c r="Q2" s="86">
        <v>1.5</v>
      </c>
      <c r="R2" s="87" t="s">
        <v>76</v>
      </c>
      <c r="S2" s="88">
        <v>-20000</v>
      </c>
      <c r="T2" s="88">
        <f>S2+O2</f>
        <v>-14000</v>
      </c>
      <c r="U2" s="89">
        <f>330*200</f>
        <v>66000</v>
      </c>
      <c r="V2" s="89">
        <v>60000</v>
      </c>
      <c r="W2"/>
      <c r="X2" s="69" t="s">
        <v>77</v>
      </c>
      <c r="Y2" s="69" t="s">
        <v>78</v>
      </c>
    </row>
    <row r="3" s="69" customFormat="1" customHeight="1" spans="1:23">
      <c r="A3" s="13">
        <v>4</v>
      </c>
      <c r="B3" s="13" t="s">
        <v>38</v>
      </c>
      <c r="C3" s="13" t="s">
        <v>38</v>
      </c>
      <c r="D3" s="76" t="s">
        <v>79</v>
      </c>
      <c r="E3" s="76" t="s">
        <v>73</v>
      </c>
      <c r="F3" s="76" t="s">
        <v>74</v>
      </c>
      <c r="G3" s="77">
        <v>30.96</v>
      </c>
      <c r="H3" s="13">
        <v>126500</v>
      </c>
      <c r="I3" s="13">
        <v>126500</v>
      </c>
      <c r="J3" s="13">
        <v>60000</v>
      </c>
      <c r="K3" s="76" t="s">
        <v>42</v>
      </c>
      <c r="L3" s="15">
        <v>5</v>
      </c>
      <c r="M3" s="13">
        <v>10000</v>
      </c>
      <c r="N3" s="81">
        <f t="shared" ref="N3:N22" si="0">M3-H3</f>
        <v>-116500</v>
      </c>
      <c r="O3" s="81">
        <f t="shared" ref="O3:O22" si="1">M3-J3</f>
        <v>-50000</v>
      </c>
      <c r="P3" s="76" t="s">
        <v>80</v>
      </c>
      <c r="Q3" s="86">
        <v>1</v>
      </c>
      <c r="R3" s="87" t="s">
        <v>76</v>
      </c>
      <c r="S3" s="88">
        <v>-20000</v>
      </c>
      <c r="T3" s="88">
        <f t="shared" ref="T3:T22" si="2">S3+O3</f>
        <v>-70000</v>
      </c>
      <c r="U3" s="89">
        <f>330*200</f>
        <v>66000</v>
      </c>
      <c r="V3" s="89">
        <v>60000</v>
      </c>
      <c r="W3"/>
    </row>
    <row r="4" s="69" customFormat="1" customHeight="1" spans="1:28">
      <c r="A4" s="13">
        <v>5</v>
      </c>
      <c r="B4" s="13" t="s">
        <v>38</v>
      </c>
      <c r="C4" s="13" t="s">
        <v>38</v>
      </c>
      <c r="D4" s="76" t="s">
        <v>81</v>
      </c>
      <c r="E4" s="76" t="s">
        <v>82</v>
      </c>
      <c r="F4" s="76" t="s">
        <v>74</v>
      </c>
      <c r="G4" s="77">
        <v>55.01</v>
      </c>
      <c r="H4" s="13">
        <v>146500</v>
      </c>
      <c r="I4" s="13">
        <v>146500</v>
      </c>
      <c r="J4" s="13">
        <f t="shared" ref="J4:J9" si="3">60000*Q4</f>
        <v>72000</v>
      </c>
      <c r="K4" s="76" t="s">
        <v>47</v>
      </c>
      <c r="L4" s="15">
        <v>5</v>
      </c>
      <c r="M4" s="13">
        <v>68400</v>
      </c>
      <c r="N4" s="81">
        <f t="shared" si="0"/>
        <v>-78100</v>
      </c>
      <c r="O4" s="81">
        <f t="shared" si="1"/>
        <v>-3600</v>
      </c>
      <c r="P4" s="76" t="s">
        <v>83</v>
      </c>
      <c r="Q4" s="86">
        <v>1.2</v>
      </c>
      <c r="R4" s="87" t="s">
        <v>76</v>
      </c>
      <c r="S4" s="88">
        <v>-20000</v>
      </c>
      <c r="T4" s="88">
        <f t="shared" si="2"/>
        <v>-23600</v>
      </c>
      <c r="U4" s="89">
        <f>330*200</f>
        <v>66000</v>
      </c>
      <c r="V4" s="89">
        <v>60000</v>
      </c>
      <c r="W4"/>
      <c r="AB4" s="90"/>
    </row>
    <row r="5" s="69" customFormat="1" customHeight="1" spans="1:28">
      <c r="A5" s="13">
        <v>6</v>
      </c>
      <c r="B5" s="13" t="s">
        <v>38</v>
      </c>
      <c r="C5" s="13" t="s">
        <v>38</v>
      </c>
      <c r="D5" s="76" t="s">
        <v>84</v>
      </c>
      <c r="E5" s="76" t="s">
        <v>82</v>
      </c>
      <c r="F5" s="76" t="s">
        <v>74</v>
      </c>
      <c r="G5" s="77">
        <v>41.26</v>
      </c>
      <c r="H5" s="13">
        <v>136500</v>
      </c>
      <c r="I5" s="13">
        <v>136500</v>
      </c>
      <c r="J5" s="13">
        <f t="shared" si="3"/>
        <v>72000</v>
      </c>
      <c r="K5" s="76" t="s">
        <v>47</v>
      </c>
      <c r="L5" s="15">
        <v>5</v>
      </c>
      <c r="M5" s="13">
        <v>68400</v>
      </c>
      <c r="N5" s="81">
        <f t="shared" si="0"/>
        <v>-68100</v>
      </c>
      <c r="O5" s="81">
        <f t="shared" si="1"/>
        <v>-3600</v>
      </c>
      <c r="P5" s="76" t="s">
        <v>83</v>
      </c>
      <c r="Q5" s="86">
        <v>1.2</v>
      </c>
      <c r="R5" s="87" t="s">
        <v>76</v>
      </c>
      <c r="S5" s="88">
        <v>-20000</v>
      </c>
      <c r="T5" s="88">
        <f t="shared" si="2"/>
        <v>-23600</v>
      </c>
      <c r="U5" s="89">
        <f t="shared" ref="U5:U14" si="4">330*200</f>
        <v>66000</v>
      </c>
      <c r="V5" s="89">
        <v>60000</v>
      </c>
      <c r="W5"/>
      <c r="AB5" s="90"/>
    </row>
    <row r="6" s="69" customFormat="1" customHeight="1" spans="1:28">
      <c r="A6" s="13">
        <v>8</v>
      </c>
      <c r="B6" s="13" t="s">
        <v>38</v>
      </c>
      <c r="C6" s="13" t="s">
        <v>38</v>
      </c>
      <c r="D6" s="76" t="s">
        <v>85</v>
      </c>
      <c r="E6" s="76" t="s">
        <v>82</v>
      </c>
      <c r="F6" s="76" t="s">
        <v>74</v>
      </c>
      <c r="G6" s="77">
        <v>36.68</v>
      </c>
      <c r="H6" s="13">
        <v>121500</v>
      </c>
      <c r="I6" s="13">
        <v>121500</v>
      </c>
      <c r="J6" s="13">
        <f t="shared" si="3"/>
        <v>72000</v>
      </c>
      <c r="K6" s="76" t="s">
        <v>47</v>
      </c>
      <c r="L6" s="15">
        <v>5</v>
      </c>
      <c r="M6" s="13">
        <v>68400</v>
      </c>
      <c r="N6" s="81">
        <f t="shared" si="0"/>
        <v>-53100</v>
      </c>
      <c r="O6" s="81">
        <f t="shared" si="1"/>
        <v>-3600</v>
      </c>
      <c r="P6" s="76" t="s">
        <v>83</v>
      </c>
      <c r="Q6" s="86">
        <v>1.2</v>
      </c>
      <c r="R6" s="87" t="s">
        <v>76</v>
      </c>
      <c r="S6" s="88">
        <v>-20000</v>
      </c>
      <c r="T6" s="88">
        <f t="shared" si="2"/>
        <v>-23600</v>
      </c>
      <c r="U6" s="89">
        <f t="shared" si="4"/>
        <v>66000</v>
      </c>
      <c r="V6" s="89">
        <v>60000</v>
      </c>
      <c r="W6"/>
      <c r="AB6" s="90"/>
    </row>
    <row r="7" s="69" customFormat="1" customHeight="1" spans="1:28">
      <c r="A7" s="13">
        <v>2</v>
      </c>
      <c r="B7" s="13" t="s">
        <v>38</v>
      </c>
      <c r="C7" s="13" t="s">
        <v>38</v>
      </c>
      <c r="D7" s="76" t="s">
        <v>86</v>
      </c>
      <c r="E7" s="76" t="s">
        <v>73</v>
      </c>
      <c r="F7" s="76" t="s">
        <v>74</v>
      </c>
      <c r="G7" s="77">
        <v>29.79</v>
      </c>
      <c r="H7" s="13">
        <v>121500</v>
      </c>
      <c r="I7" s="13">
        <v>121500</v>
      </c>
      <c r="J7" s="13">
        <f t="shared" si="3"/>
        <v>48000</v>
      </c>
      <c r="K7" s="13" t="s">
        <v>42</v>
      </c>
      <c r="L7" s="15">
        <v>5</v>
      </c>
      <c r="M7" s="13">
        <v>59400</v>
      </c>
      <c r="N7" s="81">
        <f t="shared" si="0"/>
        <v>-62100</v>
      </c>
      <c r="O7" s="81">
        <f t="shared" si="1"/>
        <v>11400</v>
      </c>
      <c r="P7" s="76" t="s">
        <v>87</v>
      </c>
      <c r="Q7" s="86">
        <v>0.8</v>
      </c>
      <c r="R7" s="87" t="s">
        <v>76</v>
      </c>
      <c r="S7" s="88">
        <v>-20000</v>
      </c>
      <c r="T7" s="88">
        <f t="shared" si="2"/>
        <v>-8600</v>
      </c>
      <c r="U7" s="89">
        <f t="shared" si="4"/>
        <v>66000</v>
      </c>
      <c r="V7" s="89">
        <v>60000</v>
      </c>
      <c r="W7"/>
      <c r="AB7" s="90"/>
    </row>
    <row r="8" s="69" customFormat="1" customHeight="1" spans="1:28">
      <c r="A8" s="13">
        <v>3</v>
      </c>
      <c r="B8" s="13" t="s">
        <v>38</v>
      </c>
      <c r="C8" s="13" t="s">
        <v>38</v>
      </c>
      <c r="D8" s="76" t="s">
        <v>88</v>
      </c>
      <c r="E8" s="76" t="s">
        <v>73</v>
      </c>
      <c r="F8" s="76" t="s">
        <v>74</v>
      </c>
      <c r="G8" s="77">
        <v>29.79</v>
      </c>
      <c r="H8" s="13">
        <v>126500</v>
      </c>
      <c r="I8" s="13">
        <v>126500</v>
      </c>
      <c r="J8" s="13">
        <f t="shared" si="3"/>
        <v>48000</v>
      </c>
      <c r="K8" s="13" t="s">
        <v>42</v>
      </c>
      <c r="L8" s="15">
        <v>5</v>
      </c>
      <c r="M8" s="13">
        <v>59400</v>
      </c>
      <c r="N8" s="81">
        <f t="shared" si="0"/>
        <v>-67100</v>
      </c>
      <c r="O8" s="81">
        <f t="shared" si="1"/>
        <v>11400</v>
      </c>
      <c r="P8" s="76" t="s">
        <v>87</v>
      </c>
      <c r="Q8" s="86">
        <v>0.8</v>
      </c>
      <c r="R8" s="87" t="s">
        <v>76</v>
      </c>
      <c r="S8" s="88">
        <v>-20000</v>
      </c>
      <c r="T8" s="88">
        <f t="shared" si="2"/>
        <v>-8600</v>
      </c>
      <c r="U8" s="89">
        <f t="shared" si="4"/>
        <v>66000</v>
      </c>
      <c r="V8" s="89">
        <v>60000</v>
      </c>
      <c r="W8"/>
      <c r="AB8" s="90"/>
    </row>
    <row r="9" s="69" customFormat="1" customHeight="1" spans="1:28">
      <c r="A9" s="13">
        <v>7</v>
      </c>
      <c r="B9" s="13" t="s">
        <v>38</v>
      </c>
      <c r="C9" s="13" t="s">
        <v>38</v>
      </c>
      <c r="D9" s="76" t="s">
        <v>89</v>
      </c>
      <c r="E9" s="76" t="s">
        <v>82</v>
      </c>
      <c r="F9" s="76" t="s">
        <v>74</v>
      </c>
      <c r="G9" s="77">
        <v>35.29</v>
      </c>
      <c r="H9" s="13">
        <v>96500</v>
      </c>
      <c r="I9" s="13">
        <v>96500</v>
      </c>
      <c r="J9" s="13">
        <f t="shared" si="3"/>
        <v>48000</v>
      </c>
      <c r="K9" s="13" t="s">
        <v>42</v>
      </c>
      <c r="L9" s="15">
        <v>5</v>
      </c>
      <c r="M9" s="13">
        <v>54900</v>
      </c>
      <c r="N9" s="81">
        <f t="shared" si="0"/>
        <v>-41600</v>
      </c>
      <c r="O9" s="81">
        <f t="shared" si="1"/>
        <v>6900</v>
      </c>
      <c r="P9" s="76" t="s">
        <v>87</v>
      </c>
      <c r="Q9" s="86">
        <v>0.8</v>
      </c>
      <c r="R9" s="87" t="s">
        <v>76</v>
      </c>
      <c r="S9" s="88">
        <v>-20000</v>
      </c>
      <c r="T9" s="88">
        <f t="shared" si="2"/>
        <v>-13100</v>
      </c>
      <c r="U9" s="89">
        <f t="shared" si="4"/>
        <v>66000</v>
      </c>
      <c r="V9" s="89">
        <v>60000</v>
      </c>
      <c r="W9"/>
      <c r="AB9" s="90"/>
    </row>
    <row r="10" customHeight="1" spans="1:22">
      <c r="A10" s="15">
        <v>13</v>
      </c>
      <c r="B10" s="15" t="s">
        <v>49</v>
      </c>
      <c r="C10" s="15" t="s">
        <v>49</v>
      </c>
      <c r="D10" s="78" t="s">
        <v>90</v>
      </c>
      <c r="E10" s="78" t="s">
        <v>73</v>
      </c>
      <c r="F10" s="78" t="s">
        <v>74</v>
      </c>
      <c r="G10" s="79">
        <v>55.2</v>
      </c>
      <c r="H10" s="15">
        <v>120000</v>
      </c>
      <c r="I10" s="15">
        <f t="shared" ref="I10:I22" si="5">H10</f>
        <v>120000</v>
      </c>
      <c r="J10" s="13">
        <v>95000</v>
      </c>
      <c r="K10" s="15" t="s">
        <v>47</v>
      </c>
      <c r="L10" s="15">
        <v>13</v>
      </c>
      <c r="M10" s="15">
        <v>96000</v>
      </c>
      <c r="N10" s="81">
        <f t="shared" si="0"/>
        <v>-24000</v>
      </c>
      <c r="O10" s="81">
        <f t="shared" si="1"/>
        <v>1000</v>
      </c>
      <c r="P10" s="78" t="s">
        <v>80</v>
      </c>
      <c r="Q10" s="86">
        <v>1</v>
      </c>
      <c r="R10" s="87" t="s">
        <v>76</v>
      </c>
      <c r="S10" s="88">
        <v>-20000</v>
      </c>
      <c r="T10" s="88">
        <f t="shared" si="2"/>
        <v>-19000</v>
      </c>
      <c r="U10" s="89">
        <f t="shared" si="4"/>
        <v>66000</v>
      </c>
      <c r="V10" s="89">
        <v>60000</v>
      </c>
    </row>
    <row r="11" customHeight="1" spans="1:22">
      <c r="A11" s="15">
        <v>17</v>
      </c>
      <c r="B11" s="15" t="s">
        <v>49</v>
      </c>
      <c r="C11" s="15" t="s">
        <v>49</v>
      </c>
      <c r="D11" s="78" t="s">
        <v>91</v>
      </c>
      <c r="E11" s="78" t="s">
        <v>73</v>
      </c>
      <c r="F11" s="78" t="s">
        <v>74</v>
      </c>
      <c r="G11" s="79">
        <v>55.2</v>
      </c>
      <c r="H11" s="15">
        <v>120000</v>
      </c>
      <c r="I11" s="15">
        <f t="shared" si="5"/>
        <v>120000</v>
      </c>
      <c r="J11" s="13">
        <v>95000</v>
      </c>
      <c r="K11" s="15" t="s">
        <v>47</v>
      </c>
      <c r="L11" s="15">
        <v>13</v>
      </c>
      <c r="M11" s="15">
        <v>96000</v>
      </c>
      <c r="N11" s="81">
        <f t="shared" si="0"/>
        <v>-24000</v>
      </c>
      <c r="O11" s="81">
        <f t="shared" si="1"/>
        <v>1000</v>
      </c>
      <c r="P11" s="78" t="s">
        <v>80</v>
      </c>
      <c r="Q11" s="86">
        <v>1</v>
      </c>
      <c r="R11" s="87" t="s">
        <v>76</v>
      </c>
      <c r="S11" s="88">
        <v>-20000</v>
      </c>
      <c r="T11" s="88">
        <f t="shared" si="2"/>
        <v>-19000</v>
      </c>
      <c r="U11" s="89">
        <f t="shared" si="4"/>
        <v>66000</v>
      </c>
      <c r="V11" s="89">
        <v>60000</v>
      </c>
    </row>
    <row r="12" customHeight="1" spans="1:22">
      <c r="A12" s="15">
        <v>19</v>
      </c>
      <c r="B12" s="15" t="s">
        <v>49</v>
      </c>
      <c r="C12" s="15" t="s">
        <v>49</v>
      </c>
      <c r="D12" s="78" t="s">
        <v>92</v>
      </c>
      <c r="E12" s="78" t="s">
        <v>73</v>
      </c>
      <c r="F12" s="78" t="s">
        <v>74</v>
      </c>
      <c r="G12" s="79">
        <v>55.2</v>
      </c>
      <c r="H12" s="15">
        <v>110000</v>
      </c>
      <c r="I12" s="15">
        <f t="shared" si="5"/>
        <v>110000</v>
      </c>
      <c r="J12" s="13">
        <v>95000</v>
      </c>
      <c r="K12" s="15" t="s">
        <v>47</v>
      </c>
      <c r="L12" s="15">
        <v>13</v>
      </c>
      <c r="M12" s="15">
        <v>96000</v>
      </c>
      <c r="N12" s="81">
        <f t="shared" si="0"/>
        <v>-14000</v>
      </c>
      <c r="O12" s="81">
        <f t="shared" si="1"/>
        <v>1000</v>
      </c>
      <c r="P12" s="78" t="s">
        <v>80</v>
      </c>
      <c r="Q12" s="86">
        <v>1</v>
      </c>
      <c r="R12" s="87" t="s">
        <v>76</v>
      </c>
      <c r="S12" s="88">
        <v>-20000</v>
      </c>
      <c r="T12" s="88">
        <f t="shared" si="2"/>
        <v>-19000</v>
      </c>
      <c r="U12" s="89">
        <f t="shared" si="4"/>
        <v>66000</v>
      </c>
      <c r="V12" s="89">
        <v>60000</v>
      </c>
    </row>
    <row r="13" customHeight="1" spans="1:22">
      <c r="A13" s="15">
        <v>25</v>
      </c>
      <c r="B13" s="15" t="s">
        <v>49</v>
      </c>
      <c r="C13" s="15" t="s">
        <v>49</v>
      </c>
      <c r="D13" s="78" t="s">
        <v>93</v>
      </c>
      <c r="E13" s="78" t="s">
        <v>73</v>
      </c>
      <c r="F13" s="78" t="s">
        <v>74</v>
      </c>
      <c r="G13" s="79">
        <v>55.2</v>
      </c>
      <c r="H13" s="15">
        <v>120000</v>
      </c>
      <c r="I13" s="15">
        <f t="shared" si="5"/>
        <v>120000</v>
      </c>
      <c r="J13" s="13">
        <v>95000</v>
      </c>
      <c r="K13" s="15" t="s">
        <v>47</v>
      </c>
      <c r="L13" s="15">
        <v>13</v>
      </c>
      <c r="M13" s="15">
        <v>96000</v>
      </c>
      <c r="N13" s="81">
        <f t="shared" si="0"/>
        <v>-24000</v>
      </c>
      <c r="O13" s="81">
        <f t="shared" si="1"/>
        <v>1000</v>
      </c>
      <c r="P13" s="78" t="s">
        <v>80</v>
      </c>
      <c r="Q13" s="86">
        <v>1</v>
      </c>
      <c r="R13" s="87" t="s">
        <v>76</v>
      </c>
      <c r="S13" s="88">
        <v>-20000</v>
      </c>
      <c r="T13" s="88">
        <f t="shared" si="2"/>
        <v>-19000</v>
      </c>
      <c r="U13" s="89">
        <f t="shared" si="4"/>
        <v>66000</v>
      </c>
      <c r="V13" s="89">
        <v>60000</v>
      </c>
    </row>
    <row r="14" customHeight="1" spans="1:22">
      <c r="A14" s="15">
        <v>26</v>
      </c>
      <c r="B14" s="15" t="s">
        <v>49</v>
      </c>
      <c r="C14" s="15" t="s">
        <v>49</v>
      </c>
      <c r="D14" s="78" t="s">
        <v>94</v>
      </c>
      <c r="E14" s="78" t="s">
        <v>73</v>
      </c>
      <c r="F14" s="78" t="s">
        <v>74</v>
      </c>
      <c r="G14" s="79">
        <v>55.2</v>
      </c>
      <c r="H14" s="15">
        <v>120000</v>
      </c>
      <c r="I14" s="15">
        <f t="shared" si="5"/>
        <v>120000</v>
      </c>
      <c r="J14" s="13">
        <v>95000</v>
      </c>
      <c r="K14" s="15" t="s">
        <v>47</v>
      </c>
      <c r="L14" s="15">
        <v>13</v>
      </c>
      <c r="M14" s="15">
        <v>96000</v>
      </c>
      <c r="N14" s="81">
        <f t="shared" si="0"/>
        <v>-24000</v>
      </c>
      <c r="O14" s="81">
        <f t="shared" si="1"/>
        <v>1000</v>
      </c>
      <c r="P14" s="78" t="s">
        <v>80</v>
      </c>
      <c r="Q14" s="86">
        <v>1</v>
      </c>
      <c r="R14" s="87" t="s">
        <v>76</v>
      </c>
      <c r="S14" s="88">
        <v>-20000</v>
      </c>
      <c r="T14" s="88">
        <f t="shared" si="2"/>
        <v>-19000</v>
      </c>
      <c r="U14" s="89">
        <f t="shared" si="4"/>
        <v>66000</v>
      </c>
      <c r="V14" s="89">
        <v>60000</v>
      </c>
    </row>
    <row r="15" customHeight="1" spans="1:22">
      <c r="A15" s="15">
        <v>28</v>
      </c>
      <c r="B15" s="15" t="s">
        <v>49</v>
      </c>
      <c r="C15" s="15" t="s">
        <v>49</v>
      </c>
      <c r="D15" s="78" t="s">
        <v>95</v>
      </c>
      <c r="E15" s="78" t="s">
        <v>73</v>
      </c>
      <c r="F15" s="78" t="s">
        <v>74</v>
      </c>
      <c r="G15" s="79">
        <v>55.2</v>
      </c>
      <c r="H15" s="15">
        <v>120000</v>
      </c>
      <c r="I15" s="15">
        <f t="shared" si="5"/>
        <v>120000</v>
      </c>
      <c r="J15" s="13">
        <v>95000</v>
      </c>
      <c r="K15" s="15" t="s">
        <v>47</v>
      </c>
      <c r="L15" s="15">
        <v>13</v>
      </c>
      <c r="M15" s="15">
        <v>96000</v>
      </c>
      <c r="N15" s="81">
        <f t="shared" si="0"/>
        <v>-24000</v>
      </c>
      <c r="O15" s="81">
        <f t="shared" si="1"/>
        <v>1000</v>
      </c>
      <c r="P15" s="78" t="s">
        <v>80</v>
      </c>
      <c r="Q15" s="86">
        <v>1</v>
      </c>
      <c r="R15" s="87" t="s">
        <v>76</v>
      </c>
      <c r="S15" s="88">
        <v>-20000</v>
      </c>
      <c r="T15" s="88">
        <f t="shared" si="2"/>
        <v>-19000</v>
      </c>
      <c r="U15" s="89">
        <f t="shared" ref="U15:U22" si="6">330*200</f>
        <v>66000</v>
      </c>
      <c r="V15" s="89">
        <v>60000</v>
      </c>
    </row>
    <row r="16" customHeight="1" spans="1:22">
      <c r="A16" s="15">
        <v>29</v>
      </c>
      <c r="B16" s="15" t="s">
        <v>49</v>
      </c>
      <c r="C16" s="15" t="s">
        <v>49</v>
      </c>
      <c r="D16" s="78" t="s">
        <v>96</v>
      </c>
      <c r="E16" s="78" t="s">
        <v>73</v>
      </c>
      <c r="F16" s="78" t="s">
        <v>74</v>
      </c>
      <c r="G16" s="79">
        <v>55.2</v>
      </c>
      <c r="H16" s="15">
        <v>96000</v>
      </c>
      <c r="I16" s="15">
        <f t="shared" si="5"/>
        <v>96000</v>
      </c>
      <c r="J16" s="13">
        <f>95000*Q16</f>
        <v>85500</v>
      </c>
      <c r="K16" s="15" t="s">
        <v>47</v>
      </c>
      <c r="L16" s="15">
        <v>13</v>
      </c>
      <c r="M16" s="15">
        <v>76800</v>
      </c>
      <c r="N16" s="81">
        <f t="shared" si="0"/>
        <v>-19200</v>
      </c>
      <c r="O16" s="81">
        <f t="shared" si="1"/>
        <v>-8700</v>
      </c>
      <c r="P16" s="78" t="s">
        <v>97</v>
      </c>
      <c r="Q16" s="86">
        <v>0.9</v>
      </c>
      <c r="R16" s="87" t="s">
        <v>76</v>
      </c>
      <c r="S16" s="88">
        <v>-20000</v>
      </c>
      <c r="T16" s="88">
        <f t="shared" si="2"/>
        <v>-28700</v>
      </c>
      <c r="U16" s="89">
        <f t="shared" si="6"/>
        <v>66000</v>
      </c>
      <c r="V16" s="89">
        <v>60000</v>
      </c>
    </row>
    <row r="17" customHeight="1" spans="1:22">
      <c r="A17" s="15">
        <v>21</v>
      </c>
      <c r="B17" s="15" t="s">
        <v>49</v>
      </c>
      <c r="C17" s="15" t="s">
        <v>49</v>
      </c>
      <c r="D17" s="78" t="s">
        <v>98</v>
      </c>
      <c r="E17" s="78" t="s">
        <v>73</v>
      </c>
      <c r="F17" s="78" t="s">
        <v>74</v>
      </c>
      <c r="G17" s="79">
        <v>78.5</v>
      </c>
      <c r="H17" s="15">
        <v>160000</v>
      </c>
      <c r="I17" s="15">
        <f t="shared" si="5"/>
        <v>160000</v>
      </c>
      <c r="J17" s="13">
        <f t="shared" ref="J17:J22" si="7">95000*Q17</f>
        <v>104500</v>
      </c>
      <c r="K17" s="15" t="s">
        <v>47</v>
      </c>
      <c r="L17" s="15">
        <v>13</v>
      </c>
      <c r="M17" s="15">
        <v>128000</v>
      </c>
      <c r="N17" s="81">
        <f t="shared" si="0"/>
        <v>-32000</v>
      </c>
      <c r="O17" s="81">
        <f t="shared" si="1"/>
        <v>23500</v>
      </c>
      <c r="P17" s="78" t="s">
        <v>99</v>
      </c>
      <c r="Q17" s="86">
        <v>1.1</v>
      </c>
      <c r="R17" s="87" t="s">
        <v>76</v>
      </c>
      <c r="S17" s="88">
        <v>-20000</v>
      </c>
      <c r="T17" s="88">
        <f t="shared" si="2"/>
        <v>3499.99999999999</v>
      </c>
      <c r="U17" s="89">
        <f t="shared" si="6"/>
        <v>66000</v>
      </c>
      <c r="V17" s="89">
        <v>60000</v>
      </c>
    </row>
    <row r="18" customHeight="1" spans="1:22">
      <c r="A18" s="15">
        <v>35</v>
      </c>
      <c r="B18" s="15" t="s">
        <v>49</v>
      </c>
      <c r="C18" s="15" t="s">
        <v>49</v>
      </c>
      <c r="D18" s="78" t="s">
        <v>100</v>
      </c>
      <c r="E18" s="78" t="s">
        <v>73</v>
      </c>
      <c r="F18" s="78" t="s">
        <v>74</v>
      </c>
      <c r="G18" s="79">
        <v>92.1322</v>
      </c>
      <c r="H18" s="15">
        <v>355000</v>
      </c>
      <c r="I18" s="15">
        <f t="shared" si="5"/>
        <v>355000</v>
      </c>
      <c r="J18" s="13">
        <f t="shared" si="7"/>
        <v>161500</v>
      </c>
      <c r="K18" s="15" t="s">
        <v>47</v>
      </c>
      <c r="L18" s="15">
        <v>13</v>
      </c>
      <c r="M18" s="15">
        <v>128000</v>
      </c>
      <c r="N18" s="81">
        <f t="shared" si="0"/>
        <v>-227000</v>
      </c>
      <c r="O18" s="81">
        <f t="shared" si="1"/>
        <v>-33500</v>
      </c>
      <c r="P18" s="78" t="s">
        <v>101</v>
      </c>
      <c r="Q18" s="86">
        <v>1.7</v>
      </c>
      <c r="R18" s="87" t="s">
        <v>76</v>
      </c>
      <c r="S18" s="88">
        <v>-20000</v>
      </c>
      <c r="T18" s="88">
        <f t="shared" si="2"/>
        <v>-53500</v>
      </c>
      <c r="U18" s="89">
        <f t="shared" si="6"/>
        <v>66000</v>
      </c>
      <c r="V18" s="89">
        <v>60000</v>
      </c>
    </row>
    <row r="19" customHeight="1" spans="1:22">
      <c r="A19" s="15">
        <v>38</v>
      </c>
      <c r="B19" s="15" t="s">
        <v>49</v>
      </c>
      <c r="C19" s="15" t="s">
        <v>49</v>
      </c>
      <c r="D19" s="78" t="s">
        <v>102</v>
      </c>
      <c r="E19" s="78" t="s">
        <v>73</v>
      </c>
      <c r="F19" s="78" t="s">
        <v>74</v>
      </c>
      <c r="G19" s="79">
        <v>92.1322</v>
      </c>
      <c r="H19" s="15">
        <v>160000</v>
      </c>
      <c r="I19" s="15">
        <f t="shared" si="5"/>
        <v>160000</v>
      </c>
      <c r="J19" s="13">
        <f t="shared" si="7"/>
        <v>161500</v>
      </c>
      <c r="K19" s="15" t="s">
        <v>47</v>
      </c>
      <c r="L19" s="15">
        <v>13</v>
      </c>
      <c r="M19" s="15">
        <v>128000</v>
      </c>
      <c r="N19" s="81">
        <f t="shared" si="0"/>
        <v>-32000</v>
      </c>
      <c r="O19" s="81">
        <f t="shared" si="1"/>
        <v>-33500</v>
      </c>
      <c r="P19" s="78" t="s">
        <v>101</v>
      </c>
      <c r="Q19" s="86">
        <v>1.7</v>
      </c>
      <c r="R19" s="87" t="s">
        <v>76</v>
      </c>
      <c r="S19" s="88">
        <v>-20000</v>
      </c>
      <c r="T19" s="88">
        <f t="shared" si="2"/>
        <v>-53500</v>
      </c>
      <c r="U19" s="89">
        <f t="shared" si="6"/>
        <v>66000</v>
      </c>
      <c r="V19" s="89">
        <v>60000</v>
      </c>
    </row>
    <row r="20" customHeight="1" spans="1:22">
      <c r="A20" s="15">
        <v>39</v>
      </c>
      <c r="B20" s="15" t="s">
        <v>49</v>
      </c>
      <c r="C20" s="15" t="s">
        <v>49</v>
      </c>
      <c r="D20" s="78" t="s">
        <v>103</v>
      </c>
      <c r="E20" s="78" t="s">
        <v>73</v>
      </c>
      <c r="F20" s="78" t="s">
        <v>74</v>
      </c>
      <c r="G20" s="79">
        <v>92.1322</v>
      </c>
      <c r="H20" s="15">
        <v>355000</v>
      </c>
      <c r="I20" s="15">
        <f t="shared" si="5"/>
        <v>355000</v>
      </c>
      <c r="J20" s="13">
        <f t="shared" si="7"/>
        <v>161500</v>
      </c>
      <c r="K20" s="15" t="s">
        <v>47</v>
      </c>
      <c r="L20" s="15">
        <v>13</v>
      </c>
      <c r="M20" s="15">
        <v>128000</v>
      </c>
      <c r="N20" s="81">
        <f t="shared" si="0"/>
        <v>-227000</v>
      </c>
      <c r="O20" s="81">
        <f t="shared" si="1"/>
        <v>-33500</v>
      </c>
      <c r="P20" s="78" t="s">
        <v>101</v>
      </c>
      <c r="Q20" s="86">
        <v>1.7</v>
      </c>
      <c r="R20" s="87" t="s">
        <v>76</v>
      </c>
      <c r="S20" s="88">
        <v>-20000</v>
      </c>
      <c r="T20" s="88">
        <f t="shared" si="2"/>
        <v>-53500</v>
      </c>
      <c r="U20" s="89">
        <f t="shared" si="6"/>
        <v>66000</v>
      </c>
      <c r="V20" s="89">
        <v>60000</v>
      </c>
    </row>
    <row r="21" customHeight="1" spans="1:22">
      <c r="A21" s="15">
        <v>40</v>
      </c>
      <c r="B21" s="15" t="s">
        <v>49</v>
      </c>
      <c r="C21" s="15" t="s">
        <v>49</v>
      </c>
      <c r="D21" s="78" t="s">
        <v>104</v>
      </c>
      <c r="E21" s="78" t="s">
        <v>73</v>
      </c>
      <c r="F21" s="78" t="s">
        <v>74</v>
      </c>
      <c r="G21" s="79">
        <v>92.1322</v>
      </c>
      <c r="H21" s="15">
        <v>160000</v>
      </c>
      <c r="I21" s="15">
        <f t="shared" si="5"/>
        <v>160000</v>
      </c>
      <c r="J21" s="13">
        <f t="shared" si="7"/>
        <v>161500</v>
      </c>
      <c r="K21" s="15" t="s">
        <v>47</v>
      </c>
      <c r="L21" s="15">
        <v>13</v>
      </c>
      <c r="M21" s="15">
        <v>128000</v>
      </c>
      <c r="N21" s="81">
        <f t="shared" si="0"/>
        <v>-32000</v>
      </c>
      <c r="O21" s="81">
        <f t="shared" si="1"/>
        <v>-33500</v>
      </c>
      <c r="P21" s="78" t="s">
        <v>101</v>
      </c>
      <c r="Q21" s="86">
        <v>1.7</v>
      </c>
      <c r="R21" s="87" t="s">
        <v>76</v>
      </c>
      <c r="S21" s="88">
        <v>-20000</v>
      </c>
      <c r="T21" s="88">
        <f t="shared" si="2"/>
        <v>-53500</v>
      </c>
      <c r="U21" s="89">
        <f t="shared" si="6"/>
        <v>66000</v>
      </c>
      <c r="V21" s="89">
        <v>60000</v>
      </c>
    </row>
    <row r="22" customHeight="1" spans="1:22">
      <c r="A22" s="15">
        <v>41</v>
      </c>
      <c r="B22" s="15" t="s">
        <v>49</v>
      </c>
      <c r="C22" s="15" t="s">
        <v>49</v>
      </c>
      <c r="D22" s="78" t="s">
        <v>105</v>
      </c>
      <c r="E22" s="78" t="s">
        <v>73</v>
      </c>
      <c r="F22" s="78" t="s">
        <v>74</v>
      </c>
      <c r="G22" s="79">
        <v>92.1322</v>
      </c>
      <c r="H22" s="15">
        <v>355000</v>
      </c>
      <c r="I22" s="15">
        <f t="shared" si="5"/>
        <v>355000</v>
      </c>
      <c r="J22" s="13">
        <f t="shared" si="7"/>
        <v>161500</v>
      </c>
      <c r="K22" s="15" t="s">
        <v>47</v>
      </c>
      <c r="L22" s="15">
        <v>13</v>
      </c>
      <c r="M22" s="15">
        <v>128000</v>
      </c>
      <c r="N22" s="81">
        <f t="shared" si="0"/>
        <v>-227000</v>
      </c>
      <c r="O22" s="81">
        <f t="shared" si="1"/>
        <v>-33500</v>
      </c>
      <c r="P22" s="78" t="s">
        <v>101</v>
      </c>
      <c r="Q22" s="86">
        <v>1.7</v>
      </c>
      <c r="R22" s="87" t="s">
        <v>76</v>
      </c>
      <c r="S22" s="88">
        <v>-20000</v>
      </c>
      <c r="T22" s="88">
        <f t="shared" si="2"/>
        <v>-53500</v>
      </c>
      <c r="U22" s="89">
        <f t="shared" si="6"/>
        <v>66000</v>
      </c>
      <c r="V22" s="89">
        <v>60000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8"/>
  <sheetViews>
    <sheetView workbookViewId="0">
      <selection activeCell="B2" sqref="B2:H18"/>
    </sheetView>
  </sheetViews>
  <sheetFormatPr defaultColWidth="8.83333333333333" defaultRowHeight="14.5" outlineLevelCol="7"/>
  <cols>
    <col min="4" max="4" width="12.9166666666667"/>
    <col min="5" max="5" width="10.6666666666667" customWidth="1"/>
    <col min="6" max="6" width="12.9166666666667"/>
    <col min="8" max="8" width="12.9166666666667"/>
  </cols>
  <sheetData>
    <row r="2" spans="2:8">
      <c r="B2" s="66" t="s">
        <v>106</v>
      </c>
      <c r="C2" s="67"/>
      <c r="D2" s="67"/>
      <c r="E2" s="67"/>
      <c r="F2" s="67"/>
      <c r="G2" s="67"/>
      <c r="H2" s="67"/>
    </row>
    <row r="3" spans="2:8">
      <c r="B3" s="67"/>
      <c r="C3" s="67"/>
      <c r="D3" s="67"/>
      <c r="E3" s="67"/>
      <c r="F3" s="67"/>
      <c r="G3" s="67"/>
      <c r="H3" s="67"/>
    </row>
    <row r="4" spans="2:8">
      <c r="B4" s="67"/>
      <c r="C4" s="67"/>
      <c r="D4" s="67"/>
      <c r="E4" s="67"/>
      <c r="F4" s="67"/>
      <c r="G4" s="67"/>
      <c r="H4" s="67"/>
    </row>
    <row r="5" spans="2:8">
      <c r="B5" s="67"/>
      <c r="C5" s="67"/>
      <c r="D5" s="67"/>
      <c r="E5" s="67"/>
      <c r="F5" s="67"/>
      <c r="G5" s="67"/>
      <c r="H5" s="67"/>
    </row>
    <row r="6" spans="2:8">
      <c r="B6" s="67"/>
      <c r="C6" s="67"/>
      <c r="D6" s="67"/>
      <c r="E6" s="67"/>
      <c r="F6" s="67"/>
      <c r="G6" s="67"/>
      <c r="H6" s="67"/>
    </row>
    <row r="7" spans="2:8">
      <c r="B7" s="67"/>
      <c r="C7" s="67"/>
      <c r="D7" s="67"/>
      <c r="E7" s="67"/>
      <c r="F7" s="67"/>
      <c r="G7" s="67"/>
      <c r="H7" s="67"/>
    </row>
    <row r="8" spans="2:8">
      <c r="B8" s="67"/>
      <c r="C8" s="67"/>
      <c r="D8" s="67"/>
      <c r="E8" s="67"/>
      <c r="F8" s="67"/>
      <c r="G8" s="67"/>
      <c r="H8" s="67"/>
    </row>
    <row r="9" spans="2:8">
      <c r="B9" s="67"/>
      <c r="C9" s="67"/>
      <c r="D9" s="67"/>
      <c r="E9" s="67"/>
      <c r="F9" s="67"/>
      <c r="G9" s="67"/>
      <c r="H9" s="67"/>
    </row>
    <row r="10" spans="2:8">
      <c r="B10" s="67"/>
      <c r="C10" s="67"/>
      <c r="D10" s="67"/>
      <c r="E10" s="67"/>
      <c r="F10" s="67"/>
      <c r="G10" s="67"/>
      <c r="H10" s="67"/>
    </row>
    <row r="11" spans="2:8">
      <c r="B11" s="67"/>
      <c r="C11" s="67"/>
      <c r="D11" s="67"/>
      <c r="E11" s="67"/>
      <c r="F11" s="67"/>
      <c r="G11" s="67"/>
      <c r="H11" s="67"/>
    </row>
    <row r="12" spans="2:8">
      <c r="B12" s="67"/>
      <c r="C12" s="67"/>
      <c r="D12" s="67"/>
      <c r="E12" s="67"/>
      <c r="F12" s="67"/>
      <c r="G12" s="67"/>
      <c r="H12" s="67"/>
    </row>
    <row r="13" spans="2:8">
      <c r="B13" s="67"/>
      <c r="C13" s="67"/>
      <c r="D13" s="67"/>
      <c r="E13" s="67"/>
      <c r="F13" s="67"/>
      <c r="G13" s="67"/>
      <c r="H13" s="67"/>
    </row>
    <row r="14" spans="2:8">
      <c r="B14" s="67"/>
      <c r="C14" s="67"/>
      <c r="D14" s="67"/>
      <c r="E14" s="67"/>
      <c r="F14" s="67"/>
      <c r="G14" s="67"/>
      <c r="H14" s="67"/>
    </row>
    <row r="15" spans="2:8">
      <c r="B15" s="67"/>
      <c r="C15" s="67"/>
      <c r="D15" s="67"/>
      <c r="E15" s="67"/>
      <c r="F15" s="67"/>
      <c r="G15" s="67"/>
      <c r="H15" s="67"/>
    </row>
    <row r="16" spans="2:8">
      <c r="B16" s="67"/>
      <c r="C16" s="67"/>
      <c r="D16" s="67"/>
      <c r="E16" s="67"/>
      <c r="F16" s="67"/>
      <c r="G16" s="67"/>
      <c r="H16" s="67"/>
    </row>
    <row r="17" spans="2:8">
      <c r="B17" s="67"/>
      <c r="C17" s="67"/>
      <c r="D17" s="67"/>
      <c r="E17" s="67"/>
      <c r="F17" s="67"/>
      <c r="G17" s="67"/>
      <c r="H17" s="67"/>
    </row>
    <row r="18" spans="2:8">
      <c r="B18" s="67"/>
      <c r="C18" s="67"/>
      <c r="D18" s="67"/>
      <c r="E18" s="67"/>
      <c r="F18" s="67"/>
      <c r="G18" s="67"/>
      <c r="H18" s="67"/>
    </row>
  </sheetData>
  <mergeCells count="1">
    <mergeCell ref="B2:H18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zoomScale="70" zoomScaleNormal="70" workbookViewId="0">
      <selection activeCell="B45" sqref="B45"/>
    </sheetView>
  </sheetViews>
  <sheetFormatPr defaultColWidth="8.66666666666667" defaultRowHeight="14.5"/>
  <cols>
    <col min="2" max="3" width="16.3333333333333" customWidth="1"/>
    <col min="4" max="4" width="18.3333333333333" customWidth="1"/>
    <col min="5" max="5" width="19.25" customWidth="1"/>
    <col min="6" max="6" width="16.3333333333333" customWidth="1"/>
    <col min="7" max="7" width="21" customWidth="1"/>
    <col min="8" max="8" width="16.3333333333333" customWidth="1"/>
  </cols>
  <sheetData>
    <row r="1" spans="1:8">
      <c r="A1" s="32" t="s">
        <v>107</v>
      </c>
      <c r="B1" s="32" t="s">
        <v>108</v>
      </c>
      <c r="C1" s="33" t="s">
        <v>109</v>
      </c>
      <c r="D1" s="33" t="s">
        <v>110</v>
      </c>
      <c r="E1" s="33" t="s">
        <v>111</v>
      </c>
      <c r="F1" s="34"/>
      <c r="G1" s="35" t="s">
        <v>112</v>
      </c>
      <c r="H1" s="34"/>
    </row>
    <row r="2" spans="1:8">
      <c r="A2" s="36" t="s">
        <v>42</v>
      </c>
      <c r="B2" s="36"/>
      <c r="C2" s="37" t="s">
        <v>113</v>
      </c>
      <c r="D2" s="37" t="s">
        <v>114</v>
      </c>
      <c r="E2" s="36"/>
      <c r="F2" s="34"/>
      <c r="G2" s="35" t="s">
        <v>115</v>
      </c>
      <c r="H2" s="34"/>
    </row>
    <row r="3" spans="1:8">
      <c r="A3" s="36"/>
      <c r="B3" s="36"/>
      <c r="C3" s="36" t="s">
        <v>116</v>
      </c>
      <c r="D3" s="36" t="s">
        <v>117</v>
      </c>
      <c r="E3" s="36" t="s">
        <v>118</v>
      </c>
      <c r="F3" s="34"/>
      <c r="G3" s="35" t="s">
        <v>119</v>
      </c>
      <c r="H3" s="34"/>
    </row>
    <row r="4" spans="1:8">
      <c r="A4" s="36"/>
      <c r="B4" s="36"/>
      <c r="C4" s="36"/>
      <c r="D4" s="36" t="s">
        <v>120</v>
      </c>
      <c r="E4" s="36" t="s">
        <v>121</v>
      </c>
      <c r="F4" s="34"/>
      <c r="G4" s="35" t="s">
        <v>122</v>
      </c>
      <c r="H4" s="34"/>
    </row>
    <row r="5" spans="1:8">
      <c r="A5" s="36"/>
      <c r="B5" s="36"/>
      <c r="C5" s="38" t="s">
        <v>123</v>
      </c>
      <c r="D5" s="38"/>
      <c r="E5" s="38" t="s">
        <v>121</v>
      </c>
      <c r="F5" s="34"/>
      <c r="H5" s="34"/>
    </row>
    <row r="6" spans="1:8">
      <c r="A6" s="39" t="s">
        <v>124</v>
      </c>
      <c r="B6" s="40"/>
      <c r="C6" s="33" t="s">
        <v>109</v>
      </c>
      <c r="D6" s="33" t="s">
        <v>110</v>
      </c>
      <c r="E6" s="33" t="s">
        <v>125</v>
      </c>
      <c r="F6" s="33" t="s">
        <v>126</v>
      </c>
      <c r="G6" s="33" t="s">
        <v>127</v>
      </c>
      <c r="H6" s="33" t="s">
        <v>111</v>
      </c>
    </row>
    <row r="7" spans="1:8">
      <c r="A7" s="39"/>
      <c r="B7" s="40"/>
      <c r="C7" s="37" t="s">
        <v>128</v>
      </c>
      <c r="D7" s="41" t="s">
        <v>129</v>
      </c>
      <c r="E7" s="37" t="s">
        <v>130</v>
      </c>
      <c r="F7" s="37" t="s">
        <v>131</v>
      </c>
      <c r="G7" s="37" t="s">
        <v>35</v>
      </c>
      <c r="H7" s="42"/>
    </row>
    <row r="8" spans="1:8">
      <c r="A8" s="39"/>
      <c r="B8" s="40"/>
      <c r="C8" s="36" t="s">
        <v>132</v>
      </c>
      <c r="D8" s="36"/>
      <c r="E8" s="36"/>
      <c r="F8" s="36"/>
      <c r="G8" s="36"/>
      <c r="H8" s="36" t="s">
        <v>133</v>
      </c>
    </row>
    <row r="9" spans="1:8">
      <c r="A9" s="39"/>
      <c r="B9" s="40"/>
      <c r="C9" s="36" t="s">
        <v>134</v>
      </c>
      <c r="D9" s="36" t="s">
        <v>135</v>
      </c>
      <c r="E9" s="36"/>
      <c r="F9" s="36"/>
      <c r="G9" s="36"/>
      <c r="H9" s="36" t="s">
        <v>133</v>
      </c>
    </row>
    <row r="10" spans="1:8">
      <c r="A10" s="39"/>
      <c r="B10" s="40"/>
      <c r="C10" s="36"/>
      <c r="D10" s="36" t="s">
        <v>136</v>
      </c>
      <c r="E10" s="38" t="s">
        <v>137</v>
      </c>
      <c r="F10" s="43"/>
      <c r="G10" s="36" t="s">
        <v>138</v>
      </c>
      <c r="H10" s="36" t="s">
        <v>118</v>
      </c>
    </row>
    <row r="11" spans="1:8">
      <c r="A11" s="39"/>
      <c r="B11" s="40"/>
      <c r="C11" s="36"/>
      <c r="D11" s="36"/>
      <c r="E11" s="44"/>
      <c r="F11" s="36"/>
      <c r="G11" s="36" t="s">
        <v>139</v>
      </c>
      <c r="H11" s="36" t="s">
        <v>121</v>
      </c>
    </row>
    <row r="12" spans="1:8">
      <c r="A12" s="39"/>
      <c r="B12" s="40"/>
      <c r="C12" s="36"/>
      <c r="D12" s="36"/>
      <c r="E12" s="36" t="s">
        <v>140</v>
      </c>
      <c r="F12" s="36" t="s">
        <v>141</v>
      </c>
      <c r="G12" s="36" t="s">
        <v>138</v>
      </c>
      <c r="H12" s="36" t="s">
        <v>118</v>
      </c>
    </row>
    <row r="13" spans="1:8">
      <c r="A13" s="39"/>
      <c r="B13" s="40"/>
      <c r="C13" s="36"/>
      <c r="D13" s="36"/>
      <c r="E13" s="36"/>
      <c r="F13" s="36"/>
      <c r="G13" s="36" t="s">
        <v>139</v>
      </c>
      <c r="H13" s="36" t="s">
        <v>121</v>
      </c>
    </row>
    <row r="14" spans="1:8">
      <c r="A14" s="45"/>
      <c r="B14" s="46"/>
      <c r="C14" s="36"/>
      <c r="D14" s="36"/>
      <c r="E14" s="36"/>
      <c r="F14" s="36" t="s">
        <v>142</v>
      </c>
      <c r="G14" s="47"/>
      <c r="H14" s="36" t="s">
        <v>133</v>
      </c>
    </row>
    <row r="15" spans="1:9">
      <c r="A15" s="48" t="s">
        <v>143</v>
      </c>
      <c r="B15" s="49"/>
      <c r="C15" s="50" t="s">
        <v>109</v>
      </c>
      <c r="D15" s="33" t="s">
        <v>109</v>
      </c>
      <c r="E15" s="33" t="s">
        <v>110</v>
      </c>
      <c r="F15" s="33" t="s">
        <v>125</v>
      </c>
      <c r="G15" s="33" t="s">
        <v>126</v>
      </c>
      <c r="H15" s="33" t="s">
        <v>127</v>
      </c>
      <c r="I15" s="33" t="s">
        <v>111</v>
      </c>
    </row>
    <row r="16" spans="1:9">
      <c r="A16" s="39"/>
      <c r="B16" s="40"/>
      <c r="C16" s="51" t="s">
        <v>144</v>
      </c>
      <c r="D16" s="37" t="s">
        <v>128</v>
      </c>
      <c r="E16" s="41" t="s">
        <v>129</v>
      </c>
      <c r="F16" s="37" t="s">
        <v>130</v>
      </c>
      <c r="G16" s="37" t="s">
        <v>131</v>
      </c>
      <c r="H16" s="37" t="s">
        <v>35</v>
      </c>
      <c r="I16" s="42"/>
    </row>
    <row r="17" spans="1:9">
      <c r="A17" s="39"/>
      <c r="B17" s="40"/>
      <c r="C17" s="52" t="s">
        <v>145</v>
      </c>
      <c r="D17" s="36" t="s">
        <v>132</v>
      </c>
      <c r="E17" s="36"/>
      <c r="F17" s="36"/>
      <c r="G17" s="36"/>
      <c r="H17" s="36"/>
      <c r="I17" s="36" t="s">
        <v>133</v>
      </c>
    </row>
    <row r="18" spans="1:9">
      <c r="A18" s="39"/>
      <c r="B18" s="40"/>
      <c r="C18" s="52"/>
      <c r="D18" s="36" t="s">
        <v>134</v>
      </c>
      <c r="E18" s="36" t="s">
        <v>135</v>
      </c>
      <c r="F18" s="36"/>
      <c r="G18" s="36"/>
      <c r="H18" s="36"/>
      <c r="I18" s="36" t="s">
        <v>133</v>
      </c>
    </row>
    <row r="19" spans="1:9">
      <c r="A19" s="39"/>
      <c r="B19" s="40"/>
      <c r="C19" s="52"/>
      <c r="D19" s="36"/>
      <c r="E19" s="36" t="s">
        <v>136</v>
      </c>
      <c r="F19" s="38" t="s">
        <v>137</v>
      </c>
      <c r="G19" s="43"/>
      <c r="H19" s="36" t="s">
        <v>138</v>
      </c>
      <c r="I19" s="36" t="s">
        <v>118</v>
      </c>
    </row>
    <row r="20" spans="1:9">
      <c r="A20" s="39"/>
      <c r="B20" s="40"/>
      <c r="C20" s="52"/>
      <c r="D20" s="36"/>
      <c r="E20" s="36"/>
      <c r="F20" s="44"/>
      <c r="G20" s="36"/>
      <c r="H20" s="36" t="s">
        <v>139</v>
      </c>
      <c r="I20" s="36" t="s">
        <v>121</v>
      </c>
    </row>
    <row r="21" spans="1:9">
      <c r="A21" s="39"/>
      <c r="B21" s="40"/>
      <c r="C21" s="52"/>
      <c r="D21" s="36"/>
      <c r="E21" s="36"/>
      <c r="F21" s="36" t="s">
        <v>140</v>
      </c>
      <c r="G21" s="36" t="s">
        <v>141</v>
      </c>
      <c r="H21" s="36" t="s">
        <v>138</v>
      </c>
      <c r="I21" s="36" t="s">
        <v>118</v>
      </c>
    </row>
    <row r="22" spans="1:9">
      <c r="A22" s="39"/>
      <c r="B22" s="40"/>
      <c r="C22" s="52"/>
      <c r="D22" s="36"/>
      <c r="E22" s="36"/>
      <c r="F22" s="36"/>
      <c r="G22" s="36"/>
      <c r="H22" s="36" t="s">
        <v>139</v>
      </c>
      <c r="I22" s="36" t="s">
        <v>121</v>
      </c>
    </row>
    <row r="23" spans="1:9">
      <c r="A23" s="39"/>
      <c r="B23" s="40"/>
      <c r="C23" s="52"/>
      <c r="D23" s="36"/>
      <c r="E23" s="36"/>
      <c r="F23" s="36"/>
      <c r="G23" s="36" t="s">
        <v>142</v>
      </c>
      <c r="H23" s="47"/>
      <c r="I23" s="36" t="s">
        <v>133</v>
      </c>
    </row>
    <row r="24" spans="1:8">
      <c r="A24" s="39"/>
      <c r="B24" s="40"/>
      <c r="C24" s="51" t="s">
        <v>146</v>
      </c>
      <c r="D24" s="37" t="s">
        <v>128</v>
      </c>
      <c r="E24" s="37" t="s">
        <v>147</v>
      </c>
      <c r="F24" s="37" t="s">
        <v>131</v>
      </c>
      <c r="G24" s="37" t="s">
        <v>35</v>
      </c>
      <c r="H24" s="37" t="s">
        <v>111</v>
      </c>
    </row>
    <row r="25" spans="1:9">
      <c r="A25" s="39"/>
      <c r="B25" s="40"/>
      <c r="C25" s="53" t="s">
        <v>148</v>
      </c>
      <c r="D25" s="36" t="s">
        <v>132</v>
      </c>
      <c r="E25" s="36"/>
      <c r="F25" s="36"/>
      <c r="G25" s="36"/>
      <c r="H25" s="36" t="s">
        <v>133</v>
      </c>
      <c r="I25" s="57"/>
    </row>
    <row r="26" spans="1:9">
      <c r="A26" s="39"/>
      <c r="B26" s="40"/>
      <c r="C26" s="53"/>
      <c r="D26" s="36" t="s">
        <v>134</v>
      </c>
      <c r="E26" s="36" t="s">
        <v>149</v>
      </c>
      <c r="F26" s="36"/>
      <c r="G26" s="36"/>
      <c r="H26" s="36" t="s">
        <v>133</v>
      </c>
      <c r="I26" s="57"/>
    </row>
    <row r="27" spans="1:9">
      <c r="A27" s="39"/>
      <c r="B27" s="40"/>
      <c r="C27" s="53"/>
      <c r="D27" s="36"/>
      <c r="E27" s="38" t="s">
        <v>150</v>
      </c>
      <c r="F27" s="36" t="s">
        <v>141</v>
      </c>
      <c r="G27" s="36" t="s">
        <v>138</v>
      </c>
      <c r="H27" s="36" t="s">
        <v>118</v>
      </c>
      <c r="I27" s="57"/>
    </row>
    <row r="28" spans="1:9">
      <c r="A28" s="39"/>
      <c r="B28" s="40"/>
      <c r="C28" s="53"/>
      <c r="D28" s="36"/>
      <c r="E28" s="54"/>
      <c r="F28" s="36"/>
      <c r="G28" s="36" t="s">
        <v>139</v>
      </c>
      <c r="H28" s="36" t="s">
        <v>121</v>
      </c>
      <c r="I28" s="57"/>
    </row>
    <row r="29" spans="1:9">
      <c r="A29" s="45"/>
      <c r="B29" s="46"/>
      <c r="C29" s="53"/>
      <c r="D29" s="36"/>
      <c r="E29" s="44"/>
      <c r="F29" s="36" t="s">
        <v>142</v>
      </c>
      <c r="G29" s="47"/>
      <c r="H29" s="36" t="s">
        <v>133</v>
      </c>
      <c r="I29" s="57"/>
    </row>
    <row r="30" spans="1:8">
      <c r="A30" s="36" t="s">
        <v>151</v>
      </c>
      <c r="B30" s="36"/>
      <c r="C30" s="33" t="s">
        <v>109</v>
      </c>
      <c r="D30" s="33" t="s">
        <v>110</v>
      </c>
      <c r="E30" s="33" t="s">
        <v>125</v>
      </c>
      <c r="F30" s="33" t="s">
        <v>111</v>
      </c>
      <c r="G30" s="34"/>
      <c r="H30" s="34"/>
    </row>
    <row r="31" spans="1:8">
      <c r="A31" s="36"/>
      <c r="B31" s="36"/>
      <c r="C31" s="37" t="s">
        <v>152</v>
      </c>
      <c r="D31" s="37" t="s">
        <v>153</v>
      </c>
      <c r="E31" s="37" t="s">
        <v>154</v>
      </c>
      <c r="F31" s="47"/>
      <c r="G31" s="34"/>
      <c r="H31" s="34"/>
    </row>
    <row r="32" spans="1:8">
      <c r="A32" s="36"/>
      <c r="B32" s="36"/>
      <c r="C32" s="38" t="s">
        <v>155</v>
      </c>
      <c r="D32" s="36" t="s">
        <v>156</v>
      </c>
      <c r="E32" s="12"/>
      <c r="F32" s="36" t="s">
        <v>133</v>
      </c>
      <c r="G32" s="34"/>
      <c r="H32" s="34"/>
    </row>
    <row r="33" spans="1:8">
      <c r="A33" s="36"/>
      <c r="B33" s="36"/>
      <c r="C33" s="54"/>
      <c r="D33" s="55" t="s">
        <v>157</v>
      </c>
      <c r="E33" s="53" t="s">
        <v>149</v>
      </c>
      <c r="F33" s="36" t="s">
        <v>121</v>
      </c>
      <c r="G33" s="34"/>
      <c r="H33" s="34"/>
    </row>
    <row r="34" spans="1:8">
      <c r="A34" s="36"/>
      <c r="B34" s="36"/>
      <c r="C34" s="44"/>
      <c r="D34" s="56"/>
      <c r="E34" s="53" t="s">
        <v>150</v>
      </c>
      <c r="F34" s="36" t="s">
        <v>118</v>
      </c>
      <c r="G34" s="34"/>
      <c r="H34" s="34"/>
    </row>
    <row r="35" spans="1:8">
      <c r="A35" s="36"/>
      <c r="B35" s="36"/>
      <c r="C35" s="36" t="s">
        <v>158</v>
      </c>
      <c r="D35" s="36"/>
      <c r="E35" s="47"/>
      <c r="F35" s="36" t="s">
        <v>118</v>
      </c>
      <c r="G35" s="34"/>
      <c r="H35" s="34"/>
    </row>
    <row r="36" spans="1:8">
      <c r="A36" s="57"/>
      <c r="B36" s="57"/>
      <c r="C36" s="57"/>
      <c r="D36" s="57"/>
      <c r="E36" s="34"/>
      <c r="F36" s="57"/>
      <c r="G36" s="34"/>
      <c r="H36" s="34"/>
    </row>
    <row r="37" spans="2:8">
      <c r="B37" s="58" t="s">
        <v>67</v>
      </c>
      <c r="C37" s="58"/>
      <c r="D37" s="58"/>
      <c r="E37" s="58"/>
      <c r="F37" s="58"/>
      <c r="G37" s="58"/>
      <c r="H37" s="58"/>
    </row>
    <row r="38" spans="2:8">
      <c r="B38" s="59" t="s">
        <v>128</v>
      </c>
      <c r="C38" s="60" t="s">
        <v>159</v>
      </c>
      <c r="D38" s="61"/>
      <c r="E38" s="61"/>
      <c r="F38" s="61"/>
      <c r="G38" s="61"/>
      <c r="H38" s="62"/>
    </row>
    <row r="39" ht="32" customHeight="1" spans="2:8">
      <c r="B39" s="59" t="s">
        <v>129</v>
      </c>
      <c r="C39" s="60" t="s">
        <v>160</v>
      </c>
      <c r="D39" s="61"/>
      <c r="E39" s="61"/>
      <c r="F39" s="61"/>
      <c r="G39" s="61"/>
      <c r="H39" s="62"/>
    </row>
    <row r="40" spans="2:9">
      <c r="B40" s="59" t="s">
        <v>161</v>
      </c>
      <c r="C40" s="63" t="s">
        <v>162</v>
      </c>
      <c r="D40" s="64"/>
      <c r="E40" s="64"/>
      <c r="F40" s="64"/>
      <c r="G40" s="64"/>
      <c r="H40" s="65"/>
      <c r="I40" t="s">
        <v>163</v>
      </c>
    </row>
    <row r="41" spans="9:9">
      <c r="I41" t="s">
        <v>164</v>
      </c>
    </row>
  </sheetData>
  <mergeCells count="29">
    <mergeCell ref="D8:G8"/>
    <mergeCell ref="E9:G9"/>
    <mergeCell ref="E17:H17"/>
    <mergeCell ref="F18:H18"/>
    <mergeCell ref="C38:H38"/>
    <mergeCell ref="C39:H39"/>
    <mergeCell ref="C40:H40"/>
    <mergeCell ref="C3:C4"/>
    <mergeCell ref="C9:C14"/>
    <mergeCell ref="C17:C23"/>
    <mergeCell ref="C25:C29"/>
    <mergeCell ref="C32:C34"/>
    <mergeCell ref="D10:D14"/>
    <mergeCell ref="D18:D23"/>
    <mergeCell ref="D26:D29"/>
    <mergeCell ref="D33:D34"/>
    <mergeCell ref="E10:E11"/>
    <mergeCell ref="E12:E14"/>
    <mergeCell ref="E19:E23"/>
    <mergeCell ref="E27:E29"/>
    <mergeCell ref="F12:F13"/>
    <mergeCell ref="F19:F20"/>
    <mergeCell ref="F21:F23"/>
    <mergeCell ref="F27:F28"/>
    <mergeCell ref="G21:G22"/>
    <mergeCell ref="A15:B29"/>
    <mergeCell ref="A30:B35"/>
    <mergeCell ref="A2:B5"/>
    <mergeCell ref="A6:B1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5"/>
  <sheetViews>
    <sheetView topLeftCell="W1" workbookViewId="0">
      <selection activeCell="AK4" sqref="AK4"/>
    </sheetView>
  </sheetViews>
  <sheetFormatPr defaultColWidth="8.66666666666667" defaultRowHeight="14.5" outlineLevelRow="4"/>
  <cols>
    <col min="1" max="1" width="12.9166666666667"/>
    <col min="3" max="3" width="13.9166666666667" customWidth="1"/>
    <col min="37" max="39" width="9.66666666666667"/>
  </cols>
  <sheetData>
    <row r="1" s="1" customFormat="1" ht="15" customHeight="1" spans="1:39">
      <c r="A1" s="3" t="s">
        <v>165</v>
      </c>
      <c r="B1" s="3" t="s">
        <v>166</v>
      </c>
      <c r="C1" s="3" t="s">
        <v>167</v>
      </c>
      <c r="D1" s="4" t="s">
        <v>168</v>
      </c>
      <c r="E1" s="5" t="s">
        <v>169</v>
      </c>
      <c r="F1" s="6"/>
      <c r="G1" s="6"/>
      <c r="H1" s="6"/>
      <c r="I1" s="6"/>
      <c r="J1" s="6"/>
      <c r="K1" s="6"/>
      <c r="L1" s="6"/>
      <c r="M1" s="6"/>
      <c r="N1" s="17"/>
      <c r="O1" s="18" t="s">
        <v>170</v>
      </c>
      <c r="P1" s="18"/>
      <c r="Q1" s="18"/>
      <c r="R1" s="18"/>
      <c r="S1" s="18"/>
      <c r="T1" s="22" t="s">
        <v>171</v>
      </c>
      <c r="U1" s="22"/>
      <c r="V1" s="22"/>
      <c r="W1" s="22"/>
      <c r="X1" s="22"/>
      <c r="Y1" s="22"/>
      <c r="Z1" s="22" t="s">
        <v>172</v>
      </c>
      <c r="AA1" s="22"/>
      <c r="AB1" s="22"/>
      <c r="AC1" s="22"/>
      <c r="AD1" s="22"/>
      <c r="AE1" s="22" t="s">
        <v>173</v>
      </c>
      <c r="AF1" s="22"/>
      <c r="AG1" s="22"/>
      <c r="AH1" s="22"/>
      <c r="AI1" s="22"/>
      <c r="AJ1" s="26" t="s">
        <v>174</v>
      </c>
      <c r="AK1" s="27" t="s">
        <v>175</v>
      </c>
      <c r="AL1" s="27" t="s">
        <v>175</v>
      </c>
      <c r="AM1" s="27" t="s">
        <v>175</v>
      </c>
    </row>
    <row r="2" s="1" customFormat="1" ht="44.5" customHeight="1" spans="1:39">
      <c r="A2" s="4"/>
      <c r="B2" s="4"/>
      <c r="C2" s="4"/>
      <c r="D2" s="7"/>
      <c r="E2" s="8" t="s">
        <v>176</v>
      </c>
      <c r="F2" s="8" t="s">
        <v>177</v>
      </c>
      <c r="G2" s="9" t="s">
        <v>178</v>
      </c>
      <c r="H2" s="8" t="s">
        <v>179</v>
      </c>
      <c r="I2" s="8" t="s">
        <v>180</v>
      </c>
      <c r="J2" s="8" t="s">
        <v>181</v>
      </c>
      <c r="K2" s="8" t="s">
        <v>182</v>
      </c>
      <c r="L2" s="8" t="s">
        <v>183</v>
      </c>
      <c r="M2" s="8" t="s">
        <v>184</v>
      </c>
      <c r="N2" s="8" t="s">
        <v>185</v>
      </c>
      <c r="O2" s="19" t="s">
        <v>186</v>
      </c>
      <c r="P2" s="19" t="s">
        <v>187</v>
      </c>
      <c r="Q2" s="19" t="s">
        <v>188</v>
      </c>
      <c r="R2" s="19" t="s">
        <v>189</v>
      </c>
      <c r="S2" s="19" t="s">
        <v>190</v>
      </c>
      <c r="T2" s="23" t="s">
        <v>191</v>
      </c>
      <c r="U2" s="23" t="s">
        <v>192</v>
      </c>
      <c r="V2" s="24" t="s">
        <v>193</v>
      </c>
      <c r="W2" s="23" t="s">
        <v>194</v>
      </c>
      <c r="X2" s="23" t="s">
        <v>195</v>
      </c>
      <c r="Y2" s="23" t="s">
        <v>189</v>
      </c>
      <c r="Z2" s="23" t="s">
        <v>191</v>
      </c>
      <c r="AA2" s="23" t="s">
        <v>192</v>
      </c>
      <c r="AB2" s="23" t="s">
        <v>194</v>
      </c>
      <c r="AC2" s="23" t="s">
        <v>195</v>
      </c>
      <c r="AD2" s="23" t="s">
        <v>189</v>
      </c>
      <c r="AE2" s="23" t="s">
        <v>191</v>
      </c>
      <c r="AF2" s="23" t="s">
        <v>192</v>
      </c>
      <c r="AG2" s="23" t="s">
        <v>194</v>
      </c>
      <c r="AH2" s="23" t="s">
        <v>195</v>
      </c>
      <c r="AI2" s="23" t="s">
        <v>189</v>
      </c>
      <c r="AJ2" s="28"/>
      <c r="AK2" s="29" t="s">
        <v>196</v>
      </c>
      <c r="AL2" s="29" t="s">
        <v>70</v>
      </c>
      <c r="AM2" s="30" t="s">
        <v>129</v>
      </c>
    </row>
    <row r="3" s="2" customFormat="1" ht="11.5" spans="1:39">
      <c r="A3" s="10" t="s">
        <v>197</v>
      </c>
      <c r="B3" s="10" t="s">
        <v>198</v>
      </c>
      <c r="C3" s="10" t="s">
        <v>198</v>
      </c>
      <c r="D3" s="10" t="s">
        <v>199</v>
      </c>
      <c r="E3" s="10">
        <v>2124</v>
      </c>
      <c r="F3" s="10">
        <v>1872</v>
      </c>
      <c r="G3" s="11"/>
      <c r="H3" s="10">
        <v>376</v>
      </c>
      <c r="I3" s="10">
        <v>1496</v>
      </c>
      <c r="J3" s="10">
        <v>14027</v>
      </c>
      <c r="K3" s="10">
        <v>9.3</v>
      </c>
      <c r="L3" s="10">
        <v>10</v>
      </c>
      <c r="M3" s="10">
        <v>5</v>
      </c>
      <c r="N3" s="10">
        <v>3</v>
      </c>
      <c r="O3" s="20">
        <v>3</v>
      </c>
      <c r="P3" s="21">
        <v>0.45</v>
      </c>
      <c r="Q3" s="10">
        <v>350</v>
      </c>
      <c r="R3" s="10">
        <v>280</v>
      </c>
      <c r="S3" s="10" t="s">
        <v>200</v>
      </c>
      <c r="T3" s="10" t="s">
        <v>201</v>
      </c>
      <c r="U3" s="10">
        <v>2</v>
      </c>
      <c r="V3" s="10"/>
      <c r="W3" s="10">
        <v>2.8</v>
      </c>
      <c r="X3" s="10"/>
      <c r="Y3" s="10">
        <v>350</v>
      </c>
      <c r="Z3" s="10" t="s">
        <v>202</v>
      </c>
      <c r="AA3" s="10">
        <v>2</v>
      </c>
      <c r="AB3" s="25" t="s">
        <v>203</v>
      </c>
      <c r="AC3" s="25"/>
      <c r="AD3" s="10">
        <v>350</v>
      </c>
      <c r="AE3" s="10" t="s">
        <v>204</v>
      </c>
      <c r="AF3" s="10">
        <v>2</v>
      </c>
      <c r="AG3" s="10">
        <v>3</v>
      </c>
      <c r="AH3" s="10"/>
      <c r="AI3" s="10">
        <v>300</v>
      </c>
      <c r="AJ3" s="10" t="s">
        <v>205</v>
      </c>
      <c r="AK3" s="31">
        <f>SUM(Y3+AD3+AI3)/3</f>
        <v>333.333333333333</v>
      </c>
      <c r="AL3" s="31">
        <f>AK3*200</f>
        <v>66666.6666666667</v>
      </c>
      <c r="AM3" s="31">
        <f>SUM(AB3+AG3+W3)/3</f>
        <v>3.26666666666667</v>
      </c>
    </row>
    <row r="4" spans="1:39">
      <c r="A4" s="12"/>
      <c r="B4" s="12" t="s">
        <v>206</v>
      </c>
      <c r="C4" s="13" t="s">
        <v>38</v>
      </c>
      <c r="D4" s="12"/>
      <c r="E4" s="12"/>
      <c r="F4" s="12"/>
      <c r="G4" s="14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6"/>
      <c r="AL4" s="16"/>
      <c r="AM4" s="16"/>
    </row>
    <row r="5" spans="1:39">
      <c r="A5" s="12"/>
      <c r="B5" s="12" t="s">
        <v>207</v>
      </c>
      <c r="C5" s="15" t="s">
        <v>49</v>
      </c>
      <c r="D5" s="12"/>
      <c r="E5" s="12"/>
      <c r="F5" s="12"/>
      <c r="G5" s="16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6"/>
      <c r="AL5" s="16"/>
      <c r="AM5" s="16"/>
    </row>
  </sheetData>
  <mergeCells count="10">
    <mergeCell ref="E1:N1"/>
    <mergeCell ref="O1:S1"/>
    <mergeCell ref="T1:Y1"/>
    <mergeCell ref="Z1:AD1"/>
    <mergeCell ref="AE1:AI1"/>
    <mergeCell ref="A1:A2"/>
    <mergeCell ref="B1:B2"/>
    <mergeCell ref="C1:C2"/>
    <mergeCell ref="D1:D2"/>
    <mergeCell ref="AJ1:AJ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车商</vt:lpstr>
      <vt:lpstr>车位一房一价</vt:lpstr>
      <vt:lpstr>使用说明</vt:lpstr>
      <vt:lpstr>调价规则</vt:lpstr>
      <vt:lpstr>竞品逻辑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习羽白(xiyubai)</dc:creator>
  <cp:lastModifiedBy>张云鸽</cp:lastModifiedBy>
  <dcterms:created xsi:type="dcterms:W3CDTF">2025-05-21T07:11:00Z</dcterms:created>
  <dcterms:modified xsi:type="dcterms:W3CDTF">2025-07-31T06:49:36Z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CE2802081FCC4E03BF7C089564DF26C0_13</vt:lpwstr>
  </property>
  <property fmtid="{D5CDD505-2E9C-101B-9397-08002B2CF9AE}" pid="3" name="KSOProductBuildVer">
    <vt:lpwstr>2052-12.1.0.21915</vt:lpwstr>
  </property>
</Properties>
</file>