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rid-Backup\Tasks\Raihan Vai\NTC Sensor Measurement\"/>
    </mc:Choice>
  </mc:AlternateContent>
  <xr:revisionPtr revIDLastSave="0" documentId="13_ncr:1_{2E676582-02B4-44D1-A5EC-C8227B62703E}" xr6:coauthVersionLast="47" xr6:coauthVersionMax="47" xr10:uidLastSave="{00000000-0000-0000-0000-000000000000}"/>
  <bookViews>
    <workbookView xWindow="-110" yWindow="-110" windowWidth="19420" windowHeight="10300" xr2:uid="{649D346A-70EF-42B7-AC3B-22E65A7B5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6" i="1" l="1"/>
  <c r="F110" i="1"/>
  <c r="F109" i="1"/>
  <c r="F108" i="1"/>
  <c r="F107" i="1"/>
  <c r="F106" i="1"/>
  <c r="F101" i="1"/>
  <c r="F105" i="1"/>
  <c r="F104" i="1"/>
  <c r="F103" i="1"/>
  <c r="F102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E10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1" i="1"/>
  <c r="E24" i="1"/>
  <c r="E23" i="1"/>
  <c r="E22" i="1"/>
  <c r="E20" i="1"/>
  <c r="E19" i="1"/>
  <c r="E18" i="1"/>
  <c r="E17" i="1"/>
  <c r="E16" i="1"/>
  <c r="E15" i="1"/>
  <c r="E14" i="1"/>
  <c r="E13" i="1"/>
  <c r="E12" i="1"/>
  <c r="E11" i="1"/>
  <c r="K63" i="1"/>
  <c r="L63" i="1"/>
  <c r="M45" i="1"/>
  <c r="M44" i="1"/>
  <c r="M43" i="1"/>
  <c r="M42" i="1"/>
  <c r="M41" i="1"/>
  <c r="M40" i="1"/>
  <c r="M39" i="1"/>
  <c r="M38" i="1"/>
  <c r="M37" i="1"/>
  <c r="M36" i="1"/>
  <c r="M35" i="1"/>
  <c r="D10" i="1" l="1" a="1"/>
  <c r="G19" i="1" s="1"/>
  <c r="G48" i="1" l="1"/>
  <c r="H48" i="1" s="1"/>
  <c r="G65" i="1"/>
  <c r="H65" i="1" s="1"/>
  <c r="G64" i="1"/>
  <c r="H64" i="1" s="1"/>
  <c r="G58" i="1"/>
  <c r="H58" i="1" s="1"/>
  <c r="G11" i="1"/>
  <c r="H11" i="1" s="1"/>
  <c r="G75" i="1"/>
  <c r="H75" i="1" s="1"/>
  <c r="G20" i="1"/>
  <c r="H20" i="1" s="1"/>
  <c r="G84" i="1"/>
  <c r="H84" i="1" s="1"/>
  <c r="I84" i="1" s="1"/>
  <c r="G37" i="1"/>
  <c r="H37" i="1" s="1"/>
  <c r="G102" i="1"/>
  <c r="H102" i="1" s="1"/>
  <c r="G54" i="1"/>
  <c r="H54" i="1" s="1"/>
  <c r="G32" i="1"/>
  <c r="H32" i="1" s="1"/>
  <c r="G71" i="1"/>
  <c r="H71" i="1" s="1"/>
  <c r="G50" i="1"/>
  <c r="H50" i="1" s="1"/>
  <c r="G96" i="1"/>
  <c r="H96" i="1" s="1"/>
  <c r="I96" i="1" s="1"/>
  <c r="G73" i="1"/>
  <c r="H73" i="1" s="1"/>
  <c r="I73" i="1" s="1"/>
  <c r="G105" i="1"/>
  <c r="H105" i="1" s="1"/>
  <c r="G66" i="1"/>
  <c r="H66" i="1" s="1"/>
  <c r="H19" i="1"/>
  <c r="G83" i="1"/>
  <c r="H83" i="1" s="1"/>
  <c r="G28" i="1"/>
  <c r="H28" i="1" s="1"/>
  <c r="G92" i="1"/>
  <c r="H92" i="1" s="1"/>
  <c r="G45" i="1"/>
  <c r="H45" i="1" s="1"/>
  <c r="I45" i="1" s="1"/>
  <c r="G109" i="1"/>
  <c r="H109" i="1" s="1"/>
  <c r="I109" i="1" s="1"/>
  <c r="G62" i="1"/>
  <c r="H62" i="1" s="1"/>
  <c r="G15" i="1"/>
  <c r="H15" i="1" s="1"/>
  <c r="G79" i="1"/>
  <c r="H79" i="1" s="1"/>
  <c r="G40" i="1"/>
  <c r="H40" i="1" s="1"/>
  <c r="G17" i="1"/>
  <c r="H17" i="1" s="1"/>
  <c r="G81" i="1"/>
  <c r="H81" i="1" s="1"/>
  <c r="G74" i="1"/>
  <c r="H74" i="1" s="1"/>
  <c r="I74" i="1" s="1"/>
  <c r="G27" i="1"/>
  <c r="H27" i="1" s="1"/>
  <c r="I27" i="1" s="1"/>
  <c r="G91" i="1"/>
  <c r="H91" i="1" s="1"/>
  <c r="G36" i="1"/>
  <c r="H36" i="1" s="1"/>
  <c r="G100" i="1"/>
  <c r="H100" i="1" s="1"/>
  <c r="G53" i="1"/>
  <c r="H53" i="1" s="1"/>
  <c r="G88" i="1"/>
  <c r="H88" i="1" s="1"/>
  <c r="G70" i="1"/>
  <c r="H70" i="1" s="1"/>
  <c r="G23" i="1"/>
  <c r="H23" i="1" s="1"/>
  <c r="I23" i="1" s="1"/>
  <c r="G87" i="1"/>
  <c r="H87" i="1" s="1"/>
  <c r="I87" i="1" s="1"/>
  <c r="G56" i="1"/>
  <c r="H56" i="1" s="1"/>
  <c r="G110" i="1"/>
  <c r="H110" i="1" s="1"/>
  <c r="G25" i="1"/>
  <c r="H25" i="1" s="1"/>
  <c r="G89" i="1"/>
  <c r="H89" i="1" s="1"/>
  <c r="G18" i="1"/>
  <c r="H18" i="1" s="1"/>
  <c r="G82" i="1"/>
  <c r="H82" i="1" s="1"/>
  <c r="G35" i="1"/>
  <c r="H35" i="1" s="1"/>
  <c r="I35" i="1" s="1"/>
  <c r="G99" i="1"/>
  <c r="H99" i="1" s="1"/>
  <c r="I99" i="1" s="1"/>
  <c r="G44" i="1"/>
  <c r="H44" i="1" s="1"/>
  <c r="G108" i="1"/>
  <c r="H108" i="1" s="1"/>
  <c r="G61" i="1"/>
  <c r="H61" i="1" s="1"/>
  <c r="G14" i="1"/>
  <c r="H14" i="1" s="1"/>
  <c r="G78" i="1"/>
  <c r="H78" i="1" s="1"/>
  <c r="G31" i="1"/>
  <c r="H31" i="1" s="1"/>
  <c r="G95" i="1"/>
  <c r="H95" i="1" s="1"/>
  <c r="I95" i="1" s="1"/>
  <c r="G57" i="1"/>
  <c r="H57" i="1" s="1"/>
  <c r="I57" i="1" s="1"/>
  <c r="G33" i="1"/>
  <c r="H33" i="1" s="1"/>
  <c r="G97" i="1"/>
  <c r="H97" i="1" s="1"/>
  <c r="G26" i="1"/>
  <c r="H26" i="1" s="1"/>
  <c r="G90" i="1"/>
  <c r="H90" i="1" s="1"/>
  <c r="G43" i="1"/>
  <c r="H43" i="1" s="1"/>
  <c r="G107" i="1"/>
  <c r="H107" i="1" s="1"/>
  <c r="G52" i="1"/>
  <c r="H52" i="1" s="1"/>
  <c r="I52" i="1" s="1"/>
  <c r="G80" i="1"/>
  <c r="H80" i="1" s="1"/>
  <c r="G69" i="1"/>
  <c r="H69" i="1" s="1"/>
  <c r="G22" i="1"/>
  <c r="H22" i="1" s="1"/>
  <c r="G86" i="1"/>
  <c r="H86" i="1" s="1"/>
  <c r="G39" i="1"/>
  <c r="H39" i="1" s="1"/>
  <c r="G104" i="1"/>
  <c r="H104" i="1" s="1"/>
  <c r="G76" i="1"/>
  <c r="H76" i="1" s="1"/>
  <c r="G46" i="1"/>
  <c r="H46" i="1" s="1"/>
  <c r="I46" i="1" s="1"/>
  <c r="G41" i="1"/>
  <c r="H41" i="1" s="1"/>
  <c r="I41" i="1" s="1"/>
  <c r="G101" i="1"/>
  <c r="H101" i="1" s="1"/>
  <c r="G34" i="1"/>
  <c r="H34" i="1" s="1"/>
  <c r="G98" i="1"/>
  <c r="H98" i="1" s="1"/>
  <c r="G51" i="1"/>
  <c r="H51" i="1" s="1"/>
  <c r="G24" i="1"/>
  <c r="H24" i="1" s="1"/>
  <c r="G60" i="1"/>
  <c r="H60" i="1" s="1"/>
  <c r="G13" i="1"/>
  <c r="H13" i="1" s="1"/>
  <c r="I13" i="1" s="1"/>
  <c r="G77" i="1"/>
  <c r="H77" i="1" s="1"/>
  <c r="I77" i="1" s="1"/>
  <c r="G30" i="1"/>
  <c r="H30" i="1" s="1"/>
  <c r="G94" i="1"/>
  <c r="H94" i="1" s="1"/>
  <c r="G47" i="1"/>
  <c r="H47" i="1" s="1"/>
  <c r="G12" i="1"/>
  <c r="H12" i="1" s="1"/>
  <c r="I12" i="1" s="1"/>
  <c r="G29" i="1"/>
  <c r="H29" i="1" s="1"/>
  <c r="G63" i="1"/>
  <c r="H63" i="1" s="1"/>
  <c r="G49" i="1"/>
  <c r="H49" i="1" s="1"/>
  <c r="I49" i="1" s="1"/>
  <c r="G16" i="1"/>
  <c r="H16" i="1" s="1"/>
  <c r="I16" i="1" s="1"/>
  <c r="G42" i="1"/>
  <c r="H42" i="1" s="1"/>
  <c r="G106" i="1"/>
  <c r="H106" i="1" s="1"/>
  <c r="G59" i="1"/>
  <c r="H59" i="1" s="1"/>
  <c r="G72" i="1"/>
  <c r="H72" i="1" s="1"/>
  <c r="I72" i="1" s="1"/>
  <c r="G68" i="1"/>
  <c r="H68" i="1" s="1"/>
  <c r="G21" i="1"/>
  <c r="H21" i="1" s="1"/>
  <c r="G85" i="1"/>
  <c r="H85" i="1" s="1"/>
  <c r="I85" i="1" s="1"/>
  <c r="G38" i="1"/>
  <c r="H38" i="1" s="1"/>
  <c r="I38" i="1" s="1"/>
  <c r="G103" i="1"/>
  <c r="H103" i="1" s="1"/>
  <c r="G55" i="1"/>
  <c r="H55" i="1" s="1"/>
  <c r="G67" i="1"/>
  <c r="H67" i="1" s="1"/>
  <c r="G93" i="1"/>
  <c r="H93" i="1" s="1"/>
  <c r="I93" i="1" s="1"/>
  <c r="D10" i="1"/>
  <c r="G10" i="1" s="1"/>
  <c r="H10" i="1" s="1"/>
  <c r="I18" i="1"/>
  <c r="I26" i="1"/>
  <c r="I34" i="1"/>
  <c r="I42" i="1"/>
  <c r="I58" i="1"/>
  <c r="I66" i="1"/>
  <c r="I82" i="1"/>
  <c r="I98" i="1"/>
  <c r="I106" i="1"/>
  <c r="I37" i="1"/>
  <c r="I69" i="1"/>
  <c r="I102" i="1"/>
  <c r="I31" i="1"/>
  <c r="I47" i="1"/>
  <c r="I11" i="1"/>
  <c r="I19" i="1"/>
  <c r="I43" i="1"/>
  <c r="I51" i="1"/>
  <c r="I59" i="1"/>
  <c r="I67" i="1"/>
  <c r="I75" i="1"/>
  <c r="I83" i="1"/>
  <c r="I91" i="1"/>
  <c r="I107" i="1"/>
  <c r="I53" i="1"/>
  <c r="I22" i="1"/>
  <c r="I63" i="1"/>
  <c r="I24" i="1"/>
  <c r="I104" i="1"/>
  <c r="I17" i="1"/>
  <c r="I28" i="1"/>
  <c r="I36" i="1"/>
  <c r="I44" i="1"/>
  <c r="I68" i="1"/>
  <c r="I76" i="1"/>
  <c r="I92" i="1"/>
  <c r="I108" i="1"/>
  <c r="I29" i="1"/>
  <c r="I78" i="1"/>
  <c r="I71" i="1"/>
  <c r="I56" i="1"/>
  <c r="I81" i="1"/>
  <c r="I21" i="1"/>
  <c r="I61" i="1"/>
  <c r="I101" i="1"/>
  <c r="I54" i="1"/>
  <c r="I94" i="1"/>
  <c r="I15" i="1"/>
  <c r="I55" i="1"/>
  <c r="I103" i="1"/>
  <c r="I48" i="1"/>
  <c r="I88" i="1"/>
  <c r="I89" i="1"/>
  <c r="I14" i="1"/>
  <c r="I62" i="1"/>
  <c r="I86" i="1"/>
  <c r="I39" i="1"/>
  <c r="I79" i="1"/>
  <c r="I32" i="1"/>
  <c r="I33" i="1"/>
  <c r="I105" i="1"/>
  <c r="I64" i="1"/>
  <c r="I25" i="1"/>
  <c r="I65" i="1"/>
  <c r="I97" i="1"/>
  <c r="I60" i="1" l="1"/>
  <c r="K40" i="1" s="1"/>
  <c r="L40" i="1" s="1"/>
  <c r="I50" i="1"/>
  <c r="K39" i="1" s="1"/>
  <c r="L39" i="1" s="1"/>
  <c r="I70" i="1"/>
  <c r="K41" i="1" s="1"/>
  <c r="L41" i="1" s="1"/>
  <c r="I80" i="1"/>
  <c r="K42" i="1" s="1"/>
  <c r="L42" i="1" s="1"/>
  <c r="I100" i="1"/>
  <c r="K44" i="1" s="1"/>
  <c r="L44" i="1" s="1"/>
  <c r="I90" i="1"/>
  <c r="K43" i="1" s="1"/>
  <c r="L43" i="1" s="1"/>
  <c r="I110" i="1"/>
  <c r="K45" i="1" s="1"/>
  <c r="L45" i="1" s="1"/>
  <c r="K59" i="1" s="1"/>
  <c r="K73" i="1" s="1"/>
  <c r="K95" i="1" s="1"/>
  <c r="I40" i="1"/>
  <c r="K38" i="1" s="1"/>
  <c r="L38" i="1" s="1"/>
  <c r="I20" i="1"/>
  <c r="K36" i="1" s="1"/>
  <c r="L36" i="1" s="1"/>
  <c r="I30" i="1"/>
  <c r="K37" i="1" s="1"/>
  <c r="L37" i="1" s="1"/>
  <c r="I10" i="1"/>
  <c r="K35" i="1" l="1"/>
  <c r="L35" i="1" s="1"/>
  <c r="N58" i="1"/>
  <c r="N72" i="1" s="1"/>
  <c r="M58" i="1"/>
  <c r="M72" i="1" s="1"/>
  <c r="M94" i="1" s="1"/>
  <c r="L58" i="1"/>
  <c r="L72" i="1" s="1"/>
  <c r="K93" i="1" s="1"/>
  <c r="K57" i="1"/>
  <c r="K71" i="1" s="1"/>
  <c r="L53" i="1"/>
  <c r="L67" i="1" s="1"/>
  <c r="K88" i="1" s="1"/>
  <c r="M53" i="1"/>
  <c r="M67" i="1" s="1"/>
  <c r="M89" i="1" s="1"/>
  <c r="K52" i="1"/>
  <c r="K66" i="1" s="1"/>
  <c r="N53" i="1"/>
  <c r="N67" i="1" s="1"/>
  <c r="M59" i="1"/>
  <c r="M73" i="1" s="1"/>
  <c r="K58" i="1"/>
  <c r="K72" i="1" s="1"/>
  <c r="L59" i="1"/>
  <c r="L73" i="1" s="1"/>
  <c r="K94" i="1" s="1"/>
  <c r="N59" i="1"/>
  <c r="N73" i="1" s="1"/>
  <c r="L57" i="1"/>
  <c r="L71" i="1" s="1"/>
  <c r="K92" i="1" s="1"/>
  <c r="N57" i="1"/>
  <c r="N71" i="1" s="1"/>
  <c r="M57" i="1"/>
  <c r="M71" i="1" s="1"/>
  <c r="K56" i="1"/>
  <c r="K70" i="1" s="1"/>
  <c r="N56" i="1"/>
  <c r="N70" i="1" s="1"/>
  <c r="M56" i="1"/>
  <c r="M70" i="1" s="1"/>
  <c r="M92" i="1" s="1"/>
  <c r="K55" i="1"/>
  <c r="K69" i="1" s="1"/>
  <c r="L56" i="1"/>
  <c r="L70" i="1" s="1"/>
  <c r="K91" i="1" s="1"/>
  <c r="M52" i="1"/>
  <c r="M66" i="1" s="1"/>
  <c r="N52" i="1"/>
  <c r="N66" i="1" s="1"/>
  <c r="L52" i="1"/>
  <c r="L66" i="1" s="1"/>
  <c r="K87" i="1" s="1"/>
  <c r="K51" i="1"/>
  <c r="K65" i="1" s="1"/>
  <c r="K53" i="1"/>
  <c r="K67" i="1" s="1"/>
  <c r="M54" i="1"/>
  <c r="M68" i="1" s="1"/>
  <c r="N54" i="1"/>
  <c r="N68" i="1" s="1"/>
  <c r="L54" i="1"/>
  <c r="L68" i="1" s="1"/>
  <c r="K89" i="1" s="1"/>
  <c r="L51" i="1"/>
  <c r="L65" i="1" s="1"/>
  <c r="K86" i="1" s="1"/>
  <c r="M51" i="1"/>
  <c r="M65" i="1" s="1"/>
  <c r="M87" i="1" s="1"/>
  <c r="K50" i="1"/>
  <c r="K64" i="1" s="1"/>
  <c r="N51" i="1"/>
  <c r="N65" i="1" s="1"/>
  <c r="N55" i="1"/>
  <c r="N69" i="1" s="1"/>
  <c r="M55" i="1"/>
  <c r="M69" i="1" s="1"/>
  <c r="M91" i="1" s="1"/>
  <c r="K54" i="1"/>
  <c r="K68" i="1" s="1"/>
  <c r="L55" i="1"/>
  <c r="L69" i="1" s="1"/>
  <c r="K90" i="1" s="1"/>
  <c r="M93" i="1" l="1"/>
  <c r="M90" i="1"/>
  <c r="M88" i="1"/>
  <c r="M95" i="1"/>
  <c r="L50" i="1"/>
  <c r="L64" i="1" s="1"/>
  <c r="K85" i="1" s="1"/>
  <c r="M50" i="1"/>
  <c r="M64" i="1" s="1"/>
  <c r="N50" i="1"/>
  <c r="N64" i="1" s="1"/>
  <c r="M77" i="1" l="1"/>
  <c r="M8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<sst xmlns="http://schemas.openxmlformats.org/spreadsheetml/2006/main" count="39" uniqueCount="37">
  <si>
    <t>RNTC(Ohms)</t>
  </si>
  <si>
    <t>ADC Value</t>
  </si>
  <si>
    <t>RNTC(kOhms)</t>
  </si>
  <si>
    <t>Vdiv fraction</t>
  </si>
  <si>
    <t>Raw ADC</t>
  </si>
  <si>
    <t>ADC Bits</t>
  </si>
  <si>
    <t>Pull-Up Resistor(Ohms)</t>
  </si>
  <si>
    <t>Pull-Up(Ohms)</t>
  </si>
  <si>
    <t>Equivalent of RP &amp; NTC (Ohms)</t>
  </si>
  <si>
    <t>RP to NTC(Ohms)</t>
  </si>
  <si>
    <t>Temperature:</t>
  </si>
  <si>
    <t>(M*ADC+C)&gt;&gt;10</t>
  </si>
  <si>
    <t>Number of digits required after decimal point</t>
  </si>
  <si>
    <t>Input Parameters</t>
  </si>
  <si>
    <t>Parallel resistor to NTC(Ohms) -&gt;RP</t>
  </si>
  <si>
    <t>Max/Min value of a varible</t>
  </si>
  <si>
    <t>OUTPUT1</t>
  </si>
  <si>
    <t>OUTPUT2</t>
  </si>
  <si>
    <t>OUTPUT3</t>
  </si>
  <si>
    <t>(For 1 digit after decimal)</t>
  </si>
  <si>
    <t>(For 2 digit after decimal)</t>
  </si>
  <si>
    <t>For 29.31 C, t= 293</t>
  </si>
  <si>
    <t>For 29.31 C, t=2931</t>
  </si>
  <si>
    <t>Equation</t>
  </si>
  <si>
    <t>Error</t>
  </si>
  <si>
    <t>Final OUTPUT For MCU</t>
  </si>
  <si>
    <t>ADC (Rounded and graph view)</t>
  </si>
  <si>
    <t>ADC Lower Range</t>
  </si>
  <si>
    <t>ADC Higher Range</t>
  </si>
  <si>
    <t>Actual slope ( m )</t>
  </si>
  <si>
    <t>Multiplied Slope ( M )</t>
  </si>
  <si>
    <t>Multiplied Constant ( C )</t>
  </si>
  <si>
    <t>Actual Constant ( c )</t>
  </si>
  <si>
    <t>Temp ( C ) (Graph view)</t>
  </si>
  <si>
    <t>Temperature ( C )</t>
  </si>
  <si>
    <t>You're Only Allowed to Change Green Cells</t>
  </si>
  <si>
    <t>Graph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</si>
</sst>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26"/>
      <color theme="2" tint="-0.89999084444715716"/>
      <name val="Calibri"/>
      <family val="2"/>
      <scheme val="minor"/>
    </font>
    <font>
      <sz val="2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8" borderId="9" xfId="0" applyFont="1" applyFill="1" applyBorder="1" applyAlignment="1" applyProtection="1">
      <alignment horizontal="center"/>
    </xf>
    <xf numFmtId="0" fontId="0" fillId="9" borderId="9" xfId="0" applyFont="1" applyFill="1" applyBorder="1" applyAlignment="1" applyProtection="1">
      <alignment horizontal="center"/>
    </xf>
    <xf numFmtId="0" fontId="0" fillId="8" borderId="10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10" borderId="0" xfId="0" applyFill="1" applyProtection="1"/>
    <xf numFmtId="0" fontId="1" fillId="0" borderId="0" xfId="0" applyFont="1" applyAlignment="1" applyProtection="1">
      <alignment horizontal="center"/>
    </xf>
    <xf numFmtId="0" fontId="0" fillId="8" borderId="9" xfId="0" applyFill="1" applyBorder="1" applyAlignment="1" applyProtection="1">
      <alignment horizontal="center"/>
    </xf>
    <xf numFmtId="0" fontId="0" fillId="8" borderId="7" xfId="0" applyFill="1" applyBorder="1" applyAlignment="1" applyProtection="1">
      <alignment horizontal="center"/>
    </xf>
    <xf numFmtId="0" fontId="0" fillId="9" borderId="9" xfId="0" applyFill="1" applyBorder="1" applyAlignment="1" applyProtection="1">
      <alignment horizontal="center"/>
    </xf>
    <xf numFmtId="0" fontId="0" fillId="9" borderId="7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3" xfId="0" applyFill="1" applyBorder="1" applyAlignment="1" applyProtection="1">
      <alignment horizontal="center"/>
    </xf>
    <xf numFmtId="0" fontId="0" fillId="2" borderId="5" xfId="0" applyFill="1" applyBorder="1" applyAlignment="1" applyProtection="1">
      <alignment horizontal="center"/>
    </xf>
    <xf numFmtId="0" fontId="5" fillId="11" borderId="5" xfId="0" applyFont="1" applyFill="1" applyBorder="1" applyProtection="1">
      <protection locked="0"/>
    </xf>
    <xf numFmtId="0" fontId="5" fillId="11" borderId="3" xfId="0" applyFont="1" applyFill="1" applyBorder="1" applyProtection="1">
      <protection locked="0"/>
    </xf>
    <xf numFmtId="0" fontId="0" fillId="16" borderId="1" xfId="0" applyFill="1" applyBorder="1" applyProtection="1"/>
    <xf numFmtId="0" fontId="0" fillId="16" borderId="10" xfId="0" applyFill="1" applyBorder="1" applyProtection="1"/>
    <xf numFmtId="0" fontId="0" fillId="2" borderId="1" xfId="0" applyFont="1" applyFill="1" applyBorder="1" applyAlignment="1" applyProtection="1">
      <alignment horizontal="center"/>
    </xf>
    <xf numFmtId="0" fontId="0" fillId="0" borderId="9" xfId="0" applyBorder="1" applyProtection="1"/>
    <xf numFmtId="0" fontId="0" fillId="10" borderId="0" xfId="0" applyFill="1" applyAlignment="1" applyProtection="1">
      <alignment horizontal="center"/>
    </xf>
    <xf numFmtId="49" fontId="0" fillId="0" borderId="0" xfId="0" applyNumberFormat="1" applyAlignment="1" applyProtection="1">
      <alignment horizontal="center"/>
    </xf>
    <xf numFmtId="0" fontId="0" fillId="0" borderId="0" xfId="0" applyBorder="1" applyProtection="1"/>
    <xf numFmtId="0" fontId="0" fillId="0" borderId="7" xfId="0" applyBorder="1" applyProtection="1"/>
    <xf numFmtId="0" fontId="5" fillId="17" borderId="2" xfId="0" applyFont="1" applyFill="1" applyBorder="1" applyAlignment="1" applyProtection="1">
      <alignment horizontal="center"/>
    </xf>
    <xf numFmtId="0" fontId="5" fillId="17" borderId="3" xfId="0" applyFont="1" applyFill="1" applyBorder="1" applyAlignment="1" applyProtection="1">
      <alignment horizontal="center"/>
    </xf>
    <xf numFmtId="0" fontId="0" fillId="15" borderId="4" xfId="0" applyFill="1" applyBorder="1" applyAlignment="1" applyProtection="1">
      <alignment horizontal="center"/>
    </xf>
    <xf numFmtId="0" fontId="0" fillId="15" borderId="5" xfId="0" applyFill="1" applyBorder="1" applyAlignment="1" applyProtection="1">
      <alignment horizontal="center"/>
    </xf>
    <xf numFmtId="0" fontId="0" fillId="13" borderId="0" xfId="0" applyFill="1" applyBorder="1" applyAlignment="1" applyProtection="1">
      <alignment horizontal="center"/>
    </xf>
    <xf numFmtId="0" fontId="0" fillId="13" borderId="7" xfId="0" applyFill="1" applyBorder="1" applyAlignment="1" applyProtection="1">
      <alignment horizontal="center"/>
    </xf>
    <xf numFmtId="0" fontId="0" fillId="17" borderId="0" xfId="0" applyFill="1" applyBorder="1" applyAlignment="1" applyProtection="1">
      <alignment horizontal="center"/>
    </xf>
    <xf numFmtId="0" fontId="0" fillId="17" borderId="7" xfId="0" applyFill="1" applyBorder="1" applyAlignment="1" applyProtection="1">
      <alignment horizontal="center"/>
    </xf>
    <xf numFmtId="0" fontId="4" fillId="7" borderId="11" xfId="0" applyFont="1" applyFill="1" applyBorder="1" applyAlignment="1" applyProtection="1">
      <alignment horizontal="center"/>
    </xf>
    <xf numFmtId="0" fontId="4" fillId="7" borderId="3" xfId="0" applyFont="1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center"/>
    </xf>
    <xf numFmtId="0" fontId="0" fillId="2" borderId="5" xfId="0" applyFill="1" applyBorder="1" applyAlignment="1" applyProtection="1">
      <alignment horizontal="center"/>
    </xf>
    <xf numFmtId="0" fontId="5" fillId="13" borderId="6" xfId="0" applyFont="1" applyFill="1" applyBorder="1" applyAlignment="1" applyProtection="1">
      <alignment horizontal="center"/>
    </xf>
    <xf numFmtId="0" fontId="5" fillId="13" borderId="7" xfId="0" applyFont="1" applyFill="1" applyBorder="1" applyAlignment="1" applyProtection="1">
      <alignment horizontal="center"/>
    </xf>
    <xf numFmtId="0" fontId="0" fillId="17" borderId="6" xfId="0" applyFill="1" applyBorder="1" applyAlignment="1" applyProtection="1">
      <alignment horizontal="center"/>
    </xf>
    <xf numFmtId="0" fontId="0" fillId="13" borderId="6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4" fillId="7" borderId="0" xfId="0" applyFont="1" applyFill="1" applyBorder="1" applyAlignment="1" applyProtection="1">
      <alignment horizontal="center"/>
    </xf>
    <xf numFmtId="0" fontId="4" fillId="7" borderId="7" xfId="0" applyFont="1" applyFill="1" applyBorder="1" applyAlignment="1" applyProtection="1">
      <alignment horizontal="center"/>
    </xf>
    <xf numFmtId="0" fontId="0" fillId="12" borderId="11" xfId="0" applyFill="1" applyBorder="1" applyAlignment="1" applyProtection="1">
      <alignment horizontal="center"/>
    </xf>
    <xf numFmtId="0" fontId="0" fillId="12" borderId="3" xfId="0" applyFill="1" applyBorder="1" applyAlignment="1" applyProtection="1">
      <alignment horizontal="center"/>
    </xf>
    <xf numFmtId="0" fontId="3" fillId="3" borderId="6" xfId="0" applyFont="1" applyFill="1" applyBorder="1" applyAlignment="1" applyProtection="1">
      <alignment horizontal="center"/>
    </xf>
    <xf numFmtId="0" fontId="3" fillId="3" borderId="7" xfId="0" applyFont="1" applyFill="1" applyBorder="1" applyAlignment="1" applyProtection="1">
      <alignment horizontal="center"/>
    </xf>
    <xf numFmtId="0" fontId="0" fillId="8" borderId="6" xfId="0" applyFill="1" applyBorder="1" applyAlignment="1" applyProtection="1">
      <alignment horizontal="center"/>
    </xf>
    <xf numFmtId="0" fontId="0" fillId="8" borderId="7" xfId="0" applyFill="1" applyBorder="1" applyAlignment="1" applyProtection="1">
      <alignment horizontal="center"/>
    </xf>
    <xf numFmtId="0" fontId="0" fillId="12" borderId="2" xfId="0" applyFill="1" applyBorder="1" applyAlignment="1" applyProtection="1">
      <alignment horizontal="center"/>
    </xf>
    <xf numFmtId="0" fontId="6" fillId="3" borderId="4" xfId="0" applyFont="1" applyFill="1" applyBorder="1" applyAlignment="1" applyProtection="1">
      <alignment horizontal="center"/>
    </xf>
    <xf numFmtId="0" fontId="6" fillId="3" borderId="14" xfId="0" applyFont="1" applyFill="1" applyBorder="1" applyAlignment="1" applyProtection="1">
      <alignment horizontal="center"/>
    </xf>
    <xf numFmtId="0" fontId="6" fillId="3" borderId="5" xfId="0" applyFont="1" applyFill="1" applyBorder="1" applyAlignment="1" applyProtection="1">
      <alignment horizontal="center"/>
    </xf>
    <xf numFmtId="0" fontId="7" fillId="2" borderId="0" xfId="0" applyFont="1" applyFill="1" applyAlignment="1" applyProtection="1">
      <alignment horizontal="center" vertical="center"/>
    </xf>
    <xf numFmtId="0" fontId="0" fillId="2" borderId="13" xfId="0" applyFill="1" applyBorder="1" applyAlignment="1" applyProtection="1">
      <alignment horizontal="center"/>
    </xf>
    <xf numFmtId="0" fontId="0" fillId="2" borderId="8" xfId="0" applyFill="1" applyBorder="1" applyAlignment="1" applyProtection="1">
      <alignment horizontal="center"/>
    </xf>
    <xf numFmtId="0" fontId="0" fillId="2" borderId="12" xfId="0" applyFill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/>
    </xf>
    <xf numFmtId="0" fontId="0" fillId="8" borderId="0" xfId="0" applyFill="1" applyBorder="1" applyAlignment="1" applyProtection="1">
      <alignment horizontal="center"/>
    </xf>
    <xf numFmtId="0" fontId="0" fillId="3" borderId="4" xfId="0" applyFill="1" applyBorder="1" applyAlignment="1" applyProtection="1">
      <alignment horizontal="center"/>
    </xf>
    <xf numFmtId="0" fontId="0" fillId="3" borderId="14" xfId="0" applyFill="1" applyBorder="1" applyAlignment="1" applyProtection="1">
      <alignment horizontal="center"/>
    </xf>
    <xf numFmtId="0" fontId="0" fillId="3" borderId="5" xfId="0" applyFill="1" applyBorder="1" applyAlignment="1" applyProtection="1">
      <alignment horizontal="center"/>
    </xf>
    <xf numFmtId="0" fontId="8" fillId="14" borderId="0" xfId="0" applyFont="1" applyFill="1" applyAlignment="1" applyProtection="1">
      <alignment horizontal="center" vertical="center"/>
    </xf>
    <xf numFmtId="0" fontId="0" fillId="2" borderId="4" xfId="0" applyFont="1" applyFill="1" applyBorder="1" applyAlignment="1" applyProtection="1">
      <alignment horizontal="center"/>
    </xf>
    <xf numFmtId="0" fontId="0" fillId="2" borderId="5" xfId="0" applyFont="1" applyFill="1" applyBorder="1" applyAlignment="1" applyProtection="1">
      <alignment horizontal="center"/>
    </xf>
    <xf numFmtId="0" fontId="0" fillId="8" borderId="0" xfId="0" applyFont="1" applyFill="1" applyBorder="1" applyAlignment="1" applyProtection="1">
      <alignment horizontal="center"/>
    </xf>
    <xf numFmtId="0" fontId="0" fillId="8" borderId="7" xfId="0" applyFont="1" applyFill="1" applyBorder="1" applyAlignment="1" applyProtection="1">
      <alignment horizontal="center"/>
    </xf>
    <xf numFmtId="0" fontId="0" fillId="9" borderId="0" xfId="0" applyFont="1" applyFill="1" applyBorder="1" applyAlignment="1" applyProtection="1">
      <alignment horizontal="center"/>
    </xf>
    <xf numFmtId="0" fontId="0" fillId="9" borderId="7" xfId="0" applyFont="1" applyFill="1" applyBorder="1" applyAlignment="1" applyProtection="1">
      <alignment horizontal="center"/>
    </xf>
    <xf numFmtId="0" fontId="0" fillId="8" borderId="11" xfId="0" applyFont="1" applyFill="1" applyBorder="1" applyAlignment="1" applyProtection="1">
      <alignment horizontal="center"/>
    </xf>
    <xf numFmtId="0" fontId="0" fillId="8" borderId="3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 Value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Sheet1!$L$35:$L$45</c:f>
              <c:numCache>
                <c:formatCode>General</c:formatCode>
                <c:ptCount val="11"/>
                <c:pt idx="0">
                  <c:v>3979</c:v>
                </c:pt>
                <c:pt idx="1">
                  <c:v>3879</c:v>
                </c:pt>
                <c:pt idx="2">
                  <c:v>3715</c:v>
                </c:pt>
                <c:pt idx="3">
                  <c:v>3471</c:v>
                </c:pt>
                <c:pt idx="4">
                  <c:v>3137</c:v>
                </c:pt>
                <c:pt idx="5">
                  <c:v>2727</c:v>
                </c:pt>
                <c:pt idx="6">
                  <c:v>2275</c:v>
                </c:pt>
                <c:pt idx="7">
                  <c:v>1826</c:v>
                </c:pt>
                <c:pt idx="8">
                  <c:v>1421</c:v>
                </c:pt>
                <c:pt idx="9">
                  <c:v>1081</c:v>
                </c:pt>
                <c:pt idx="10">
                  <c:v>812</c:v>
                </c:pt>
              </c:numCache>
            </c:numRef>
          </c:xVal>
          <c:yVal>
            <c:numRef>
              <c:f>Sheet1!$M$35:$M$45</c:f>
              <c:numCache>
                <c:formatCode>General</c:formatCode>
                <c:ptCount val="11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FD-4D43-95A8-93675FB67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946351"/>
        <c:axId val="1172960079"/>
      </c:scatterChart>
      <c:valAx>
        <c:axId val="117294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 value</a:t>
                </a:r>
              </a:p>
            </c:rich>
          </c:tx>
          <c:layout>
            <c:manualLayout>
              <c:xMode val="edge"/>
              <c:yMode val="edge"/>
              <c:x val="0.47982589091053612"/>
              <c:y val="0.939790590028928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60079"/>
        <c:crosses val="autoZero"/>
        <c:crossBetween val="midCat"/>
      </c:valAx>
      <c:valAx>
        <c:axId val="117296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4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27214</xdr:colOff>
      <xdr:row>7</xdr:row>
      <xdr:rowOff>27214</xdr:rowOff>
    </xdr:from>
    <xdr:to>
      <xdr:col>13</xdr:col>
      <xdr:colOff>1632857</xdr:colOff>
      <xdr:row>31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962EBF-ED06-4402-8917-EE85EFBF0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9EF3-2EC5-4114-A172-54DFC4F5B227}">
  <dimension ref="A1:Y116"/>
  <sheetViews>
    <sheetView tabSelected="1" zoomScale="25" zoomScaleNormal="25" workbookViewId="0">
      <selection activeCell="R32" sqref="R32"/>
    </sheetView>
  </sheetViews>
  <sheetFormatPr defaultRowHeight="14.5" x14ac:dyDescent="0.35"/>
  <cols>
    <col min="1" max="1" width="13" customWidth="1"/>
    <col min="2" max="2" width="43.54296875" bestFit="1" customWidth="1"/>
    <col min="3" max="3" width="13.1796875" bestFit="1" customWidth="1"/>
    <col min="4" max="4" width="12" bestFit="1" customWidth="1"/>
    <col min="5" max="5" width="14.26953125" bestFit="1" customWidth="1"/>
    <col min="6" max="6" width="16" bestFit="1" customWidth="1"/>
    <col min="7" max="7" width="28.81640625" bestFit="1" customWidth="1"/>
    <col min="8" max="9" width="14.6328125" customWidth="1"/>
    <col min="10" max="10" width="12.1796875" customWidth="1"/>
    <col min="11" max="11" width="25.90625" bestFit="1" customWidth="1"/>
    <col min="12" max="12" width="29.36328125" bestFit="1" customWidth="1"/>
    <col min="13" max="13" width="22.26953125" customWidth="1"/>
    <col min="14" max="14" width="23.54296875" customWidth="1"/>
  </cols>
  <sheetData>
    <row r="1" spans="1:25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  <c r="R1" s="1"/>
      <c r="S1" s="1"/>
      <c r="T1" s="1"/>
      <c r="U1" s="1"/>
      <c r="V1" s="1"/>
      <c r="W1" s="1"/>
      <c r="X1" s="1"/>
      <c r="Y1" s="1"/>
    </row>
    <row r="2" spans="1:25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/>
      <c r="S2" s="1"/>
      <c r="T2" s="1"/>
      <c r="U2" s="1"/>
      <c r="V2" s="1"/>
      <c r="W2" s="1"/>
      <c r="X2" s="1"/>
      <c r="Y2" s="1"/>
    </row>
    <row r="3" spans="1:25" ht="14.5" customHeight="1" x14ac:dyDescent="0.35">
      <c r="A3" s="7"/>
      <c r="B3" s="35" t="s">
        <v>13</v>
      </c>
      <c r="C3" s="36"/>
      <c r="D3" s="31"/>
      <c r="E3" s="62" t="s">
        <v>35</v>
      </c>
      <c r="F3" s="62"/>
      <c r="G3" s="62"/>
      <c r="H3" s="62"/>
      <c r="I3" s="62"/>
      <c r="J3" s="7"/>
      <c r="K3" s="71" t="s">
        <v>36</v>
      </c>
      <c r="L3" s="71"/>
      <c r="M3" s="71"/>
      <c r="N3" s="71"/>
      <c r="O3" s="7"/>
      <c r="P3" s="7"/>
      <c r="Q3" s="8"/>
      <c r="R3" s="1"/>
      <c r="S3" s="1"/>
      <c r="T3" s="1"/>
      <c r="U3" s="1"/>
      <c r="V3" s="1"/>
      <c r="W3" s="1"/>
      <c r="X3" s="1"/>
      <c r="Y3" s="1"/>
    </row>
    <row r="4" spans="1:25" x14ac:dyDescent="0.35">
      <c r="A4" s="32"/>
      <c r="B4" s="25" t="s">
        <v>5</v>
      </c>
      <c r="C4" s="23">
        <v>12</v>
      </c>
      <c r="D4" s="7"/>
      <c r="E4" s="62"/>
      <c r="F4" s="62"/>
      <c r="G4" s="62"/>
      <c r="H4" s="62"/>
      <c r="I4" s="62"/>
      <c r="J4" s="7"/>
      <c r="K4" s="71"/>
      <c r="L4" s="71"/>
      <c r="M4" s="71"/>
      <c r="N4" s="71"/>
      <c r="O4" s="7"/>
      <c r="P4" s="7"/>
      <c r="Q4" s="8"/>
      <c r="R4" s="1"/>
      <c r="S4" s="1"/>
      <c r="T4" s="1"/>
      <c r="U4" s="1"/>
      <c r="V4" s="1"/>
      <c r="W4" s="1"/>
      <c r="X4" s="1"/>
      <c r="Y4" s="1"/>
    </row>
    <row r="5" spans="1:25" x14ac:dyDescent="0.35">
      <c r="A5" s="7"/>
      <c r="B5" s="25" t="s">
        <v>6</v>
      </c>
      <c r="C5" s="23">
        <v>10000</v>
      </c>
      <c r="D5" s="7"/>
      <c r="E5" s="62"/>
      <c r="F5" s="62"/>
      <c r="G5" s="62"/>
      <c r="H5" s="62"/>
      <c r="I5" s="62"/>
      <c r="J5" s="7"/>
      <c r="K5" s="71"/>
      <c r="L5" s="71"/>
      <c r="M5" s="71"/>
      <c r="N5" s="71"/>
      <c r="O5" s="7"/>
      <c r="P5" s="7"/>
      <c r="Q5" s="8"/>
      <c r="R5" s="1"/>
      <c r="S5" s="1"/>
      <c r="T5" s="1"/>
      <c r="U5" s="1"/>
      <c r="V5" s="1"/>
      <c r="W5" s="1"/>
      <c r="X5" s="1"/>
      <c r="Y5" s="1"/>
    </row>
    <row r="6" spans="1:25" x14ac:dyDescent="0.35">
      <c r="A6" s="7"/>
      <c r="B6" s="25" t="s">
        <v>14</v>
      </c>
      <c r="C6" s="23">
        <v>1E+18</v>
      </c>
      <c r="D6" s="7"/>
      <c r="E6" s="62"/>
      <c r="F6" s="62"/>
      <c r="G6" s="62"/>
      <c r="H6" s="62"/>
      <c r="I6" s="62"/>
      <c r="J6" s="7"/>
      <c r="K6" s="71"/>
      <c r="L6" s="71"/>
      <c r="M6" s="71"/>
      <c r="N6" s="71"/>
      <c r="O6" s="7"/>
      <c r="P6" s="7"/>
      <c r="Q6" s="8"/>
      <c r="R6" s="1"/>
      <c r="S6" s="1"/>
      <c r="T6" s="1"/>
      <c r="U6" s="1"/>
      <c r="V6" s="1"/>
      <c r="W6" s="1"/>
      <c r="X6" s="1"/>
      <c r="Y6" s="1"/>
    </row>
    <row r="7" spans="1:25" x14ac:dyDescent="0.35">
      <c r="A7" s="7"/>
      <c r="B7" s="26" t="s">
        <v>12</v>
      </c>
      <c r="C7" s="24">
        <v>1</v>
      </c>
      <c r="D7" s="7"/>
      <c r="E7" s="62"/>
      <c r="F7" s="62"/>
      <c r="G7" s="62"/>
      <c r="H7" s="62"/>
      <c r="I7" s="62"/>
      <c r="J7" s="7"/>
      <c r="K7" s="71"/>
      <c r="L7" s="71"/>
      <c r="M7" s="71"/>
      <c r="N7" s="71"/>
      <c r="O7" s="7"/>
      <c r="P7" s="7"/>
      <c r="Q7" s="8"/>
      <c r="R7" s="1"/>
      <c r="S7" s="1"/>
      <c r="T7" s="1"/>
      <c r="U7" s="1"/>
      <c r="V7" s="1"/>
      <c r="W7" s="1"/>
      <c r="X7" s="1"/>
      <c r="Y7" s="1"/>
    </row>
    <row r="8" spans="1:25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1"/>
      <c r="S8" s="1"/>
      <c r="T8" s="1"/>
      <c r="U8" s="1"/>
      <c r="V8" s="1"/>
      <c r="W8" s="1"/>
      <c r="X8" s="1"/>
      <c r="Y8" s="1"/>
    </row>
    <row r="9" spans="1:25" x14ac:dyDescent="0.35">
      <c r="A9" s="7"/>
      <c r="B9" s="6" t="s">
        <v>34</v>
      </c>
      <c r="C9" s="6" t="s">
        <v>2</v>
      </c>
      <c r="D9" s="6" t="s">
        <v>0</v>
      </c>
      <c r="E9" s="6" t="s">
        <v>7</v>
      </c>
      <c r="F9" s="6" t="s">
        <v>9</v>
      </c>
      <c r="G9" s="6" t="s">
        <v>8</v>
      </c>
      <c r="H9" s="6" t="s">
        <v>3</v>
      </c>
      <c r="I9" s="6" t="s">
        <v>1</v>
      </c>
      <c r="J9" s="7"/>
      <c r="K9" s="7"/>
      <c r="L9" s="7"/>
      <c r="M9" s="7"/>
      <c r="N9" s="7"/>
      <c r="O9" s="8"/>
      <c r="P9" s="8"/>
      <c r="Q9" s="8"/>
      <c r="R9" s="8"/>
      <c r="S9" s="1"/>
      <c r="T9" s="1"/>
      <c r="U9" s="1"/>
      <c r="V9" s="1"/>
      <c r="W9" s="1"/>
      <c r="X9" s="1"/>
      <c r="Y9" s="1"/>
    </row>
    <row r="10" spans="1:25" x14ac:dyDescent="0.35">
      <c r="A10" s="7"/>
      <c r="B10" s="9">
        <v>-40</v>
      </c>
      <c r="C10" s="10">
        <v>343.63260000000002</v>
      </c>
      <c r="D10" s="11" cm="1">
        <f t="array" ref="D10:D110">C10:C110*1000</f>
        <v>343632.60000000003</v>
      </c>
      <c r="E10" s="12">
        <f>C5</f>
        <v>10000</v>
      </c>
      <c r="F10" s="11">
        <f t="shared" ref="F10" si="0">C6</f>
        <v>1E+18</v>
      </c>
      <c r="G10" s="13">
        <f>(F10*D10)/(F10+D10)</f>
        <v>343632.59999988193</v>
      </c>
      <c r="H10" s="11">
        <f>G10/(G10+E10)</f>
        <v>0.97172206408571116</v>
      </c>
      <c r="I10" s="12">
        <f>H10*((2^C4)-1)</f>
        <v>3979.2018524309874</v>
      </c>
      <c r="J10" s="7"/>
      <c r="K10" s="7"/>
      <c r="L10" s="7"/>
      <c r="M10" s="7"/>
      <c r="N10" s="7"/>
      <c r="O10" s="8"/>
      <c r="P10" s="8"/>
      <c r="Q10" s="8"/>
      <c r="R10" s="8"/>
      <c r="S10" s="1"/>
      <c r="T10" s="1"/>
      <c r="U10" s="1"/>
      <c r="V10" s="1"/>
      <c r="W10" s="1"/>
      <c r="X10" s="1"/>
      <c r="Y10" s="1"/>
    </row>
    <row r="11" spans="1:25" x14ac:dyDescent="0.35">
      <c r="A11" s="7"/>
      <c r="B11" s="9">
        <v>-39</v>
      </c>
      <c r="C11" s="10">
        <v>321.28089999999997</v>
      </c>
      <c r="D11" s="11">
        <v>321280.89999999997</v>
      </c>
      <c r="E11" s="12">
        <f>C5</f>
        <v>10000</v>
      </c>
      <c r="F11" s="11">
        <f>C6</f>
        <v>1E+18</v>
      </c>
      <c r="G11" s="13">
        <f t="shared" ref="G11:G74" si="1">(F11*D11)/(F11+D11)</f>
        <v>321280.89999989676</v>
      </c>
      <c r="H11" s="11">
        <f t="shared" ref="H11:H74" si="2">G11/(G11+E11)</f>
        <v>0.96981413658317428</v>
      </c>
      <c r="I11" s="12">
        <f>H11*((2^C4)-1)</f>
        <v>3971.3888893080989</v>
      </c>
      <c r="J11" s="7"/>
      <c r="K11" s="7"/>
      <c r="L11" s="7"/>
      <c r="M11" s="7"/>
      <c r="N11" s="7"/>
      <c r="O11" s="8"/>
      <c r="P11" s="8"/>
      <c r="Q11" s="8"/>
      <c r="R11" s="15"/>
      <c r="S11" s="2"/>
      <c r="T11" s="1"/>
      <c r="U11" s="1"/>
      <c r="V11" s="1"/>
      <c r="W11" s="1"/>
      <c r="X11" s="1"/>
      <c r="Y11" s="1"/>
    </row>
    <row r="12" spans="1:25" x14ac:dyDescent="0.35">
      <c r="A12" s="7"/>
      <c r="B12" s="9">
        <v>-38</v>
      </c>
      <c r="C12" s="10">
        <v>300.53390000000002</v>
      </c>
      <c r="D12" s="11">
        <v>300533.90000000002</v>
      </c>
      <c r="E12" s="12">
        <f>C5</f>
        <v>10000</v>
      </c>
      <c r="F12" s="11">
        <f>C6</f>
        <v>1E+18</v>
      </c>
      <c r="G12" s="13">
        <f t="shared" si="1"/>
        <v>300533.89999990968</v>
      </c>
      <c r="H12" s="11">
        <f t="shared" si="2"/>
        <v>0.96779739667713283</v>
      </c>
      <c r="I12" s="12">
        <f>H12*((2^C4)-1)</f>
        <v>3963.1303393928588</v>
      </c>
      <c r="J12" s="7"/>
      <c r="K12" s="7"/>
      <c r="L12" s="7"/>
      <c r="M12" s="7"/>
      <c r="N12" s="7"/>
      <c r="O12" s="8"/>
      <c r="P12" s="8"/>
      <c r="Q12" s="8"/>
      <c r="R12" s="15"/>
      <c r="S12" s="2"/>
      <c r="T12" s="1"/>
      <c r="U12" s="1"/>
      <c r="V12" s="1"/>
      <c r="W12" s="1"/>
      <c r="X12" s="1"/>
      <c r="Y12" s="1"/>
    </row>
    <row r="13" spans="1:25" x14ac:dyDescent="0.35">
      <c r="A13" s="7"/>
      <c r="B13" s="9">
        <v>-37</v>
      </c>
      <c r="C13" s="10">
        <v>281.26600000000002</v>
      </c>
      <c r="D13" s="11">
        <v>281266</v>
      </c>
      <c r="E13" s="12">
        <f>C5</f>
        <v>10000</v>
      </c>
      <c r="F13" s="11">
        <f>C6</f>
        <v>1E+18</v>
      </c>
      <c r="G13" s="13">
        <f t="shared" si="1"/>
        <v>281265.9999999209</v>
      </c>
      <c r="H13" s="11">
        <f t="shared" si="2"/>
        <v>0.96566712214950345</v>
      </c>
      <c r="I13" s="12">
        <f>H13*((2^C4)-1)</f>
        <v>3954.4068652022165</v>
      </c>
      <c r="J13" s="7"/>
      <c r="K13" s="7"/>
      <c r="L13" s="7"/>
      <c r="M13" s="7"/>
      <c r="N13" s="7"/>
      <c r="O13" s="8"/>
      <c r="P13" s="8"/>
      <c r="Q13" s="15"/>
      <c r="R13" s="15"/>
      <c r="S13" s="2"/>
      <c r="T13" s="1"/>
      <c r="U13" s="1"/>
      <c r="V13" s="1"/>
      <c r="W13" s="1"/>
      <c r="X13" s="1"/>
      <c r="Y13" s="1"/>
    </row>
    <row r="14" spans="1:25" x14ac:dyDescent="0.35">
      <c r="A14" s="7"/>
      <c r="B14" s="9">
        <v>-36</v>
      </c>
      <c r="C14" s="10">
        <v>263.36239999999998</v>
      </c>
      <c r="D14" s="11">
        <v>263362.39999999997</v>
      </c>
      <c r="E14" s="12">
        <f>C5</f>
        <v>10000</v>
      </c>
      <c r="F14" s="11">
        <f>C6</f>
        <v>1E+18</v>
      </c>
      <c r="G14" s="13">
        <f t="shared" si="1"/>
        <v>263362.39999993058</v>
      </c>
      <c r="H14" s="11">
        <f t="shared" si="2"/>
        <v>0.96341852427399477</v>
      </c>
      <c r="I14" s="12">
        <f>H14*((2^C4)-1)</f>
        <v>3945.1988569020086</v>
      </c>
      <c r="J14" s="7"/>
      <c r="K14" s="7"/>
      <c r="L14" s="7"/>
      <c r="M14" s="7"/>
      <c r="N14" s="7"/>
      <c r="O14" s="8"/>
      <c r="P14" s="8"/>
      <c r="Q14" s="15"/>
      <c r="R14" s="8"/>
      <c r="S14" s="1"/>
      <c r="T14" s="1"/>
      <c r="U14" s="1"/>
      <c r="V14" s="1"/>
      <c r="W14" s="1"/>
      <c r="X14" s="1"/>
      <c r="Y14" s="1"/>
    </row>
    <row r="15" spans="1:25" x14ac:dyDescent="0.35">
      <c r="A15" s="7"/>
      <c r="B15" s="9">
        <v>-35</v>
      </c>
      <c r="C15" s="10">
        <v>246.71770000000001</v>
      </c>
      <c r="D15" s="11">
        <v>246717.7</v>
      </c>
      <c r="E15" s="12">
        <f>C5</f>
        <v>10000</v>
      </c>
      <c r="F15" s="11">
        <f>C6</f>
        <v>1E+18</v>
      </c>
      <c r="G15" s="13">
        <f t="shared" si="1"/>
        <v>246717.69999993916</v>
      </c>
      <c r="H15" s="11">
        <f t="shared" si="2"/>
        <v>0.96104670616789423</v>
      </c>
      <c r="I15" s="12">
        <f>H15*((2^C4)-1)</f>
        <v>3935.4862617575268</v>
      </c>
      <c r="J15" s="7"/>
      <c r="K15" s="7"/>
      <c r="L15" s="7"/>
      <c r="M15" s="7"/>
      <c r="N15" s="7"/>
      <c r="O15" s="8"/>
      <c r="P15" s="8"/>
      <c r="Q15" s="15"/>
      <c r="R15" s="8"/>
      <c r="S15" s="1"/>
      <c r="T15" s="1"/>
      <c r="U15" s="1"/>
      <c r="V15" s="1"/>
      <c r="W15" s="1"/>
      <c r="X15" s="1"/>
      <c r="Y15" s="1"/>
    </row>
    <row r="16" spans="1:25" x14ac:dyDescent="0.35">
      <c r="A16" s="7"/>
      <c r="B16" s="9">
        <v>-34</v>
      </c>
      <c r="C16" s="10">
        <v>231.2355</v>
      </c>
      <c r="D16" s="11">
        <v>231235.5</v>
      </c>
      <c r="E16" s="12">
        <f>C5</f>
        <v>10000</v>
      </c>
      <c r="F16" s="11">
        <f>C6</f>
        <v>1E+18</v>
      </c>
      <c r="G16" s="13">
        <f t="shared" si="1"/>
        <v>231235.49999994651</v>
      </c>
      <c r="H16" s="11">
        <f t="shared" si="2"/>
        <v>0.95854673130612111</v>
      </c>
      <c r="I16" s="12">
        <f>H16*((2^C4)-1)</f>
        <v>3925.2488646985657</v>
      </c>
      <c r="J16" s="7"/>
      <c r="K16" s="7"/>
      <c r="L16" s="7"/>
      <c r="M16" s="7"/>
      <c r="N16" s="7"/>
      <c r="O16" s="8"/>
      <c r="P16" s="8"/>
      <c r="Q16" s="8"/>
      <c r="R16" s="8"/>
      <c r="S16" s="1"/>
      <c r="T16" s="1"/>
      <c r="U16" s="1"/>
      <c r="V16" s="1"/>
      <c r="W16" s="1"/>
      <c r="X16" s="1"/>
      <c r="Y16" s="1"/>
    </row>
    <row r="17" spans="1:25" x14ac:dyDescent="0.35">
      <c r="A17" s="7"/>
      <c r="B17" s="9">
        <v>-33</v>
      </c>
      <c r="C17" s="10">
        <v>216.82730000000001</v>
      </c>
      <c r="D17" s="11">
        <v>216827.30000000002</v>
      </c>
      <c r="E17" s="12">
        <f>C5</f>
        <v>10000</v>
      </c>
      <c r="F17" s="11">
        <f>C6</f>
        <v>1E+18</v>
      </c>
      <c r="G17" s="13">
        <f t="shared" si="1"/>
        <v>216827.29999995299</v>
      </c>
      <c r="H17" s="11">
        <f t="shared" si="2"/>
        <v>0.95591359593839864</v>
      </c>
      <c r="I17" s="12">
        <f>H17*((2^C4)-1)</f>
        <v>3914.4661753677424</v>
      </c>
      <c r="J17" s="7"/>
      <c r="K17" s="7"/>
      <c r="L17" s="7"/>
      <c r="M17" s="7"/>
      <c r="N17" s="7"/>
      <c r="O17" s="8"/>
      <c r="P17" s="8"/>
      <c r="Q17" s="8"/>
      <c r="R17" s="8"/>
      <c r="S17" s="1"/>
      <c r="T17" s="1"/>
      <c r="U17" s="1"/>
      <c r="V17" s="1"/>
      <c r="W17" s="1"/>
      <c r="X17" s="1"/>
      <c r="Y17" s="1"/>
    </row>
    <row r="18" spans="1:25" x14ac:dyDescent="0.35">
      <c r="A18" s="7"/>
      <c r="B18" s="9">
        <v>-32</v>
      </c>
      <c r="C18" s="10">
        <v>203.4118</v>
      </c>
      <c r="D18" s="11">
        <v>203411.8</v>
      </c>
      <c r="E18" s="12">
        <f>C5</f>
        <v>10000</v>
      </c>
      <c r="F18" s="11">
        <f>C6</f>
        <v>1E+18</v>
      </c>
      <c r="G18" s="13">
        <f t="shared" si="1"/>
        <v>203411.7999999586</v>
      </c>
      <c r="H18" s="11">
        <f t="shared" si="2"/>
        <v>0.95314223487172711</v>
      </c>
      <c r="I18" s="12">
        <f>H18*((2^C4)-1)</f>
        <v>3903.1174517997224</v>
      </c>
      <c r="J18" s="7"/>
      <c r="K18" s="7"/>
      <c r="L18" s="7"/>
      <c r="M18" s="7"/>
      <c r="N18" s="7"/>
      <c r="O18" s="8"/>
      <c r="P18" s="8"/>
      <c r="Q18" s="8"/>
      <c r="R18" s="8"/>
      <c r="S18" s="1"/>
      <c r="T18" s="1"/>
      <c r="U18" s="1"/>
      <c r="V18" s="1"/>
      <c r="W18" s="1"/>
      <c r="X18" s="1"/>
      <c r="Y18" s="1"/>
    </row>
    <row r="19" spans="1:25" x14ac:dyDescent="0.35">
      <c r="A19" s="7"/>
      <c r="B19" s="9">
        <v>-31</v>
      </c>
      <c r="C19" s="10">
        <v>190.9144</v>
      </c>
      <c r="D19" s="11">
        <v>190914.4</v>
      </c>
      <c r="E19" s="12">
        <f>C5</f>
        <v>10000</v>
      </c>
      <c r="F19" s="11">
        <f>C6</f>
        <v>1E+18</v>
      </c>
      <c r="G19" s="13">
        <f>(F19*D19)/(F19+D19)</f>
        <v>190914.39999996353</v>
      </c>
      <c r="H19" s="11">
        <f t="shared" si="2"/>
        <v>0.95022755959751115</v>
      </c>
      <c r="I19" s="12">
        <f>H19*((2^C4)-1)</f>
        <v>3891.1818565518083</v>
      </c>
      <c r="J19" s="7"/>
      <c r="K19" s="7"/>
      <c r="L19" s="7"/>
      <c r="M19" s="7"/>
      <c r="N19" s="7"/>
      <c r="O19" s="8"/>
      <c r="P19" s="15"/>
      <c r="Q19" s="8"/>
      <c r="R19" s="8"/>
      <c r="S19" s="1"/>
      <c r="T19" s="1"/>
      <c r="U19" s="1"/>
      <c r="V19" s="1"/>
      <c r="W19" s="1"/>
      <c r="X19" s="1"/>
      <c r="Y19" s="1"/>
    </row>
    <row r="20" spans="1:25" x14ac:dyDescent="0.35">
      <c r="A20" s="7"/>
      <c r="B20" s="9">
        <v>-30</v>
      </c>
      <c r="C20" s="10">
        <v>179.26660000000001</v>
      </c>
      <c r="D20" s="11">
        <v>179266.6</v>
      </c>
      <c r="E20" s="12">
        <f>C5</f>
        <v>10000</v>
      </c>
      <c r="F20" s="11">
        <f>C6</f>
        <v>1E+18</v>
      </c>
      <c r="G20" s="13">
        <f t="shared" si="1"/>
        <v>179266.59999996788</v>
      </c>
      <c r="H20" s="11">
        <f t="shared" si="2"/>
        <v>0.94716447592971131</v>
      </c>
      <c r="I20" s="12">
        <f>H20*((2^C4)-1)</f>
        <v>3878.6385289321679</v>
      </c>
      <c r="J20" s="7"/>
      <c r="K20" s="7"/>
      <c r="L20" s="7"/>
      <c r="M20" s="7"/>
      <c r="N20" s="7"/>
      <c r="O20" s="15"/>
      <c r="P20" s="15"/>
      <c r="Q20" s="8"/>
      <c r="R20" s="8"/>
      <c r="S20" s="1"/>
      <c r="T20" s="1"/>
      <c r="U20" s="1"/>
      <c r="V20" s="1"/>
      <c r="W20" s="1"/>
      <c r="X20" s="1"/>
      <c r="Y20" s="1"/>
    </row>
    <row r="21" spans="1:25" x14ac:dyDescent="0.35">
      <c r="A21" s="7"/>
      <c r="B21" s="9">
        <v>-29</v>
      </c>
      <c r="C21" s="10">
        <v>168.40530000000001</v>
      </c>
      <c r="D21" s="11">
        <v>168405.30000000002</v>
      </c>
      <c r="E21" s="12">
        <f>C5</f>
        <v>10000</v>
      </c>
      <c r="F21" s="11">
        <f>C6</f>
        <v>1E+18</v>
      </c>
      <c r="G21" s="13">
        <f t="shared" si="1"/>
        <v>168405.29999997164</v>
      </c>
      <c r="H21" s="11">
        <f t="shared" si="2"/>
        <v>0.94394785356712163</v>
      </c>
      <c r="I21" s="12">
        <f>H21*((2^C4)-1)</f>
        <v>3865.4664603573633</v>
      </c>
      <c r="J21" s="7"/>
      <c r="K21" s="7"/>
      <c r="L21" s="7"/>
      <c r="M21" s="7"/>
      <c r="N21" s="7"/>
      <c r="O21" s="15"/>
      <c r="P21" s="15"/>
      <c r="Q21" s="8"/>
      <c r="R21" s="8"/>
      <c r="S21" s="1"/>
      <c r="T21" s="1"/>
      <c r="U21" s="1"/>
      <c r="V21" s="1"/>
      <c r="W21" s="1"/>
      <c r="X21" s="1"/>
      <c r="Y21" s="1"/>
    </row>
    <row r="22" spans="1:25" x14ac:dyDescent="0.35">
      <c r="A22" s="7"/>
      <c r="B22" s="9">
        <v>-28</v>
      </c>
      <c r="C22" s="10">
        <v>158.27260000000001</v>
      </c>
      <c r="D22" s="11">
        <v>158272.6</v>
      </c>
      <c r="E22" s="12">
        <f>C5</f>
        <v>10000</v>
      </c>
      <c r="F22" s="11">
        <f>C6</f>
        <v>1E+18</v>
      </c>
      <c r="G22" s="13">
        <f t="shared" si="1"/>
        <v>158272.59999997495</v>
      </c>
      <c r="H22" s="11">
        <f t="shared" si="2"/>
        <v>0.94057261847739038</v>
      </c>
      <c r="I22" s="12">
        <f>H22*((2^C4)-1)</f>
        <v>3851.6448726649137</v>
      </c>
      <c r="J22" s="7"/>
      <c r="K22" s="7"/>
      <c r="L22" s="7"/>
      <c r="M22" s="7"/>
      <c r="N22" s="7"/>
      <c r="O22" s="8"/>
      <c r="P22" s="8"/>
      <c r="Q22" s="8"/>
      <c r="R22" s="8"/>
      <c r="S22" s="1"/>
      <c r="T22" s="1"/>
      <c r="U22" s="1"/>
      <c r="V22" s="1"/>
      <c r="W22" s="1"/>
      <c r="X22" s="1"/>
      <c r="Y22" s="1"/>
    </row>
    <row r="23" spans="1:25" x14ac:dyDescent="0.35">
      <c r="A23" s="7"/>
      <c r="B23" s="9">
        <v>-27</v>
      </c>
      <c r="C23" s="10">
        <v>148.8151</v>
      </c>
      <c r="D23" s="11">
        <v>148815.1</v>
      </c>
      <c r="E23" s="12">
        <f>C5</f>
        <v>10000</v>
      </c>
      <c r="F23" s="11">
        <f>C6</f>
        <v>1E+18</v>
      </c>
      <c r="G23" s="13">
        <f t="shared" si="1"/>
        <v>148815.09999997786</v>
      </c>
      <c r="H23" s="11">
        <f t="shared" si="2"/>
        <v>0.93703369515870094</v>
      </c>
      <c r="I23" s="12">
        <f>H23*((2^C4)-1)</f>
        <v>3837.1529816748803</v>
      </c>
      <c r="J23" s="7"/>
      <c r="K23" s="7"/>
      <c r="L23" s="7"/>
      <c r="M23" s="7"/>
      <c r="N23" s="7"/>
      <c r="O23" s="8"/>
      <c r="P23" s="8"/>
      <c r="Q23" s="8"/>
      <c r="R23" s="8"/>
      <c r="S23" s="1"/>
      <c r="T23" s="1"/>
      <c r="U23" s="1"/>
      <c r="V23" s="1"/>
      <c r="W23" s="1"/>
      <c r="X23" s="1"/>
      <c r="Y23" s="1"/>
    </row>
    <row r="24" spans="1:25" x14ac:dyDescent="0.35">
      <c r="A24" s="7"/>
      <c r="B24" s="9">
        <v>-26</v>
      </c>
      <c r="C24" s="10">
        <v>139.9837</v>
      </c>
      <c r="D24" s="11">
        <v>139983.70000000001</v>
      </c>
      <c r="E24" s="12">
        <f>C5</f>
        <v>10000</v>
      </c>
      <c r="F24" s="11">
        <f>C6</f>
        <v>1E+18</v>
      </c>
      <c r="G24" s="13">
        <f t="shared" si="1"/>
        <v>139983.6999999804</v>
      </c>
      <c r="H24" s="11">
        <f t="shared" si="2"/>
        <v>0.93332608810156503</v>
      </c>
      <c r="I24" s="12">
        <f>H24*((2^C4)-1)</f>
        <v>3821.9703307759087</v>
      </c>
      <c r="J24" s="7"/>
      <c r="K24" s="7"/>
      <c r="L24" s="7"/>
      <c r="M24" s="7"/>
      <c r="N24" s="7"/>
      <c r="O24" s="8"/>
      <c r="P24" s="8"/>
      <c r="Q24" s="8"/>
      <c r="R24" s="8"/>
      <c r="S24" s="1"/>
      <c r="T24" s="1"/>
      <c r="U24" s="1"/>
      <c r="V24" s="1"/>
      <c r="W24" s="1"/>
      <c r="X24" s="1"/>
      <c r="Y24" s="1"/>
    </row>
    <row r="25" spans="1:25" x14ac:dyDescent="0.35">
      <c r="A25" s="7"/>
      <c r="B25" s="9">
        <v>-25</v>
      </c>
      <c r="C25" s="10">
        <v>131.73320000000001</v>
      </c>
      <c r="D25" s="11">
        <v>131733.20000000001</v>
      </c>
      <c r="E25" s="12">
        <f>C5</f>
        <v>10000</v>
      </c>
      <c r="F25" s="11">
        <f>C6</f>
        <v>1E+18</v>
      </c>
      <c r="G25" s="13">
        <f t="shared" si="1"/>
        <v>131733.19999998267</v>
      </c>
      <c r="H25" s="11">
        <f t="shared" si="2"/>
        <v>0.92944490070074459</v>
      </c>
      <c r="I25" s="12">
        <f>H25*((2^C4)-1)</f>
        <v>3806.0768683695492</v>
      </c>
      <c r="J25" s="7"/>
      <c r="K25" s="7"/>
      <c r="L25" s="7"/>
      <c r="M25" s="7"/>
      <c r="N25" s="7"/>
      <c r="O25" s="8"/>
      <c r="P25" s="8"/>
      <c r="Q25" s="8"/>
      <c r="R25" s="8"/>
      <c r="S25" s="1"/>
      <c r="T25" s="1"/>
      <c r="U25" s="1"/>
      <c r="V25" s="1"/>
      <c r="W25" s="1"/>
      <c r="X25" s="1"/>
      <c r="Y25" s="1"/>
    </row>
    <row r="26" spans="1:25" x14ac:dyDescent="0.35">
      <c r="A26" s="7"/>
      <c r="B26" s="9">
        <v>-24</v>
      </c>
      <c r="C26" s="10">
        <v>124.02160000000001</v>
      </c>
      <c r="D26" s="11">
        <v>124021.6</v>
      </c>
      <c r="E26" s="12">
        <f>C5</f>
        <v>10000</v>
      </c>
      <c r="F26" s="11">
        <f>C6</f>
        <v>1E+18</v>
      </c>
      <c r="G26" s="13">
        <f t="shared" si="1"/>
        <v>124021.59999998462</v>
      </c>
      <c r="H26" s="11">
        <f t="shared" si="2"/>
        <v>0.92538516179480668</v>
      </c>
      <c r="I26" s="12">
        <f>H26*((2^C4)-1)</f>
        <v>3789.4522375497331</v>
      </c>
      <c r="J26" s="7"/>
      <c r="K26" s="7"/>
      <c r="L26" s="7"/>
      <c r="M26" s="7"/>
      <c r="N26" s="7"/>
      <c r="O26" s="8"/>
      <c r="P26" s="8"/>
      <c r="Q26" s="15"/>
      <c r="R26" s="8"/>
      <c r="S26" s="1"/>
      <c r="T26" s="1"/>
      <c r="U26" s="1"/>
      <c r="V26" s="1"/>
      <c r="W26" s="1"/>
      <c r="X26" s="1"/>
      <c r="Y26" s="1"/>
    </row>
    <row r="27" spans="1:25" x14ac:dyDescent="0.35">
      <c r="A27" s="7"/>
      <c r="B27" s="9">
        <v>-23</v>
      </c>
      <c r="C27" s="10">
        <v>116.8107</v>
      </c>
      <c r="D27" s="11">
        <v>116810.7</v>
      </c>
      <c r="E27" s="12">
        <f>C5</f>
        <v>10000</v>
      </c>
      <c r="F27" s="11">
        <f>C6</f>
        <v>1E+18</v>
      </c>
      <c r="G27" s="13">
        <f t="shared" si="1"/>
        <v>116810.69999998635</v>
      </c>
      <c r="H27" s="11">
        <f t="shared" si="2"/>
        <v>0.92114230108341744</v>
      </c>
      <c r="I27" s="12">
        <f>H27*((2^C4)-1)</f>
        <v>3772.0777229365945</v>
      </c>
      <c r="J27" s="7"/>
      <c r="K27" s="7"/>
      <c r="L27" s="7"/>
      <c r="M27" s="7"/>
      <c r="N27" s="7"/>
      <c r="O27" s="8"/>
      <c r="P27" s="8"/>
      <c r="Q27" s="8"/>
      <c r="R27" s="8"/>
      <c r="S27" s="1"/>
      <c r="T27" s="1"/>
      <c r="U27" s="1"/>
      <c r="V27" s="1"/>
      <c r="W27" s="1"/>
      <c r="X27" s="1"/>
      <c r="Y27" s="1"/>
    </row>
    <row r="28" spans="1:25" x14ac:dyDescent="0.35">
      <c r="A28" s="7"/>
      <c r="B28" s="9">
        <v>-22</v>
      </c>
      <c r="C28" s="10">
        <v>110.06480000000001</v>
      </c>
      <c r="D28" s="11">
        <v>110064.8</v>
      </c>
      <c r="E28" s="12">
        <f>C5</f>
        <v>10000</v>
      </c>
      <c r="F28" s="11">
        <f>C6</f>
        <v>1E+18</v>
      </c>
      <c r="G28" s="13">
        <f t="shared" si="1"/>
        <v>110064.79999998788</v>
      </c>
      <c r="H28" s="11">
        <f t="shared" si="2"/>
        <v>0.91671164237977321</v>
      </c>
      <c r="I28" s="12">
        <f>H28*((2^C4)-1)</f>
        <v>3753.9341755451715</v>
      </c>
      <c r="J28" s="7"/>
      <c r="K28" s="7"/>
      <c r="L28" s="7"/>
      <c r="M28" s="7"/>
      <c r="N28" s="7"/>
      <c r="O28" s="8"/>
      <c r="P28" s="8"/>
      <c r="Q28" s="8"/>
      <c r="R28" s="8"/>
      <c r="S28" s="1"/>
      <c r="T28" s="1"/>
      <c r="U28" s="1"/>
      <c r="V28" s="1"/>
      <c r="W28" s="1"/>
      <c r="X28" s="1"/>
      <c r="Y28" s="1"/>
    </row>
    <row r="29" spans="1:25" x14ac:dyDescent="0.35">
      <c r="A29" s="7"/>
      <c r="B29" s="9">
        <v>-21</v>
      </c>
      <c r="C29" s="10">
        <v>103.7512</v>
      </c>
      <c r="D29" s="11">
        <v>103751.2</v>
      </c>
      <c r="E29" s="12">
        <f>C5</f>
        <v>10000</v>
      </c>
      <c r="F29" s="11">
        <f>C6</f>
        <v>1E+18</v>
      </c>
      <c r="G29" s="13">
        <f t="shared" si="1"/>
        <v>103751.19999998923</v>
      </c>
      <c r="H29" s="11">
        <f t="shared" si="2"/>
        <v>0.91208883950234421</v>
      </c>
      <c r="I29" s="12">
        <f>H29*((2^C4)-1)</f>
        <v>3735.0037977620996</v>
      </c>
      <c r="J29" s="7"/>
      <c r="K29" s="7"/>
      <c r="L29" s="7"/>
      <c r="M29" s="7"/>
      <c r="N29" s="7"/>
      <c r="O29" s="8"/>
      <c r="P29" s="8"/>
      <c r="Q29" s="8"/>
      <c r="R29" s="8"/>
      <c r="S29" s="1"/>
      <c r="T29" s="1"/>
      <c r="U29" s="1"/>
      <c r="V29" s="1"/>
      <c r="W29" s="1"/>
      <c r="X29" s="1"/>
      <c r="Y29" s="1"/>
    </row>
    <row r="30" spans="1:25" x14ac:dyDescent="0.35">
      <c r="A30" s="7"/>
      <c r="B30" s="9">
        <v>-20</v>
      </c>
      <c r="C30" s="10">
        <v>97.839600000000004</v>
      </c>
      <c r="D30" s="11">
        <v>97839.6</v>
      </c>
      <c r="E30" s="12">
        <f>C5</f>
        <v>10000</v>
      </c>
      <c r="F30" s="11">
        <f>C6</f>
        <v>1E+18</v>
      </c>
      <c r="G30" s="13">
        <f t="shared" si="1"/>
        <v>97839.599999990445</v>
      </c>
      <c r="H30" s="11">
        <f t="shared" si="2"/>
        <v>0.9072696857184106</v>
      </c>
      <c r="I30" s="12">
        <f>H30*((2^C4)-1)</f>
        <v>3715.2693630168915</v>
      </c>
      <c r="J30" s="7"/>
      <c r="K30" s="7"/>
      <c r="L30" s="7"/>
      <c r="M30" s="7"/>
      <c r="N30" s="7"/>
      <c r="O30" s="8"/>
      <c r="P30" s="8"/>
      <c r="Q30" s="8"/>
      <c r="R30" s="8"/>
      <c r="S30" s="1"/>
      <c r="T30" s="1"/>
      <c r="U30" s="1"/>
      <c r="V30" s="1"/>
      <c r="W30" s="1"/>
      <c r="X30" s="1"/>
      <c r="Y30" s="1"/>
    </row>
    <row r="31" spans="1:25" x14ac:dyDescent="0.35">
      <c r="A31" s="7"/>
      <c r="B31" s="9">
        <v>-19</v>
      </c>
      <c r="C31" s="10">
        <v>92.302000000000007</v>
      </c>
      <c r="D31" s="11">
        <v>92302</v>
      </c>
      <c r="E31" s="12">
        <f>C5</f>
        <v>10000</v>
      </c>
      <c r="F31" s="11">
        <f>C6</f>
        <v>1E+18</v>
      </c>
      <c r="G31" s="13">
        <f t="shared" si="1"/>
        <v>92301.999999991473</v>
      </c>
      <c r="H31" s="11">
        <f t="shared" si="2"/>
        <v>0.90225020038708104</v>
      </c>
      <c r="I31" s="12">
        <f>H31*((2^C4)-1)</f>
        <v>3694.7145705850967</v>
      </c>
      <c r="J31" s="7"/>
      <c r="K31" s="7"/>
      <c r="L31" s="7"/>
      <c r="M31" s="7"/>
      <c r="N31" s="7"/>
      <c r="O31" s="8"/>
      <c r="P31" s="8"/>
      <c r="Q31" s="8"/>
      <c r="R31" s="8"/>
      <c r="S31" s="1"/>
      <c r="T31" s="1"/>
      <c r="U31" s="1"/>
      <c r="V31" s="1"/>
      <c r="W31" s="1"/>
      <c r="X31" s="1"/>
      <c r="Y31" s="1"/>
    </row>
    <row r="32" spans="1:25" x14ac:dyDescent="0.35">
      <c r="A32" s="7"/>
      <c r="B32" s="9">
        <v>-18</v>
      </c>
      <c r="C32" s="10">
        <v>87.112399999999994</v>
      </c>
      <c r="D32" s="11">
        <v>87112.4</v>
      </c>
      <c r="E32" s="12">
        <f>C5</f>
        <v>10000</v>
      </c>
      <c r="F32" s="11">
        <f>C6</f>
        <v>1E+18</v>
      </c>
      <c r="G32" s="13">
        <f t="shared" si="1"/>
        <v>87112.399999992398</v>
      </c>
      <c r="H32" s="11">
        <f t="shared" si="2"/>
        <v>0.89702653832053592</v>
      </c>
      <c r="I32" s="12">
        <f>H32*((2^C4)-1)</f>
        <v>3673.3236744225946</v>
      </c>
      <c r="J32" s="7"/>
      <c r="K32" s="7"/>
      <c r="L32" s="7"/>
      <c r="M32" s="7"/>
      <c r="N32" s="7"/>
      <c r="O32" s="15"/>
      <c r="P32" s="15"/>
      <c r="Q32" s="8"/>
      <c r="R32" s="8"/>
      <c r="S32" s="1"/>
      <c r="T32" s="1"/>
      <c r="U32" s="1"/>
      <c r="V32" s="1"/>
      <c r="W32" s="1"/>
      <c r="X32" s="1"/>
      <c r="Y32" s="1"/>
    </row>
    <row r="33" spans="1:25" x14ac:dyDescent="0.35">
      <c r="A33" s="7"/>
      <c r="B33" s="9">
        <v>-17</v>
      </c>
      <c r="C33" s="10">
        <v>82.247100000000003</v>
      </c>
      <c r="D33" s="11">
        <v>82247.100000000006</v>
      </c>
      <c r="E33" s="12">
        <f>C5</f>
        <v>10000</v>
      </c>
      <c r="F33" s="11">
        <f>C6</f>
        <v>1E+18</v>
      </c>
      <c r="G33" s="13">
        <f t="shared" si="1"/>
        <v>82247.099999993239</v>
      </c>
      <c r="H33" s="11">
        <f t="shared" si="2"/>
        <v>0.89159550815146782</v>
      </c>
      <c r="I33" s="12">
        <f>H33*((2^C4)-1)</f>
        <v>3651.0836058802606</v>
      </c>
      <c r="J33" s="7"/>
      <c r="K33" s="68" t="s">
        <v>16</v>
      </c>
      <c r="L33" s="69"/>
      <c r="M33" s="69"/>
      <c r="N33" s="70"/>
      <c r="O33" s="8"/>
      <c r="P33" s="8"/>
      <c r="Q33" s="8"/>
      <c r="R33" s="8"/>
      <c r="S33" s="1"/>
      <c r="T33" s="1"/>
      <c r="U33" s="1"/>
      <c r="V33" s="1"/>
      <c r="W33" s="1"/>
      <c r="X33" s="1"/>
      <c r="Y33" s="1"/>
    </row>
    <row r="34" spans="1:25" x14ac:dyDescent="0.35">
      <c r="A34" s="7"/>
      <c r="B34" s="9">
        <v>-16</v>
      </c>
      <c r="C34" s="10">
        <v>77.683700000000002</v>
      </c>
      <c r="D34" s="11">
        <v>77683.7</v>
      </c>
      <c r="E34" s="12">
        <f>C5</f>
        <v>10000</v>
      </c>
      <c r="F34" s="11">
        <f>C6</f>
        <v>1E+18</v>
      </c>
      <c r="G34" s="13">
        <f t="shared" si="1"/>
        <v>77683.699999993973</v>
      </c>
      <c r="H34" s="11">
        <f t="shared" si="2"/>
        <v>0.88595371773772447</v>
      </c>
      <c r="I34" s="12">
        <f>H34*((2^C4)-1)</f>
        <v>3627.9804741359817</v>
      </c>
      <c r="J34" s="7"/>
      <c r="K34" s="27" t="s">
        <v>4</v>
      </c>
      <c r="L34" s="27" t="s">
        <v>26</v>
      </c>
      <c r="M34" s="72" t="s">
        <v>33</v>
      </c>
      <c r="N34" s="73"/>
      <c r="O34" s="8"/>
      <c r="P34" s="8"/>
      <c r="Q34" s="8"/>
      <c r="R34" s="8"/>
      <c r="S34" s="1"/>
      <c r="T34" s="1"/>
      <c r="U34" s="1"/>
      <c r="V34" s="1"/>
      <c r="W34" s="1"/>
      <c r="X34" s="1"/>
      <c r="Y34" s="1"/>
    </row>
    <row r="35" spans="1:25" x14ac:dyDescent="0.35">
      <c r="A35" s="7"/>
      <c r="B35" s="9">
        <v>-15</v>
      </c>
      <c r="C35" s="10">
        <v>73.401799999999994</v>
      </c>
      <c r="D35" s="11">
        <v>73401.799999999988</v>
      </c>
      <c r="E35" s="12">
        <f>C5</f>
        <v>10000</v>
      </c>
      <c r="F35" s="11">
        <f>C6</f>
        <v>1E+18</v>
      </c>
      <c r="G35" s="13">
        <f t="shared" si="1"/>
        <v>73401.799999994604</v>
      </c>
      <c r="H35" s="11">
        <f t="shared" si="2"/>
        <v>0.88009851106330261</v>
      </c>
      <c r="I35" s="12">
        <f>H35*((2^C4)-1)</f>
        <v>3604.0034028042242</v>
      </c>
      <c r="J35" s="7"/>
      <c r="K35" s="3">
        <f>I10</f>
        <v>3979.2018524309874</v>
      </c>
      <c r="L35" s="3">
        <f>IF(MOD((K35*10),10)&lt;5,INT(K35),INT(K35+1))</f>
        <v>3979</v>
      </c>
      <c r="M35" s="74">
        <f>B10</f>
        <v>-40</v>
      </c>
      <c r="N35" s="75"/>
      <c r="O35" s="8"/>
      <c r="P35" s="8"/>
      <c r="Q35" s="8"/>
      <c r="R35" s="8"/>
      <c r="S35" s="1"/>
      <c r="T35" s="1"/>
      <c r="U35" s="1"/>
      <c r="V35" s="1"/>
      <c r="W35" s="1"/>
      <c r="X35" s="1"/>
      <c r="Y35" s="1"/>
    </row>
    <row r="36" spans="1:25" x14ac:dyDescent="0.35">
      <c r="A36" s="7"/>
      <c r="B36" s="9">
        <v>-14</v>
      </c>
      <c r="C36" s="10">
        <v>69.382300000000001</v>
      </c>
      <c r="D36" s="11">
        <v>69382.3</v>
      </c>
      <c r="E36" s="12">
        <f>C5</f>
        <v>10000</v>
      </c>
      <c r="F36" s="11">
        <f>C6</f>
        <v>1E+18</v>
      </c>
      <c r="G36" s="13">
        <f t="shared" si="1"/>
        <v>69382.299999995186</v>
      </c>
      <c r="H36" s="11">
        <f t="shared" si="2"/>
        <v>0.87402733354915885</v>
      </c>
      <c r="I36" s="12">
        <f>H36*((2^C4)-1)</f>
        <v>3579.1419308838053</v>
      </c>
      <c r="J36" s="7"/>
      <c r="K36" s="4">
        <f>I20</f>
        <v>3878.6385289321679</v>
      </c>
      <c r="L36" s="4">
        <f t="shared" ref="L36:L45" si="3">IF(MOD((K36*10),10)&lt;5,INT(K36),INT(K36+1))</f>
        <v>3879</v>
      </c>
      <c r="M36" s="76">
        <f>B20</f>
        <v>-30</v>
      </c>
      <c r="N36" s="77"/>
      <c r="O36" s="8"/>
      <c r="P36" s="8"/>
      <c r="Q36" s="8"/>
      <c r="R36" s="8"/>
      <c r="S36" s="1"/>
      <c r="T36" s="1"/>
      <c r="U36" s="1"/>
      <c r="V36" s="1"/>
      <c r="W36" s="1"/>
      <c r="X36" s="1"/>
      <c r="Y36" s="1"/>
    </row>
    <row r="37" spans="1:25" x14ac:dyDescent="0.35">
      <c r="A37" s="7"/>
      <c r="B37" s="9">
        <v>-13</v>
      </c>
      <c r="C37" s="10">
        <v>65.607699999999994</v>
      </c>
      <c r="D37" s="11">
        <v>65607.7</v>
      </c>
      <c r="E37" s="12">
        <f>C5</f>
        <v>10000</v>
      </c>
      <c r="F37" s="11">
        <f>C6</f>
        <v>1E+18</v>
      </c>
      <c r="G37" s="13">
        <f t="shared" si="1"/>
        <v>65607.69999999569</v>
      </c>
      <c r="H37" s="11">
        <f t="shared" si="2"/>
        <v>0.86773833881998041</v>
      </c>
      <c r="I37" s="12">
        <f>H37*((2^C4)-1)</f>
        <v>3553.3884974678199</v>
      </c>
      <c r="J37" s="7"/>
      <c r="K37" s="3">
        <f>I30</f>
        <v>3715.2693630168915</v>
      </c>
      <c r="L37" s="3">
        <f t="shared" si="3"/>
        <v>3715</v>
      </c>
      <c r="M37" s="74">
        <f>B30</f>
        <v>-20</v>
      </c>
      <c r="N37" s="75"/>
      <c r="O37" s="8"/>
      <c r="P37" s="8"/>
      <c r="Q37" s="8"/>
      <c r="R37" s="8"/>
      <c r="S37" s="1"/>
      <c r="T37" s="1"/>
      <c r="U37" s="1"/>
      <c r="V37" s="1"/>
      <c r="W37" s="1"/>
      <c r="X37" s="1"/>
      <c r="Y37" s="1"/>
    </row>
    <row r="38" spans="1:25" x14ac:dyDescent="0.35">
      <c r="A38" s="7"/>
      <c r="B38" s="9">
        <v>-12</v>
      </c>
      <c r="C38" s="10">
        <v>62.061599999999999</v>
      </c>
      <c r="D38" s="11">
        <v>62061.599999999999</v>
      </c>
      <c r="E38" s="12">
        <f>C5</f>
        <v>10000</v>
      </c>
      <c r="F38" s="11">
        <f>C6</f>
        <v>1E+18</v>
      </c>
      <c r="G38" s="13">
        <f t="shared" si="1"/>
        <v>62061.599999996142</v>
      </c>
      <c r="H38" s="11">
        <f t="shared" si="2"/>
        <v>0.86122983669526443</v>
      </c>
      <c r="I38" s="12">
        <f>H38*((2^C4)-1)</f>
        <v>3526.7361812671079</v>
      </c>
      <c r="J38" s="7"/>
      <c r="K38" s="4">
        <f>I40</f>
        <v>3470.7174675624333</v>
      </c>
      <c r="L38" s="4">
        <f t="shared" si="3"/>
        <v>3471</v>
      </c>
      <c r="M38" s="76">
        <f>B40</f>
        <v>-10</v>
      </c>
      <c r="N38" s="77"/>
      <c r="O38" s="8"/>
      <c r="P38" s="8"/>
      <c r="Q38" s="8"/>
      <c r="R38" s="8"/>
      <c r="S38" s="1"/>
      <c r="T38" s="1"/>
      <c r="U38" s="1"/>
      <c r="V38" s="1"/>
      <c r="W38" s="1"/>
      <c r="X38" s="1"/>
      <c r="Y38" s="1"/>
    </row>
    <row r="39" spans="1:25" x14ac:dyDescent="0.35">
      <c r="A39" s="7"/>
      <c r="B39" s="9">
        <v>-11</v>
      </c>
      <c r="C39" s="10">
        <v>58.7288</v>
      </c>
      <c r="D39" s="11">
        <v>58728.800000000003</v>
      </c>
      <c r="E39" s="12">
        <f>C5</f>
        <v>10000</v>
      </c>
      <c r="F39" s="11">
        <f>C6</f>
        <v>1E+18</v>
      </c>
      <c r="G39" s="13">
        <f t="shared" si="1"/>
        <v>58728.799999996554</v>
      </c>
      <c r="H39" s="11">
        <f t="shared" si="2"/>
        <v>0.85450058781761795</v>
      </c>
      <c r="I39" s="12">
        <f>H39*((2^C4)-1)</f>
        <v>3499.1799071131454</v>
      </c>
      <c r="J39" s="7"/>
      <c r="K39" s="3">
        <f>I50</f>
        <v>3137.2105639847541</v>
      </c>
      <c r="L39" s="3">
        <f t="shared" si="3"/>
        <v>3137</v>
      </c>
      <c r="M39" s="74">
        <f>B50</f>
        <v>0</v>
      </c>
      <c r="N39" s="75"/>
      <c r="O39" s="8"/>
      <c r="P39" s="8"/>
      <c r="Q39" s="8"/>
      <c r="R39" s="8"/>
      <c r="S39" s="1"/>
      <c r="T39" s="1"/>
      <c r="U39" s="1"/>
      <c r="V39" s="1"/>
      <c r="W39" s="1"/>
      <c r="X39" s="1"/>
      <c r="Y39" s="1"/>
    </row>
    <row r="40" spans="1:25" x14ac:dyDescent="0.35">
      <c r="A40" s="7"/>
      <c r="B40" s="9">
        <v>-10</v>
      </c>
      <c r="C40" s="10">
        <v>55.595300000000002</v>
      </c>
      <c r="D40" s="11">
        <v>55595.3</v>
      </c>
      <c r="E40" s="12">
        <f>C5</f>
        <v>10000</v>
      </c>
      <c r="F40" s="11">
        <f>C6</f>
        <v>1E+18</v>
      </c>
      <c r="G40" s="13">
        <f t="shared" si="1"/>
        <v>55595.299999996911</v>
      </c>
      <c r="H40" s="11">
        <f t="shared" si="2"/>
        <v>0.84755005312879939</v>
      </c>
      <c r="I40" s="12">
        <f>H40*((2^C4)-1)</f>
        <v>3470.7174675624333</v>
      </c>
      <c r="J40" s="7"/>
      <c r="K40" s="4">
        <f>I60</f>
        <v>2727.1731578595582</v>
      </c>
      <c r="L40" s="4">
        <f t="shared" si="3"/>
        <v>2727</v>
      </c>
      <c r="M40" s="76">
        <f>B60</f>
        <v>10</v>
      </c>
      <c r="N40" s="77"/>
      <c r="O40" s="8"/>
      <c r="P40" s="8"/>
      <c r="Q40" s="8"/>
      <c r="R40" s="8"/>
      <c r="S40" s="1"/>
      <c r="T40" s="1"/>
      <c r="U40" s="1"/>
      <c r="V40" s="1"/>
      <c r="W40" s="1"/>
      <c r="X40" s="1"/>
      <c r="Y40" s="1"/>
    </row>
    <row r="41" spans="1:25" x14ac:dyDescent="0.35">
      <c r="A41" s="7"/>
      <c r="B41" s="9">
        <v>-9</v>
      </c>
      <c r="C41" s="10">
        <v>52.648000000000003</v>
      </c>
      <c r="D41" s="11">
        <v>52648</v>
      </c>
      <c r="E41" s="12">
        <f>C5</f>
        <v>10000</v>
      </c>
      <c r="F41" s="11">
        <f>C6</f>
        <v>1E+18</v>
      </c>
      <c r="G41" s="13">
        <f t="shared" si="1"/>
        <v>52647.999999997228</v>
      </c>
      <c r="H41" s="11">
        <f t="shared" si="2"/>
        <v>0.8403779849316747</v>
      </c>
      <c r="I41" s="12">
        <f>H41*((2^C4)-1)</f>
        <v>3441.3478482952078</v>
      </c>
      <c r="J41" s="7"/>
      <c r="K41" s="3">
        <f>I70</f>
        <v>2275.0404435456867</v>
      </c>
      <c r="L41" s="3">
        <f t="shared" si="3"/>
        <v>2275</v>
      </c>
      <c r="M41" s="74">
        <f>B70</f>
        <v>20</v>
      </c>
      <c r="N41" s="75"/>
      <c r="O41" s="8"/>
      <c r="P41" s="8"/>
      <c r="Q41" s="8"/>
      <c r="R41" s="8"/>
      <c r="S41" s="1"/>
      <c r="T41" s="1"/>
      <c r="U41" s="1"/>
      <c r="V41" s="1"/>
      <c r="W41" s="1"/>
      <c r="X41" s="1"/>
      <c r="Y41" s="1"/>
    </row>
    <row r="42" spans="1:25" x14ac:dyDescent="0.35">
      <c r="A42" s="7"/>
      <c r="B42" s="9">
        <v>-8</v>
      </c>
      <c r="C42" s="10">
        <v>49.874699999999997</v>
      </c>
      <c r="D42" s="11">
        <v>49874.7</v>
      </c>
      <c r="E42" s="12">
        <f>C5</f>
        <v>10000</v>
      </c>
      <c r="F42" s="11">
        <f>C6</f>
        <v>1E+18</v>
      </c>
      <c r="G42" s="13">
        <f t="shared" si="1"/>
        <v>49874.699999997509</v>
      </c>
      <c r="H42" s="11">
        <f t="shared" si="2"/>
        <v>0.83298454940065814</v>
      </c>
      <c r="I42" s="12">
        <f>H42*((2^C4)-1)</f>
        <v>3411.0717297956949</v>
      </c>
      <c r="J42" s="14"/>
      <c r="K42" s="4">
        <f>I80</f>
        <v>1826.452756603431</v>
      </c>
      <c r="L42" s="4">
        <f t="shared" si="3"/>
        <v>1826</v>
      </c>
      <c r="M42" s="76">
        <f>B80</f>
        <v>30</v>
      </c>
      <c r="N42" s="77"/>
      <c r="O42" s="8"/>
      <c r="P42" s="8"/>
      <c r="Q42" s="8"/>
      <c r="R42" s="8"/>
      <c r="S42" s="1"/>
      <c r="T42" s="1"/>
      <c r="U42" s="1"/>
      <c r="V42" s="1"/>
      <c r="W42" s="1"/>
      <c r="X42" s="1"/>
      <c r="Y42" s="1"/>
    </row>
    <row r="43" spans="1:25" x14ac:dyDescent="0.35">
      <c r="A43" s="7"/>
      <c r="B43" s="9">
        <v>-7</v>
      </c>
      <c r="C43" s="10">
        <v>47.264299999999999</v>
      </c>
      <c r="D43" s="11">
        <v>47264.299999999996</v>
      </c>
      <c r="E43" s="12">
        <f>C5</f>
        <v>10000</v>
      </c>
      <c r="F43" s="11">
        <f>C6</f>
        <v>1E+18</v>
      </c>
      <c r="G43" s="13">
        <f t="shared" si="1"/>
        <v>47264.299999997769</v>
      </c>
      <c r="H43" s="11">
        <f t="shared" si="2"/>
        <v>0.82537113000594808</v>
      </c>
      <c r="I43" s="12">
        <f>H43*((2^C4)-1)</f>
        <v>3379.8947773743575</v>
      </c>
      <c r="J43" s="7"/>
      <c r="K43" s="3">
        <f>I90</f>
        <v>1421.0809946064489</v>
      </c>
      <c r="L43" s="3">
        <f t="shared" si="3"/>
        <v>1421</v>
      </c>
      <c r="M43" s="74">
        <f>B90</f>
        <v>40</v>
      </c>
      <c r="N43" s="75"/>
      <c r="O43" s="8"/>
      <c r="P43" s="8"/>
      <c r="Q43" s="8"/>
      <c r="R43" s="8"/>
      <c r="S43" s="1"/>
      <c r="T43" s="1"/>
      <c r="U43" s="1"/>
      <c r="V43" s="1"/>
      <c r="W43" s="1"/>
      <c r="X43" s="1"/>
      <c r="Y43" s="1"/>
    </row>
    <row r="44" spans="1:25" x14ac:dyDescent="0.35">
      <c r="A44" s="7"/>
      <c r="B44" s="9">
        <v>-6</v>
      </c>
      <c r="C44" s="10">
        <v>44.806199999999997</v>
      </c>
      <c r="D44" s="11">
        <v>44806.2</v>
      </c>
      <c r="E44" s="12">
        <f>C5</f>
        <v>10000</v>
      </c>
      <c r="F44" s="11">
        <f>C6</f>
        <v>1E+18</v>
      </c>
      <c r="G44" s="13">
        <f t="shared" si="1"/>
        <v>44806.199999997989</v>
      </c>
      <c r="H44" s="11">
        <f t="shared" si="2"/>
        <v>0.81753889158525195</v>
      </c>
      <c r="I44" s="12">
        <f>H44*((2^C4)-1)</f>
        <v>3347.8217610416068</v>
      </c>
      <c r="J44" s="7"/>
      <c r="K44" s="4">
        <f>I100</f>
        <v>1081.3558087163835</v>
      </c>
      <c r="L44" s="4">
        <f t="shared" si="3"/>
        <v>1081</v>
      </c>
      <c r="M44" s="76">
        <f>B100</f>
        <v>50</v>
      </c>
      <c r="N44" s="77"/>
      <c r="O44" s="8"/>
      <c r="P44" s="8"/>
      <c r="Q44" s="8"/>
      <c r="R44" s="8"/>
      <c r="S44" s="1"/>
      <c r="T44" s="1"/>
      <c r="U44" s="1"/>
      <c r="V44" s="1"/>
      <c r="W44" s="1"/>
      <c r="X44" s="1"/>
      <c r="Y44" s="1"/>
    </row>
    <row r="45" spans="1:25" x14ac:dyDescent="0.35">
      <c r="A45" s="7"/>
      <c r="B45" s="9">
        <v>-5</v>
      </c>
      <c r="C45" s="10">
        <v>42.490600000000001</v>
      </c>
      <c r="D45" s="11">
        <v>42490.6</v>
      </c>
      <c r="E45" s="12">
        <f>C5</f>
        <v>10000</v>
      </c>
      <c r="F45" s="11">
        <f>C6</f>
        <v>1E+18</v>
      </c>
      <c r="G45" s="13">
        <f t="shared" si="1"/>
        <v>42490.599999998194</v>
      </c>
      <c r="H45" s="11">
        <f t="shared" si="2"/>
        <v>0.80948969910802426</v>
      </c>
      <c r="I45" s="12">
        <f>H45*((2^C4)-1)</f>
        <v>3314.8603178473595</v>
      </c>
      <c r="J45" s="7"/>
      <c r="K45" s="5">
        <f>I110</f>
        <v>812.01380537784246</v>
      </c>
      <c r="L45" s="5">
        <f t="shared" si="3"/>
        <v>812</v>
      </c>
      <c r="M45" s="78">
        <f>B110</f>
        <v>60</v>
      </c>
      <c r="N45" s="79"/>
      <c r="O45" s="8"/>
      <c r="P45" s="8"/>
      <c r="Q45" s="8"/>
      <c r="R45" s="8"/>
      <c r="S45" s="1"/>
      <c r="T45" s="1"/>
      <c r="U45" s="1"/>
      <c r="V45" s="1"/>
      <c r="W45" s="1"/>
      <c r="X45" s="1"/>
      <c r="Y45" s="1"/>
    </row>
    <row r="46" spans="1:25" x14ac:dyDescent="0.35">
      <c r="A46" s="7"/>
      <c r="B46" s="9">
        <v>-4</v>
      </c>
      <c r="C46" s="10">
        <v>40.308599999999998</v>
      </c>
      <c r="D46" s="11">
        <v>40308.6</v>
      </c>
      <c r="E46" s="12">
        <f>C5</f>
        <v>10000</v>
      </c>
      <c r="F46" s="11">
        <f>C6</f>
        <v>1E+18</v>
      </c>
      <c r="G46" s="13">
        <f t="shared" si="1"/>
        <v>40308.599999998376</v>
      </c>
      <c r="H46" s="11">
        <f t="shared" si="2"/>
        <v>0.80122682801746969</v>
      </c>
      <c r="I46" s="12">
        <f>H46*((2^C4)-1)</f>
        <v>3281.0238607315382</v>
      </c>
      <c r="J46" s="7"/>
      <c r="K46" s="8"/>
      <c r="L46" s="8"/>
      <c r="M46" s="8"/>
      <c r="N46" s="8"/>
      <c r="O46" s="8"/>
      <c r="P46" s="8"/>
      <c r="Q46" s="8"/>
      <c r="R46" s="8"/>
      <c r="S46" s="1"/>
      <c r="T46" s="1"/>
      <c r="U46" s="1"/>
      <c r="V46" s="1"/>
      <c r="W46" s="1"/>
      <c r="X46" s="1"/>
      <c r="Y46" s="1"/>
    </row>
    <row r="47" spans="1:25" x14ac:dyDescent="0.35">
      <c r="A47" s="7"/>
      <c r="B47" s="9">
        <v>-3</v>
      </c>
      <c r="C47" s="10">
        <v>38.251600000000003</v>
      </c>
      <c r="D47" s="11">
        <v>38251.600000000006</v>
      </c>
      <c r="E47" s="12">
        <f>C5</f>
        <v>10000</v>
      </c>
      <c r="F47" s="11">
        <f>C6</f>
        <v>1E+18</v>
      </c>
      <c r="G47" s="13">
        <f t="shared" si="1"/>
        <v>38251.599999998543</v>
      </c>
      <c r="H47" s="11">
        <f t="shared" si="2"/>
        <v>0.79275298642945935</v>
      </c>
      <c r="I47" s="12">
        <f>H47*((2^C4)-1)</f>
        <v>3246.3234794286359</v>
      </c>
      <c r="J47" s="7"/>
      <c r="K47" s="8"/>
      <c r="L47" s="8"/>
      <c r="M47" s="8"/>
      <c r="N47" s="8"/>
      <c r="O47" s="8"/>
      <c r="P47" s="8"/>
      <c r="Q47" s="8"/>
      <c r="R47" s="8"/>
      <c r="S47" s="1"/>
      <c r="T47" s="1"/>
      <c r="U47" s="1"/>
      <c r="V47" s="1"/>
      <c r="W47" s="1"/>
      <c r="X47" s="1"/>
      <c r="Y47" s="1"/>
    </row>
    <row r="48" spans="1:25" x14ac:dyDescent="0.35">
      <c r="A48" s="7"/>
      <c r="B48" s="9">
        <v>-2</v>
      </c>
      <c r="C48" s="10">
        <v>36.311700000000002</v>
      </c>
      <c r="D48" s="11">
        <v>36311.700000000004</v>
      </c>
      <c r="E48" s="12">
        <f>C5</f>
        <v>10000</v>
      </c>
      <c r="F48" s="11">
        <f>C6</f>
        <v>1E+18</v>
      </c>
      <c r="G48" s="13">
        <f t="shared" si="1"/>
        <v>36311.699999998687</v>
      </c>
      <c r="H48" s="11">
        <f t="shared" si="2"/>
        <v>0.78407184361618587</v>
      </c>
      <c r="I48" s="12">
        <f>H48*((2^C4)-1)</f>
        <v>3210.7741996082809</v>
      </c>
      <c r="J48" s="7"/>
      <c r="K48" s="68" t="s">
        <v>17</v>
      </c>
      <c r="L48" s="69"/>
      <c r="M48" s="69"/>
      <c r="N48" s="70"/>
      <c r="O48" s="8"/>
      <c r="P48" s="8"/>
      <c r="Q48" s="8"/>
      <c r="R48" s="8"/>
      <c r="S48" s="1"/>
      <c r="T48" s="1"/>
      <c r="U48" s="1"/>
      <c r="V48" s="1"/>
      <c r="W48" s="1"/>
      <c r="X48" s="1"/>
      <c r="Y48" s="1"/>
    </row>
    <row r="49" spans="1:25" x14ac:dyDescent="0.35">
      <c r="A49" s="7"/>
      <c r="B49" s="9">
        <v>-1</v>
      </c>
      <c r="C49" s="10">
        <v>34.481699999999996</v>
      </c>
      <c r="D49" s="11">
        <v>34481.699999999997</v>
      </c>
      <c r="E49" s="12">
        <f>C5</f>
        <v>10000</v>
      </c>
      <c r="F49" s="11">
        <f>C6</f>
        <v>1E+18</v>
      </c>
      <c r="G49" s="13">
        <f t="shared" si="1"/>
        <v>34481.699999998811</v>
      </c>
      <c r="H49" s="11">
        <f t="shared" si="2"/>
        <v>0.77518844828322053</v>
      </c>
      <c r="I49" s="12">
        <f>H49*((2^C4)-1)</f>
        <v>3174.3966957197881</v>
      </c>
      <c r="J49" s="28"/>
      <c r="K49" s="27" t="s">
        <v>27</v>
      </c>
      <c r="L49" s="6" t="s">
        <v>28</v>
      </c>
      <c r="M49" s="6" t="s">
        <v>29</v>
      </c>
      <c r="N49" s="22" t="s">
        <v>32</v>
      </c>
      <c r="O49" s="8"/>
      <c r="P49" s="8"/>
      <c r="Q49" s="8"/>
      <c r="R49" s="8"/>
      <c r="S49" s="1"/>
      <c r="T49" s="1"/>
      <c r="U49" s="1"/>
      <c r="V49" s="1"/>
      <c r="W49" s="1"/>
      <c r="X49" s="1"/>
      <c r="Y49" s="1"/>
    </row>
    <row r="50" spans="1:25" x14ac:dyDescent="0.35">
      <c r="A50" s="7"/>
      <c r="B50" s="9">
        <v>0</v>
      </c>
      <c r="C50" s="10">
        <v>32.7547</v>
      </c>
      <c r="D50" s="11">
        <v>32754.7</v>
      </c>
      <c r="E50" s="12">
        <f>C5</f>
        <v>10000</v>
      </c>
      <c r="F50" s="11">
        <f>C6</f>
        <v>1E+18</v>
      </c>
      <c r="G50" s="13">
        <f t="shared" si="1"/>
        <v>32754.699999998928</v>
      </c>
      <c r="H50" s="11">
        <f t="shared" si="2"/>
        <v>0.76610758583266281</v>
      </c>
      <c r="I50" s="12">
        <f>H50*((2^C4)-1)</f>
        <v>3137.2105639847541</v>
      </c>
      <c r="J50" s="7"/>
      <c r="K50" s="16">
        <f t="shared" ref="K50:K59" si="4">L36</f>
        <v>3879</v>
      </c>
      <c r="L50" s="16">
        <f>L35</f>
        <v>3979</v>
      </c>
      <c r="M50" s="16">
        <f t="shared" ref="M50:M59" si="5">-10/(L35-L36)</f>
        <v>-0.1</v>
      </c>
      <c r="N50" s="17">
        <f t="shared" ref="N50:N59" si="6">M35+((10*L35)/(L35-L36))</f>
        <v>357.9</v>
      </c>
      <c r="O50" s="8"/>
      <c r="P50" s="8"/>
      <c r="Q50" s="8"/>
      <c r="R50" s="8"/>
      <c r="S50" s="1"/>
      <c r="T50" s="1"/>
      <c r="U50" s="1"/>
      <c r="V50" s="1"/>
      <c r="W50" s="1"/>
      <c r="X50" s="1"/>
      <c r="Y50" s="1"/>
    </row>
    <row r="51" spans="1:25" x14ac:dyDescent="0.35">
      <c r="A51" s="7"/>
      <c r="B51" s="9">
        <v>1</v>
      </c>
      <c r="C51" s="10">
        <v>31.124300000000002</v>
      </c>
      <c r="D51" s="11">
        <v>31124.300000000003</v>
      </c>
      <c r="E51" s="12">
        <f>C5</f>
        <v>10000</v>
      </c>
      <c r="F51" s="11">
        <f>C6</f>
        <v>1E+18</v>
      </c>
      <c r="G51" s="13">
        <f t="shared" si="1"/>
        <v>31124.299999999032</v>
      </c>
      <c r="H51" s="11">
        <f t="shared" si="2"/>
        <v>0.75683476679237738</v>
      </c>
      <c r="I51" s="12">
        <f>H51*((2^C4)-1)</f>
        <v>3099.2383700147852</v>
      </c>
      <c r="J51" s="7"/>
      <c r="K51" s="18">
        <f t="shared" si="4"/>
        <v>3715</v>
      </c>
      <c r="L51" s="18">
        <f t="shared" ref="L51:L59" si="7">L36-1</f>
        <v>3878</v>
      </c>
      <c r="M51" s="18">
        <f t="shared" si="5"/>
        <v>-6.097560975609756E-2</v>
      </c>
      <c r="N51" s="19">
        <f t="shared" si="6"/>
        <v>206.52439024390245</v>
      </c>
      <c r="O51" s="8"/>
      <c r="P51" s="8"/>
      <c r="Q51" s="8"/>
      <c r="R51" s="8"/>
      <c r="S51" s="1"/>
      <c r="T51" s="1"/>
      <c r="U51" s="1"/>
      <c r="V51" s="1"/>
      <c r="W51" s="1"/>
      <c r="X51" s="1"/>
      <c r="Y51" s="1"/>
    </row>
    <row r="52" spans="1:25" x14ac:dyDescent="0.35">
      <c r="A52" s="7"/>
      <c r="B52" s="9">
        <v>2</v>
      </c>
      <c r="C52" s="10">
        <v>29.584700000000002</v>
      </c>
      <c r="D52" s="11">
        <v>29584.7</v>
      </c>
      <c r="E52" s="12">
        <f>C5</f>
        <v>10000</v>
      </c>
      <c r="F52" s="11">
        <f>C6</f>
        <v>1E+18</v>
      </c>
      <c r="G52" s="13">
        <f t="shared" si="1"/>
        <v>29584.699999999124</v>
      </c>
      <c r="H52" s="11">
        <f t="shared" si="2"/>
        <v>0.74737714318915582</v>
      </c>
      <c r="I52" s="12">
        <f>H52*((2^C4)-1)</f>
        <v>3060.5094013595931</v>
      </c>
      <c r="J52" s="14"/>
      <c r="K52" s="16">
        <f t="shared" si="4"/>
        <v>3471</v>
      </c>
      <c r="L52" s="16">
        <f t="shared" si="7"/>
        <v>3714</v>
      </c>
      <c r="M52" s="16">
        <f t="shared" si="5"/>
        <v>-4.0983606557377046E-2</v>
      </c>
      <c r="N52" s="17">
        <f t="shared" si="6"/>
        <v>132.25409836065575</v>
      </c>
      <c r="O52" s="8"/>
      <c r="P52" s="8"/>
      <c r="Q52" s="8"/>
      <c r="R52" s="8"/>
      <c r="S52" s="1"/>
      <c r="T52" s="1"/>
      <c r="U52" s="1"/>
      <c r="V52" s="1"/>
      <c r="W52" s="1"/>
      <c r="X52" s="1"/>
      <c r="Y52" s="1"/>
    </row>
    <row r="53" spans="1:25" x14ac:dyDescent="0.35">
      <c r="A53" s="7"/>
      <c r="B53" s="9">
        <v>3</v>
      </c>
      <c r="C53" s="10">
        <v>28.130099999999999</v>
      </c>
      <c r="D53" s="11">
        <v>28130.1</v>
      </c>
      <c r="E53" s="12">
        <f>C5</f>
        <v>10000</v>
      </c>
      <c r="F53" s="11">
        <f>C6</f>
        <v>1E+18</v>
      </c>
      <c r="G53" s="13">
        <f t="shared" si="1"/>
        <v>28130.099999999205</v>
      </c>
      <c r="H53" s="11">
        <f t="shared" si="2"/>
        <v>0.73774000068187051</v>
      </c>
      <c r="I53" s="12">
        <f>H53*((2^C4)-1)</f>
        <v>3021.0453027922599</v>
      </c>
      <c r="J53" s="7"/>
      <c r="K53" s="18">
        <f t="shared" si="4"/>
        <v>3137</v>
      </c>
      <c r="L53" s="18">
        <f t="shared" si="7"/>
        <v>3470</v>
      </c>
      <c r="M53" s="18">
        <f t="shared" si="5"/>
        <v>-2.9940119760479042E-2</v>
      </c>
      <c r="N53" s="19">
        <f t="shared" si="6"/>
        <v>93.922155688622752</v>
      </c>
      <c r="O53" s="8"/>
      <c r="P53" s="8"/>
      <c r="Q53" s="8"/>
      <c r="R53" s="8"/>
      <c r="S53" s="1"/>
      <c r="T53" s="1"/>
      <c r="U53" s="1"/>
      <c r="V53" s="1"/>
      <c r="W53" s="1"/>
      <c r="X53" s="1"/>
      <c r="Y53" s="1"/>
    </row>
    <row r="54" spans="1:25" x14ac:dyDescent="0.35">
      <c r="A54" s="7"/>
      <c r="B54" s="9">
        <v>4</v>
      </c>
      <c r="C54" s="10">
        <v>26.755600000000001</v>
      </c>
      <c r="D54" s="11">
        <v>26755.600000000002</v>
      </c>
      <c r="E54" s="12">
        <f>C5</f>
        <v>10000</v>
      </c>
      <c r="F54" s="11">
        <f>C6</f>
        <v>1E+18</v>
      </c>
      <c r="G54" s="13">
        <f t="shared" si="1"/>
        <v>26755.599999999286</v>
      </c>
      <c r="H54" s="11">
        <f t="shared" si="2"/>
        <v>0.72793261434991685</v>
      </c>
      <c r="I54" s="12">
        <f>H54*((2^C4)-1)</f>
        <v>2980.8840557629096</v>
      </c>
      <c r="J54" s="7"/>
      <c r="K54" s="16">
        <f t="shared" si="4"/>
        <v>2727</v>
      </c>
      <c r="L54" s="16">
        <f t="shared" si="7"/>
        <v>3136</v>
      </c>
      <c r="M54" s="16">
        <f t="shared" si="5"/>
        <v>-2.4390243902439025E-2</v>
      </c>
      <c r="N54" s="17">
        <f t="shared" si="6"/>
        <v>76.512195121951223</v>
      </c>
      <c r="O54" s="8"/>
      <c r="P54" s="8"/>
      <c r="Q54" s="8"/>
      <c r="R54" s="8"/>
      <c r="S54" s="1"/>
      <c r="T54" s="1"/>
      <c r="U54" s="1"/>
      <c r="V54" s="1"/>
      <c r="W54" s="1"/>
      <c r="X54" s="1"/>
      <c r="Y54" s="1"/>
    </row>
    <row r="55" spans="1:25" x14ac:dyDescent="0.35">
      <c r="A55" s="7"/>
      <c r="B55" s="9">
        <v>5</v>
      </c>
      <c r="C55" s="10">
        <v>25.456199999999999</v>
      </c>
      <c r="D55" s="11">
        <v>25456.2</v>
      </c>
      <c r="E55" s="12">
        <f>C5</f>
        <v>10000</v>
      </c>
      <c r="F55" s="11">
        <f>C6</f>
        <v>1E+18</v>
      </c>
      <c r="G55" s="13">
        <f t="shared" si="1"/>
        <v>25456.19999999935</v>
      </c>
      <c r="H55" s="11">
        <f t="shared" si="2"/>
        <v>0.71796187972765879</v>
      </c>
      <c r="I55" s="12">
        <f>H55*((2^C4)-1)</f>
        <v>2940.0538974847627</v>
      </c>
      <c r="J55" s="7"/>
      <c r="K55" s="18">
        <f t="shared" si="4"/>
        <v>2275</v>
      </c>
      <c r="L55" s="18">
        <f t="shared" si="7"/>
        <v>2726</v>
      </c>
      <c r="M55" s="18">
        <f t="shared" si="5"/>
        <v>-2.2123893805309734E-2</v>
      </c>
      <c r="N55" s="19">
        <f t="shared" si="6"/>
        <v>70.331858407079636</v>
      </c>
      <c r="O55" s="8"/>
      <c r="P55" s="8"/>
      <c r="Q55" s="8"/>
      <c r="R55" s="8"/>
      <c r="S55" s="1"/>
      <c r="T55" s="1"/>
      <c r="U55" s="1"/>
      <c r="V55" s="1"/>
      <c r="W55" s="1"/>
      <c r="X55" s="1"/>
      <c r="Y55" s="1"/>
    </row>
    <row r="56" spans="1:25" x14ac:dyDescent="0.35">
      <c r="A56" s="7"/>
      <c r="B56" s="9">
        <v>6</v>
      </c>
      <c r="C56" s="10">
        <v>24.227399999999999</v>
      </c>
      <c r="D56" s="11">
        <v>24227.399999999998</v>
      </c>
      <c r="E56" s="12">
        <f>C5</f>
        <v>10000</v>
      </c>
      <c r="F56" s="11">
        <f>C6</f>
        <v>1E+18</v>
      </c>
      <c r="G56" s="13">
        <f t="shared" si="1"/>
        <v>24227.399999999412</v>
      </c>
      <c r="H56" s="11">
        <f t="shared" si="2"/>
        <v>0.70783641176366974</v>
      </c>
      <c r="I56" s="12">
        <f>H56*((2^C4)-1)</f>
        <v>2898.5901061722275</v>
      </c>
      <c r="J56" s="7"/>
      <c r="K56" s="16">
        <f t="shared" si="4"/>
        <v>1826</v>
      </c>
      <c r="L56" s="16">
        <f t="shared" si="7"/>
        <v>2274</v>
      </c>
      <c r="M56" s="16">
        <f t="shared" si="5"/>
        <v>-2.2271714922048998E-2</v>
      </c>
      <c r="N56" s="17">
        <f t="shared" si="6"/>
        <v>70.668151447661472</v>
      </c>
      <c r="O56" s="8"/>
      <c r="P56" s="8"/>
      <c r="Q56" s="8"/>
      <c r="R56" s="8"/>
      <c r="S56" s="1"/>
      <c r="T56" s="1"/>
      <c r="U56" s="1"/>
      <c r="V56" s="1"/>
      <c r="W56" s="1"/>
      <c r="X56" s="1"/>
      <c r="Y56" s="1"/>
    </row>
    <row r="57" spans="1:25" x14ac:dyDescent="0.35">
      <c r="A57" s="7"/>
      <c r="B57" s="9">
        <v>7</v>
      </c>
      <c r="C57" s="10">
        <v>23.065000000000001</v>
      </c>
      <c r="D57" s="11">
        <v>23065</v>
      </c>
      <c r="E57" s="12">
        <f>C5</f>
        <v>10000</v>
      </c>
      <c r="F57" s="11">
        <f>C6</f>
        <v>1E+18</v>
      </c>
      <c r="G57" s="13">
        <f t="shared" si="1"/>
        <v>23064.999999999469</v>
      </c>
      <c r="H57" s="11">
        <f t="shared" si="2"/>
        <v>0.6975654014819247</v>
      </c>
      <c r="I57" s="12">
        <f>H57*((2^C4)-1)</f>
        <v>2856.5303190684817</v>
      </c>
      <c r="J57" s="7"/>
      <c r="K57" s="18">
        <f t="shared" si="4"/>
        <v>1421</v>
      </c>
      <c r="L57" s="18">
        <f t="shared" si="7"/>
        <v>1825</v>
      </c>
      <c r="M57" s="18">
        <f t="shared" si="5"/>
        <v>-2.4691358024691357E-2</v>
      </c>
      <c r="N57" s="19">
        <f t="shared" si="6"/>
        <v>75.086419753086417</v>
      </c>
      <c r="O57" s="8"/>
      <c r="P57" s="8"/>
      <c r="Q57" s="8"/>
      <c r="R57" s="8"/>
      <c r="S57" s="1"/>
      <c r="T57" s="1"/>
      <c r="U57" s="1"/>
      <c r="V57" s="1"/>
      <c r="W57" s="1"/>
      <c r="X57" s="1"/>
      <c r="Y57" s="1"/>
    </row>
    <row r="58" spans="1:25" x14ac:dyDescent="0.35">
      <c r="A58" s="7"/>
      <c r="B58" s="9">
        <v>8</v>
      </c>
      <c r="C58" s="10">
        <v>21.965</v>
      </c>
      <c r="D58" s="11">
        <v>21965</v>
      </c>
      <c r="E58" s="12">
        <f>C5</f>
        <v>10000</v>
      </c>
      <c r="F58" s="11">
        <f>C6</f>
        <v>1E+18</v>
      </c>
      <c r="G58" s="13">
        <f t="shared" si="1"/>
        <v>21964.999999999516</v>
      </c>
      <c r="H58" s="11">
        <f t="shared" si="2"/>
        <v>0.68715782887532761</v>
      </c>
      <c r="I58" s="12">
        <f>H58*((2^C4)-1)</f>
        <v>2813.9113092444668</v>
      </c>
      <c r="J58" s="7"/>
      <c r="K58" s="16">
        <f t="shared" si="4"/>
        <v>1081</v>
      </c>
      <c r="L58" s="16">
        <f t="shared" si="7"/>
        <v>1420</v>
      </c>
      <c r="M58" s="16">
        <f t="shared" si="5"/>
        <v>-2.9411764705882353E-2</v>
      </c>
      <c r="N58" s="17">
        <f t="shared" si="6"/>
        <v>81.794117647058826</v>
      </c>
      <c r="O58" s="8"/>
      <c r="P58" s="8"/>
      <c r="Q58" s="8"/>
      <c r="R58" s="8"/>
      <c r="S58" s="1"/>
      <c r="T58" s="1"/>
      <c r="U58" s="1"/>
      <c r="V58" s="1"/>
      <c r="W58" s="1"/>
      <c r="X58" s="1"/>
      <c r="Y58" s="1"/>
    </row>
    <row r="59" spans="1:25" x14ac:dyDescent="0.35">
      <c r="A59" s="7"/>
      <c r="B59" s="9">
        <v>9</v>
      </c>
      <c r="C59" s="10">
        <v>20.9239</v>
      </c>
      <c r="D59" s="11">
        <v>20923.900000000001</v>
      </c>
      <c r="E59" s="12">
        <f>C5</f>
        <v>10000</v>
      </c>
      <c r="F59" s="11">
        <f>C6</f>
        <v>1E+18</v>
      </c>
      <c r="G59" s="13">
        <f t="shared" si="1"/>
        <v>20923.899999999565</v>
      </c>
      <c r="H59" s="11">
        <f t="shared" si="2"/>
        <v>0.67662552265399445</v>
      </c>
      <c r="I59" s="12">
        <f>H59*((2^C4)-1)</f>
        <v>2770.7815152681073</v>
      </c>
      <c r="J59" s="7"/>
      <c r="K59" s="20">
        <f t="shared" si="4"/>
        <v>812</v>
      </c>
      <c r="L59" s="20">
        <f t="shared" si="7"/>
        <v>1080</v>
      </c>
      <c r="M59" s="20">
        <f t="shared" si="5"/>
        <v>-3.717472118959108E-2</v>
      </c>
      <c r="N59" s="21">
        <f t="shared" si="6"/>
        <v>90.185873605947961</v>
      </c>
      <c r="O59" s="8"/>
      <c r="P59" s="8"/>
      <c r="Q59" s="8"/>
      <c r="R59" s="8"/>
      <c r="S59" s="1"/>
      <c r="T59" s="1"/>
      <c r="U59" s="1"/>
      <c r="V59" s="1"/>
      <c r="W59" s="1"/>
      <c r="X59" s="1"/>
      <c r="Y59" s="1"/>
    </row>
    <row r="60" spans="1:25" x14ac:dyDescent="0.35">
      <c r="A60" s="7"/>
      <c r="B60" s="9">
        <v>10</v>
      </c>
      <c r="C60" s="10">
        <v>19.937999999999999</v>
      </c>
      <c r="D60" s="11">
        <v>19938</v>
      </c>
      <c r="E60" s="12">
        <f>C5</f>
        <v>10000</v>
      </c>
      <c r="F60" s="11">
        <f>C6</f>
        <v>1E+18</v>
      </c>
      <c r="G60" s="13">
        <f t="shared" si="1"/>
        <v>19937.9999999996</v>
      </c>
      <c r="H60" s="11">
        <f t="shared" si="2"/>
        <v>0.66597635112565523</v>
      </c>
      <c r="I60" s="12">
        <f>H60*((2^C4)-1)</f>
        <v>2727.1731578595582</v>
      </c>
      <c r="J60" s="7"/>
      <c r="K60" s="8"/>
      <c r="L60" s="8"/>
      <c r="M60" s="8"/>
      <c r="N60" s="8"/>
      <c r="O60" s="8"/>
      <c r="P60" s="8"/>
      <c r="Q60" s="8"/>
      <c r="R60" s="8"/>
      <c r="S60" s="1"/>
      <c r="T60" s="1"/>
      <c r="U60" s="1"/>
      <c r="V60" s="1"/>
      <c r="W60" s="1"/>
      <c r="X60" s="1"/>
      <c r="Y60" s="1"/>
    </row>
    <row r="61" spans="1:25" x14ac:dyDescent="0.35">
      <c r="A61" s="7"/>
      <c r="B61" s="9">
        <v>11</v>
      </c>
      <c r="C61" s="10">
        <v>19.004100000000001</v>
      </c>
      <c r="D61" s="11">
        <v>19004.100000000002</v>
      </c>
      <c r="E61" s="12">
        <f>C5</f>
        <v>10000</v>
      </c>
      <c r="F61" s="11">
        <f>C6</f>
        <v>1E+18</v>
      </c>
      <c r="G61" s="13">
        <f t="shared" si="1"/>
        <v>19004.099999999642</v>
      </c>
      <c r="H61" s="11">
        <f t="shared" si="2"/>
        <v>0.65522115838794781</v>
      </c>
      <c r="I61" s="12">
        <f>H61*((2^C4)-1)</f>
        <v>2683.1306435986462</v>
      </c>
      <c r="J61" s="7"/>
      <c r="K61" s="8"/>
      <c r="L61" s="8"/>
      <c r="M61" s="8"/>
      <c r="N61" s="8"/>
      <c r="O61" s="8"/>
      <c r="P61" s="8"/>
      <c r="Q61" s="8"/>
      <c r="R61" s="8"/>
      <c r="S61" s="1"/>
      <c r="T61" s="1"/>
      <c r="U61" s="1"/>
      <c r="V61" s="1"/>
      <c r="W61" s="1"/>
      <c r="X61" s="1"/>
      <c r="Y61" s="1"/>
    </row>
    <row r="62" spans="1:25" x14ac:dyDescent="0.35">
      <c r="A62" s="7"/>
      <c r="B62" s="9">
        <v>12</v>
      </c>
      <c r="C62" s="10">
        <v>18.119299999999999</v>
      </c>
      <c r="D62" s="11">
        <v>18119.3</v>
      </c>
      <c r="E62" s="12">
        <f>C5</f>
        <v>10000</v>
      </c>
      <c r="F62" s="11">
        <f>C6</f>
        <v>1E+18</v>
      </c>
      <c r="G62" s="13">
        <f t="shared" si="1"/>
        <v>18119.299999999668</v>
      </c>
      <c r="H62" s="11">
        <f t="shared" si="2"/>
        <v>0.64437237057821073</v>
      </c>
      <c r="I62" s="12">
        <f>H62*((2^C4)-1)</f>
        <v>2638.7048575177728</v>
      </c>
      <c r="J62" s="7"/>
      <c r="K62" s="68" t="s">
        <v>18</v>
      </c>
      <c r="L62" s="69"/>
      <c r="M62" s="69"/>
      <c r="N62" s="70"/>
      <c r="O62" s="8"/>
      <c r="P62" s="8"/>
      <c r="Q62" s="8"/>
      <c r="R62" s="8"/>
      <c r="S62" s="1"/>
      <c r="T62" s="1"/>
      <c r="U62" s="1"/>
      <c r="V62" s="1"/>
      <c r="W62" s="1"/>
      <c r="X62" s="1"/>
      <c r="Y62" s="1"/>
    </row>
    <row r="63" spans="1:25" x14ac:dyDescent="0.35">
      <c r="A63" s="7"/>
      <c r="B63" s="9">
        <v>13</v>
      </c>
      <c r="C63" s="10">
        <v>17.2807</v>
      </c>
      <c r="D63" s="11">
        <v>17280.7</v>
      </c>
      <c r="E63" s="12">
        <f>C5</f>
        <v>10000</v>
      </c>
      <c r="F63" s="11">
        <f>C6</f>
        <v>1E+18</v>
      </c>
      <c r="G63" s="13">
        <f t="shared" si="1"/>
        <v>17280.699999999702</v>
      </c>
      <c r="H63" s="11">
        <f t="shared" si="2"/>
        <v>0.63344049089649057</v>
      </c>
      <c r="I63" s="12">
        <f>H63*((2^C4)-1)</f>
        <v>2593.9388102211287</v>
      </c>
      <c r="J63" s="7"/>
      <c r="K63" s="6" t="str">
        <f t="shared" ref="K63:L73" si="8">K49</f>
        <v>ADC Lower Range</v>
      </c>
      <c r="L63" s="6" t="str">
        <f t="shared" si="8"/>
        <v>ADC Higher Range</v>
      </c>
      <c r="M63" s="6" t="s">
        <v>30</v>
      </c>
      <c r="N63" s="22" t="s">
        <v>31</v>
      </c>
      <c r="O63" s="8"/>
      <c r="P63" s="8"/>
      <c r="Q63" s="8"/>
      <c r="R63" s="8"/>
      <c r="S63" s="1"/>
      <c r="T63" s="1"/>
      <c r="U63" s="1"/>
      <c r="V63" s="1"/>
      <c r="W63" s="1"/>
      <c r="X63" s="1"/>
      <c r="Y63" s="1"/>
    </row>
    <row r="64" spans="1:25" x14ac:dyDescent="0.35">
      <c r="A64" s="7"/>
      <c r="B64" s="9">
        <v>14</v>
      </c>
      <c r="C64" s="10">
        <v>16.485700000000001</v>
      </c>
      <c r="D64" s="11">
        <v>16485.7</v>
      </c>
      <c r="E64" s="12">
        <f>C5</f>
        <v>10000</v>
      </c>
      <c r="F64" s="11">
        <f>C6</f>
        <v>1E+18</v>
      </c>
      <c r="G64" s="13">
        <f t="shared" si="1"/>
        <v>16485.699999999728</v>
      </c>
      <c r="H64" s="11">
        <f t="shared" si="2"/>
        <v>0.62243776830515707</v>
      </c>
      <c r="I64" s="12">
        <f>H64*((2^C4)-1)</f>
        <v>2548.8826612096182</v>
      </c>
      <c r="J64" s="7"/>
      <c r="K64" s="16">
        <f t="shared" si="8"/>
        <v>3879</v>
      </c>
      <c r="L64" s="16">
        <f t="shared" si="8"/>
        <v>3979</v>
      </c>
      <c r="M64" s="16">
        <f>INT(M50*1024*(10^C7))</f>
        <v>-1024</v>
      </c>
      <c r="N64" s="17">
        <f>INT(N50*1024*(10^C7))</f>
        <v>3664896</v>
      </c>
      <c r="O64" s="8"/>
      <c r="P64" s="8"/>
      <c r="Q64" s="8"/>
      <c r="R64" s="8"/>
      <c r="S64" s="1"/>
      <c r="T64" s="1"/>
      <c r="U64" s="1"/>
      <c r="V64" s="1"/>
      <c r="W64" s="1"/>
      <c r="X64" s="1"/>
      <c r="Y64" s="1"/>
    </row>
    <row r="65" spans="1:25" x14ac:dyDescent="0.35">
      <c r="A65" s="7"/>
      <c r="B65" s="9">
        <v>15</v>
      </c>
      <c r="C65" s="10">
        <v>15.7317</v>
      </c>
      <c r="D65" s="11">
        <v>15731.7</v>
      </c>
      <c r="E65" s="12">
        <f>C5</f>
        <v>10000</v>
      </c>
      <c r="F65" s="11">
        <f>C6</f>
        <v>1E+18</v>
      </c>
      <c r="G65" s="13">
        <f t="shared" si="1"/>
        <v>15731.699999999753</v>
      </c>
      <c r="H65" s="11">
        <f t="shared" si="2"/>
        <v>0.61137429707325608</v>
      </c>
      <c r="I65" s="12">
        <f>H65*((2^C4)-1)</f>
        <v>2503.5777465149836</v>
      </c>
      <c r="J65" s="7"/>
      <c r="K65" s="18">
        <f t="shared" si="8"/>
        <v>3715</v>
      </c>
      <c r="L65" s="18">
        <f t="shared" si="8"/>
        <v>3878</v>
      </c>
      <c r="M65" s="18">
        <f>INT(M51*1024*(10^C7))</f>
        <v>-625</v>
      </c>
      <c r="N65" s="19">
        <f>INT(N51*1024*(10^C7))</f>
        <v>2114809</v>
      </c>
      <c r="O65" s="8"/>
      <c r="P65" s="8"/>
      <c r="Q65" s="8"/>
      <c r="R65" s="8"/>
      <c r="S65" s="1"/>
      <c r="T65" s="1"/>
      <c r="U65" s="1"/>
      <c r="V65" s="1"/>
      <c r="W65" s="1"/>
      <c r="X65" s="1"/>
      <c r="Y65" s="1"/>
    </row>
    <row r="66" spans="1:25" x14ac:dyDescent="0.35">
      <c r="A66" s="7"/>
      <c r="B66" s="9">
        <v>16</v>
      </c>
      <c r="C66" s="10">
        <v>15.016400000000001</v>
      </c>
      <c r="D66" s="11">
        <v>15016.400000000001</v>
      </c>
      <c r="E66" s="12">
        <f>C5</f>
        <v>10000</v>
      </c>
      <c r="F66" s="11">
        <f>C6</f>
        <v>1E+18</v>
      </c>
      <c r="G66" s="13">
        <f t="shared" si="1"/>
        <v>15016.399999999776</v>
      </c>
      <c r="H66" s="11">
        <f t="shared" si="2"/>
        <v>0.60026222797844253</v>
      </c>
      <c r="I66" s="12">
        <f>H66*((2^C4)-1)</f>
        <v>2458.0738235717222</v>
      </c>
      <c r="J66" s="7"/>
      <c r="K66" s="16">
        <f t="shared" si="8"/>
        <v>3471</v>
      </c>
      <c r="L66" s="16">
        <f t="shared" si="8"/>
        <v>3714</v>
      </c>
      <c r="M66" s="16">
        <f>INT(M52*1024*(10^C7))</f>
        <v>-420</v>
      </c>
      <c r="N66" s="17">
        <f>INT(N52*1024*(10^C7))</f>
        <v>1354281</v>
      </c>
      <c r="O66" s="8"/>
      <c r="P66" s="8"/>
      <c r="Q66" s="8"/>
      <c r="R66" s="8"/>
      <c r="S66" s="1"/>
      <c r="T66" s="1"/>
      <c r="U66" s="1"/>
      <c r="V66" s="1"/>
      <c r="W66" s="1"/>
      <c r="X66" s="1"/>
      <c r="Y66" s="1"/>
    </row>
    <row r="67" spans="1:25" x14ac:dyDescent="0.35">
      <c r="A67" s="7"/>
      <c r="B67" s="9">
        <v>17</v>
      </c>
      <c r="C67" s="10">
        <v>14.3376</v>
      </c>
      <c r="D67" s="11">
        <v>14337.6</v>
      </c>
      <c r="E67" s="12">
        <f>C5</f>
        <v>10000</v>
      </c>
      <c r="F67" s="11">
        <f>C6</f>
        <v>1E+18</v>
      </c>
      <c r="G67" s="13">
        <f t="shared" si="1"/>
        <v>14337.599999999795</v>
      </c>
      <c r="H67" s="11">
        <f t="shared" si="2"/>
        <v>0.58911314180526908</v>
      </c>
      <c r="I67" s="12">
        <f>H67*((2^C4)-1)</f>
        <v>2412.4183156925769</v>
      </c>
      <c r="J67" s="7"/>
      <c r="K67" s="18">
        <f t="shared" si="8"/>
        <v>3137</v>
      </c>
      <c r="L67" s="18">
        <f t="shared" si="8"/>
        <v>3470</v>
      </c>
      <c r="M67" s="18">
        <f>INT(M53*1024*(10^C7))</f>
        <v>-307</v>
      </c>
      <c r="N67" s="19">
        <f>INT(N53*1024*(10^C7))</f>
        <v>961762</v>
      </c>
      <c r="O67" s="8"/>
      <c r="P67" s="8"/>
      <c r="Q67" s="8"/>
      <c r="R67" s="8"/>
      <c r="S67" s="1"/>
      <c r="T67" s="1"/>
      <c r="U67" s="1"/>
      <c r="V67" s="1"/>
      <c r="W67" s="1"/>
      <c r="X67" s="1"/>
      <c r="Y67" s="1"/>
    </row>
    <row r="68" spans="1:25" x14ac:dyDescent="0.35">
      <c r="A68" s="7"/>
      <c r="B68" s="9">
        <v>18</v>
      </c>
      <c r="C68" s="10">
        <v>13.693300000000001</v>
      </c>
      <c r="D68" s="11">
        <v>13693.300000000001</v>
      </c>
      <c r="E68" s="12">
        <f>C5</f>
        <v>10000</v>
      </c>
      <c r="F68" s="11">
        <f>C6</f>
        <v>1E+18</v>
      </c>
      <c r="G68" s="13">
        <f t="shared" si="1"/>
        <v>13693.299999999814</v>
      </c>
      <c r="H68" s="11">
        <f t="shared" si="2"/>
        <v>0.57793975512064255</v>
      </c>
      <c r="I68" s="12">
        <f>H68*((2^C4)-1)</f>
        <v>2366.6632972190314</v>
      </c>
      <c r="J68" s="7"/>
      <c r="K68" s="16">
        <f t="shared" si="8"/>
        <v>2727</v>
      </c>
      <c r="L68" s="16">
        <f t="shared" si="8"/>
        <v>3136</v>
      </c>
      <c r="M68" s="16">
        <f>INT(M54*1024*(10^C7))</f>
        <v>-250</v>
      </c>
      <c r="N68" s="17">
        <f>INT(N54*1024*(10^C7))</f>
        <v>783484</v>
      </c>
      <c r="O68" s="8"/>
      <c r="P68" s="8"/>
      <c r="Q68" s="8"/>
      <c r="R68" s="8"/>
      <c r="S68" s="1"/>
      <c r="T68" s="1"/>
      <c r="U68" s="1"/>
      <c r="V68" s="1"/>
      <c r="W68" s="1"/>
      <c r="X68" s="1"/>
      <c r="Y68" s="1"/>
    </row>
    <row r="69" spans="1:25" x14ac:dyDescent="0.35">
      <c r="A69" s="7"/>
      <c r="B69" s="9">
        <v>19</v>
      </c>
      <c r="C69" s="10">
        <v>13.0816</v>
      </c>
      <c r="D69" s="11">
        <v>13081.6</v>
      </c>
      <c r="E69" s="12">
        <f>C5</f>
        <v>10000</v>
      </c>
      <c r="F69" s="11">
        <f>C6</f>
        <v>1E+18</v>
      </c>
      <c r="G69" s="13">
        <f t="shared" si="1"/>
        <v>13081.599999999829</v>
      </c>
      <c r="H69" s="11">
        <f t="shared" si="2"/>
        <v>0.56675447109385502</v>
      </c>
      <c r="I69" s="12">
        <f>H69*((2^C4)-1)</f>
        <v>2320.8595591293365</v>
      </c>
      <c r="J69" s="7"/>
      <c r="K69" s="18">
        <f t="shared" si="8"/>
        <v>2275</v>
      </c>
      <c r="L69" s="18">
        <f t="shared" si="8"/>
        <v>2726</v>
      </c>
      <c r="M69" s="18">
        <f>INT(M55*1024*(10^C7))</f>
        <v>-227</v>
      </c>
      <c r="N69" s="19">
        <f>INT(N55*1024*(10^C7))</f>
        <v>720198</v>
      </c>
      <c r="O69" s="8"/>
      <c r="P69" s="8"/>
      <c r="Q69" s="8"/>
      <c r="R69" s="8"/>
      <c r="S69" s="1"/>
      <c r="T69" s="1"/>
      <c r="U69" s="1"/>
      <c r="V69" s="1"/>
      <c r="W69" s="1"/>
      <c r="X69" s="1"/>
      <c r="Y69" s="1"/>
    </row>
    <row r="70" spans="1:25" x14ac:dyDescent="0.35">
      <c r="A70" s="7"/>
      <c r="B70" s="9">
        <v>20</v>
      </c>
      <c r="C70" s="10">
        <v>12.500500000000001</v>
      </c>
      <c r="D70" s="11">
        <v>12500.5</v>
      </c>
      <c r="E70" s="12">
        <f>C5</f>
        <v>10000</v>
      </c>
      <c r="F70" s="11">
        <f>C6</f>
        <v>1E+18</v>
      </c>
      <c r="G70" s="13">
        <f t="shared" si="1"/>
        <v>12500.499999999844</v>
      </c>
      <c r="H70" s="11">
        <f t="shared" si="2"/>
        <v>0.55556543187928853</v>
      </c>
      <c r="I70" s="12">
        <f>H70*((2^C4)-1)</f>
        <v>2275.0404435456867</v>
      </c>
      <c r="J70" s="7"/>
      <c r="K70" s="16">
        <f t="shared" si="8"/>
        <v>1826</v>
      </c>
      <c r="L70" s="16">
        <f t="shared" si="8"/>
        <v>2274</v>
      </c>
      <c r="M70" s="16">
        <f>INT(M56*1024*(10^C7))</f>
        <v>-229</v>
      </c>
      <c r="N70" s="17">
        <f>INT(N56*1024*(10^C7))</f>
        <v>723641</v>
      </c>
      <c r="O70" s="8"/>
      <c r="P70" s="8"/>
      <c r="Q70" s="8"/>
      <c r="R70" s="8"/>
      <c r="S70" s="1"/>
      <c r="T70" s="1"/>
      <c r="U70" s="1"/>
      <c r="V70" s="1"/>
      <c r="W70" s="1"/>
      <c r="X70" s="1"/>
      <c r="Y70" s="1"/>
    </row>
    <row r="71" spans="1:25" x14ac:dyDescent="0.35">
      <c r="A71" s="7"/>
      <c r="B71" s="9">
        <v>21</v>
      </c>
      <c r="C71" s="10">
        <v>11.948499999999999</v>
      </c>
      <c r="D71" s="11">
        <v>11948.5</v>
      </c>
      <c r="E71" s="12">
        <f>C5</f>
        <v>10000</v>
      </c>
      <c r="F71" s="11">
        <f>C6</f>
        <v>1E+18</v>
      </c>
      <c r="G71" s="13">
        <f t="shared" si="1"/>
        <v>11948.499999999858</v>
      </c>
      <c r="H71" s="11">
        <f t="shared" si="2"/>
        <v>0.54438799917989544</v>
      </c>
      <c r="I71" s="12">
        <f>H71*((2^C4)-1)</f>
        <v>2229.2688566416718</v>
      </c>
      <c r="J71" s="7"/>
      <c r="K71" s="18">
        <f t="shared" si="8"/>
        <v>1421</v>
      </c>
      <c r="L71" s="18">
        <f t="shared" si="8"/>
        <v>1825</v>
      </c>
      <c r="M71" s="18">
        <f>INT(M57*1024*(10^C7))</f>
        <v>-253</v>
      </c>
      <c r="N71" s="19">
        <f>INT(N57*1024*(10^C7))</f>
        <v>768884</v>
      </c>
      <c r="O71" s="8"/>
      <c r="P71" s="8"/>
      <c r="Q71" s="8"/>
      <c r="R71" s="8"/>
      <c r="S71" s="1"/>
      <c r="T71" s="1"/>
      <c r="U71" s="1"/>
      <c r="V71" s="1"/>
      <c r="W71" s="1"/>
      <c r="X71" s="1"/>
      <c r="Y71" s="1"/>
    </row>
    <row r="72" spans="1:25" x14ac:dyDescent="0.35">
      <c r="A72" s="7"/>
      <c r="B72" s="9">
        <v>22</v>
      </c>
      <c r="C72" s="10">
        <v>11.4239</v>
      </c>
      <c r="D72" s="11">
        <v>11423.9</v>
      </c>
      <c r="E72" s="12">
        <f>C5</f>
        <v>10000</v>
      </c>
      <c r="F72" s="11">
        <f>C6</f>
        <v>1E+18</v>
      </c>
      <c r="G72" s="13">
        <f t="shared" si="1"/>
        <v>11423.89999999987</v>
      </c>
      <c r="H72" s="11">
        <f t="shared" si="2"/>
        <v>0.53323157781729469</v>
      </c>
      <c r="I72" s="12">
        <f>H72*((2^C4)-1)</f>
        <v>2183.5833111618217</v>
      </c>
      <c r="J72" s="7"/>
      <c r="K72" s="16">
        <f t="shared" si="8"/>
        <v>1081</v>
      </c>
      <c r="L72" s="16">
        <f t="shared" si="8"/>
        <v>1420</v>
      </c>
      <c r="M72" s="16">
        <f>INT(M58*1024*(10^C7))</f>
        <v>-302</v>
      </c>
      <c r="N72" s="17">
        <f>INT(N58*1024*(10^C7))</f>
        <v>837571</v>
      </c>
      <c r="O72" s="8"/>
      <c r="P72" s="8"/>
      <c r="Q72" s="8"/>
      <c r="R72" s="8"/>
      <c r="S72" s="1"/>
      <c r="T72" s="1"/>
      <c r="U72" s="1"/>
      <c r="V72" s="1"/>
      <c r="W72" s="1"/>
      <c r="X72" s="1"/>
      <c r="Y72" s="1"/>
    </row>
    <row r="73" spans="1:25" x14ac:dyDescent="0.35">
      <c r="A73" s="7"/>
      <c r="B73" s="9">
        <v>23</v>
      </c>
      <c r="C73" s="10">
        <v>10.9252</v>
      </c>
      <c r="D73" s="11">
        <v>10925.2</v>
      </c>
      <c r="E73" s="12">
        <f>C5</f>
        <v>10000</v>
      </c>
      <c r="F73" s="11">
        <f>C6</f>
        <v>1E+18</v>
      </c>
      <c r="G73" s="13">
        <f t="shared" si="1"/>
        <v>10925.199999999882</v>
      </c>
      <c r="H73" s="11">
        <f t="shared" si="2"/>
        <v>0.52210731558121048</v>
      </c>
      <c r="I73" s="12">
        <f>H73*((2^C4)-1)</f>
        <v>2138.0294573050569</v>
      </c>
      <c r="J73" s="7"/>
      <c r="K73" s="20">
        <f t="shared" si="8"/>
        <v>812</v>
      </c>
      <c r="L73" s="20">
        <f t="shared" si="8"/>
        <v>1080</v>
      </c>
      <c r="M73" s="20">
        <f>INT(M59*1024*(10^C7))</f>
        <v>-381</v>
      </c>
      <c r="N73" s="21">
        <f>INT(N59*1024*(10^C7))</f>
        <v>923503</v>
      </c>
      <c r="O73" s="8"/>
      <c r="P73" s="8"/>
      <c r="Q73" s="8"/>
      <c r="R73" s="8"/>
      <c r="S73" s="1"/>
      <c r="T73" s="1"/>
      <c r="U73" s="1"/>
      <c r="V73" s="1"/>
      <c r="W73" s="1"/>
      <c r="X73" s="1"/>
      <c r="Y73" s="1"/>
    </row>
    <row r="74" spans="1:25" x14ac:dyDescent="0.35">
      <c r="A74" s="7"/>
      <c r="B74" s="9">
        <v>24</v>
      </c>
      <c r="C74" s="10">
        <v>10.451000000000001</v>
      </c>
      <c r="D74" s="11">
        <v>10451</v>
      </c>
      <c r="E74" s="12">
        <f>C5</f>
        <v>10000</v>
      </c>
      <c r="F74" s="11">
        <f>C6</f>
        <v>1E+18</v>
      </c>
      <c r="G74" s="13">
        <f t="shared" si="1"/>
        <v>10450.999999999889</v>
      </c>
      <c r="H74" s="11">
        <f t="shared" si="2"/>
        <v>0.51102635567942623</v>
      </c>
      <c r="I74" s="12">
        <f>H74*((2^C4)-1)</f>
        <v>2092.6529265072504</v>
      </c>
      <c r="J74" s="8"/>
      <c r="K74" s="8"/>
      <c r="L74" s="8"/>
      <c r="M74" s="8"/>
      <c r="N74" s="8"/>
      <c r="O74" s="8"/>
      <c r="P74" s="8"/>
      <c r="Q74" s="8"/>
      <c r="R74" s="8"/>
      <c r="S74" s="1"/>
      <c r="T74" s="1"/>
      <c r="U74" s="1"/>
      <c r="V74" s="1"/>
      <c r="W74" s="1"/>
      <c r="X74" s="1"/>
      <c r="Y74" s="1"/>
    </row>
    <row r="75" spans="1:25" x14ac:dyDescent="0.35">
      <c r="A75" s="7"/>
      <c r="B75" s="9">
        <v>25</v>
      </c>
      <c r="C75" s="10">
        <v>10</v>
      </c>
      <c r="D75" s="11">
        <v>10000</v>
      </c>
      <c r="E75" s="12">
        <f>C5</f>
        <v>10000</v>
      </c>
      <c r="F75" s="11">
        <f>C6</f>
        <v>1E+18</v>
      </c>
      <c r="G75" s="13">
        <f t="shared" ref="G75:G110" si="9">(F75*D75)/(F75+D75)</f>
        <v>9999.9999999999</v>
      </c>
      <c r="H75" s="11">
        <f t="shared" ref="H75:H110" si="10">G75/(G75+E75)</f>
        <v>0.49999999999999756</v>
      </c>
      <c r="I75" s="12">
        <f>H75*((2^C4)-1)</f>
        <v>2047.49999999999</v>
      </c>
      <c r="J75" s="8"/>
      <c r="K75" s="7"/>
      <c r="L75" s="7"/>
      <c r="M75" s="8"/>
      <c r="N75" s="8"/>
      <c r="O75" s="8"/>
      <c r="P75" s="8"/>
      <c r="Q75" s="8"/>
      <c r="R75" s="8"/>
      <c r="S75" s="1"/>
      <c r="T75" s="1"/>
      <c r="U75" s="1"/>
      <c r="V75" s="1"/>
      <c r="W75" s="1"/>
      <c r="X75" s="1"/>
      <c r="Y75" s="1"/>
    </row>
    <row r="76" spans="1:25" x14ac:dyDescent="0.35">
      <c r="A76" s="7"/>
      <c r="B76" s="9">
        <v>26</v>
      </c>
      <c r="C76" s="10">
        <v>9.5709</v>
      </c>
      <c r="D76" s="11">
        <v>9570.9</v>
      </c>
      <c r="E76" s="12">
        <f>C5</f>
        <v>10000</v>
      </c>
      <c r="F76" s="11">
        <f>C6</f>
        <v>1E+18</v>
      </c>
      <c r="G76" s="13">
        <f t="shared" si="9"/>
        <v>9570.8999999999087</v>
      </c>
      <c r="H76" s="11">
        <f t="shared" si="10"/>
        <v>0.48903729516782335</v>
      </c>
      <c r="I76" s="12">
        <f>H76*((2^C4)-1)</f>
        <v>2002.6077237122365</v>
      </c>
      <c r="J76" s="8"/>
      <c r="K76" s="8"/>
      <c r="L76" s="8"/>
      <c r="M76" s="8"/>
      <c r="N76" s="8"/>
      <c r="O76" s="8"/>
      <c r="P76" s="8"/>
      <c r="Q76" s="8"/>
      <c r="R76" s="8"/>
      <c r="S76" s="1"/>
      <c r="T76" s="1"/>
      <c r="U76" s="1"/>
      <c r="V76" s="1"/>
      <c r="W76" s="1"/>
      <c r="X76" s="1"/>
      <c r="Y76" s="1"/>
    </row>
    <row r="77" spans="1:25" x14ac:dyDescent="0.35">
      <c r="A77" s="7"/>
      <c r="B77" s="9">
        <v>27</v>
      </c>
      <c r="C77" s="10">
        <v>9.1625999999999994</v>
      </c>
      <c r="D77" s="11">
        <v>9162.5999999999985</v>
      </c>
      <c r="E77" s="12">
        <f>C5</f>
        <v>10000</v>
      </c>
      <c r="F77" s="11">
        <f>C6</f>
        <v>1E+18</v>
      </c>
      <c r="G77" s="13">
        <f t="shared" si="9"/>
        <v>9162.5999999999149</v>
      </c>
      <c r="H77" s="11">
        <f t="shared" si="10"/>
        <v>0.47815014663980648</v>
      </c>
      <c r="I77" s="12">
        <f>H77*((2^C4)-1)</f>
        <v>1958.0248504900076</v>
      </c>
      <c r="J77" s="8"/>
      <c r="K77" s="65" t="s">
        <v>15</v>
      </c>
      <c r="L77" s="64"/>
      <c r="M77" s="63">
        <f>M64*L64</f>
        <v>-4074496</v>
      </c>
      <c r="N77" s="64"/>
      <c r="O77" s="8"/>
      <c r="P77" s="8"/>
      <c r="Q77" s="8"/>
      <c r="R77" s="8"/>
      <c r="S77" s="1"/>
      <c r="T77" s="1"/>
      <c r="U77" s="1"/>
      <c r="V77" s="1"/>
      <c r="W77" s="1"/>
      <c r="X77" s="1"/>
      <c r="Y77" s="1"/>
    </row>
    <row r="78" spans="1:25" ht="15.5" x14ac:dyDescent="0.35">
      <c r="A78" s="7"/>
      <c r="B78" s="9">
        <v>28</v>
      </c>
      <c r="C78" s="10">
        <v>8.7737999999999996</v>
      </c>
      <c r="D78" s="11">
        <v>8773.7999999999993</v>
      </c>
      <c r="E78" s="12">
        <f>C5</f>
        <v>10000</v>
      </c>
      <c r="F78" s="11">
        <f>C6</f>
        <v>1E+18</v>
      </c>
      <c r="G78" s="13">
        <f t="shared" si="9"/>
        <v>8773.7999999999229</v>
      </c>
      <c r="H78" s="11">
        <f t="shared" si="10"/>
        <v>0.46734278622335163</v>
      </c>
      <c r="I78" s="12">
        <f>H78*((2^C4)-1)</f>
        <v>1913.768709584625</v>
      </c>
      <c r="J78" s="8"/>
      <c r="K78" s="54" t="s">
        <v>10</v>
      </c>
      <c r="L78" s="55"/>
      <c r="M78" s="66" t="s">
        <v>11</v>
      </c>
      <c r="N78" s="55"/>
      <c r="O78" s="8"/>
      <c r="P78" s="8"/>
      <c r="Q78" s="8"/>
      <c r="R78" s="8"/>
      <c r="S78" s="1"/>
      <c r="T78" s="1"/>
      <c r="U78" s="1"/>
      <c r="V78" s="1"/>
      <c r="W78" s="1"/>
      <c r="X78" s="1"/>
      <c r="Y78" s="1"/>
    </row>
    <row r="79" spans="1:25" x14ac:dyDescent="0.35">
      <c r="A79" s="7"/>
      <c r="B79" s="9">
        <v>29</v>
      </c>
      <c r="C79" s="10">
        <v>8.4037000000000006</v>
      </c>
      <c r="D79" s="11">
        <v>8403.7000000000007</v>
      </c>
      <c r="E79" s="12">
        <f>C5</f>
        <v>10000</v>
      </c>
      <c r="F79" s="11">
        <f>C6</f>
        <v>1E+18</v>
      </c>
      <c r="G79" s="13">
        <f t="shared" si="9"/>
        <v>8403.6999999999298</v>
      </c>
      <c r="H79" s="11">
        <f t="shared" si="10"/>
        <v>0.45663100354819741</v>
      </c>
      <c r="I79" s="12">
        <f>H79*((2^C4)-1)</f>
        <v>1869.9039595298684</v>
      </c>
      <c r="J79" s="8"/>
      <c r="K79" s="56" t="s">
        <v>21</v>
      </c>
      <c r="L79" s="57"/>
      <c r="M79" s="67" t="s">
        <v>19</v>
      </c>
      <c r="N79" s="57"/>
      <c r="O79" s="8"/>
      <c r="P79" s="8"/>
      <c r="Q79" s="8"/>
      <c r="R79" s="8"/>
      <c r="S79" s="1"/>
      <c r="T79" s="1"/>
      <c r="U79" s="1"/>
      <c r="V79" s="1"/>
      <c r="W79" s="1"/>
      <c r="X79" s="1"/>
      <c r="Y79" s="1"/>
    </row>
    <row r="80" spans="1:25" x14ac:dyDescent="0.35">
      <c r="A80" s="7"/>
      <c r="B80" s="9">
        <v>30</v>
      </c>
      <c r="C80" s="10">
        <v>8.0511999999999997</v>
      </c>
      <c r="D80" s="11">
        <v>8051.2</v>
      </c>
      <c r="E80" s="12">
        <f>C5</f>
        <v>10000</v>
      </c>
      <c r="F80" s="11">
        <f>C6</f>
        <v>1E+18</v>
      </c>
      <c r="G80" s="13">
        <f t="shared" si="9"/>
        <v>8051.1999999999352</v>
      </c>
      <c r="H80" s="11">
        <f t="shared" si="10"/>
        <v>0.44602020918276702</v>
      </c>
      <c r="I80" s="12">
        <f>H80*((2^C4)-1)</f>
        <v>1826.452756603431</v>
      </c>
      <c r="J80" s="8"/>
      <c r="K80" s="58" t="s">
        <v>22</v>
      </c>
      <c r="L80" s="53"/>
      <c r="M80" s="52" t="s">
        <v>20</v>
      </c>
      <c r="N80" s="53"/>
      <c r="O80" s="8"/>
      <c r="P80" s="8"/>
      <c r="Q80" s="8"/>
      <c r="R80" s="8"/>
      <c r="S80" s="1"/>
      <c r="T80" s="1"/>
      <c r="U80" s="1"/>
      <c r="V80" s="1"/>
      <c r="W80" s="1"/>
      <c r="X80" s="1"/>
      <c r="Y80" s="1"/>
    </row>
    <row r="81" spans="1:25" x14ac:dyDescent="0.35">
      <c r="A81" s="7"/>
      <c r="B81" s="9">
        <v>31</v>
      </c>
      <c r="C81" s="10">
        <v>7.7153999999999998</v>
      </c>
      <c r="D81" s="11">
        <v>7715.4</v>
      </c>
      <c r="E81" s="12">
        <f>C5</f>
        <v>10000</v>
      </c>
      <c r="F81" s="11">
        <f>C6</f>
        <v>1E+18</v>
      </c>
      <c r="G81" s="13">
        <f t="shared" si="9"/>
        <v>7715.3999999999405</v>
      </c>
      <c r="H81" s="11">
        <f t="shared" si="10"/>
        <v>0.43551937861973011</v>
      </c>
      <c r="I81" s="12">
        <f>H81*((2^C4)-1)</f>
        <v>1783.4518554477947</v>
      </c>
      <c r="J81" s="8"/>
      <c r="K81" s="8"/>
      <c r="L81" s="8"/>
      <c r="M81" s="8"/>
      <c r="N81" s="8"/>
      <c r="O81" s="8"/>
      <c r="P81" s="8"/>
      <c r="Q81" s="8"/>
      <c r="R81" s="8"/>
      <c r="S81" s="1"/>
      <c r="T81" s="1"/>
      <c r="U81" s="1"/>
      <c r="V81" s="1"/>
      <c r="W81" s="1"/>
      <c r="X81" s="1"/>
      <c r="Y81" s="1"/>
    </row>
    <row r="82" spans="1:25" x14ac:dyDescent="0.35">
      <c r="A82" s="7"/>
      <c r="B82" s="9">
        <v>32</v>
      </c>
      <c r="C82" s="10">
        <v>7.3952999999999998</v>
      </c>
      <c r="D82" s="11">
        <v>7395.3</v>
      </c>
      <c r="E82" s="12">
        <f>C5</f>
        <v>10000</v>
      </c>
      <c r="F82" s="11">
        <f>C6</f>
        <v>1E+18</v>
      </c>
      <c r="G82" s="13">
        <f t="shared" si="9"/>
        <v>7395.2999999999456</v>
      </c>
      <c r="H82" s="11">
        <f t="shared" si="10"/>
        <v>0.4251320759055589</v>
      </c>
      <c r="I82" s="12">
        <f>H82*((2^C4)-1)</f>
        <v>1740.9158508332637</v>
      </c>
      <c r="J82" s="8"/>
      <c r="K82" s="7"/>
      <c r="L82" s="7"/>
      <c r="M82" s="8"/>
      <c r="N82" s="8"/>
      <c r="O82" s="8"/>
      <c r="P82" s="8"/>
      <c r="Q82" s="8"/>
      <c r="R82" s="8"/>
      <c r="S82" s="1"/>
      <c r="T82" s="1"/>
      <c r="U82" s="1"/>
      <c r="V82" s="1"/>
      <c r="W82" s="1"/>
      <c r="X82" s="1"/>
      <c r="Y82" s="1"/>
    </row>
    <row r="83" spans="1:25" x14ac:dyDescent="0.35">
      <c r="A83" s="7"/>
      <c r="B83" s="9">
        <v>33</v>
      </c>
      <c r="C83" s="10">
        <v>7.0903</v>
      </c>
      <c r="D83" s="11">
        <v>7090.3</v>
      </c>
      <c r="E83" s="12">
        <f>C5</f>
        <v>10000</v>
      </c>
      <c r="F83" s="11">
        <f>C6</f>
        <v>1E+18</v>
      </c>
      <c r="G83" s="13">
        <f t="shared" si="9"/>
        <v>7090.2999999999511</v>
      </c>
      <c r="H83" s="11">
        <f t="shared" si="10"/>
        <v>0.41487276408254803</v>
      </c>
      <c r="I83" s="12">
        <f>H83*((2^C4)-1)</f>
        <v>1698.9039689180343</v>
      </c>
      <c r="J83" s="8"/>
      <c r="K83" s="59" t="s">
        <v>25</v>
      </c>
      <c r="L83" s="60"/>
      <c r="M83" s="60"/>
      <c r="N83" s="61"/>
      <c r="O83" s="8"/>
      <c r="P83" s="8"/>
      <c r="Q83" s="8"/>
      <c r="R83" s="8"/>
      <c r="S83" s="1"/>
      <c r="T83" s="1"/>
      <c r="U83" s="1"/>
      <c r="V83" s="1"/>
      <c r="W83" s="1"/>
      <c r="X83" s="1"/>
      <c r="Y83" s="1"/>
    </row>
    <row r="84" spans="1:25" x14ac:dyDescent="0.35">
      <c r="A84" s="7"/>
      <c r="B84" s="9">
        <v>34</v>
      </c>
      <c r="C84" s="10">
        <v>6.7995000000000001</v>
      </c>
      <c r="D84" s="11">
        <v>6799.5</v>
      </c>
      <c r="E84" s="12">
        <f>C5</f>
        <v>10000</v>
      </c>
      <c r="F84" s="11">
        <f>C6</f>
        <v>1E+18</v>
      </c>
      <c r="G84" s="13">
        <f t="shared" si="9"/>
        <v>6799.4999999999536</v>
      </c>
      <c r="H84" s="11">
        <f t="shared" si="10"/>
        <v>0.40474418881514168</v>
      </c>
      <c r="I84" s="12">
        <f>H84*((2^C4)-1)</f>
        <v>1657.4274531980052</v>
      </c>
      <c r="J84" s="8"/>
      <c r="K84" s="43" t="s">
        <v>1</v>
      </c>
      <c r="L84" s="44"/>
      <c r="M84" s="49" t="s">
        <v>23</v>
      </c>
      <c r="N84" s="44"/>
      <c r="O84" s="8"/>
      <c r="P84" s="8"/>
      <c r="Q84" s="8"/>
      <c r="R84" s="8"/>
      <c r="S84" s="1"/>
      <c r="T84" s="1"/>
      <c r="U84" s="1"/>
      <c r="V84" s="1"/>
      <c r="W84" s="1"/>
      <c r="X84" s="1"/>
      <c r="Y84" s="1"/>
    </row>
    <row r="85" spans="1:25" x14ac:dyDescent="0.35">
      <c r="A85" s="7"/>
      <c r="B85" s="9">
        <v>35</v>
      </c>
      <c r="C85" s="10">
        <v>6.5221</v>
      </c>
      <c r="D85" s="11">
        <v>6522.1</v>
      </c>
      <c r="E85" s="12">
        <f>C5</f>
        <v>10000</v>
      </c>
      <c r="F85" s="11">
        <f>C6</f>
        <v>1E+18</v>
      </c>
      <c r="G85" s="13">
        <f t="shared" si="9"/>
        <v>6522.0999999999576</v>
      </c>
      <c r="H85" s="11">
        <f t="shared" si="10"/>
        <v>0.39475006203811708</v>
      </c>
      <c r="I85" s="12">
        <f>H85*((2^C4)-1)</f>
        <v>1616.5015040460894</v>
      </c>
      <c r="J85" s="8"/>
      <c r="K85" s="45" t="str">
        <f>"if ( adc &gt; "&amp;L64&amp;" )"</f>
        <v>if ( adc &gt; 3979 )</v>
      </c>
      <c r="L85" s="46"/>
      <c r="M85" s="50" t="s">
        <v>24</v>
      </c>
      <c r="N85" s="51"/>
      <c r="O85" s="8"/>
      <c r="P85" s="8"/>
      <c r="Q85" s="8"/>
      <c r="R85" s="8"/>
      <c r="S85" s="1"/>
      <c r="T85" s="1"/>
      <c r="U85" s="1"/>
      <c r="V85" s="1"/>
      <c r="W85" s="1"/>
      <c r="X85" s="1"/>
      <c r="Y85" s="1"/>
    </row>
    <row r="86" spans="1:25" x14ac:dyDescent="0.35">
      <c r="A86" s="7"/>
      <c r="B86" s="9">
        <v>36</v>
      </c>
      <c r="C86" s="10">
        <v>6.2576000000000001</v>
      </c>
      <c r="D86" s="11">
        <v>6257.6</v>
      </c>
      <c r="E86" s="12">
        <f>C5</f>
        <v>10000</v>
      </c>
      <c r="F86" s="11">
        <f>C6</f>
        <v>1E+18</v>
      </c>
      <c r="G86" s="13">
        <f t="shared" si="9"/>
        <v>6257.5999999999603</v>
      </c>
      <c r="H86" s="11">
        <f t="shared" si="10"/>
        <v>0.38490306072236835</v>
      </c>
      <c r="I86" s="12">
        <f>H86*((2^C4)-1)</f>
        <v>1576.1780336580985</v>
      </c>
      <c r="J86" s="8"/>
      <c r="K86" s="47" t="str">
        <f>"else if ( adc &gt; "&amp;L65&amp;" )"</f>
        <v>else if ( adc &gt; 3878 )</v>
      </c>
      <c r="L86" s="40"/>
      <c r="M86" s="39" t="str">
        <f>"T= ("&amp;M64&amp;"*adc + "&amp;N64&amp;")&gt;&gt;10"</f>
        <v>T= (-1024*adc + 3664896)&gt;&gt;10</v>
      </c>
      <c r="N86" s="40"/>
      <c r="O86" s="8"/>
      <c r="P86" s="8"/>
      <c r="Q86" s="8"/>
      <c r="R86" s="8"/>
      <c r="S86" s="1"/>
      <c r="T86" s="1"/>
      <c r="U86" s="1"/>
      <c r="V86" s="1"/>
      <c r="W86" s="1"/>
      <c r="X86" s="1"/>
      <c r="Y86" s="1"/>
    </row>
    <row r="87" spans="1:25" x14ac:dyDescent="0.35">
      <c r="A87" s="7"/>
      <c r="B87" s="9">
        <v>37</v>
      </c>
      <c r="C87" s="10">
        <v>6.0050999999999997</v>
      </c>
      <c r="D87" s="11">
        <v>6005.0999999999995</v>
      </c>
      <c r="E87" s="12">
        <f>C5</f>
        <v>10000</v>
      </c>
      <c r="F87" s="11">
        <f>C6</f>
        <v>1E+18</v>
      </c>
      <c r="G87" s="13">
        <f t="shared" si="9"/>
        <v>6005.0999999999631</v>
      </c>
      <c r="H87" s="11">
        <f t="shared" si="10"/>
        <v>0.37519915526925651</v>
      </c>
      <c r="I87" s="12">
        <f>H87*((2^C4)-1)</f>
        <v>1536.4405408276054</v>
      </c>
      <c r="J87" s="8"/>
      <c r="K87" s="48" t="str">
        <f>"else if ( adc &gt; "&amp;L66&amp;" )"</f>
        <v>else if ( adc &gt; 3714 )</v>
      </c>
      <c r="L87" s="38"/>
      <c r="M87" s="37" t="str">
        <f t="shared" ref="M87:M95" si="11">"T= ("&amp;M65&amp;"*adc + "&amp;N65&amp;")&gt;&gt;10"</f>
        <v>T= (-625*adc + 2114809)&gt;&gt;10</v>
      </c>
      <c r="N87" s="38"/>
      <c r="O87" s="8"/>
      <c r="P87" s="8"/>
      <c r="Q87" s="8"/>
      <c r="R87" s="8"/>
      <c r="S87" s="1"/>
      <c r="T87" s="1"/>
      <c r="U87" s="1"/>
      <c r="V87" s="1"/>
      <c r="W87" s="1"/>
      <c r="X87" s="1"/>
      <c r="Y87" s="1"/>
    </row>
    <row r="88" spans="1:25" x14ac:dyDescent="0.35">
      <c r="A88" s="7"/>
      <c r="B88" s="9">
        <v>38</v>
      </c>
      <c r="C88" s="10">
        <v>5.7641999999999998</v>
      </c>
      <c r="D88" s="11">
        <v>5764.2</v>
      </c>
      <c r="E88" s="12">
        <f>C5</f>
        <v>10000</v>
      </c>
      <c r="F88" s="11">
        <f>C6</f>
        <v>1E+18</v>
      </c>
      <c r="G88" s="13">
        <f t="shared" si="9"/>
        <v>5764.1999999999662</v>
      </c>
      <c r="H88" s="11">
        <f t="shared" si="10"/>
        <v>0.3656512858248423</v>
      </c>
      <c r="I88" s="12">
        <f>H88*((2^C4)-1)</f>
        <v>1497.3420154527291</v>
      </c>
      <c r="J88" s="8"/>
      <c r="K88" s="47" t="str">
        <f>"else if ( adc &gt; "&amp;L67&amp;" )"</f>
        <v>else if ( adc &gt; 3470 )</v>
      </c>
      <c r="L88" s="40"/>
      <c r="M88" s="39" t="str">
        <f t="shared" si="11"/>
        <v>T= (-420*adc + 1354281)&gt;&gt;10</v>
      </c>
      <c r="N88" s="40"/>
      <c r="O88" s="8"/>
      <c r="P88" s="8"/>
      <c r="Q88" s="8"/>
      <c r="R88" s="8"/>
      <c r="S88" s="1"/>
      <c r="T88" s="1"/>
      <c r="U88" s="1"/>
      <c r="V88" s="1"/>
      <c r="W88" s="1"/>
      <c r="X88" s="1"/>
      <c r="Y88" s="1"/>
    </row>
    <row r="89" spans="1:25" x14ac:dyDescent="0.35">
      <c r="A89" s="7"/>
      <c r="B89" s="9">
        <v>39</v>
      </c>
      <c r="C89" s="10">
        <v>5.5342000000000002</v>
      </c>
      <c r="D89" s="11">
        <v>5534.2</v>
      </c>
      <c r="E89" s="12">
        <f>C5</f>
        <v>10000</v>
      </c>
      <c r="F89" s="11">
        <f>C6</f>
        <v>1E+18</v>
      </c>
      <c r="G89" s="13">
        <f t="shared" si="9"/>
        <v>5534.1999999999698</v>
      </c>
      <c r="H89" s="11">
        <f t="shared" si="10"/>
        <v>0.35625909284031237</v>
      </c>
      <c r="I89" s="12">
        <f>H89*((2^C4)-1)</f>
        <v>1458.8809851810793</v>
      </c>
      <c r="J89" s="8"/>
      <c r="K89" s="48" t="str">
        <f>"else if ( adc &gt;"&amp;L68&amp;" )"</f>
        <v>else if ( adc &gt;3136 )</v>
      </c>
      <c r="L89" s="38"/>
      <c r="M89" s="37" t="str">
        <f t="shared" si="11"/>
        <v>T= (-307*adc + 961762)&gt;&gt;10</v>
      </c>
      <c r="N89" s="38"/>
      <c r="O89" s="8"/>
      <c r="P89" s="8"/>
      <c r="Q89" s="8"/>
      <c r="R89" s="8"/>
      <c r="S89" s="1"/>
      <c r="T89" s="1"/>
      <c r="U89" s="1"/>
      <c r="V89" s="1"/>
      <c r="W89" s="1"/>
      <c r="X89" s="1"/>
      <c r="Y89" s="1"/>
    </row>
    <row r="90" spans="1:25" x14ac:dyDescent="0.35">
      <c r="A90" s="7"/>
      <c r="B90" s="9">
        <v>40</v>
      </c>
      <c r="C90" s="10">
        <v>5.3146000000000004</v>
      </c>
      <c r="D90" s="11">
        <v>5314.6</v>
      </c>
      <c r="E90" s="12">
        <f>C5</f>
        <v>10000</v>
      </c>
      <c r="F90" s="11">
        <f>C6</f>
        <v>1E+18</v>
      </c>
      <c r="G90" s="13">
        <f t="shared" si="9"/>
        <v>5314.5999999999722</v>
      </c>
      <c r="H90" s="11">
        <f t="shared" si="10"/>
        <v>0.34702832591122074</v>
      </c>
      <c r="I90" s="12">
        <f>H90*((2^C4)-1)</f>
        <v>1421.0809946064489</v>
      </c>
      <c r="J90" s="8"/>
      <c r="K90" s="47" t="str">
        <f>"else if ( adc &gt; "&amp;L69&amp;" )"</f>
        <v>else if ( adc &gt; 2726 )</v>
      </c>
      <c r="L90" s="40"/>
      <c r="M90" s="39" t="str">
        <f t="shared" si="11"/>
        <v>T= (-250*adc + 783484)&gt;&gt;10</v>
      </c>
      <c r="N90" s="40"/>
      <c r="O90" s="8"/>
      <c r="P90" s="8"/>
      <c r="Q90" s="8"/>
      <c r="R90" s="8"/>
      <c r="S90" s="1"/>
      <c r="T90" s="1"/>
      <c r="U90" s="1"/>
      <c r="V90" s="1"/>
      <c r="W90" s="1"/>
      <c r="X90" s="1"/>
      <c r="Y90" s="1"/>
    </row>
    <row r="91" spans="1:25" x14ac:dyDescent="0.35">
      <c r="A91" s="7"/>
      <c r="B91" s="9">
        <v>41</v>
      </c>
      <c r="C91" s="10">
        <v>5.1048999999999998</v>
      </c>
      <c r="D91" s="11">
        <v>5104.8999999999996</v>
      </c>
      <c r="E91" s="12">
        <f>C5</f>
        <v>10000</v>
      </c>
      <c r="F91" s="11">
        <f>C6</f>
        <v>1E+18</v>
      </c>
      <c r="G91" s="13">
        <f t="shared" si="9"/>
        <v>5104.8999999999733</v>
      </c>
      <c r="H91" s="11">
        <f t="shared" si="10"/>
        <v>0.33796317751193206</v>
      </c>
      <c r="I91" s="12">
        <f>H91*((2^C4)-1)</f>
        <v>1383.9592119113618</v>
      </c>
      <c r="J91" s="8"/>
      <c r="K91" s="48" t="str">
        <f>"else if ( adc &gt; "&amp;L70&amp;" )"</f>
        <v>else if ( adc &gt; 2274 )</v>
      </c>
      <c r="L91" s="38"/>
      <c r="M91" s="37" t="str">
        <f t="shared" si="11"/>
        <v>T= (-227*adc + 720198)&gt;&gt;10</v>
      </c>
      <c r="N91" s="38"/>
      <c r="O91" s="8"/>
      <c r="P91" s="8"/>
      <c r="Q91" s="8"/>
      <c r="R91" s="8"/>
      <c r="S91" s="1"/>
      <c r="T91" s="1"/>
      <c r="U91" s="1"/>
      <c r="V91" s="1"/>
      <c r="W91" s="1"/>
      <c r="X91" s="1"/>
      <c r="Y91" s="1"/>
    </row>
    <row r="92" spans="1:25" x14ac:dyDescent="0.35">
      <c r="A92" s="7"/>
      <c r="B92" s="9">
        <v>42</v>
      </c>
      <c r="C92" s="10">
        <v>4.9044999999999996</v>
      </c>
      <c r="D92" s="11">
        <v>4904.5</v>
      </c>
      <c r="E92" s="12">
        <f>C5</f>
        <v>10000</v>
      </c>
      <c r="F92" s="11">
        <f>C6</f>
        <v>1E+18</v>
      </c>
      <c r="G92" s="13">
        <f t="shared" si="9"/>
        <v>4904.4999999999764</v>
      </c>
      <c r="H92" s="11">
        <f t="shared" si="10"/>
        <v>0.32906169277734804</v>
      </c>
      <c r="I92" s="12">
        <f>H92*((2^C4)-1)</f>
        <v>1347.5076319232403</v>
      </c>
      <c r="J92" s="8"/>
      <c r="K92" s="47" t="str">
        <f>"else if ( adc &gt; "&amp;L71&amp;" )"</f>
        <v>else if ( adc &gt; 1825 )</v>
      </c>
      <c r="L92" s="40"/>
      <c r="M92" s="39" t="str">
        <f t="shared" si="11"/>
        <v>T= (-229*adc + 723641)&gt;&gt;10</v>
      </c>
      <c r="N92" s="40"/>
      <c r="O92" s="8"/>
      <c r="P92" s="8"/>
      <c r="Q92" s="8"/>
      <c r="R92" s="8"/>
      <c r="S92" s="1"/>
      <c r="T92" s="1"/>
      <c r="U92" s="1"/>
      <c r="V92" s="1"/>
      <c r="W92" s="1"/>
      <c r="X92" s="1"/>
      <c r="Y92" s="1"/>
    </row>
    <row r="93" spans="1:25" x14ac:dyDescent="0.35">
      <c r="A93" s="7"/>
      <c r="B93" s="9">
        <v>43</v>
      </c>
      <c r="C93" s="10">
        <v>4.7130000000000001</v>
      </c>
      <c r="D93" s="11">
        <v>4713</v>
      </c>
      <c r="E93" s="12">
        <f>C5</f>
        <v>10000</v>
      </c>
      <c r="F93" s="11">
        <f>C6</f>
        <v>1E+18</v>
      </c>
      <c r="G93" s="13">
        <f t="shared" si="9"/>
        <v>4712.9999999999773</v>
      </c>
      <c r="H93" s="11">
        <f t="shared" si="10"/>
        <v>0.32032896078297995</v>
      </c>
      <c r="I93" s="12">
        <f>H93*((2^C4)-1)</f>
        <v>1311.7470944063029</v>
      </c>
      <c r="J93" s="8"/>
      <c r="K93" s="48" t="str">
        <f>"else if ( adc &gt; "&amp;L72&amp;" )"</f>
        <v>else if ( adc &gt; 1420 )</v>
      </c>
      <c r="L93" s="38"/>
      <c r="M93" s="37" t="str">
        <f t="shared" si="11"/>
        <v>T= (-253*adc + 768884)&gt;&gt;10</v>
      </c>
      <c r="N93" s="38"/>
      <c r="O93" s="8"/>
      <c r="P93" s="8"/>
      <c r="Q93" s="8"/>
      <c r="R93" s="8"/>
      <c r="S93" s="1"/>
      <c r="T93" s="1"/>
      <c r="U93" s="1"/>
      <c r="V93" s="1"/>
      <c r="W93" s="1"/>
      <c r="X93" s="1"/>
      <c r="Y93" s="1"/>
    </row>
    <row r="94" spans="1:25" x14ac:dyDescent="0.35">
      <c r="A94" s="7"/>
      <c r="B94" s="9">
        <v>44</v>
      </c>
      <c r="C94" s="10">
        <v>4.53</v>
      </c>
      <c r="D94" s="11">
        <v>4530</v>
      </c>
      <c r="E94" s="12">
        <f>C5</f>
        <v>10000</v>
      </c>
      <c r="F94" s="11">
        <f>C6</f>
        <v>1E+18</v>
      </c>
      <c r="G94" s="13">
        <f t="shared" si="9"/>
        <v>4529.99999999998</v>
      </c>
      <c r="H94" s="11">
        <f t="shared" si="10"/>
        <v>0.31176875430144435</v>
      </c>
      <c r="I94" s="12">
        <f>H94*((2^C4)-1)</f>
        <v>1276.6930488644145</v>
      </c>
      <c r="J94" s="8"/>
      <c r="K94" s="47" t="str">
        <f>"else if ( adc &gt; "&amp;L73&amp;" )"</f>
        <v>else if ( adc &gt; 1080 )</v>
      </c>
      <c r="L94" s="40"/>
      <c r="M94" s="39" t="str">
        <f t="shared" si="11"/>
        <v>T= (-302*adc + 837571)&gt;&gt;10</v>
      </c>
      <c r="N94" s="40"/>
      <c r="O94" s="8"/>
      <c r="P94" s="8"/>
      <c r="Q94" s="8"/>
      <c r="R94" s="8"/>
      <c r="S94" s="1"/>
      <c r="T94" s="1"/>
      <c r="U94" s="1"/>
      <c r="V94" s="1"/>
      <c r="W94" s="1"/>
      <c r="X94" s="1"/>
      <c r="Y94" s="1"/>
    </row>
    <row r="95" spans="1:25" x14ac:dyDescent="0.35">
      <c r="A95" s="7"/>
      <c r="B95" s="9">
        <v>45</v>
      </c>
      <c r="C95" s="10">
        <v>4.3551000000000002</v>
      </c>
      <c r="D95" s="11">
        <v>4355.1000000000004</v>
      </c>
      <c r="E95" s="12">
        <f>C5</f>
        <v>10000</v>
      </c>
      <c r="F95" s="11">
        <f>C6</f>
        <v>1E+18</v>
      </c>
      <c r="G95" s="13">
        <f t="shared" si="9"/>
        <v>4355.0999999999813</v>
      </c>
      <c r="H95" s="11">
        <f t="shared" si="10"/>
        <v>0.30338346650319309</v>
      </c>
      <c r="I95" s="12">
        <f>H95*((2^C4)-1)</f>
        <v>1242.3552953305757</v>
      </c>
      <c r="J95" s="8"/>
      <c r="K95" s="48" t="str">
        <f>"else if ( adc &gt; "&amp;(K73-1)&amp;" )"</f>
        <v>else if ( adc &gt; 811 )</v>
      </c>
      <c r="L95" s="38"/>
      <c r="M95" s="37" t="str">
        <f t="shared" si="11"/>
        <v>T= (-381*adc + 923503)&gt;&gt;10</v>
      </c>
      <c r="N95" s="38"/>
      <c r="O95" s="8"/>
      <c r="P95" s="8"/>
      <c r="Q95" s="8"/>
      <c r="R95" s="8"/>
      <c r="S95" s="1"/>
      <c r="T95" s="1"/>
      <c r="U95" s="1"/>
      <c r="V95" s="1"/>
      <c r="W95" s="1"/>
      <c r="X95" s="1"/>
      <c r="Y95" s="1"/>
    </row>
    <row r="96" spans="1:25" x14ac:dyDescent="0.35">
      <c r="A96" s="7"/>
      <c r="B96" s="9">
        <v>46</v>
      </c>
      <c r="C96" s="10">
        <v>4.1878000000000002</v>
      </c>
      <c r="D96" s="11">
        <v>4187.8</v>
      </c>
      <c r="E96" s="12">
        <f>C5</f>
        <v>10000</v>
      </c>
      <c r="F96" s="11">
        <f>C6</f>
        <v>1E+18</v>
      </c>
      <c r="G96" s="13">
        <f t="shared" si="9"/>
        <v>4187.7999999999829</v>
      </c>
      <c r="H96" s="11">
        <f t="shared" si="10"/>
        <v>0.29516908893556348</v>
      </c>
      <c r="I96" s="12">
        <f>H96*((2^C4)-1)</f>
        <v>1208.7174191911324</v>
      </c>
      <c r="J96" s="8"/>
      <c r="K96" s="33" t="str">
        <f>"else"</f>
        <v>else</v>
      </c>
      <c r="L96" s="34"/>
      <c r="M96" s="41" t="s">
        <v>24</v>
      </c>
      <c r="N96" s="42"/>
      <c r="O96" s="8"/>
      <c r="P96" s="8"/>
      <c r="Q96" s="8"/>
      <c r="R96" s="8"/>
      <c r="S96" s="1"/>
      <c r="T96" s="1"/>
      <c r="U96" s="1"/>
      <c r="V96" s="1"/>
      <c r="W96" s="1"/>
      <c r="X96" s="1"/>
      <c r="Y96" s="1"/>
    </row>
    <row r="97" spans="1:25" x14ac:dyDescent="0.35">
      <c r="A97" s="7"/>
      <c r="B97" s="9">
        <v>47</v>
      </c>
      <c r="C97" s="10">
        <v>4.0278</v>
      </c>
      <c r="D97" s="11">
        <v>4027.8</v>
      </c>
      <c r="E97" s="12">
        <f>C5</f>
        <v>10000</v>
      </c>
      <c r="F97" s="11">
        <f>C6</f>
        <v>1E+18</v>
      </c>
      <c r="G97" s="13">
        <f t="shared" si="9"/>
        <v>4027.7999999999843</v>
      </c>
      <c r="H97" s="11">
        <f t="shared" si="10"/>
        <v>0.28712984217054627</v>
      </c>
      <c r="I97" s="12">
        <f>H97*((2^C4)-1)</f>
        <v>1175.796703688387</v>
      </c>
      <c r="J97" s="8"/>
      <c r="K97" s="8"/>
      <c r="L97" s="8"/>
      <c r="M97" s="8"/>
      <c r="N97" s="8"/>
      <c r="O97" s="8"/>
      <c r="P97" s="8"/>
      <c r="Q97" s="8"/>
      <c r="R97" s="8"/>
      <c r="S97" s="1"/>
      <c r="T97" s="1"/>
      <c r="U97" s="1"/>
      <c r="V97" s="1"/>
      <c r="W97" s="1"/>
      <c r="X97" s="1"/>
      <c r="Y97" s="1"/>
    </row>
    <row r="98" spans="1:25" x14ac:dyDescent="0.35">
      <c r="A98" s="7"/>
      <c r="B98" s="9">
        <v>48</v>
      </c>
      <c r="C98" s="10">
        <v>3.8748</v>
      </c>
      <c r="D98" s="11">
        <v>3874.8</v>
      </c>
      <c r="E98" s="12">
        <f>C5</f>
        <v>10000</v>
      </c>
      <c r="F98" s="11">
        <f>C6</f>
        <v>1E+18</v>
      </c>
      <c r="G98" s="13">
        <f t="shared" si="9"/>
        <v>3874.7999999999852</v>
      </c>
      <c r="H98" s="11">
        <f t="shared" si="10"/>
        <v>0.27926889036238284</v>
      </c>
      <c r="I98" s="12">
        <f>H98*((2^C4)-1)</f>
        <v>1143.6061060339578</v>
      </c>
      <c r="J98" s="8"/>
      <c r="K98" s="8"/>
      <c r="L98" s="8"/>
      <c r="M98" s="8"/>
      <c r="N98" s="8"/>
      <c r="O98" s="8"/>
      <c r="P98" s="8"/>
      <c r="Q98" s="8"/>
      <c r="R98" s="8"/>
      <c r="S98" s="1"/>
      <c r="T98" s="1"/>
      <c r="U98" s="1"/>
      <c r="V98" s="1"/>
      <c r="W98" s="1"/>
      <c r="X98" s="1"/>
      <c r="Y98" s="1"/>
    </row>
    <row r="99" spans="1:25" x14ac:dyDescent="0.35">
      <c r="A99" s="7"/>
      <c r="B99" s="9">
        <v>49</v>
      </c>
      <c r="C99" s="10">
        <v>3.7282999999999999</v>
      </c>
      <c r="D99" s="11">
        <v>3728.2999999999997</v>
      </c>
      <c r="E99" s="12">
        <f>C5</f>
        <v>10000</v>
      </c>
      <c r="F99" s="11">
        <f>C6</f>
        <v>1E+18</v>
      </c>
      <c r="G99" s="13">
        <f t="shared" si="9"/>
        <v>3728.2999999999856</v>
      </c>
      <c r="H99" s="11">
        <f t="shared" si="10"/>
        <v>0.27157768988148495</v>
      </c>
      <c r="I99" s="12">
        <f>H99*((2^C4)-1)</f>
        <v>1112.1106400646809</v>
      </c>
      <c r="J99" s="8"/>
      <c r="K99" s="8"/>
      <c r="L99" s="8"/>
      <c r="M99" s="8"/>
      <c r="N99" s="8"/>
      <c r="O99" s="8"/>
      <c r="P99" s="8"/>
      <c r="Q99" s="8"/>
      <c r="R99" s="8"/>
      <c r="S99" s="1"/>
      <c r="T99" s="1"/>
      <c r="U99" s="1"/>
      <c r="V99" s="1"/>
      <c r="W99" s="1"/>
      <c r="X99" s="1"/>
      <c r="Y99" s="1"/>
    </row>
    <row r="100" spans="1:25" x14ac:dyDescent="0.35">
      <c r="A100" s="7"/>
      <c r="B100" s="9">
        <v>50</v>
      </c>
      <c r="C100" s="10">
        <v>3.5882000000000001</v>
      </c>
      <c r="D100" s="11">
        <v>3588.2000000000003</v>
      </c>
      <c r="E100" s="12">
        <f>C5</f>
        <v>10000</v>
      </c>
      <c r="F100" s="11">
        <f>C6</f>
        <v>1E+18</v>
      </c>
      <c r="G100" s="13">
        <f t="shared" si="9"/>
        <v>3588.1999999999875</v>
      </c>
      <c r="H100" s="11">
        <f t="shared" si="10"/>
        <v>0.26406735255589342</v>
      </c>
      <c r="I100" s="12">
        <f>H100*((2^C4)-1)</f>
        <v>1081.3558087163835</v>
      </c>
      <c r="J100" s="8"/>
      <c r="K100" s="8"/>
      <c r="L100" s="8"/>
      <c r="M100" s="8"/>
      <c r="N100" s="8"/>
      <c r="O100" s="8"/>
      <c r="P100" s="8"/>
      <c r="Q100" s="8"/>
      <c r="R100" s="8"/>
      <c r="S100" s="1"/>
      <c r="T100" s="1"/>
      <c r="U100" s="1"/>
      <c r="V100" s="1"/>
      <c r="W100" s="1"/>
      <c r="X100" s="1"/>
      <c r="Y100" s="1"/>
    </row>
    <row r="101" spans="1:25" x14ac:dyDescent="0.35">
      <c r="A101" s="7"/>
      <c r="B101" s="9">
        <v>51</v>
      </c>
      <c r="C101" s="10">
        <v>3.4540000000000002</v>
      </c>
      <c r="D101" s="11">
        <v>3454</v>
      </c>
      <c r="E101" s="12">
        <f>C5</f>
        <v>10000</v>
      </c>
      <c r="F101" s="11">
        <f>C6</f>
        <v>1E+18</v>
      </c>
      <c r="G101" s="13">
        <f t="shared" si="9"/>
        <v>3453.9999999999882</v>
      </c>
      <c r="H101" s="11">
        <f t="shared" si="10"/>
        <v>0.25672662405232577</v>
      </c>
      <c r="I101" s="12">
        <f>H101*((2^C4)-1)</f>
        <v>1051.295525494274</v>
      </c>
      <c r="J101" s="8"/>
      <c r="K101" s="8"/>
      <c r="L101" s="8"/>
      <c r="M101" s="29"/>
      <c r="N101" s="8"/>
      <c r="O101" s="8"/>
      <c r="P101" s="8"/>
      <c r="Q101" s="8"/>
      <c r="R101" s="8"/>
      <c r="S101" s="1"/>
      <c r="T101" s="1"/>
      <c r="U101" s="1"/>
      <c r="V101" s="1"/>
      <c r="W101" s="1"/>
      <c r="X101" s="1"/>
      <c r="Y101" s="1"/>
    </row>
    <row r="102" spans="1:25" x14ac:dyDescent="0.35">
      <c r="A102" s="7"/>
      <c r="B102" s="9">
        <v>52</v>
      </c>
      <c r="C102" s="10">
        <v>3.3254999999999999</v>
      </c>
      <c r="D102" s="11">
        <v>3325.5</v>
      </c>
      <c r="E102" s="12">
        <f>C5</f>
        <v>10000</v>
      </c>
      <c r="F102" s="11">
        <f>C6</f>
        <v>1E+18</v>
      </c>
      <c r="G102" s="13">
        <f t="shared" si="9"/>
        <v>3325.4999999999891</v>
      </c>
      <c r="H102" s="11">
        <f t="shared" si="10"/>
        <v>0.24955911598063801</v>
      </c>
      <c r="I102" s="12">
        <f>H102*((2^C4)-1)</f>
        <v>1021.9445799407126</v>
      </c>
      <c r="J102" s="8"/>
      <c r="K102" s="8"/>
      <c r="L102" s="8"/>
      <c r="M102" s="8"/>
      <c r="N102" s="8"/>
      <c r="O102" s="8"/>
      <c r="P102" s="8"/>
      <c r="Q102" s="8"/>
      <c r="R102" s="8"/>
      <c r="S102" s="1"/>
      <c r="T102" s="1"/>
      <c r="U102" s="1"/>
      <c r="V102" s="1"/>
      <c r="W102" s="1"/>
      <c r="X102" s="1"/>
      <c r="Y102" s="1"/>
    </row>
    <row r="103" spans="1:25" x14ac:dyDescent="0.35">
      <c r="A103" s="7"/>
      <c r="B103" s="9">
        <v>53</v>
      </c>
      <c r="C103" s="10">
        <v>3.2025000000000001</v>
      </c>
      <c r="D103" s="11">
        <v>3202.5</v>
      </c>
      <c r="E103" s="12">
        <f>C5</f>
        <v>10000</v>
      </c>
      <c r="F103" s="11">
        <f>C6</f>
        <v>1E+18</v>
      </c>
      <c r="G103" s="13">
        <f t="shared" si="9"/>
        <v>3202.4999999999895</v>
      </c>
      <c r="H103" s="11">
        <f t="shared" si="10"/>
        <v>0.24256769551221299</v>
      </c>
      <c r="I103" s="12">
        <f>H103*((2^C4)-1)</f>
        <v>993.31471312251222</v>
      </c>
      <c r="J103" s="8"/>
      <c r="K103" s="8"/>
      <c r="L103" s="8"/>
      <c r="M103" s="8"/>
      <c r="N103" s="8"/>
      <c r="O103" s="8"/>
      <c r="P103" s="8"/>
      <c r="Q103" s="8"/>
      <c r="R103" s="8"/>
      <c r="S103" s="1"/>
      <c r="T103" s="1"/>
      <c r="U103" s="1"/>
      <c r="V103" s="1"/>
      <c r="W103" s="1"/>
      <c r="X103" s="1"/>
      <c r="Y103" s="1"/>
    </row>
    <row r="104" spans="1:25" x14ac:dyDescent="0.35">
      <c r="A104" s="7"/>
      <c r="B104" s="9">
        <v>54</v>
      </c>
      <c r="C104" s="10">
        <v>3.0846</v>
      </c>
      <c r="D104" s="11">
        <v>3084.6</v>
      </c>
      <c r="E104" s="12">
        <f>C5</f>
        <v>10000</v>
      </c>
      <c r="F104" s="11">
        <f>C6</f>
        <v>1E+18</v>
      </c>
      <c r="G104" s="13">
        <f t="shared" si="9"/>
        <v>3084.5999999999904</v>
      </c>
      <c r="H104" s="11">
        <f t="shared" si="10"/>
        <v>0.23574278159057155</v>
      </c>
      <c r="I104" s="12">
        <f>H104*((2^C4)-1)</f>
        <v>965.36669061339046</v>
      </c>
      <c r="J104" s="8"/>
      <c r="K104" s="8"/>
      <c r="L104" s="8"/>
      <c r="M104" s="8"/>
      <c r="N104" s="8"/>
      <c r="O104" s="8"/>
      <c r="P104" s="8"/>
      <c r="Q104" s="8"/>
      <c r="R104" s="8"/>
      <c r="S104" s="1"/>
      <c r="T104" s="1"/>
      <c r="U104" s="1"/>
      <c r="V104" s="1"/>
      <c r="W104" s="1"/>
      <c r="X104" s="1"/>
      <c r="Y104" s="1"/>
    </row>
    <row r="105" spans="1:25" x14ac:dyDescent="0.35">
      <c r="A105" s="7"/>
      <c r="B105" s="9">
        <v>55</v>
      </c>
      <c r="C105" s="10">
        <v>2.9716999999999998</v>
      </c>
      <c r="D105" s="11">
        <v>2971.7</v>
      </c>
      <c r="E105" s="12">
        <f>C5</f>
        <v>10000</v>
      </c>
      <c r="F105" s="11">
        <f>C6</f>
        <v>1E+18</v>
      </c>
      <c r="G105" s="13">
        <f t="shared" si="9"/>
        <v>2971.6999999999912</v>
      </c>
      <c r="H105" s="11">
        <f t="shared" si="10"/>
        <v>0.22909102122312366</v>
      </c>
      <c r="I105" s="12">
        <f>H105*((2^C4)-1)</f>
        <v>938.12773190869143</v>
      </c>
      <c r="J105" s="8"/>
      <c r="K105" s="8"/>
      <c r="L105" s="8"/>
      <c r="M105" s="8"/>
      <c r="N105" s="8"/>
      <c r="O105" s="8"/>
      <c r="P105" s="8"/>
      <c r="Q105" s="8"/>
      <c r="R105" s="8"/>
      <c r="S105" s="1"/>
      <c r="T105" s="1"/>
      <c r="U105" s="1"/>
      <c r="V105" s="1"/>
      <c r="W105" s="1"/>
      <c r="X105" s="1"/>
      <c r="Y105" s="1"/>
    </row>
    <row r="106" spans="1:25" x14ac:dyDescent="0.35">
      <c r="A106" s="7"/>
      <c r="B106" s="9">
        <v>56</v>
      </c>
      <c r="C106" s="10">
        <v>2.8635000000000002</v>
      </c>
      <c r="D106" s="11">
        <v>2863.5</v>
      </c>
      <c r="E106" s="12">
        <f>C5</f>
        <v>10000</v>
      </c>
      <c r="F106" s="11">
        <f>C6</f>
        <v>1E+18</v>
      </c>
      <c r="G106" s="13">
        <f t="shared" si="9"/>
        <v>2863.4999999999923</v>
      </c>
      <c r="H106" s="11">
        <f t="shared" si="10"/>
        <v>0.22260660006996494</v>
      </c>
      <c r="I106" s="12">
        <f>H106*((2^C4)-1)</f>
        <v>911.57402728650641</v>
      </c>
      <c r="J106" s="8"/>
      <c r="K106" s="8"/>
      <c r="L106" s="8"/>
      <c r="M106" s="8"/>
      <c r="N106" s="8"/>
      <c r="O106" s="8"/>
      <c r="P106" s="8"/>
      <c r="Q106" s="8"/>
      <c r="R106" s="8"/>
      <c r="S106" s="1"/>
      <c r="T106" s="1"/>
      <c r="U106" s="1"/>
      <c r="V106" s="1"/>
      <c r="W106" s="1"/>
      <c r="X106" s="1"/>
      <c r="Y106" s="1"/>
    </row>
    <row r="107" spans="1:25" x14ac:dyDescent="0.35">
      <c r="A107" s="7"/>
      <c r="B107" s="9">
        <v>57</v>
      </c>
      <c r="C107" s="10">
        <v>2.7597</v>
      </c>
      <c r="D107" s="11">
        <v>2759.7</v>
      </c>
      <c r="E107" s="12">
        <f>C5</f>
        <v>10000</v>
      </c>
      <c r="F107" s="11">
        <f>C6</f>
        <v>1E+18</v>
      </c>
      <c r="G107" s="13">
        <f t="shared" si="9"/>
        <v>2759.6999999999921</v>
      </c>
      <c r="H107" s="11">
        <f t="shared" si="10"/>
        <v>0.21628251447918007</v>
      </c>
      <c r="I107" s="12">
        <f>H107*((2^C4)-1)</f>
        <v>885.67689679224236</v>
      </c>
      <c r="J107" s="8"/>
      <c r="K107" s="8"/>
      <c r="L107" s="8"/>
      <c r="M107" s="8"/>
      <c r="N107" s="8"/>
      <c r="O107" s="8"/>
      <c r="P107" s="8"/>
      <c r="Q107" s="8"/>
      <c r="R107" s="8"/>
      <c r="S107" s="1"/>
      <c r="T107" s="1"/>
      <c r="U107" s="1"/>
      <c r="V107" s="1"/>
      <c r="W107" s="1"/>
      <c r="X107" s="1"/>
      <c r="Y107" s="1"/>
    </row>
    <row r="108" spans="1:25" x14ac:dyDescent="0.35">
      <c r="A108" s="7"/>
      <c r="B108" s="9">
        <v>58</v>
      </c>
      <c r="C108" s="10">
        <v>2.6602999999999999</v>
      </c>
      <c r="D108" s="11">
        <v>2660.2999999999997</v>
      </c>
      <c r="E108" s="12">
        <f>C5</f>
        <v>10000</v>
      </c>
      <c r="F108" s="11">
        <f>C6</f>
        <v>1E+18</v>
      </c>
      <c r="G108" s="13">
        <f t="shared" si="9"/>
        <v>2660.2999999999925</v>
      </c>
      <c r="H108" s="11">
        <f t="shared" si="10"/>
        <v>0.21012930183328943</v>
      </c>
      <c r="I108" s="12">
        <f>H108*((2^C4)-1)</f>
        <v>860.47949100732023</v>
      </c>
      <c r="J108" s="8"/>
      <c r="K108" s="8"/>
      <c r="L108" s="8"/>
      <c r="M108" s="8"/>
      <c r="N108" s="8"/>
      <c r="O108" s="8"/>
      <c r="P108" s="8"/>
      <c r="Q108" s="8"/>
      <c r="R108" s="8"/>
      <c r="S108" s="1"/>
      <c r="T108" s="1"/>
      <c r="U108" s="1"/>
      <c r="V108" s="1"/>
      <c r="W108" s="1"/>
      <c r="X108" s="1"/>
      <c r="Y108" s="1"/>
    </row>
    <row r="109" spans="1:25" x14ac:dyDescent="0.35">
      <c r="A109" s="7"/>
      <c r="B109" s="9">
        <v>59</v>
      </c>
      <c r="C109" s="10">
        <v>2.5649000000000002</v>
      </c>
      <c r="D109" s="11">
        <v>2564.9</v>
      </c>
      <c r="E109" s="12">
        <f>C5</f>
        <v>10000</v>
      </c>
      <c r="F109" s="11">
        <f>C6</f>
        <v>1E+18</v>
      </c>
      <c r="G109" s="13">
        <f t="shared" si="9"/>
        <v>2564.8999999999933</v>
      </c>
      <c r="H109" s="11">
        <f t="shared" si="10"/>
        <v>0.20413214589849457</v>
      </c>
      <c r="I109" s="12">
        <f>H109*((2^C4)-1)</f>
        <v>835.92113745433528</v>
      </c>
      <c r="J109" s="8"/>
      <c r="K109" s="8"/>
      <c r="L109" s="8"/>
      <c r="M109" s="8"/>
      <c r="N109" s="8"/>
      <c r="O109" s="8"/>
      <c r="P109" s="8"/>
      <c r="Q109" s="8"/>
      <c r="R109" s="8"/>
      <c r="S109" s="1"/>
      <c r="T109" s="1"/>
      <c r="U109" s="1"/>
      <c r="V109" s="1"/>
      <c r="W109" s="1"/>
      <c r="X109" s="1"/>
      <c r="Y109" s="1"/>
    </row>
    <row r="110" spans="1:25" x14ac:dyDescent="0.35">
      <c r="A110" s="30"/>
      <c r="B110" s="9">
        <v>60</v>
      </c>
      <c r="C110" s="10">
        <v>2.4733999999999998</v>
      </c>
      <c r="D110" s="11">
        <v>2473.3999999999996</v>
      </c>
      <c r="E110" s="12">
        <f>C5</f>
        <v>10000</v>
      </c>
      <c r="F110" s="11">
        <f>C6</f>
        <v>1E+18</v>
      </c>
      <c r="G110" s="13">
        <f t="shared" si="9"/>
        <v>2473.3999999999937</v>
      </c>
      <c r="H110" s="11">
        <f t="shared" si="10"/>
        <v>0.19829396956723869</v>
      </c>
      <c r="I110" s="12">
        <f>H110*((2^C4)-1)</f>
        <v>812.01380537784246</v>
      </c>
      <c r="J110" s="8"/>
      <c r="K110" s="8"/>
      <c r="L110" s="8"/>
      <c r="M110" s="8"/>
      <c r="N110" s="8"/>
      <c r="O110" s="8"/>
      <c r="P110" s="8"/>
      <c r="Q110" s="8"/>
      <c r="R110" s="8"/>
      <c r="S110" s="1"/>
      <c r="T110" s="1"/>
      <c r="U110" s="1"/>
      <c r="V110" s="1"/>
      <c r="W110" s="1"/>
      <c r="X110" s="1"/>
      <c r="Y110" s="1"/>
    </row>
    <row r="111" spans="1:25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1"/>
      <c r="T111" s="1"/>
      <c r="U111" s="1"/>
      <c r="V111" s="1"/>
      <c r="W111" s="1"/>
      <c r="X111" s="1"/>
      <c r="Y111" s="1"/>
    </row>
    <row r="112" spans="1:25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1"/>
      <c r="R116" s="1"/>
      <c r="S116" s="1"/>
      <c r="T116" s="1"/>
      <c r="U116" s="1"/>
      <c r="V116" s="1"/>
      <c r="W116" s="1"/>
      <c r="X116" s="1"/>
      <c r="Y116" s="1"/>
    </row>
  </sheetData>
  <sheetProtection algorithmName="SHA-512" hashValue="XKWzUcOI0ZpF3YddGbQJGSIQ9+8S6kxaFtoTK0lg2auXVsylWWfqlFzPmKOb1VyhhL/4BqEdRmqTCB2XZmxqug==" saltValue="mGrdYDc4So2PIOmJW69ErA==" spinCount="100000" sheet="1" objects="1" scenarios="1"/>
  <mergeCells count="53">
    <mergeCell ref="M42:N42"/>
    <mergeCell ref="M43:N43"/>
    <mergeCell ref="M44:N44"/>
    <mergeCell ref="M45:N45"/>
    <mergeCell ref="K33:N33"/>
    <mergeCell ref="E3:I7"/>
    <mergeCell ref="M77:N77"/>
    <mergeCell ref="K77:L77"/>
    <mergeCell ref="M78:N78"/>
    <mergeCell ref="M79:N79"/>
    <mergeCell ref="K48:N48"/>
    <mergeCell ref="K62:N62"/>
    <mergeCell ref="K3:N7"/>
    <mergeCell ref="M34:N34"/>
    <mergeCell ref="M35:N35"/>
    <mergeCell ref="M36:N36"/>
    <mergeCell ref="M37:N37"/>
    <mergeCell ref="M38:N38"/>
    <mergeCell ref="M39:N39"/>
    <mergeCell ref="M40:N40"/>
    <mergeCell ref="M41:N41"/>
    <mergeCell ref="M80:N80"/>
    <mergeCell ref="K78:L78"/>
    <mergeCell ref="K79:L79"/>
    <mergeCell ref="K80:L80"/>
    <mergeCell ref="K83:N83"/>
    <mergeCell ref="M84:N84"/>
    <mergeCell ref="M85:N85"/>
    <mergeCell ref="M86:N86"/>
    <mergeCell ref="M87:N87"/>
    <mergeCell ref="K94:L94"/>
    <mergeCell ref="K95:L95"/>
    <mergeCell ref="M88:N88"/>
    <mergeCell ref="M89:N89"/>
    <mergeCell ref="M90:N90"/>
    <mergeCell ref="M91:N91"/>
    <mergeCell ref="M92:N92"/>
    <mergeCell ref="K96:L96"/>
    <mergeCell ref="B3:C3"/>
    <mergeCell ref="M93:N93"/>
    <mergeCell ref="M94:N94"/>
    <mergeCell ref="M95:N95"/>
    <mergeCell ref="M96:N96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Faridul Islam</dc:creator>
  <cp:lastModifiedBy>MD. Faridul Islam</cp:lastModifiedBy>
  <dcterms:created xsi:type="dcterms:W3CDTF">2021-10-12T04:47:55Z</dcterms:created>
  <dcterms:modified xsi:type="dcterms:W3CDTF">2021-10-17T04:37:25Z</dcterms:modified>
</cp:coreProperties>
</file>