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arah\Assessment Meeting  Nov 18\Current version of Wrist Index\"/>
    </mc:Choice>
  </mc:AlternateContent>
  <xr:revisionPtr revIDLastSave="0" documentId="8_{1AFFB6F9-CD9F-4EAE-BE5A-3BED12168C2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 Data " sheetId="3" r:id="rId1"/>
    <sheet name="Wrist Index " sheetId="1" r:id="rId2"/>
    <sheet name="Objective Measurements" sheetId="4" r:id="rId3"/>
    <sheet name="PROMs " sheetId="2" r:id="rId4"/>
  </sheets>
  <definedNames>
    <definedName name="_xlnm.Print_Area" localSheetId="1">'Wrist Index '!$A$1:$O$47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B13" i="4"/>
  <c r="C13" i="4"/>
  <c r="B16" i="4"/>
  <c r="C16" i="4"/>
  <c r="B23" i="4"/>
  <c r="C23" i="4"/>
  <c r="B26" i="4"/>
  <c r="G9" i="2" l="1"/>
  <c r="H8" i="2" s="1"/>
  <c r="E9" i="2"/>
  <c r="D48" i="2"/>
  <c r="F48" i="2"/>
  <c r="H48" i="2"/>
  <c r="D40" i="2"/>
  <c r="H4" i="1" s="1"/>
  <c r="F40" i="2"/>
  <c r="H8" i="1" s="1"/>
  <c r="H40" i="2"/>
  <c r="H12" i="1" s="1"/>
  <c r="D17" i="2"/>
  <c r="F17" i="2"/>
  <c r="H17" i="2"/>
  <c r="B28" i="4"/>
  <c r="H28" i="4"/>
  <c r="E28" i="4"/>
  <c r="H26" i="4"/>
  <c r="E26" i="4"/>
  <c r="I23" i="4"/>
  <c r="H23" i="4"/>
  <c r="F23" i="4"/>
  <c r="E23" i="4"/>
  <c r="F16" i="4"/>
  <c r="E16" i="4"/>
  <c r="F13" i="4"/>
  <c r="E13" i="4"/>
  <c r="F10" i="4"/>
  <c r="E10" i="4"/>
  <c r="I16" i="4"/>
  <c r="H16" i="4"/>
  <c r="I13" i="4"/>
  <c r="H13" i="4"/>
  <c r="I10" i="4"/>
  <c r="H10" i="4"/>
  <c r="F8" i="2" l="1"/>
  <c r="D8" i="2"/>
  <c r="B11" i="1"/>
  <c r="B7" i="1"/>
  <c r="B3" i="1"/>
  <c r="H30" i="2"/>
  <c r="F30" i="2"/>
  <c r="F31" i="2" s="1"/>
  <c r="D30" i="2"/>
  <c r="D31" i="2" s="1"/>
  <c r="N12" i="1"/>
  <c r="N11" i="1" s="1"/>
  <c r="O12" i="1"/>
  <c r="O11" i="1" s="1"/>
  <c r="O8" i="1"/>
  <c r="O7" i="1" s="1"/>
  <c r="N8" i="1"/>
  <c r="N7" i="1" s="1"/>
  <c r="O4" i="1"/>
  <c r="O3" i="1" s="1"/>
  <c r="N4" i="1"/>
  <c r="N3" i="1" s="1"/>
  <c r="A12" i="1"/>
  <c r="A8" i="1"/>
  <c r="B12" i="1"/>
  <c r="B8" i="1"/>
  <c r="D11" i="1"/>
  <c r="D7" i="1"/>
  <c r="H11" i="1"/>
  <c r="H7" i="1"/>
  <c r="C9" i="2"/>
  <c r="E12" i="1"/>
  <c r="E11" i="1" s="1"/>
  <c r="H49" i="2"/>
  <c r="I11" i="1" s="1"/>
  <c r="F49" i="2"/>
  <c r="I7" i="1" s="1"/>
  <c r="M7" i="1"/>
  <c r="L8" i="1"/>
  <c r="K7" i="1"/>
  <c r="J7" i="1"/>
  <c r="L3" i="1"/>
  <c r="M11" i="1"/>
  <c r="L12" i="1"/>
  <c r="F8" i="1"/>
  <c r="F7" i="1" s="1"/>
  <c r="M4" i="1"/>
  <c r="L4" i="1"/>
  <c r="K8" i="1"/>
  <c r="K3" i="1"/>
  <c r="K4" i="1"/>
  <c r="J4" i="1"/>
  <c r="J3" i="1"/>
  <c r="K12" i="1"/>
  <c r="K11" i="1"/>
  <c r="J12" i="1"/>
  <c r="J11" i="1"/>
  <c r="J8" i="1"/>
  <c r="F4" i="1"/>
  <c r="F3" i="1" s="1"/>
  <c r="D49" i="2"/>
  <c r="I4" i="1" s="1"/>
  <c r="H3" i="1"/>
  <c r="M12" i="1"/>
  <c r="M8" i="1"/>
  <c r="H31" i="2" l="1"/>
  <c r="H32" i="2" s="1"/>
  <c r="I3" i="1"/>
  <c r="I8" i="1"/>
  <c r="I12" i="1"/>
  <c r="E4" i="1"/>
  <c r="E3" i="1" s="1"/>
  <c r="E8" i="1"/>
  <c r="E7" i="1" s="1"/>
  <c r="M3" i="1"/>
  <c r="G4" i="1"/>
  <c r="G3" i="1" s="1"/>
  <c r="D32" i="2"/>
  <c r="G8" i="1"/>
  <c r="G7" i="1" s="1"/>
  <c r="F32" i="2"/>
  <c r="F12" i="1"/>
  <c r="F11" i="1" s="1"/>
  <c r="L7" i="1"/>
  <c r="L11" i="1"/>
  <c r="G12" i="1" l="1"/>
  <c r="G11" i="1" s="1"/>
</calcChain>
</file>

<file path=xl/sharedStrings.xml><?xml version="1.0" encoding="utf-8"?>
<sst xmlns="http://schemas.openxmlformats.org/spreadsheetml/2006/main" count="221" uniqueCount="154">
  <si>
    <t>.</t>
  </si>
  <si>
    <r>
      <rPr>
        <b/>
        <sz val="11"/>
        <color indexed="8"/>
        <rFont val="Calibri"/>
        <family val="2"/>
      </rPr>
      <t>PRWE Pain Scale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indexed="8"/>
        <rFont val="Calibri"/>
        <family val="2"/>
      </rPr>
      <t>(0-50 0= no pain, 10= worst pain ever)</t>
    </r>
  </si>
  <si>
    <t xml:space="preserve">Wrist Range of Motion </t>
  </si>
  <si>
    <t>Extension</t>
  </si>
  <si>
    <t>Flexion</t>
  </si>
  <si>
    <t>Pronation</t>
  </si>
  <si>
    <t>Supination</t>
  </si>
  <si>
    <t>Radial Deviation</t>
  </si>
  <si>
    <t xml:space="preserve">Ulnar Deviation </t>
  </si>
  <si>
    <t>TAM EX-0-Flex</t>
  </si>
  <si>
    <t>TAM Pro-0-Sup</t>
  </si>
  <si>
    <t>TAM Rad-0-Ulnar</t>
  </si>
  <si>
    <t xml:space="preserve">Mean of 3 Trials </t>
  </si>
  <si>
    <t xml:space="preserve">Patient Rated Outcome Measures </t>
  </si>
  <si>
    <t xml:space="preserve">Objective Measurements </t>
  </si>
  <si>
    <t>Degrees</t>
  </si>
  <si>
    <t>Kg</t>
  </si>
  <si>
    <t>°</t>
  </si>
  <si>
    <t>Gripstrength (Dynamometer, Position II)</t>
  </si>
  <si>
    <t>Forearm Neutral 1</t>
  </si>
  <si>
    <t>Forearm Neutral 2</t>
  </si>
  <si>
    <t>Forearm Neutral 3</t>
  </si>
  <si>
    <t xml:space="preserve">Explanation: The more the circle expands the greater the function and well being of the patient. The smaller the circle the poorer the function and well being of the patient </t>
  </si>
  <si>
    <t>WRIST INDEX</t>
  </si>
  <si>
    <t>0-1-2-3-4-5-6-7-8-9-10</t>
  </si>
  <si>
    <t>At rest</t>
  </si>
  <si>
    <t>Function</t>
  </si>
  <si>
    <t>Usual activities</t>
  </si>
  <si>
    <t>Personal care activities (dressing, washing)</t>
  </si>
  <si>
    <t>Household work (cleaning, maintenance)</t>
  </si>
  <si>
    <t>Recreational activities</t>
  </si>
  <si>
    <t>0= no pain, 10= worst pain ever</t>
  </si>
  <si>
    <t>0= no difficulty, 10= unable to do</t>
  </si>
  <si>
    <t>0-10-20-30-40-50-60-70-80-90-100</t>
  </si>
  <si>
    <t xml:space="preserve">100 = Normal </t>
  </si>
  <si>
    <t>Michigan Hand Questionnaire MHQ  work module</t>
  </si>
  <si>
    <t>1-2-3-4-5</t>
  </si>
  <si>
    <t>1=always, 2=often, 3=sometimes, 4=rarely, 5=never</t>
  </si>
  <si>
    <t xml:space="preserve">PRWE Pain Score </t>
  </si>
  <si>
    <t xml:space="preserve">PRWE Function Score </t>
  </si>
  <si>
    <t xml:space="preserve">Raw Score for MHQ work module </t>
  </si>
  <si>
    <t>Enter Results in Blue Boxes Only</t>
  </si>
  <si>
    <r>
      <t xml:space="preserve">PRWE overall score </t>
    </r>
    <r>
      <rPr>
        <b/>
        <sz val="8"/>
        <color indexed="8"/>
        <rFont val="Calibri"/>
        <family val="2"/>
      </rPr>
      <t>(calculated for convenience here, pain and function are separate on the spider diagram)</t>
    </r>
  </si>
  <si>
    <t xml:space="preserve">SANE Score </t>
  </si>
  <si>
    <t xml:space="preserve">Actual Score  </t>
  </si>
  <si>
    <t>How often do you have pain? (0= never - 10= always)</t>
  </si>
  <si>
    <r>
      <t xml:space="preserve">Patient's Rating of ability to perform         </t>
    </r>
    <r>
      <rPr>
        <b/>
        <sz val="9"/>
        <color indexed="8"/>
        <rFont val="Calibri"/>
        <family val="2"/>
      </rPr>
      <t xml:space="preserve"> 0= unable to perform actvity - 10 = able to perform at the same level as before injury or problem</t>
    </r>
  </si>
  <si>
    <t>Patient's Initials</t>
  </si>
  <si>
    <t>Gender</t>
  </si>
  <si>
    <t xml:space="preserve">Wrist Index </t>
  </si>
  <si>
    <t xml:space="preserve">Date of Birth </t>
  </si>
  <si>
    <t xml:space="preserve">Diagnosis </t>
  </si>
  <si>
    <t>Hand dominance</t>
  </si>
  <si>
    <t xml:space="preserve">Evaluators Profession </t>
  </si>
  <si>
    <t>Evaluator's Initials</t>
  </si>
  <si>
    <t xml:space="preserve">Patient Data: </t>
  </si>
  <si>
    <t xml:space="preserve">M / F </t>
  </si>
  <si>
    <t xml:space="preserve"> R / L </t>
  </si>
  <si>
    <t xml:space="preserve">R / L </t>
  </si>
  <si>
    <t xml:space="preserve">Date of  Injury / onset of condition </t>
  </si>
  <si>
    <t xml:space="preserve"> Surgeon /  Therapist </t>
  </si>
  <si>
    <t xml:space="preserve">Evaluator Data: </t>
  </si>
  <si>
    <t>Stratford, P., Gill, C., Westaway, M., &amp; Binkley, J. (1995). Assessing disability and change on individual patients: a report of a patient specific measure. Physiotherapy Canada, 47, 258-263.</t>
  </si>
  <si>
    <t xml:space="preserve">Permission to Utilize MHQ Work Module received Feb 2019 </t>
  </si>
  <si>
    <t>Involved Hand</t>
  </si>
  <si>
    <t>Contra-lateral  Hand</t>
  </si>
  <si>
    <t xml:space="preserve">Involved Side </t>
  </si>
  <si>
    <t>Williams GN,  Gangel TJ, Arciero RA,  Uhorchak JM , Taylor DC:(1999) Comparison of the single assessment numeric evaluation method to tow shoulder rating scales. Outcomes measures after shoulder surgery Am J Sports Med, 27 (2), 214-221.</t>
  </si>
  <si>
    <t>Chung KC, Pillsbury MS, Walters MR, Hayward RA.(1998) Reliability and validity testing of the Michigan Hand Outcomes Questionnaire. J Hand Surg Am. 23(4):575–87.</t>
  </si>
  <si>
    <r>
      <rPr>
        <b/>
        <sz val="12"/>
        <color indexed="8"/>
        <rFont val="Calibri"/>
        <family val="2"/>
      </rPr>
      <t>MHQ Algorithm calculated score</t>
    </r>
    <r>
      <rPr>
        <sz val="12"/>
        <color indexed="8"/>
        <rFont val="Calibri"/>
        <family val="2"/>
      </rPr>
      <t xml:space="preserve"> </t>
    </r>
  </si>
  <si>
    <t>Patient Specific Functional Scale PSFS</t>
  </si>
  <si>
    <t xml:space="preserve">PSFS Average Score for  Items </t>
  </si>
  <si>
    <r>
      <t xml:space="preserve">Short description of Activity / </t>
    </r>
    <r>
      <rPr>
        <b/>
        <sz val="8"/>
        <color rgb="FFFF0000"/>
        <rFont val="Calibri"/>
        <family val="2"/>
        <scheme val="minor"/>
      </rPr>
      <t>Special Instructions: insert a value only for items identified. Leave columns blank if items not identified. i.e. if only 2 items identified leave 3rd score blank.</t>
    </r>
  </si>
  <si>
    <t>Date</t>
  </si>
  <si>
    <t>1. Data Set</t>
  </si>
  <si>
    <t>2. Data Set</t>
  </si>
  <si>
    <t xml:space="preserve">Date </t>
  </si>
  <si>
    <t>3. Data Set</t>
  </si>
  <si>
    <r>
      <rPr>
        <b/>
        <sz val="11"/>
        <color indexed="8"/>
        <rFont val="Calibri"/>
        <family val="2"/>
      </rPr>
      <t>PSFS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indexed="8"/>
        <rFont val="Calibri"/>
        <family val="2"/>
      </rPr>
      <t>(0-10 / Poor=0 ; Good=10)</t>
    </r>
  </si>
  <si>
    <t>Scaled data</t>
  </si>
  <si>
    <t>Input Patient Rated Outcome data on PROMs tab</t>
  </si>
  <si>
    <t>Patient's Profession</t>
  </si>
  <si>
    <t xml:space="preserve">Contralateral Side involved? </t>
  </si>
  <si>
    <t>Yes / No</t>
  </si>
  <si>
    <t xml:space="preserve">Has patient returned to work? </t>
  </si>
  <si>
    <r>
      <t>Dates of Evaluations</t>
    </r>
    <r>
      <rPr>
        <b/>
        <sz val="10"/>
        <rFont val="Calibri"/>
        <family val="2"/>
      </rPr>
      <t>→</t>
    </r>
    <r>
      <rPr>
        <b/>
        <sz val="10"/>
        <rFont val="Arial"/>
        <family val="2"/>
      </rPr>
      <t xml:space="preserve"> </t>
    </r>
  </si>
  <si>
    <t>DO NOT Alter RED Numbers</t>
  </si>
  <si>
    <t>Forearm Supination</t>
  </si>
  <si>
    <t>Forearm Pronation</t>
  </si>
  <si>
    <t>Raw Score (mean)</t>
  </si>
  <si>
    <t>Input actual data on Objective Measurements Tab</t>
  </si>
  <si>
    <t>2. Data Set Date:</t>
  </si>
  <si>
    <t xml:space="preserve">3. Data Set Date: </t>
  </si>
  <si>
    <t xml:space="preserve"> 1. Data Set  Date:</t>
  </si>
  <si>
    <t>Grip Strength Supination Ratio</t>
  </si>
  <si>
    <t>Grip Strength Pronation Ratio</t>
  </si>
  <si>
    <r>
      <t xml:space="preserve">Leave field blank when item not rated, </t>
    </r>
    <r>
      <rPr>
        <sz val="8"/>
        <color rgb="FFFF0000"/>
        <rFont val="Calibri"/>
        <family val="2"/>
        <scheme val="minor"/>
      </rPr>
      <t xml:space="preserve">mean of all items will be calculated </t>
    </r>
    <r>
      <rPr>
        <sz val="11"/>
        <color rgb="FFFF0000"/>
        <rFont val="Calibri"/>
        <family val="2"/>
        <scheme val="minor"/>
      </rPr>
      <t xml:space="preserve"> </t>
    </r>
  </si>
  <si>
    <r>
      <t>Number of items identified on PSFS (</t>
    </r>
    <r>
      <rPr>
        <i/>
        <sz val="8"/>
        <color rgb="FFFF0000"/>
        <rFont val="Calibri"/>
        <family val="2"/>
        <scheme val="minor"/>
      </rPr>
      <t>leave fields blank when no items are identifed)</t>
    </r>
    <r>
      <rPr>
        <sz val="8"/>
        <color theme="1"/>
        <rFont val="Calibri"/>
        <family val="2"/>
        <scheme val="minor"/>
      </rPr>
      <t xml:space="preserve"> </t>
    </r>
  </si>
  <si>
    <r>
      <rPr>
        <sz val="8"/>
        <color theme="1"/>
        <rFont val="Calibri"/>
        <family val="2"/>
        <scheme val="minor"/>
      </rPr>
      <t>Enter Yes/ No under evaluation date</t>
    </r>
    <r>
      <rPr>
        <sz val="8"/>
        <color theme="1"/>
        <rFont val="Calibri"/>
        <family val="2"/>
      </rPr>
      <t>→</t>
    </r>
  </si>
  <si>
    <t>Measurements in Kg</t>
  </si>
  <si>
    <t xml:space="preserve">Involved Hand </t>
  </si>
  <si>
    <t xml:space="preserve">Contra-lateral  Hand </t>
  </si>
  <si>
    <t xml:space="preserve">Ratio </t>
  </si>
  <si>
    <t>Ratio</t>
  </si>
  <si>
    <r>
      <rPr>
        <b/>
        <sz val="11"/>
        <color theme="1"/>
        <rFont val="Calibri"/>
        <family val="2"/>
        <scheme val="minor"/>
      </rPr>
      <t>PRWE Function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subscale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indexed="8"/>
        <rFont val="Calibri"/>
        <family val="2"/>
      </rPr>
      <t>(0-50 / 0= no difficulty, 10= unable to do)</t>
    </r>
  </si>
  <si>
    <r>
      <rPr>
        <b/>
        <sz val="11"/>
        <color theme="1"/>
        <rFont val="Calibri"/>
        <family val="2"/>
        <scheme val="minor"/>
      </rPr>
      <t>SANE</t>
    </r>
    <r>
      <rPr>
        <b/>
        <sz val="8"/>
        <color indexed="8"/>
        <rFont val="Calibri"/>
        <family val="2"/>
      </rPr>
      <t xml:space="preserve">  </t>
    </r>
    <r>
      <rPr>
        <sz val="8"/>
        <color indexed="8"/>
        <rFont val="Calibri"/>
        <family val="2"/>
      </rPr>
      <t>rate injured body part on a scale of 0-100?
/ 100= normal</t>
    </r>
  </si>
  <si>
    <r>
      <rPr>
        <b/>
        <sz val="11"/>
        <color theme="1"/>
        <rFont val="Calibri"/>
        <family val="2"/>
        <scheme val="minor"/>
      </rPr>
      <t>MHQ work module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indexed="8"/>
        <rFont val="Calibri"/>
        <family val="2"/>
      </rPr>
      <t>(1-100 / 1=always, 2=often, 3=sometimes, 4=rarely, 5=never)</t>
    </r>
  </si>
  <si>
    <r>
      <rPr>
        <b/>
        <sz val="11"/>
        <color theme="1"/>
        <rFont val="Calibri"/>
        <family val="2"/>
        <scheme val="minor"/>
      </rPr>
      <t>Wrist range motion Flexion/Extension</t>
    </r>
    <r>
      <rPr>
        <sz val="8"/>
        <color indexed="8"/>
        <rFont val="Calibri"/>
        <family val="2"/>
      </rPr>
      <t xml:space="preserve"> (0= no ROM- 100% equal or better than contra-lateral  wrist )</t>
    </r>
  </si>
  <si>
    <r>
      <rPr>
        <b/>
        <sz val="11"/>
        <color theme="1"/>
        <rFont val="Calibri"/>
        <family val="2"/>
        <scheme val="minor"/>
      </rPr>
      <t>Wrist range motion Pronation/Supination</t>
    </r>
    <r>
      <rPr>
        <sz val="11"/>
        <color theme="1"/>
        <rFont val="Calibri"/>
        <family val="2"/>
        <scheme val="minor"/>
      </rPr>
      <t xml:space="preserve">  </t>
    </r>
    <r>
      <rPr>
        <sz val="8"/>
        <color indexed="8"/>
        <rFont val="Calibri"/>
        <family val="2"/>
      </rPr>
      <t>(0= no ROM- 100% equal or better than contra-lateral wrist )</t>
    </r>
  </si>
  <si>
    <r>
      <rPr>
        <b/>
        <sz val="11"/>
        <color theme="1"/>
        <rFont val="Calibri"/>
        <family val="2"/>
        <scheme val="minor"/>
      </rPr>
      <t>Wrist range motion Radial / Ulnar</t>
    </r>
    <r>
      <rPr>
        <sz val="11"/>
        <color theme="1"/>
        <rFont val="Calibri"/>
        <family val="2"/>
        <scheme val="minor"/>
      </rPr>
      <t xml:space="preserve"> Deviation </t>
    </r>
    <r>
      <rPr>
        <sz val="8"/>
        <color indexed="8"/>
        <rFont val="Calibri"/>
        <family val="2"/>
      </rPr>
      <t>(0= no ROM- 100% equal or better than contra-lateral wrist )</t>
    </r>
  </si>
  <si>
    <r>
      <rPr>
        <b/>
        <sz val="11"/>
        <color theme="1"/>
        <rFont val="Calibri"/>
        <family val="2"/>
        <scheme val="minor"/>
      </rPr>
      <t>Grip Strength Ratio</t>
    </r>
    <r>
      <rPr>
        <sz val="11"/>
        <color theme="1"/>
        <rFont val="Calibri"/>
        <family val="2"/>
        <scheme val="minor"/>
      </rPr>
      <t xml:space="preserve">  </t>
    </r>
    <r>
      <rPr>
        <sz val="8"/>
        <color indexed="8"/>
        <rFont val="Calibri"/>
        <family val="2"/>
      </rPr>
      <t>(0= no  grip strength - 100% equal or better than  contra-lateral wrist )</t>
    </r>
  </si>
  <si>
    <r>
      <rPr>
        <b/>
        <sz val="11"/>
        <rFont val="Calibri"/>
        <family val="2"/>
        <scheme val="minor"/>
      </rPr>
      <t>Grip Strength  Supination Ratio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(0= no 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grip strength - 100% equal or better than  contra-lateral wrist )</t>
    </r>
  </si>
  <si>
    <r>
      <rPr>
        <b/>
        <sz val="11"/>
        <rFont val="Calibri"/>
        <family val="2"/>
        <scheme val="minor"/>
      </rPr>
      <t>Grip Strength  Pronation Ratio</t>
    </r>
    <r>
      <rPr>
        <sz val="11"/>
        <rFont val="Calibri"/>
        <family val="2"/>
        <scheme val="minor"/>
      </rPr>
      <t xml:space="preserve">  </t>
    </r>
    <r>
      <rPr>
        <sz val="8"/>
        <rFont val="Calibri"/>
        <family val="2"/>
        <scheme val="minor"/>
      </rPr>
      <t>(0= no  grip strength - 100% equal or better than  contra-lateral wrist )</t>
    </r>
  </si>
  <si>
    <t xml:space="preserve">Single Answer Numeric Evaluation SANE (adapted to hand and wrist / hand) </t>
  </si>
  <si>
    <t>How would you rate your injured hand / wrist / hand  on a scale of 0-100? 100 is normal</t>
  </si>
  <si>
    <t>How often were you unable to do your work because of problems with your hand(s)/wrist / hand(s)? </t>
  </si>
  <si>
    <t>How often did you have to shorten your work day because of problems with your hand(s)/ wrist / hand(s)? </t>
  </si>
  <si>
    <t>How often did you have to take it easy at your work because of problems with your hand(s)/ wrist / hand(s)? </t>
  </si>
  <si>
    <t>How often did you accomplish less in your work because of problems with your hand(s)/ wrist / hand(s)? </t>
  </si>
  <si>
    <t>How often did you take longer to do the tasks in your work because of problems with your hand(s)/ wrist / hand(s)? </t>
  </si>
  <si>
    <t xml:space="preserve">Clinician instructions to patient:  " Today, are there any activities that you are unable to do or  having difficulty with because of your wrist / hand problem?" </t>
  </si>
  <si>
    <t xml:space="preserve">Patient Rated wrist / wrist / hand Evaluation PRWE </t>
  </si>
  <si>
    <t xml:space="preserve">How important is the appearance of your hand? </t>
  </si>
  <si>
    <t>Very Much / Somewhat/ Not at all</t>
  </si>
  <si>
    <t>PRWHE APPEARANCE- OPTIONAL</t>
  </si>
  <si>
    <t xml:space="preserve">Appearance response not reflected on diagram </t>
  </si>
  <si>
    <t>Somewhat</t>
  </si>
  <si>
    <t>Pain when…</t>
  </si>
  <si>
    <t xml:space="preserve"> doing a task with a repeated wrist / hand movement</t>
  </si>
  <si>
    <t xml:space="preserve"> lifting a heavy object</t>
  </si>
  <si>
    <t xml:space="preserve"> it is at its worst</t>
  </si>
  <si>
    <t>Fasten buttons on your shirt</t>
  </si>
  <si>
    <t>Cut meat (or vegetables) using a knife</t>
  </si>
  <si>
    <t>Turn a door knob with your affected hand</t>
  </si>
  <si>
    <t>Use your affected wrist / hand to push up from a chair</t>
  </si>
  <si>
    <t>Carry a heavy object in your affected  hand</t>
  </si>
  <si>
    <t>Use bathroom tissue with your affected  hand</t>
  </si>
  <si>
    <t>Work (your job or other work)</t>
  </si>
  <si>
    <t xml:space="preserve">How much did the appearance of your wrist/hand bother you in the past week? </t>
  </si>
  <si>
    <t>0= not at all  10= worst possible</t>
  </si>
  <si>
    <t xml:space="preserve">Macdermid, J. C. (2019). The PRWE/PRWHE update. Journal of Hand Therapy, 32(2), 292–294. doi: 10.1016/j.jht.2019.01.001  Score calucated in accordance with 2007 PRWE User Manual </t>
  </si>
  <si>
    <t>very much</t>
  </si>
  <si>
    <t>AB</t>
  </si>
  <si>
    <t>F</t>
  </si>
  <si>
    <t>R</t>
  </si>
  <si>
    <t>No</t>
  </si>
  <si>
    <t xml:space="preserve">School teacher (Gym) </t>
  </si>
  <si>
    <t>Yes</t>
  </si>
  <si>
    <t xml:space="preserve">Distal radius fracture, fixation with volar locking compression plate </t>
  </si>
  <si>
    <t>Therapie</t>
  </si>
  <si>
    <t>YZ</t>
  </si>
  <si>
    <t xml:space="preserve">Doing a push up as an exercise </t>
  </si>
  <si>
    <t>Lifting a heavy pan in the kitchen</t>
  </si>
  <si>
    <t xml:space="preserve">Making scrambled eggs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</si>
</sst>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4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4D322D"/>
      <name val="Calibri"/>
      <family val="2"/>
      <scheme val="minor"/>
    </font>
    <font>
      <sz val="9"/>
      <color rgb="FF00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auto="1"/>
      </right>
      <top style="medium">
        <color theme="4"/>
      </top>
      <bottom style="thin">
        <color theme="4"/>
      </bottom>
      <diagonal/>
    </border>
    <border>
      <left style="thin">
        <color auto="1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 style="thin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/>
      <diagonal/>
    </border>
    <border>
      <left style="medium">
        <color auto="1"/>
      </left>
      <right/>
      <top style="thin">
        <color theme="4"/>
      </top>
      <bottom style="medium">
        <color auto="1"/>
      </bottom>
      <diagonal/>
    </border>
    <border>
      <left/>
      <right style="medium">
        <color auto="1"/>
      </right>
      <top style="thin">
        <color theme="4"/>
      </top>
      <bottom style="medium">
        <color auto="1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3">
    <xf numFmtId="0" fontId="0" fillId="0" borderId="0"/>
    <xf numFmtId="0" fontId="6" fillId="0" borderId="0"/>
    <xf numFmtId="9" fontId="38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4" borderId="1" xfId="0" applyFont="1" applyFill="1" applyBorder="1"/>
    <xf numFmtId="0" fontId="17" fillId="4" borderId="2" xfId="0" applyFont="1" applyFill="1" applyBorder="1"/>
    <xf numFmtId="0" fontId="17" fillId="4" borderId="3" xfId="0" applyFont="1" applyFill="1" applyBorder="1"/>
    <xf numFmtId="0" fontId="0" fillId="3" borderId="4" xfId="0" applyFill="1" applyBorder="1"/>
    <xf numFmtId="0" fontId="15" fillId="5" borderId="5" xfId="0" applyFont="1" applyFill="1" applyBorder="1"/>
    <xf numFmtId="0" fontId="15" fillId="5" borderId="3" xfId="0" applyFont="1" applyFill="1" applyBorder="1"/>
    <xf numFmtId="0" fontId="15" fillId="6" borderId="4" xfId="0" applyFont="1" applyFill="1" applyBorder="1"/>
    <xf numFmtId="0" fontId="15" fillId="7" borderId="0" xfId="0" applyFont="1" applyFill="1"/>
    <xf numFmtId="0" fontId="0" fillId="12" borderId="0" xfId="0" applyFill="1"/>
    <xf numFmtId="0" fontId="15" fillId="9" borderId="20" xfId="0" applyFont="1" applyFill="1" applyBorder="1"/>
    <xf numFmtId="0" fontId="15" fillId="9" borderId="21" xfId="0" applyFont="1" applyFill="1" applyBorder="1"/>
    <xf numFmtId="0" fontId="16" fillId="9" borderId="0" xfId="0" applyFont="1" applyFill="1" applyAlignment="1">
      <alignment wrapText="1"/>
    </xf>
    <xf numFmtId="0" fontId="0" fillId="6" borderId="0" xfId="0" applyFill="1"/>
    <xf numFmtId="0" fontId="6" fillId="0" borderId="0" xfId="1"/>
    <xf numFmtId="0" fontId="6" fillId="0" borderId="0" xfId="1" applyAlignment="1">
      <alignment vertical="center"/>
    </xf>
    <xf numFmtId="0" fontId="9" fillId="0" borderId="0" xfId="1" applyFont="1" applyAlignment="1">
      <alignment vertical="center"/>
    </xf>
    <xf numFmtId="0" fontId="0" fillId="0" borderId="22" xfId="0" applyBorder="1"/>
    <xf numFmtId="0" fontId="11" fillId="0" borderId="0" xfId="1" applyFont="1" applyAlignment="1">
      <alignment vertical="center"/>
    </xf>
    <xf numFmtId="15" fontId="11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7" fillId="14" borderId="0" xfId="1" applyFont="1" applyFill="1" applyAlignment="1">
      <alignment vertical="center"/>
    </xf>
    <xf numFmtId="0" fontId="10" fillId="14" borderId="0" xfId="1" applyFont="1" applyFill="1"/>
    <xf numFmtId="0" fontId="8" fillId="0" borderId="0" xfId="1" applyFont="1"/>
    <xf numFmtId="0" fontId="24" fillId="14" borderId="0" xfId="0" applyFont="1" applyFill="1"/>
    <xf numFmtId="0" fontId="0" fillId="14" borderId="0" xfId="0" applyFill="1"/>
    <xf numFmtId="0" fontId="6" fillId="14" borderId="0" xfId="1" applyFill="1"/>
    <xf numFmtId="0" fontId="26" fillId="0" borderId="0" xfId="0" applyFont="1"/>
    <xf numFmtId="0" fontId="27" fillId="5" borderId="4" xfId="0" applyFont="1" applyFill="1" applyBorder="1"/>
    <xf numFmtId="0" fontId="17" fillId="4" borderId="7" xfId="0" applyFont="1" applyFill="1" applyBorder="1"/>
    <xf numFmtId="14" fontId="0" fillId="0" borderId="0" xfId="0" applyNumberFormat="1"/>
    <xf numFmtId="164" fontId="0" fillId="0" borderId="0" xfId="0" applyNumberFormat="1"/>
    <xf numFmtId="0" fontId="15" fillId="9" borderId="33" xfId="0" applyFont="1" applyFill="1" applyBorder="1"/>
    <xf numFmtId="0" fontId="15" fillId="0" borderId="4" xfId="0" applyFont="1" applyBorder="1" applyAlignment="1">
      <alignment wrapText="1"/>
    </xf>
    <xf numFmtId="0" fontId="24" fillId="16" borderId="0" xfId="0" applyFont="1" applyFill="1" applyAlignment="1">
      <alignment wrapText="1"/>
    </xf>
    <xf numFmtId="0" fontId="25" fillId="16" borderId="0" xfId="0" applyFont="1" applyFill="1"/>
    <xf numFmtId="0" fontId="0" fillId="16" borderId="0" xfId="0" applyFill="1" applyBorder="1" applyAlignment="1">
      <alignment horizontal="center"/>
    </xf>
    <xf numFmtId="15" fontId="11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6" fillId="0" borderId="0" xfId="1" applyBorder="1" applyAlignment="1">
      <alignment vertical="center"/>
    </xf>
    <xf numFmtId="165" fontId="0" fillId="0" borderId="0" xfId="2" applyNumberFormat="1" applyFont="1"/>
    <xf numFmtId="0" fontId="15" fillId="17" borderId="0" xfId="0" applyFont="1" applyFill="1" applyAlignment="1">
      <alignment wrapText="1"/>
    </xf>
    <xf numFmtId="0" fontId="15" fillId="18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23" fillId="0" borderId="34" xfId="0" applyFont="1" applyBorder="1" applyAlignment="1">
      <alignment horizontal="center" wrapText="1"/>
    </xf>
    <xf numFmtId="0" fontId="0" fillId="0" borderId="19" xfId="0" applyBorder="1" applyProtection="1">
      <protection locked="0"/>
    </xf>
    <xf numFmtId="0" fontId="0" fillId="0" borderId="0" xfId="0" applyProtection="1">
      <protection locked="0"/>
    </xf>
    <xf numFmtId="0" fontId="22" fillId="0" borderId="0" xfId="0" applyFont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5" xfId="0" applyBorder="1" applyProtection="1">
      <protection locked="0"/>
    </xf>
    <xf numFmtId="0" fontId="26" fillId="0" borderId="23" xfId="0" applyFont="1" applyBorder="1" applyProtection="1">
      <protection locked="0"/>
    </xf>
    <xf numFmtId="0" fontId="26" fillId="0" borderId="26" xfId="0" applyFont="1" applyBorder="1" applyProtection="1">
      <protection locked="0"/>
    </xf>
    <xf numFmtId="0" fontId="15" fillId="19" borderId="0" xfId="0" applyFont="1" applyFill="1" applyAlignment="1">
      <alignment wrapText="1"/>
    </xf>
    <xf numFmtId="0" fontId="39" fillId="0" borderId="0" xfId="0" applyFont="1" applyFill="1"/>
    <xf numFmtId="165" fontId="39" fillId="0" borderId="0" xfId="2" applyNumberFormat="1" applyFont="1" applyFill="1"/>
    <xf numFmtId="0" fontId="0" fillId="0" borderId="41" xfId="0" applyBorder="1"/>
    <xf numFmtId="0" fontId="28" fillId="16" borderId="0" xfId="0" applyFont="1" applyFill="1" applyAlignment="1" applyProtection="1">
      <alignment wrapText="1"/>
      <protection locked="0"/>
    </xf>
    <xf numFmtId="0" fontId="0" fillId="16" borderId="11" xfId="0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6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16" borderId="12" xfId="0" applyFill="1" applyBorder="1" applyProtection="1">
      <protection locked="0"/>
    </xf>
    <xf numFmtId="0" fontId="0" fillId="16" borderId="31" xfId="0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0" fillId="16" borderId="32" xfId="0" applyFill="1" applyBorder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15" fillId="0" borderId="0" xfId="0" applyFont="1" applyAlignment="1" applyProtection="1">
      <alignment wrapText="1"/>
    </xf>
    <xf numFmtId="0" fontId="28" fillId="0" borderId="0" xfId="0" applyFont="1" applyAlignment="1" applyProtection="1">
      <alignment wrapText="1"/>
    </xf>
    <xf numFmtId="0" fontId="15" fillId="3" borderId="0" xfId="0" applyFont="1" applyFill="1" applyProtection="1"/>
    <xf numFmtId="0" fontId="0" fillId="3" borderId="0" xfId="0" applyFill="1" applyProtection="1"/>
    <xf numFmtId="0" fontId="15" fillId="0" borderId="0" xfId="0" applyFont="1" applyProtection="1"/>
    <xf numFmtId="0" fontId="0" fillId="6" borderId="0" xfId="0" applyFill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0" fillId="15" borderId="0" xfId="0" applyFill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0" fontId="1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45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42" xfId="0" applyFill="1" applyBorder="1" applyProtection="1">
      <protection locked="0"/>
    </xf>
    <xf numFmtId="0" fontId="0" fillId="0" borderId="41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0" fillId="0" borderId="44" xfId="0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10" borderId="0" xfId="0" applyFill="1" applyProtection="1">
      <protection locked="0"/>
    </xf>
    <xf numFmtId="0" fontId="19" fillId="10" borderId="0" xfId="0" applyFont="1" applyFill="1" applyProtection="1">
      <protection locked="0"/>
    </xf>
    <xf numFmtId="0" fontId="0" fillId="9" borderId="0" xfId="0" applyFill="1" applyProtection="1"/>
    <xf numFmtId="0" fontId="15" fillId="10" borderId="0" xfId="0" applyFont="1" applyFill="1" applyProtection="1"/>
    <xf numFmtId="0" fontId="35" fillId="15" borderId="0" xfId="0" applyFont="1" applyFill="1" applyProtection="1"/>
    <xf numFmtId="0" fontId="0" fillId="8" borderId="0" xfId="0" applyFill="1" applyAlignment="1" applyProtection="1">
      <alignment wrapText="1"/>
    </xf>
    <xf numFmtId="0" fontId="0" fillId="0" borderId="0" xfId="0" applyAlignment="1" applyProtection="1">
      <alignment wrapText="1"/>
    </xf>
    <xf numFmtId="0" fontId="20" fillId="0" borderId="0" xfId="0" applyFont="1" applyAlignment="1" applyProtection="1">
      <alignment wrapText="1"/>
    </xf>
    <xf numFmtId="0" fontId="18" fillId="0" borderId="0" xfId="0" applyFont="1" applyProtection="1"/>
    <xf numFmtId="0" fontId="19" fillId="8" borderId="0" xfId="0" applyFont="1" applyFill="1" applyProtection="1"/>
    <xf numFmtId="0" fontId="23" fillId="0" borderId="0" xfId="0" applyFont="1" applyAlignment="1" applyProtection="1">
      <alignment wrapText="1"/>
    </xf>
    <xf numFmtId="0" fontId="23" fillId="15" borderId="0" xfId="0" applyFont="1" applyFill="1" applyProtection="1"/>
    <xf numFmtId="0" fontId="37" fillId="15" borderId="0" xfId="0" applyFont="1" applyFill="1" applyProtection="1"/>
    <xf numFmtId="0" fontId="20" fillId="9" borderId="0" xfId="0" applyFont="1" applyFill="1" applyAlignment="1" applyProtection="1">
      <alignment vertical="center" wrapText="1"/>
    </xf>
    <xf numFmtId="0" fontId="18" fillId="0" borderId="0" xfId="0" applyFont="1" applyAlignment="1" applyProtection="1">
      <alignment horizontal="center"/>
    </xf>
    <xf numFmtId="0" fontId="0" fillId="0" borderId="0" xfId="0" applyAlignment="1" applyProtection="1">
      <alignment vertical="center" wrapText="1"/>
    </xf>
    <xf numFmtId="0" fontId="21" fillId="0" borderId="0" xfId="0" applyFont="1" applyAlignment="1" applyProtection="1">
      <alignment vertical="center" wrapText="1"/>
    </xf>
    <xf numFmtId="0" fontId="19" fillId="8" borderId="0" xfId="0" applyFont="1" applyFill="1" applyAlignment="1" applyProtection="1">
      <alignment horizontal="center"/>
    </xf>
    <xf numFmtId="0" fontId="15" fillId="9" borderId="0" xfId="0" applyFont="1" applyFill="1" applyProtection="1"/>
    <xf numFmtId="0" fontId="29" fillId="0" borderId="0" xfId="0" applyFont="1" applyAlignment="1" applyProtection="1">
      <alignment wrapText="1"/>
    </xf>
    <xf numFmtId="0" fontId="15" fillId="8" borderId="0" xfId="0" applyFont="1" applyFill="1" applyProtection="1"/>
    <xf numFmtId="0" fontId="15" fillId="13" borderId="0" xfId="0" applyFont="1" applyFill="1" applyAlignment="1" applyProtection="1">
      <alignment wrapText="1"/>
    </xf>
    <xf numFmtId="0" fontId="0" fillId="0" borderId="0" xfId="0" applyBorder="1" applyProtection="1"/>
    <xf numFmtId="0" fontId="0" fillId="13" borderId="0" xfId="0" applyFill="1" applyProtection="1"/>
    <xf numFmtId="0" fontId="0" fillId="10" borderId="0" xfId="0" applyFill="1" applyProtection="1"/>
    <xf numFmtId="0" fontId="18" fillId="10" borderId="0" xfId="0" applyFont="1" applyFill="1" applyAlignment="1" applyProtection="1">
      <alignment horizontal="center" vertical="center" wrapText="1"/>
    </xf>
    <xf numFmtId="0" fontId="18" fillId="8" borderId="0" xfId="0" applyFont="1" applyFill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</xf>
    <xf numFmtId="0" fontId="0" fillId="12" borderId="0" xfId="0" applyFill="1" applyProtection="1"/>
    <xf numFmtId="0" fontId="15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43" fillId="0" borderId="0" xfId="0" applyFont="1" applyProtection="1"/>
    <xf numFmtId="0" fontId="0" fillId="0" borderId="0" xfId="0" applyFont="1" applyFill="1" applyProtection="1"/>
    <xf numFmtId="0" fontId="30" fillId="0" borderId="0" xfId="0" applyFont="1" applyAlignment="1" applyProtection="1">
      <alignment wrapText="1"/>
    </xf>
    <xf numFmtId="0" fontId="0" fillId="0" borderId="0" xfId="0" applyAlignment="1" applyProtection="1">
      <alignment horizontal="right"/>
    </xf>
    <xf numFmtId="14" fontId="6" fillId="0" borderId="23" xfId="1" applyNumberFormat="1" applyBorder="1" applyProtection="1">
      <protection locked="0"/>
    </xf>
    <xf numFmtId="14" fontId="0" fillId="0" borderId="23" xfId="0" applyNumberFormat="1" applyBorder="1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24" fillId="0" borderId="0" xfId="0" applyFont="1" applyAlignment="1">
      <alignment horizontal="left" wrapText="1"/>
    </xf>
    <xf numFmtId="0" fontId="24" fillId="0" borderId="37" xfId="0" applyFont="1" applyBorder="1" applyAlignment="1">
      <alignment horizontal="left" wrapText="1"/>
    </xf>
    <xf numFmtId="0" fontId="15" fillId="0" borderId="0" xfId="0" applyFont="1" applyAlignment="1">
      <alignment horizontal="center" wrapText="1"/>
    </xf>
    <xf numFmtId="0" fontId="27" fillId="9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0" fillId="6" borderId="38" xfId="0" applyFill="1" applyBorder="1" applyAlignment="1" applyProtection="1">
      <alignment horizontal="center"/>
    </xf>
    <xf numFmtId="0" fontId="0" fillId="6" borderId="39" xfId="0" applyFill="1" applyBorder="1" applyAlignment="1" applyProtection="1">
      <alignment horizontal="center"/>
    </xf>
    <xf numFmtId="0" fontId="15" fillId="5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164" fontId="0" fillId="0" borderId="30" xfId="0" applyNumberFormat="1" applyBorder="1" applyAlignment="1" applyProtection="1">
      <alignment horizontal="center"/>
      <protection locked="0"/>
    </xf>
    <xf numFmtId="164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</xf>
    <xf numFmtId="14" fontId="0" fillId="0" borderId="23" xfId="0" applyNumberFormat="1" applyBorder="1" applyAlignment="1" applyProtection="1">
      <alignment horizontal="center"/>
      <protection locked="0"/>
    </xf>
  </cellXfs>
  <cellStyles count="3">
    <cellStyle name="Prozent" xfId="2" builtinId="5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Wrist</a:t>
            </a:r>
            <a:r>
              <a:rPr lang="de-CH" baseline="0"/>
              <a:t> Index </a:t>
            </a:r>
            <a:endParaRPr lang="de-CH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 w="25400">
              <a:solidFill>
                <a:srgbClr val="FF0000"/>
              </a:solidFill>
              <a:prstDash val="solid"/>
            </a:ln>
          </c:spPr>
          <c:cat>
            <c:strRef>
              <c:f>'Wrist Index '!$E$2:$O$2</c:f>
              <c:strCache>
                <c:ptCount val="11"/>
                <c:pt idx="0">
                  <c:v>PSFS (0-10 / Poor=0 ; Good=10)</c:v>
                </c:pt>
                <c:pt idx="1">
                  <c:v>PRWE Pain Scale (0-50 0= no pain, 10= worst pain ever)</c:v>
                </c:pt>
                <c:pt idx="2">
                  <c:v>PRWE Function subscale (0-50 / 0= no difficulty, 10= unable to do)</c:v>
                </c:pt>
                <c:pt idx="3">
                  <c:v>SANE  rate injured body part on a scale of 0-100?
/ 100= normal</c:v>
                </c:pt>
                <c:pt idx="4">
                  <c:v>MHQ work module (1-100 / 1=always, 2=often, 3=sometimes, 4=rarely, 5=never)</c:v>
                </c:pt>
                <c:pt idx="5">
                  <c:v>Wrist range motion Flexion/Extension (0= no ROM- 100% equal or better than contra-lateral  wrist )</c:v>
                </c:pt>
                <c:pt idx="6">
                  <c:v>Wrist range motion Pronation/Supination  (0= no ROM- 100% equal or better than contra-lateral wrist )</c:v>
                </c:pt>
                <c:pt idx="7">
                  <c:v>Wrist range motion Radial / Ulnar Deviation (0= no ROM- 100% equal or better than contra-lateral wrist )</c:v>
                </c:pt>
                <c:pt idx="8">
                  <c:v>Grip Strength Ratio  (0= no  grip strength - 100% equal or better than  contra-lateral wrist )</c:v>
                </c:pt>
                <c:pt idx="9">
                  <c:v>Grip Strength  Supination Ratio (0= no  grip strength - 100% equal or better than  contra-lateral wrist )</c:v>
                </c:pt>
                <c:pt idx="10">
                  <c:v>Grip Strength  Pronation Ratio  (0= no  grip strength - 100% equal or better than  contra-lateral wrist )</c:v>
                </c:pt>
              </c:strCache>
            </c:strRef>
          </c:cat>
          <c:val>
            <c:numRef>
              <c:f>'Wrist Index '!$E$3:$O$3</c:f>
              <c:numCache>
                <c:formatCode>General</c:formatCode>
                <c:ptCount val="11"/>
                <c:pt idx="0">
                  <c:v>16.666666666666668</c:v>
                </c:pt>
                <c:pt idx="1">
                  <c:v>26</c:v>
                </c:pt>
                <c:pt idx="2">
                  <c:v>4</c:v>
                </c:pt>
                <c:pt idx="3">
                  <c:v>25</c:v>
                </c:pt>
                <c:pt idx="4">
                  <c:v>10</c:v>
                </c:pt>
                <c:pt idx="5">
                  <c:v>15.384615384615385</c:v>
                </c:pt>
                <c:pt idx="6">
                  <c:v>28.571428571428569</c:v>
                </c:pt>
                <c:pt idx="7">
                  <c:v>40</c:v>
                </c:pt>
                <c:pt idx="8">
                  <c:v>20</c:v>
                </c:pt>
                <c:pt idx="9">
                  <c:v>14.285714285714285</c:v>
                </c:pt>
                <c:pt idx="10">
                  <c:v>8.5714285714285712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3-48D6-B2E4-F3990234418B}"/>
            </c:ext>
          </c:extLst>
        </c:ser>
        <c:ser>
          <c:idx val="1"/>
          <c:order val="1"/>
          <c:tx>
            <c:v>Datenreihe2</c:v>
          </c:tx>
          <c:spPr>
            <a:noFill/>
            <a:ln w="28575">
              <a:solidFill>
                <a:srgbClr val="FFC000"/>
              </a:solidFill>
            </a:ln>
          </c:spPr>
          <c:cat>
            <c:strRef>
              <c:f>'Wrist Index '!$E$2:$O$2</c:f>
              <c:strCache>
                <c:ptCount val="11"/>
                <c:pt idx="0">
                  <c:v>PSFS (0-10 / Poor=0 ; Good=10)</c:v>
                </c:pt>
                <c:pt idx="1">
                  <c:v>PRWE Pain Scale (0-50 0= no pain, 10= worst pain ever)</c:v>
                </c:pt>
                <c:pt idx="2">
                  <c:v>PRWE Function subscale (0-50 / 0= no difficulty, 10= unable to do)</c:v>
                </c:pt>
                <c:pt idx="3">
                  <c:v>SANE  rate injured body part on a scale of 0-100?
/ 100= normal</c:v>
                </c:pt>
                <c:pt idx="4">
                  <c:v>MHQ work module (1-100 / 1=always, 2=often, 3=sometimes, 4=rarely, 5=never)</c:v>
                </c:pt>
                <c:pt idx="5">
                  <c:v>Wrist range motion Flexion/Extension (0= no ROM- 100% equal or better than contra-lateral  wrist )</c:v>
                </c:pt>
                <c:pt idx="6">
                  <c:v>Wrist range motion Pronation/Supination  (0= no ROM- 100% equal or better than contra-lateral wrist )</c:v>
                </c:pt>
                <c:pt idx="7">
                  <c:v>Wrist range motion Radial / Ulnar Deviation (0= no ROM- 100% equal or better than contra-lateral wrist )</c:v>
                </c:pt>
                <c:pt idx="8">
                  <c:v>Grip Strength Ratio  (0= no  grip strength - 100% equal or better than  contra-lateral wrist )</c:v>
                </c:pt>
                <c:pt idx="9">
                  <c:v>Grip Strength  Supination Ratio (0= no  grip strength - 100% equal or better than  contra-lateral wrist )</c:v>
                </c:pt>
                <c:pt idx="10">
                  <c:v>Grip Strength  Pronation Ratio  (0= no  grip strength - 100% equal or better than  contra-lateral wrist )</c:v>
                </c:pt>
              </c:strCache>
            </c:strRef>
          </c:cat>
          <c:val>
            <c:numRef>
              <c:f>'Wrist Index '!$E$7:$O$7</c:f>
              <c:numCache>
                <c:formatCode>General</c:formatCode>
                <c:ptCount val="11"/>
                <c:pt idx="0">
                  <c:v>43.333333333333329</c:v>
                </c:pt>
                <c:pt idx="1">
                  <c:v>50</c:v>
                </c:pt>
                <c:pt idx="2">
                  <c:v>25.555555555555557</c:v>
                </c:pt>
                <c:pt idx="3">
                  <c:v>50</c:v>
                </c:pt>
                <c:pt idx="4">
                  <c:v>40</c:v>
                </c:pt>
                <c:pt idx="5">
                  <c:v>34.615384615384613</c:v>
                </c:pt>
                <c:pt idx="6">
                  <c:v>57.142857142857139</c:v>
                </c:pt>
                <c:pt idx="7">
                  <c:v>50</c:v>
                </c:pt>
                <c:pt idx="8">
                  <c:v>35.514018691588781</c:v>
                </c:pt>
                <c:pt idx="9">
                  <c:v>28.571428571428569</c:v>
                </c:pt>
                <c:pt idx="10">
                  <c:v>25.714285714285712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A57-B88A-4E250D03BF2B}"/>
            </c:ext>
          </c:extLst>
        </c:ser>
        <c:ser>
          <c:idx val="2"/>
          <c:order val="2"/>
          <c:tx>
            <c:v>Datenreihe3</c:v>
          </c:tx>
          <c:spPr>
            <a:noFill/>
            <a:ln w="28575">
              <a:solidFill>
                <a:srgbClr val="00B050"/>
              </a:solidFill>
            </a:ln>
          </c:spPr>
          <c:cat>
            <c:strRef>
              <c:f>'Wrist Index '!$E$2:$O$2</c:f>
              <c:strCache>
                <c:ptCount val="11"/>
                <c:pt idx="0">
                  <c:v>PSFS (0-10 / Poor=0 ; Good=10)</c:v>
                </c:pt>
                <c:pt idx="1">
                  <c:v>PRWE Pain Scale (0-50 0= no pain, 10= worst pain ever)</c:v>
                </c:pt>
                <c:pt idx="2">
                  <c:v>PRWE Function subscale (0-50 / 0= no difficulty, 10= unable to do)</c:v>
                </c:pt>
                <c:pt idx="3">
                  <c:v>SANE  rate injured body part on a scale of 0-100?
/ 100= normal</c:v>
                </c:pt>
                <c:pt idx="4">
                  <c:v>MHQ work module (1-100 / 1=always, 2=often, 3=sometimes, 4=rarely, 5=never)</c:v>
                </c:pt>
                <c:pt idx="5">
                  <c:v>Wrist range motion Flexion/Extension (0= no ROM- 100% equal or better than contra-lateral  wrist )</c:v>
                </c:pt>
                <c:pt idx="6">
                  <c:v>Wrist range motion Pronation/Supination  (0= no ROM- 100% equal or better than contra-lateral wrist )</c:v>
                </c:pt>
                <c:pt idx="7">
                  <c:v>Wrist range motion Radial / Ulnar Deviation (0= no ROM- 100% equal or better than contra-lateral wrist )</c:v>
                </c:pt>
                <c:pt idx="8">
                  <c:v>Grip Strength Ratio  (0= no  grip strength - 100% equal or better than  contra-lateral wrist )</c:v>
                </c:pt>
                <c:pt idx="9">
                  <c:v>Grip Strength  Supination Ratio (0= no  grip strength - 100% equal or better than  contra-lateral wrist )</c:v>
                </c:pt>
                <c:pt idx="10">
                  <c:v>Grip Strength  Pronation Ratio  (0= no  grip strength - 100% equal or better than  contra-lateral wrist )</c:v>
                </c:pt>
              </c:strCache>
            </c:strRef>
          </c:cat>
          <c:val>
            <c:numRef>
              <c:f>'Wrist Index '!$E$11:$O$11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50</c:v>
                </c:pt>
                <c:pt idx="3">
                  <c:v>75</c:v>
                </c:pt>
                <c:pt idx="4">
                  <c:v>75</c:v>
                </c:pt>
                <c:pt idx="5">
                  <c:v>61.53846153846154</c:v>
                </c:pt>
                <c:pt idx="6">
                  <c:v>94.285714285714278</c:v>
                </c:pt>
                <c:pt idx="7">
                  <c:v>70</c:v>
                </c:pt>
                <c:pt idx="8">
                  <c:v>67.289719626168235</c:v>
                </c:pt>
                <c:pt idx="9">
                  <c:v>51.428571428571423</c:v>
                </c:pt>
                <c:pt idx="10">
                  <c:v>47.222222222222221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D0-4A57-B88A-4E250D03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2415200"/>
        <c:axId val="-1252410288"/>
      </c:radarChart>
      <c:catAx>
        <c:axId val="-12524152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2410288"/>
        <c:crosses val="autoZero"/>
        <c:auto val="0"/>
        <c:lblAlgn val="ctr"/>
        <c:lblOffset val="100"/>
        <c:noMultiLvlLbl val="0"/>
      </c:catAx>
      <c:valAx>
        <c:axId val="-125241028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FFFFFF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endParaRPr lang="de-DE"/>
          </a:p>
        </c:txPr>
        <c:crossAx val="-1252415200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de-DE"/>
    </a:p>
  </c:txPr>
  <c:printSettings>
    <c:headerFooter alignWithMargins="0"/>
    <c:pageMargins b="0.78740157499999996" l="0.78740157499999996" r="0.78740157499999996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16</xdr:row>
      <xdr:rowOff>76200</xdr:rowOff>
    </xdr:from>
    <xdr:to>
      <xdr:col>14</xdr:col>
      <xdr:colOff>485774</xdr:colOff>
      <xdr:row>46</xdr:row>
      <xdr:rowOff>161925</xdr:rowOff>
    </xdr:to>
    <xdr:graphicFrame macro="">
      <xdr:nvGraphicFramePr>
        <xdr:cNvPr id="1156" name="Diagramm 14">
          <a:extLst>
            <a:ext uri="{FF2B5EF4-FFF2-40B4-BE49-F238E27FC236}">
              <a16:creationId xmlns:a16="http://schemas.microsoft.com/office/drawing/2014/main" id="{2AC26440-1340-42A2-A7CF-E84635CD5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C15" sqref="C15"/>
    </sheetView>
  </sheetViews>
  <sheetFormatPr baseColWidth="10" defaultColWidth="11.42578125" defaultRowHeight="15" x14ac:dyDescent="0.25"/>
  <cols>
    <col min="1" max="1" width="25.85546875" customWidth="1"/>
    <col min="2" max="2" width="21.28515625" customWidth="1"/>
    <col min="3" max="3" width="26.85546875" customWidth="1"/>
  </cols>
  <sheetData>
    <row r="1" spans="1:11" ht="24" thickBot="1" x14ac:dyDescent="0.3">
      <c r="A1" s="21" t="s">
        <v>49</v>
      </c>
      <c r="B1" s="17"/>
      <c r="C1" s="31" t="s">
        <v>85</v>
      </c>
      <c r="D1" s="144">
        <v>43953</v>
      </c>
      <c r="E1" s="144">
        <v>44045</v>
      </c>
      <c r="F1" s="144">
        <v>44106</v>
      </c>
      <c r="G1" s="45"/>
      <c r="H1" s="46"/>
      <c r="I1" s="47"/>
      <c r="J1" s="19"/>
      <c r="K1" s="18"/>
    </row>
    <row r="2" spans="1:11" ht="24" thickBot="1" x14ac:dyDescent="0.3">
      <c r="A2" s="29" t="s">
        <v>55</v>
      </c>
      <c r="B2" s="30"/>
      <c r="C2" s="34"/>
      <c r="D2" s="17"/>
      <c r="E2" s="17"/>
      <c r="F2" s="17"/>
      <c r="G2" s="22"/>
      <c r="H2" s="23"/>
      <c r="I2" s="18"/>
      <c r="J2" s="19"/>
      <c r="K2" s="18"/>
    </row>
    <row r="3" spans="1:11" ht="24" thickBot="1" x14ac:dyDescent="0.4">
      <c r="A3" s="26" t="s">
        <v>47</v>
      </c>
      <c r="B3" s="27"/>
      <c r="C3" s="67" t="s">
        <v>142</v>
      </c>
    </row>
    <row r="4" spans="1:11" ht="24" thickBot="1" x14ac:dyDescent="0.4">
      <c r="A4" s="26" t="s">
        <v>50</v>
      </c>
      <c r="B4" s="27"/>
      <c r="C4" s="145">
        <v>30441</v>
      </c>
    </row>
    <row r="5" spans="1:11" ht="24" thickBot="1" x14ac:dyDescent="0.4">
      <c r="A5" s="26" t="s">
        <v>48</v>
      </c>
      <c r="B5" s="27" t="s">
        <v>56</v>
      </c>
      <c r="C5" s="68" t="s">
        <v>143</v>
      </c>
    </row>
    <row r="6" spans="1:11" ht="24" thickBot="1" x14ac:dyDescent="0.4">
      <c r="A6" s="26" t="s">
        <v>51</v>
      </c>
      <c r="B6" s="27"/>
      <c r="C6" s="146" t="s">
        <v>148</v>
      </c>
      <c r="D6" s="147"/>
      <c r="E6" s="147"/>
      <c r="F6" s="147"/>
      <c r="G6" s="147"/>
      <c r="H6" s="147"/>
      <c r="I6" s="148"/>
    </row>
    <row r="7" spans="1:11" ht="70.5" thickBot="1" x14ac:dyDescent="0.4">
      <c r="A7" s="28" t="s">
        <v>59</v>
      </c>
      <c r="B7" s="27"/>
      <c r="C7" s="168">
        <v>43889</v>
      </c>
      <c r="D7" s="24"/>
      <c r="E7" s="24"/>
      <c r="F7" s="24"/>
      <c r="G7" s="24"/>
      <c r="H7" s="24"/>
      <c r="I7" s="24"/>
    </row>
    <row r="8" spans="1:11" ht="24" thickBot="1" x14ac:dyDescent="0.4">
      <c r="A8" s="26" t="s">
        <v>52</v>
      </c>
      <c r="B8" s="27" t="s">
        <v>57</v>
      </c>
      <c r="C8" s="67" t="s">
        <v>144</v>
      </c>
    </row>
    <row r="9" spans="1:11" ht="24" thickBot="1" x14ac:dyDescent="0.4">
      <c r="A9" s="26" t="s">
        <v>66</v>
      </c>
      <c r="B9" s="27" t="s">
        <v>58</v>
      </c>
      <c r="C9" s="67" t="s">
        <v>144</v>
      </c>
    </row>
    <row r="10" spans="1:11" ht="45.75" customHeight="1" thickBot="1" x14ac:dyDescent="0.4">
      <c r="A10" s="28" t="s">
        <v>82</v>
      </c>
      <c r="B10" s="27" t="s">
        <v>83</v>
      </c>
      <c r="C10" s="67" t="s">
        <v>145</v>
      </c>
    </row>
    <row r="11" spans="1:11" ht="24" thickBot="1" x14ac:dyDescent="0.4">
      <c r="A11" s="26" t="s">
        <v>81</v>
      </c>
      <c r="B11" s="27"/>
      <c r="C11" s="149" t="s">
        <v>146</v>
      </c>
      <c r="D11" s="150"/>
      <c r="E11" s="150"/>
      <c r="F11" s="151"/>
    </row>
    <row r="12" spans="1:11" ht="24" customHeight="1" thickBot="1" x14ac:dyDescent="0.4">
      <c r="A12" s="152" t="s">
        <v>84</v>
      </c>
      <c r="B12" s="153"/>
      <c r="C12" s="52" t="s">
        <v>98</v>
      </c>
      <c r="D12" s="67" t="s">
        <v>145</v>
      </c>
      <c r="E12" s="67" t="s">
        <v>147</v>
      </c>
      <c r="F12" s="67" t="s">
        <v>147</v>
      </c>
    </row>
    <row r="13" spans="1:11" ht="23.25" x14ac:dyDescent="0.35">
      <c r="A13" s="42"/>
      <c r="B13" s="43"/>
      <c r="C13" s="44"/>
    </row>
    <row r="14" spans="1:11" ht="24" thickBot="1" x14ac:dyDescent="0.4">
      <c r="A14" s="32" t="s">
        <v>61</v>
      </c>
      <c r="B14" s="33"/>
      <c r="C14" s="33"/>
    </row>
    <row r="15" spans="1:11" ht="19.5" thickBot="1" x14ac:dyDescent="0.35">
      <c r="A15" s="35" t="s">
        <v>54</v>
      </c>
      <c r="B15" s="35"/>
      <c r="C15" s="69" t="s">
        <v>150</v>
      </c>
    </row>
    <row r="16" spans="1:11" ht="18.75" x14ac:dyDescent="0.3">
      <c r="A16" s="35" t="s">
        <v>53</v>
      </c>
      <c r="B16" s="25" t="s">
        <v>60</v>
      </c>
      <c r="C16" s="70" t="s">
        <v>149</v>
      </c>
    </row>
    <row r="21" spans="6:6" x14ac:dyDescent="0.25">
      <c r="F21" s="20"/>
    </row>
  </sheetData>
  <sheetProtection algorithmName="SHA-512" hashValue="lc4zaqtzB4zbVmVQT+MGVtOpn1gZmWZkSulomZFHHP8eBxj2FHR/DhKskL0xPCFnQXcHR63co0EChf8Dwx20iQ==" saltValue="ZWYDVgQMSctKLToacwqhwQ==" spinCount="100000" sheet="1" selectLockedCells="1"/>
  <mergeCells count="3">
    <mergeCell ref="C6:I6"/>
    <mergeCell ref="C11:F11"/>
    <mergeCell ref="A12:B12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5"/>
  <sheetViews>
    <sheetView tabSelected="1" zoomScale="70" zoomScaleNormal="70" zoomScalePageLayoutView="217" workbookViewId="0">
      <selection activeCell="H13" sqref="H13"/>
    </sheetView>
  </sheetViews>
  <sheetFormatPr baseColWidth="10" defaultColWidth="11.42578125" defaultRowHeight="15" x14ac:dyDescent="0.25"/>
  <cols>
    <col min="1" max="1" width="21.140625" customWidth="1"/>
    <col min="2" max="2" width="15.28515625" customWidth="1"/>
    <col min="3" max="3" width="2" customWidth="1"/>
    <col min="4" max="4" width="11" bestFit="1" customWidth="1"/>
  </cols>
  <sheetData>
    <row r="1" spans="1:16" x14ac:dyDescent="0.25">
      <c r="D1" s="155" t="s">
        <v>13</v>
      </c>
      <c r="E1" s="155"/>
      <c r="F1" s="155"/>
      <c r="G1" s="155"/>
      <c r="H1" s="155"/>
      <c r="I1" s="155"/>
      <c r="J1" s="156" t="s">
        <v>14</v>
      </c>
      <c r="K1" s="156"/>
      <c r="L1" s="156"/>
      <c r="M1" s="156"/>
      <c r="N1" s="11"/>
      <c r="O1" s="11"/>
    </row>
    <row r="2" spans="1:16" ht="144" customHeight="1" thickBot="1" x14ac:dyDescent="0.6">
      <c r="A2" s="157" t="s">
        <v>23</v>
      </c>
      <c r="B2" s="158"/>
      <c r="E2" s="1" t="s">
        <v>78</v>
      </c>
      <c r="F2" s="1" t="s">
        <v>1</v>
      </c>
      <c r="G2" s="1" t="s">
        <v>104</v>
      </c>
      <c r="H2" s="1" t="s">
        <v>105</v>
      </c>
      <c r="I2" s="1" t="s">
        <v>106</v>
      </c>
      <c r="J2" s="1" t="s">
        <v>107</v>
      </c>
      <c r="K2" s="1" t="s">
        <v>108</v>
      </c>
      <c r="L2" s="1" t="s">
        <v>109</v>
      </c>
      <c r="M2" s="1" t="s">
        <v>110</v>
      </c>
      <c r="N2" s="51" t="s">
        <v>111</v>
      </c>
      <c r="O2" s="51" t="s">
        <v>112</v>
      </c>
    </row>
    <row r="3" spans="1:16" ht="15.75" thickBot="1" x14ac:dyDescent="0.3">
      <c r="A3" s="49" t="s">
        <v>93</v>
      </c>
      <c r="B3" s="39">
        <f>'Objective Measurements'!B2</f>
        <v>43953</v>
      </c>
      <c r="C3" s="2"/>
      <c r="D3" s="4" t="s">
        <v>79</v>
      </c>
      <c r="E3" s="5">
        <f>E4*10</f>
        <v>16.666666666666668</v>
      </c>
      <c r="F3" s="5">
        <f>100-F4*2</f>
        <v>26</v>
      </c>
      <c r="G3" s="5">
        <f>100-G4*2</f>
        <v>4</v>
      </c>
      <c r="H3" s="5">
        <f>H4</f>
        <v>25</v>
      </c>
      <c r="I3" s="5">
        <f>'PROMs '!D49</f>
        <v>10</v>
      </c>
      <c r="J3" s="5">
        <f xml:space="preserve"> 'Objective Measurements'!B10/'Objective Measurements'!C10*100</f>
        <v>15.384615384615385</v>
      </c>
      <c r="K3" s="5">
        <f>'Objective Measurements'!B13/'Objective Measurements'!C13*100</f>
        <v>28.571428571428569</v>
      </c>
      <c r="L3" s="5">
        <f>'Objective Measurements'!B16/'Objective Measurements'!C16*100</f>
        <v>40</v>
      </c>
      <c r="M3" s="6">
        <f>'Objective Measurements'!B23 /'Objective Measurements'!C23*100</f>
        <v>20</v>
      </c>
      <c r="N3" s="37">
        <f>N4*100</f>
        <v>14.285714285714285</v>
      </c>
      <c r="O3" s="37">
        <f>O4*100</f>
        <v>8.5714285714285712</v>
      </c>
    </row>
    <row r="4" spans="1:16" ht="85.5" customHeight="1" thickBot="1" x14ac:dyDescent="0.3">
      <c r="A4" s="3" t="s">
        <v>90</v>
      </c>
      <c r="B4" s="15" t="s">
        <v>80</v>
      </c>
      <c r="C4" s="39"/>
      <c r="D4" s="41" t="s">
        <v>44</v>
      </c>
      <c r="E4" s="40">
        <f>'PROMs '!D8</f>
        <v>1.6666666666666667</v>
      </c>
      <c r="F4" s="13">
        <f>'PROMs '!D17</f>
        <v>37</v>
      </c>
      <c r="G4" s="13">
        <f>'PROMs '!D31</f>
        <v>48</v>
      </c>
      <c r="H4" s="13">
        <f>'PROMs '!D40</f>
        <v>25</v>
      </c>
      <c r="I4" s="14">
        <f>'PROMs '!D49</f>
        <v>10</v>
      </c>
      <c r="J4" s="36">
        <f>'Objective Measurements'!B10</f>
        <v>20</v>
      </c>
      <c r="K4" s="8">
        <f>'Objective Measurements'!B13</f>
        <v>50</v>
      </c>
      <c r="L4" s="9">
        <f>'Objective Measurements'!B16</f>
        <v>20</v>
      </c>
      <c r="M4" s="10">
        <f>'Objective Measurements'!B23</f>
        <v>7</v>
      </c>
      <c r="N4" s="7">
        <f>'Objective Measurements'!B26</f>
        <v>0.14285714285714285</v>
      </c>
      <c r="O4" s="7">
        <f>'Objective Measurements'!B28</f>
        <v>8.5714285714285715E-2</v>
      </c>
    </row>
    <row r="5" spans="1:16" ht="18.75" x14ac:dyDescent="0.3">
      <c r="A5" s="72"/>
      <c r="B5" s="73"/>
      <c r="G5" t="s">
        <v>0</v>
      </c>
      <c r="J5" s="159" t="s">
        <v>15</v>
      </c>
      <c r="K5" s="159"/>
      <c r="L5" s="159"/>
      <c r="M5" s="16" t="s">
        <v>16</v>
      </c>
      <c r="N5" s="160" t="s">
        <v>102</v>
      </c>
      <c r="O5" s="160"/>
    </row>
    <row r="6" spans="1:16" ht="19.5" thickBot="1" x14ac:dyDescent="0.35">
      <c r="A6" s="72"/>
      <c r="B6" s="73"/>
    </row>
    <row r="7" spans="1:16" ht="15.75" thickBot="1" x14ac:dyDescent="0.3">
      <c r="A7" s="71" t="s">
        <v>91</v>
      </c>
      <c r="B7" s="38">
        <f>'Objective Measurements'!E2</f>
        <v>44045</v>
      </c>
      <c r="C7" s="2"/>
      <c r="D7" s="4" t="str">
        <f>D3</f>
        <v>Scaled data</v>
      </c>
      <c r="E7" s="5">
        <f>E8*10</f>
        <v>43.333333333333329</v>
      </c>
      <c r="F7" s="5">
        <f>100-F8*2</f>
        <v>50</v>
      </c>
      <c r="G7" s="5">
        <f>100-G8*2</f>
        <v>25.555555555555557</v>
      </c>
      <c r="H7" s="5">
        <f>H8</f>
        <v>50</v>
      </c>
      <c r="I7" s="5">
        <f>'PROMs '!F49</f>
        <v>40</v>
      </c>
      <c r="J7" s="5">
        <f xml:space="preserve"> 'Objective Measurements'!E10/'Objective Measurements'!F10*100</f>
        <v>34.615384615384613</v>
      </c>
      <c r="K7" s="5">
        <f>'Objective Measurements'!E13/'Objective Measurements'!F13*100</f>
        <v>57.142857142857139</v>
      </c>
      <c r="L7" s="5">
        <f>'Objective Measurements'!E16/'Objective Measurements'!F16*100</f>
        <v>50</v>
      </c>
      <c r="M7" s="6">
        <f>'Objective Measurements'!E23 /'Objective Measurements'!F23*100</f>
        <v>35.514018691588781</v>
      </c>
      <c r="N7" s="37">
        <f>N8*100</f>
        <v>28.571428571428569</v>
      </c>
      <c r="O7" s="37">
        <f>O8*100</f>
        <v>25.714285714285712</v>
      </c>
      <c r="P7" s="38"/>
    </row>
    <row r="8" spans="1:16" ht="60.75" thickBot="1" x14ac:dyDescent="0.3">
      <c r="A8" s="3" t="str">
        <f>A4</f>
        <v>Input actual data on Objective Measurements Tab</v>
      </c>
      <c r="B8" s="15" t="str">
        <f>B4</f>
        <v>Input Patient Rated Outcome data on PROMs tab</v>
      </c>
      <c r="C8" s="38"/>
      <c r="D8" s="41" t="s">
        <v>44</v>
      </c>
      <c r="E8" s="40">
        <f>'PROMs '!F8</f>
        <v>4.333333333333333</v>
      </c>
      <c r="F8" s="13">
        <f>'PROMs '!F17</f>
        <v>25</v>
      </c>
      <c r="G8" s="13">
        <f>'PROMs '!F31</f>
        <v>37.222222222222221</v>
      </c>
      <c r="H8" s="13">
        <f>'PROMs '!F40</f>
        <v>50</v>
      </c>
      <c r="I8" s="14">
        <f>'PROMs '!F49</f>
        <v>40</v>
      </c>
      <c r="J8" s="36">
        <f>'Objective Measurements'!E10</f>
        <v>45</v>
      </c>
      <c r="K8" s="8">
        <f>'Objective Measurements'!E13</f>
        <v>100</v>
      </c>
      <c r="L8" s="9">
        <f>'Objective Measurements'!E16</f>
        <v>25</v>
      </c>
      <c r="M8" s="10">
        <f>'Objective Measurements'!E23</f>
        <v>12.666666666666666</v>
      </c>
      <c r="N8" s="7">
        <f>'Objective Measurements'!E26</f>
        <v>0.2857142857142857</v>
      </c>
      <c r="O8" s="7">
        <f>'Objective Measurements'!E28</f>
        <v>0.25714285714285712</v>
      </c>
    </row>
    <row r="9" spans="1:16" ht="18.75" x14ac:dyDescent="0.3">
      <c r="A9" s="72"/>
      <c r="B9" s="73"/>
      <c r="G9" t="s">
        <v>0</v>
      </c>
      <c r="J9" s="159" t="s">
        <v>15</v>
      </c>
      <c r="K9" s="159"/>
      <c r="L9" s="159"/>
      <c r="M9" s="16" t="s">
        <v>16</v>
      </c>
      <c r="N9" s="160" t="s">
        <v>103</v>
      </c>
      <c r="O9" s="160"/>
    </row>
    <row r="10" spans="1:16" ht="15.75" thickBot="1" x14ac:dyDescent="0.3">
      <c r="B10" s="48"/>
    </row>
    <row r="11" spans="1:16" ht="15.75" thickBot="1" x14ac:dyDescent="0.3">
      <c r="A11" s="50" t="s">
        <v>92</v>
      </c>
      <c r="B11" s="38">
        <f>'Objective Measurements'!H2</f>
        <v>44106</v>
      </c>
      <c r="C11" s="2"/>
      <c r="D11" s="4" t="str">
        <f>D3</f>
        <v>Scaled data</v>
      </c>
      <c r="E11" s="5">
        <f>E12*10</f>
        <v>80</v>
      </c>
      <c r="F11" s="5">
        <f>100-F12*2</f>
        <v>80</v>
      </c>
      <c r="G11" s="5">
        <f>100-G12*2</f>
        <v>50</v>
      </c>
      <c r="H11" s="5">
        <f>H12</f>
        <v>75</v>
      </c>
      <c r="I11" s="5">
        <f>'PROMs '!H49</f>
        <v>75</v>
      </c>
      <c r="J11" s="5">
        <f xml:space="preserve"> 'Objective Measurements'!H10/'Objective Measurements'!I10*100</f>
        <v>61.53846153846154</v>
      </c>
      <c r="K11" s="5">
        <f>'Objective Measurements'!H13/'Objective Measurements'!I13*100</f>
        <v>94.285714285714278</v>
      </c>
      <c r="L11" s="5">
        <f>'Objective Measurements'!H16/'Objective Measurements'!I16*100</f>
        <v>70</v>
      </c>
      <c r="M11" s="6">
        <f>'Objective Measurements'!H23 /'Objective Measurements'!I23*100</f>
        <v>67.289719626168235</v>
      </c>
      <c r="N11" s="37">
        <f>N12*100</f>
        <v>51.428571428571423</v>
      </c>
      <c r="O11" s="37">
        <f>O12*100</f>
        <v>47.222222222222221</v>
      </c>
    </row>
    <row r="12" spans="1:16" ht="60.75" thickBot="1" x14ac:dyDescent="0.3">
      <c r="A12" s="3" t="str">
        <f>A4</f>
        <v>Input actual data on Objective Measurements Tab</v>
      </c>
      <c r="B12" s="15" t="str">
        <f>B4</f>
        <v>Input Patient Rated Outcome data on PROMs tab</v>
      </c>
      <c r="C12" s="39"/>
      <c r="D12" s="41" t="s">
        <v>44</v>
      </c>
      <c r="E12" s="40">
        <f>'PROMs '!H8</f>
        <v>8</v>
      </c>
      <c r="F12" s="13">
        <f>'PROMs '!H17</f>
        <v>10</v>
      </c>
      <c r="G12" s="13">
        <f>'PROMs '!H31</f>
        <v>25</v>
      </c>
      <c r="H12" s="13">
        <f>'PROMs '!H40</f>
        <v>75</v>
      </c>
      <c r="I12" s="14">
        <f>'PROMs '!H49</f>
        <v>75</v>
      </c>
      <c r="J12" s="36">
        <f>'Objective Measurements'!H10</f>
        <v>80</v>
      </c>
      <c r="K12" s="8">
        <f>'Objective Measurements'!H13</f>
        <v>165</v>
      </c>
      <c r="L12" s="9">
        <f>'Objective Measurements'!H16</f>
        <v>35</v>
      </c>
      <c r="M12" s="10">
        <f>'Objective Measurements'!H23</f>
        <v>24</v>
      </c>
      <c r="N12" s="7">
        <f>'Objective Measurements'!H26</f>
        <v>0.51428571428571423</v>
      </c>
      <c r="O12" s="7">
        <f>'Objective Measurements'!H28</f>
        <v>0.47222222222222221</v>
      </c>
    </row>
    <row r="13" spans="1:16" ht="18.75" x14ac:dyDescent="0.3">
      <c r="A13" s="72"/>
      <c r="B13" s="73"/>
      <c r="G13" t="s">
        <v>0</v>
      </c>
      <c r="J13" s="159" t="s">
        <v>15</v>
      </c>
      <c r="K13" s="159"/>
      <c r="L13" s="159"/>
      <c r="M13" s="16" t="s">
        <v>16</v>
      </c>
      <c r="N13" s="160" t="s">
        <v>102</v>
      </c>
      <c r="O13" s="160"/>
    </row>
    <row r="14" spans="1:16" ht="18.75" x14ac:dyDescent="0.3">
      <c r="A14" s="72"/>
      <c r="B14" s="73"/>
    </row>
    <row r="15" spans="1:16" ht="33" customHeight="1" x14ac:dyDescent="0.25">
      <c r="D15" s="154" t="s">
        <v>22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</row>
  </sheetData>
  <sheetProtection algorithmName="SHA-512" hashValue="c8DxGzbHYv6Oq/qMAFaWeJcZKxYDO0eNWohnBdDG9aIafCQWGAYlXPdd5I84P52SCM9W62dMFfHzaiPrOEsZVQ==" saltValue="AJQWYtnT0V7J+e4nM+tAVg==" spinCount="100000" sheet="1" selectLockedCells="1"/>
  <mergeCells count="10">
    <mergeCell ref="D15:N15"/>
    <mergeCell ref="D1:I1"/>
    <mergeCell ref="J1:M1"/>
    <mergeCell ref="A2:B2"/>
    <mergeCell ref="J5:L5"/>
    <mergeCell ref="J9:L9"/>
    <mergeCell ref="J13:L13"/>
    <mergeCell ref="N5:O5"/>
    <mergeCell ref="N9:O9"/>
    <mergeCell ref="N13:O13"/>
  </mergeCells>
  <pageMargins left="0.78740157499999996" right="0.78740157499999996" top="0.78740157499999996" bottom="0.78740157499999996" header="0.3" footer="0.3"/>
  <pageSetup paperSize="9"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2" sqref="B2:C2"/>
    </sheetView>
  </sheetViews>
  <sheetFormatPr baseColWidth="10" defaultColWidth="9.140625" defaultRowHeight="15" x14ac:dyDescent="0.25"/>
  <cols>
    <col min="1" max="1" width="21.7109375" customWidth="1"/>
    <col min="2" max="2" width="11.140625" customWidth="1"/>
    <col min="3" max="3" width="11.85546875" customWidth="1"/>
    <col min="4" max="4" width="3.28515625" customWidth="1"/>
    <col min="5" max="5" width="11.140625" customWidth="1"/>
    <col min="6" max="6" width="12.140625" customWidth="1"/>
    <col min="7" max="7" width="4" customWidth="1"/>
    <col min="8" max="8" width="11.140625" customWidth="1"/>
    <col min="9" max="9" width="14" customWidth="1"/>
  </cols>
  <sheetData>
    <row r="1" spans="1:10" ht="15.75" thickBot="1" x14ac:dyDescent="0.3">
      <c r="A1" s="54"/>
      <c r="B1" s="86" t="s">
        <v>73</v>
      </c>
      <c r="C1" s="54"/>
      <c r="D1" s="54"/>
      <c r="E1" s="86" t="s">
        <v>73</v>
      </c>
      <c r="F1" s="54"/>
      <c r="G1" s="54"/>
      <c r="H1" s="86" t="s">
        <v>73</v>
      </c>
      <c r="I1" s="54"/>
      <c r="J1" s="54"/>
    </row>
    <row r="2" spans="1:10" ht="15.75" thickBot="1" x14ac:dyDescent="0.3">
      <c r="A2" s="54"/>
      <c r="B2" s="165">
        <v>43953</v>
      </c>
      <c r="C2" s="166"/>
      <c r="D2" s="54"/>
      <c r="E2" s="165">
        <v>44045</v>
      </c>
      <c r="F2" s="166"/>
      <c r="G2" s="54"/>
      <c r="H2" s="165">
        <v>44106</v>
      </c>
      <c r="I2" s="166"/>
      <c r="J2" s="54"/>
    </row>
    <row r="3" spans="1:10" x14ac:dyDescent="0.25">
      <c r="A3" s="54"/>
      <c r="B3" s="164" t="s">
        <v>74</v>
      </c>
      <c r="C3" s="164"/>
      <c r="D3" s="54"/>
      <c r="E3" s="164" t="s">
        <v>75</v>
      </c>
      <c r="F3" s="164"/>
      <c r="G3" s="54"/>
      <c r="H3" s="164" t="s">
        <v>77</v>
      </c>
      <c r="I3" s="164"/>
      <c r="J3" s="54"/>
    </row>
    <row r="4" spans="1:10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</row>
    <row r="5" spans="1:10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</row>
    <row r="6" spans="1:10" x14ac:dyDescent="0.25">
      <c r="A6" s="163" t="s">
        <v>2</v>
      </c>
      <c r="B6" s="163"/>
      <c r="C6" s="163"/>
      <c r="D6" s="163"/>
      <c r="E6" s="163"/>
      <c r="F6" s="163"/>
      <c r="G6" s="163"/>
      <c r="H6" s="163"/>
      <c r="I6" s="163"/>
      <c r="J6" s="54"/>
    </row>
    <row r="7" spans="1:10" ht="30.75" thickBot="1" x14ac:dyDescent="0.3">
      <c r="A7" s="54"/>
      <c r="B7" s="87" t="s">
        <v>64</v>
      </c>
      <c r="C7" s="88" t="s">
        <v>65</v>
      </c>
      <c r="D7" s="75"/>
      <c r="E7" s="87" t="s">
        <v>64</v>
      </c>
      <c r="F7" s="88" t="s">
        <v>65</v>
      </c>
      <c r="G7" s="75"/>
      <c r="H7" s="87" t="s">
        <v>64</v>
      </c>
      <c r="I7" s="88" t="s">
        <v>65</v>
      </c>
      <c r="J7" s="54"/>
    </row>
    <row r="8" spans="1:10" x14ac:dyDescent="0.25">
      <c r="A8" s="86" t="s">
        <v>3</v>
      </c>
      <c r="B8" s="57">
        <v>5</v>
      </c>
      <c r="C8" s="58">
        <v>60</v>
      </c>
      <c r="D8" s="76"/>
      <c r="E8" s="57">
        <v>20</v>
      </c>
      <c r="F8" s="58">
        <v>60</v>
      </c>
      <c r="G8" s="76"/>
      <c r="H8" s="57">
        <v>40</v>
      </c>
      <c r="I8" s="58">
        <v>60</v>
      </c>
      <c r="J8" s="54" t="s">
        <v>17</v>
      </c>
    </row>
    <row r="9" spans="1:10" ht="15.75" thickBot="1" x14ac:dyDescent="0.3">
      <c r="A9" s="86" t="s">
        <v>4</v>
      </c>
      <c r="B9" s="59">
        <v>15</v>
      </c>
      <c r="C9" s="60">
        <v>70</v>
      </c>
      <c r="D9" s="77"/>
      <c r="E9" s="59">
        <v>25</v>
      </c>
      <c r="F9" s="60">
        <v>70</v>
      </c>
      <c r="G9" s="77"/>
      <c r="H9" s="59">
        <v>40</v>
      </c>
      <c r="I9" s="60">
        <v>70</v>
      </c>
      <c r="J9" s="54" t="s">
        <v>17</v>
      </c>
    </row>
    <row r="10" spans="1:10" ht="15.75" thickBot="1" x14ac:dyDescent="0.3">
      <c r="A10" s="85" t="s">
        <v>9</v>
      </c>
      <c r="B10" s="85">
        <f>IF(SUM(B8:B9)=0,#N/A,SUM(B8:B9))</f>
        <v>20</v>
      </c>
      <c r="C10" s="85">
        <f>IF(SUM(C8:C9)=0,#N/A,SUM(C8:C9))</f>
        <v>130</v>
      </c>
      <c r="D10" s="78"/>
      <c r="E10" s="85">
        <f>IF(SUM(E8:E9)=0,#N/A,SUM(E8:E9))</f>
        <v>45</v>
      </c>
      <c r="F10" s="85">
        <f>IF(SUM(F8:F9)=0,#N/A,SUM(F8:F9))</f>
        <v>130</v>
      </c>
      <c r="G10" s="78"/>
      <c r="H10" s="85">
        <f>IF(SUM(H8:H9)=0,#N/A,SUM(H8:H9))</f>
        <v>80</v>
      </c>
      <c r="I10" s="85">
        <f>IF(SUM(I8:I9)=0,#N/A,SUM(I8:I9))</f>
        <v>130</v>
      </c>
      <c r="J10" s="54" t="s">
        <v>17</v>
      </c>
    </row>
    <row r="11" spans="1:10" x14ac:dyDescent="0.25">
      <c r="A11" s="86" t="s">
        <v>5</v>
      </c>
      <c r="B11" s="57">
        <v>20</v>
      </c>
      <c r="C11" s="58">
        <v>90</v>
      </c>
      <c r="D11" s="76"/>
      <c r="E11" s="57">
        <v>40</v>
      </c>
      <c r="F11" s="58">
        <v>90</v>
      </c>
      <c r="G11" s="76"/>
      <c r="H11" s="57">
        <v>80</v>
      </c>
      <c r="I11" s="58">
        <v>90</v>
      </c>
      <c r="J11" s="54" t="s">
        <v>17</v>
      </c>
    </row>
    <row r="12" spans="1:10" ht="15.75" thickBot="1" x14ac:dyDescent="0.3">
      <c r="A12" s="86" t="s">
        <v>6</v>
      </c>
      <c r="B12" s="59">
        <v>30</v>
      </c>
      <c r="C12" s="60">
        <v>85</v>
      </c>
      <c r="D12" s="77"/>
      <c r="E12" s="59">
        <v>60</v>
      </c>
      <c r="F12" s="60">
        <v>85</v>
      </c>
      <c r="G12" s="77"/>
      <c r="H12" s="59">
        <v>85</v>
      </c>
      <c r="I12" s="60">
        <v>85</v>
      </c>
      <c r="J12" s="54" t="s">
        <v>17</v>
      </c>
    </row>
    <row r="13" spans="1:10" ht="15.75" thickBot="1" x14ac:dyDescent="0.3">
      <c r="A13" s="85" t="s">
        <v>10</v>
      </c>
      <c r="B13" s="85">
        <f>IF(SUM(B11:B12)=0,#N/A,SUM(B11:B12))</f>
        <v>50</v>
      </c>
      <c r="C13" s="85">
        <f>IF(SUM(C11:C12)=0,#N/A,SUM(C11:C12))</f>
        <v>175</v>
      </c>
      <c r="D13" s="78"/>
      <c r="E13" s="85">
        <f>IF(SUM(E11:E12)=0,#N/A,SUM(E11:E12))</f>
        <v>100</v>
      </c>
      <c r="F13" s="85">
        <f>IF(SUM(F11:F12)=0,#N/A,SUM(F11:F12))</f>
        <v>175</v>
      </c>
      <c r="G13" s="78"/>
      <c r="H13" s="85">
        <f>IF(SUM(H11:H12)=0,#N/A,SUM(H11:H12))</f>
        <v>165</v>
      </c>
      <c r="I13" s="85">
        <f>IF(SUM(I11:I12)=0,#N/A,SUM(I11:I12))</f>
        <v>175</v>
      </c>
      <c r="J13" s="54" t="s">
        <v>17</v>
      </c>
    </row>
    <row r="14" spans="1:10" x14ac:dyDescent="0.25">
      <c r="A14" s="86" t="s">
        <v>7</v>
      </c>
      <c r="B14" s="57">
        <v>10</v>
      </c>
      <c r="C14" s="58">
        <v>20</v>
      </c>
      <c r="D14" s="76"/>
      <c r="E14" s="57">
        <v>10</v>
      </c>
      <c r="F14" s="58">
        <v>20</v>
      </c>
      <c r="G14" s="76"/>
      <c r="H14" s="57">
        <v>15</v>
      </c>
      <c r="I14" s="58">
        <v>20</v>
      </c>
      <c r="J14" s="54" t="s">
        <v>17</v>
      </c>
    </row>
    <row r="15" spans="1:10" ht="15.75" thickBot="1" x14ac:dyDescent="0.3">
      <c r="A15" s="86" t="s">
        <v>8</v>
      </c>
      <c r="B15" s="59">
        <v>10</v>
      </c>
      <c r="C15" s="60">
        <v>30</v>
      </c>
      <c r="D15" s="77"/>
      <c r="E15" s="59">
        <v>15</v>
      </c>
      <c r="F15" s="60">
        <v>30</v>
      </c>
      <c r="G15" s="77"/>
      <c r="H15" s="59">
        <v>20</v>
      </c>
      <c r="I15" s="60">
        <v>30</v>
      </c>
      <c r="J15" s="54" t="s">
        <v>17</v>
      </c>
    </row>
    <row r="16" spans="1:10" x14ac:dyDescent="0.25">
      <c r="A16" s="85" t="s">
        <v>11</v>
      </c>
      <c r="B16" s="85">
        <f>IF(SUM(B14:B15)=0,#N/A,SUM(B14:B15))</f>
        <v>20</v>
      </c>
      <c r="C16" s="85">
        <f>IF(SUM(C14:C15)=0,#N/A,SUM(C14:C15))</f>
        <v>50</v>
      </c>
      <c r="D16" s="78"/>
      <c r="E16" s="85">
        <f>IF(SUM(E14:E15)=0,#N/A,SUM(E14:E15))</f>
        <v>25</v>
      </c>
      <c r="F16" s="85">
        <f>IF(SUM(F14:F15)=0,#N/A,SUM(F14:F15))</f>
        <v>50</v>
      </c>
      <c r="G16" s="78"/>
      <c r="H16" s="85">
        <f>IF(SUM(H14:H15)=0,#N/A,SUM(H14:H15))</f>
        <v>35</v>
      </c>
      <c r="I16" s="85">
        <f>IF(SUM(I14:I15)=0,#N/A,SUM(I14:I15))</f>
        <v>50</v>
      </c>
      <c r="J16" s="54" t="s">
        <v>17</v>
      </c>
    </row>
    <row r="17" spans="1:10" x14ac:dyDescent="0.25">
      <c r="A17" s="54"/>
      <c r="B17" s="54"/>
      <c r="C17" s="79"/>
      <c r="D17" s="79"/>
      <c r="E17" s="79"/>
      <c r="F17" s="79"/>
      <c r="G17" s="79"/>
      <c r="H17" s="79"/>
      <c r="I17" s="54"/>
      <c r="J17" s="54"/>
    </row>
    <row r="18" spans="1:10" x14ac:dyDescent="0.25">
      <c r="A18" s="89" t="s">
        <v>18</v>
      </c>
      <c r="B18" s="90"/>
      <c r="C18" s="90"/>
      <c r="D18" s="80"/>
      <c r="E18" s="80"/>
      <c r="F18" s="80"/>
      <c r="G18" s="80"/>
      <c r="H18" s="80"/>
      <c r="I18" s="80"/>
      <c r="J18" s="54"/>
    </row>
    <row r="19" spans="1:10" ht="30.75" thickBot="1" x14ac:dyDescent="0.3">
      <c r="A19" s="91" t="s">
        <v>99</v>
      </c>
      <c r="B19" s="87" t="s">
        <v>100</v>
      </c>
      <c r="C19" s="88" t="s">
        <v>101</v>
      </c>
      <c r="D19" s="75"/>
      <c r="E19" s="87" t="s">
        <v>64</v>
      </c>
      <c r="F19" s="88" t="s">
        <v>65</v>
      </c>
      <c r="G19" s="75"/>
      <c r="H19" s="87" t="s">
        <v>64</v>
      </c>
      <c r="I19" s="88" t="s">
        <v>65</v>
      </c>
      <c r="J19" s="54"/>
    </row>
    <row r="20" spans="1:10" x14ac:dyDescent="0.25">
      <c r="A20" s="86" t="s">
        <v>19</v>
      </c>
      <c r="B20" s="57">
        <v>5</v>
      </c>
      <c r="C20" s="58">
        <v>35</v>
      </c>
      <c r="D20" s="76"/>
      <c r="E20" s="57">
        <v>10</v>
      </c>
      <c r="F20" s="58">
        <v>37</v>
      </c>
      <c r="G20" s="76"/>
      <c r="H20" s="57">
        <v>22</v>
      </c>
      <c r="I20" s="58">
        <v>35</v>
      </c>
      <c r="J20" s="54" t="s">
        <v>16</v>
      </c>
    </row>
    <row r="21" spans="1:10" x14ac:dyDescent="0.25">
      <c r="A21" s="86" t="s">
        <v>20</v>
      </c>
      <c r="B21" s="61">
        <v>7</v>
      </c>
      <c r="C21" s="62">
        <v>33</v>
      </c>
      <c r="D21" s="81"/>
      <c r="E21" s="61">
        <v>12</v>
      </c>
      <c r="F21" s="62">
        <v>33</v>
      </c>
      <c r="G21" s="81"/>
      <c r="H21" s="61">
        <v>24</v>
      </c>
      <c r="I21" s="62">
        <v>35</v>
      </c>
      <c r="J21" s="54" t="s">
        <v>16</v>
      </c>
    </row>
    <row r="22" spans="1:10" ht="15.75" thickBot="1" x14ac:dyDescent="0.3">
      <c r="A22" s="86" t="s">
        <v>21</v>
      </c>
      <c r="B22" s="59">
        <v>9</v>
      </c>
      <c r="C22" s="60">
        <v>37</v>
      </c>
      <c r="D22" s="77"/>
      <c r="E22" s="59">
        <v>16</v>
      </c>
      <c r="F22" s="60">
        <v>37</v>
      </c>
      <c r="G22" s="77"/>
      <c r="H22" s="59">
        <v>26</v>
      </c>
      <c r="I22" s="60">
        <v>37</v>
      </c>
      <c r="J22" s="54" t="s">
        <v>16</v>
      </c>
    </row>
    <row r="23" spans="1:10" x14ac:dyDescent="0.25">
      <c r="A23" s="90" t="s">
        <v>12</v>
      </c>
      <c r="B23" s="90">
        <f>IF((SUM(B20:B22)/3)=0,#N/A,SUM(B20:B22)/3)</f>
        <v>7</v>
      </c>
      <c r="C23" s="90">
        <f>IF((SUM(C20:C22)/3)=0,#N/A,SUM(C20:C22)/3)</f>
        <v>35</v>
      </c>
      <c r="D23" s="78"/>
      <c r="E23" s="90">
        <f>IF((SUM(E20:E22)/3)=0,#N/A,SUM(E20:E22)/3)</f>
        <v>12.666666666666666</v>
      </c>
      <c r="F23" s="90">
        <f>IF((SUM(F20:F22)/3)=0,#N/A,SUM(F20:F22)/3)</f>
        <v>35.666666666666664</v>
      </c>
      <c r="G23" s="78"/>
      <c r="H23" s="90">
        <f>IF((SUM(H20:H22)/3)=0,#N/A,SUM(H20:H22)/3)</f>
        <v>24</v>
      </c>
      <c r="I23" s="90">
        <f>IF((SUM(I20:I22)/3)=0,#N/A,SUM(I20:I22)/3)</f>
        <v>35.666666666666664</v>
      </c>
      <c r="J23" s="54" t="s">
        <v>16</v>
      </c>
    </row>
    <row r="24" spans="1:10" ht="15.75" thickBot="1" x14ac:dyDescent="0.3">
      <c r="A24" s="79"/>
      <c r="B24" s="54"/>
      <c r="C24" s="79"/>
      <c r="D24" s="79"/>
      <c r="E24" s="79"/>
      <c r="F24" s="79"/>
      <c r="G24" s="79"/>
      <c r="H24" s="79"/>
      <c r="I24" s="79"/>
      <c r="J24" s="54"/>
    </row>
    <row r="25" spans="1:10" x14ac:dyDescent="0.25">
      <c r="A25" s="86" t="s">
        <v>87</v>
      </c>
      <c r="B25" s="63">
        <v>5</v>
      </c>
      <c r="C25" s="64">
        <v>35</v>
      </c>
      <c r="D25" s="82"/>
      <c r="E25" s="63">
        <v>10</v>
      </c>
      <c r="F25" s="64">
        <v>35</v>
      </c>
      <c r="G25" s="82"/>
      <c r="H25" s="63">
        <v>18</v>
      </c>
      <c r="I25" s="64">
        <v>35</v>
      </c>
      <c r="J25" s="54" t="s">
        <v>16</v>
      </c>
    </row>
    <row r="26" spans="1:10" ht="30.75" thickBot="1" x14ac:dyDescent="0.3">
      <c r="A26" s="92" t="s">
        <v>94</v>
      </c>
      <c r="B26" s="161">
        <f>IFERROR((B25/C25),#N/A)</f>
        <v>0.14285714285714285</v>
      </c>
      <c r="C26" s="162"/>
      <c r="D26" s="83"/>
      <c r="E26" s="161">
        <f>IFERROR((E25/F25),#N/A)</f>
        <v>0.2857142857142857</v>
      </c>
      <c r="F26" s="162"/>
      <c r="G26" s="83"/>
      <c r="H26" s="161">
        <f>IFERROR((H25/I25),#N/A)</f>
        <v>0.51428571428571423</v>
      </c>
      <c r="I26" s="162"/>
      <c r="J26" s="54"/>
    </row>
    <row r="27" spans="1:10" ht="15.75" thickBot="1" x14ac:dyDescent="0.3">
      <c r="A27" s="86" t="s">
        <v>88</v>
      </c>
      <c r="B27" s="65">
        <v>3</v>
      </c>
      <c r="C27" s="66">
        <v>35</v>
      </c>
      <c r="D27" s="84"/>
      <c r="E27" s="65">
        <v>9</v>
      </c>
      <c r="F27" s="66">
        <v>35</v>
      </c>
      <c r="G27" s="84"/>
      <c r="H27" s="65">
        <v>17</v>
      </c>
      <c r="I27" s="66">
        <v>36</v>
      </c>
      <c r="J27" s="54" t="s">
        <v>16</v>
      </c>
    </row>
    <row r="28" spans="1:10" ht="30.75" thickBot="1" x14ac:dyDescent="0.3">
      <c r="A28" s="92" t="s">
        <v>95</v>
      </c>
      <c r="B28" s="161">
        <f>IFERROR((B27/C27),#N/A)</f>
        <v>8.5714285714285715E-2</v>
      </c>
      <c r="C28" s="162"/>
      <c r="D28" s="83"/>
      <c r="E28" s="161">
        <f>IFERROR((E27/F27),#N/A)</f>
        <v>0.25714285714285712</v>
      </c>
      <c r="F28" s="162"/>
      <c r="G28" s="83"/>
      <c r="H28" s="161">
        <f>IFERROR((H27/I27),#N/A)</f>
        <v>0.47222222222222221</v>
      </c>
      <c r="I28" s="162"/>
      <c r="J28" s="54"/>
    </row>
  </sheetData>
  <sheetProtection algorithmName="SHA-512" hashValue="VELxGsDVs7gZvG0yJ4/LYMveQH+h+r9NybXgyM8TVsSlQWGigDB/jt2AzH/XMMOVS84GPfTdiPK0Kc3HlBQd7Q==" saltValue="k4T7dVH32c1XWBcTLCWoGg==" spinCount="100000" sheet="1" selectLockedCells="1"/>
  <mergeCells count="13">
    <mergeCell ref="A6:I6"/>
    <mergeCell ref="B3:C3"/>
    <mergeCell ref="B2:C2"/>
    <mergeCell ref="E3:F3"/>
    <mergeCell ref="H3:I3"/>
    <mergeCell ref="E2:F2"/>
    <mergeCell ref="H2:I2"/>
    <mergeCell ref="B26:C26"/>
    <mergeCell ref="E26:F26"/>
    <mergeCell ref="H26:I26"/>
    <mergeCell ref="B28:C28"/>
    <mergeCell ref="H28:I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.7109375" customWidth="1"/>
    <col min="2" max="2" width="59.85546875" customWidth="1"/>
    <col min="3" max="3" width="37.28515625" customWidth="1"/>
    <col min="5" max="5" width="2.42578125" customWidth="1"/>
    <col min="7" max="7" width="3" customWidth="1"/>
  </cols>
  <sheetData>
    <row r="1" spans="1:8" ht="15.75" thickBot="1" x14ac:dyDescent="0.3">
      <c r="A1" s="111" t="s">
        <v>70</v>
      </c>
      <c r="B1" s="111"/>
      <c r="C1" s="112" t="s">
        <v>86</v>
      </c>
      <c r="D1" s="86" t="s">
        <v>73</v>
      </c>
      <c r="E1" s="54"/>
      <c r="F1" s="86" t="s">
        <v>73</v>
      </c>
      <c r="G1" s="86"/>
      <c r="H1" s="86" t="s">
        <v>76</v>
      </c>
    </row>
    <row r="2" spans="1:8" ht="15.75" thickBot="1" x14ac:dyDescent="0.3">
      <c r="A2" s="54"/>
      <c r="B2" s="54"/>
      <c r="C2" s="54"/>
      <c r="D2" s="56">
        <v>43952</v>
      </c>
      <c r="E2" s="54"/>
      <c r="F2" s="56">
        <v>44045</v>
      </c>
      <c r="G2" s="54"/>
      <c r="H2" s="56">
        <v>44106</v>
      </c>
    </row>
    <row r="3" spans="1:8" ht="28.5" customHeight="1" x14ac:dyDescent="0.25">
      <c r="A3" s="54"/>
      <c r="B3" s="167" t="s">
        <v>120</v>
      </c>
      <c r="C3" s="167"/>
      <c r="D3" s="86" t="s">
        <v>74</v>
      </c>
      <c r="E3" s="54"/>
      <c r="F3" s="86" t="s">
        <v>75</v>
      </c>
      <c r="G3" s="54"/>
      <c r="H3" s="86" t="s">
        <v>77</v>
      </c>
    </row>
    <row r="4" spans="1:8" ht="52.5" thickBot="1" x14ac:dyDescent="0.3">
      <c r="A4" s="54"/>
      <c r="B4" s="113" t="s">
        <v>72</v>
      </c>
      <c r="C4" s="114" t="s">
        <v>46</v>
      </c>
      <c r="D4" s="115" t="s">
        <v>41</v>
      </c>
      <c r="E4" s="54"/>
      <c r="F4" s="115" t="s">
        <v>41</v>
      </c>
      <c r="G4" s="54"/>
      <c r="H4" s="115" t="s">
        <v>41</v>
      </c>
    </row>
    <row r="5" spans="1:8" ht="16.5" thickBot="1" x14ac:dyDescent="0.3">
      <c r="A5" s="143">
        <v>1</v>
      </c>
      <c r="B5" s="55" t="s">
        <v>151</v>
      </c>
      <c r="C5" s="116" t="s">
        <v>24</v>
      </c>
      <c r="D5" s="53">
        <v>0</v>
      </c>
      <c r="E5" s="54"/>
      <c r="F5" s="53">
        <v>5</v>
      </c>
      <c r="G5" s="54"/>
      <c r="H5" s="53">
        <v>7</v>
      </c>
    </row>
    <row r="6" spans="1:8" ht="16.5" thickBot="1" x14ac:dyDescent="0.3">
      <c r="A6" s="86">
        <v>2</v>
      </c>
      <c r="B6" s="55" t="s">
        <v>152</v>
      </c>
      <c r="C6" s="116" t="s">
        <v>24</v>
      </c>
      <c r="D6" s="53">
        <v>2</v>
      </c>
      <c r="E6" s="54"/>
      <c r="F6" s="53">
        <v>4</v>
      </c>
      <c r="G6" s="54"/>
      <c r="H6" s="53">
        <v>8</v>
      </c>
    </row>
    <row r="7" spans="1:8" ht="16.5" thickBot="1" x14ac:dyDescent="0.3">
      <c r="A7" s="86">
        <v>3</v>
      </c>
      <c r="B7" s="55" t="s">
        <v>153</v>
      </c>
      <c r="C7" s="116" t="s">
        <v>24</v>
      </c>
      <c r="D7" s="53">
        <v>3</v>
      </c>
      <c r="E7" s="54"/>
      <c r="F7" s="53">
        <v>4</v>
      </c>
      <c r="G7" s="54"/>
      <c r="H7" s="53">
        <v>9</v>
      </c>
    </row>
    <row r="8" spans="1:8" ht="34.5" x14ac:dyDescent="0.25">
      <c r="A8" s="86"/>
      <c r="B8" s="118" t="s">
        <v>62</v>
      </c>
      <c r="C8" s="117" t="s">
        <v>71</v>
      </c>
      <c r="D8" s="110">
        <f>IFERROR((SUM(D5:D7)/E9),#N/A)</f>
        <v>1.6666666666666667</v>
      </c>
      <c r="E8" s="94"/>
      <c r="F8" s="110">
        <f>IFERROR((SUM(F5:F7)/E9),#N/A)</f>
        <v>4.333333333333333</v>
      </c>
      <c r="G8" s="54"/>
      <c r="H8" s="110">
        <f>IFERROR((SUM(H5:H7)/G9),#N/A)</f>
        <v>8</v>
      </c>
    </row>
    <row r="9" spans="1:8" s="12" customFormat="1" ht="15.75" x14ac:dyDescent="0.25">
      <c r="A9" s="95"/>
      <c r="B9" s="119" t="s">
        <v>97</v>
      </c>
      <c r="C9" s="120">
        <f>COUNT(D5:D7)</f>
        <v>3</v>
      </c>
      <c r="D9" s="79"/>
      <c r="E9" s="120">
        <f>COUNT(F5:F7)</f>
        <v>3</v>
      </c>
      <c r="F9" s="79"/>
      <c r="G9" s="120">
        <f>COUNT(H5:H7)</f>
        <v>3</v>
      </c>
      <c r="H9" s="79"/>
    </row>
    <row r="10" spans="1:8" x14ac:dyDescent="0.25">
      <c r="A10" s="111" t="s">
        <v>121</v>
      </c>
      <c r="B10" s="111"/>
      <c r="C10" s="54"/>
      <c r="D10" s="54"/>
      <c r="E10" s="54"/>
      <c r="F10" s="54"/>
      <c r="G10" s="54"/>
      <c r="H10" s="54"/>
    </row>
    <row r="11" spans="1:8" ht="16.5" thickBot="1" x14ac:dyDescent="0.3">
      <c r="A11" s="86"/>
      <c r="B11" s="121" t="s">
        <v>127</v>
      </c>
      <c r="C11" s="116" t="s">
        <v>31</v>
      </c>
      <c r="D11" s="54"/>
      <c r="E11" s="54"/>
      <c r="F11" s="54"/>
      <c r="G11" s="54"/>
      <c r="H11" s="54"/>
    </row>
    <row r="12" spans="1:8" ht="16.5" thickBot="1" x14ac:dyDescent="0.3">
      <c r="A12" s="86">
        <v>1</v>
      </c>
      <c r="B12" s="123" t="s">
        <v>25</v>
      </c>
      <c r="C12" s="122" t="s">
        <v>24</v>
      </c>
      <c r="D12" s="53">
        <v>10</v>
      </c>
      <c r="E12" s="54"/>
      <c r="F12" s="53">
        <v>6</v>
      </c>
      <c r="G12" s="54"/>
      <c r="H12" s="53">
        <v>2</v>
      </c>
    </row>
    <row r="13" spans="1:8" ht="16.5" thickBot="1" x14ac:dyDescent="0.3">
      <c r="A13" s="86">
        <v>2</v>
      </c>
      <c r="B13" s="124" t="s">
        <v>128</v>
      </c>
      <c r="C13" s="122" t="s">
        <v>24</v>
      </c>
      <c r="D13" s="53">
        <v>9</v>
      </c>
      <c r="E13" s="54"/>
      <c r="F13" s="53">
        <v>7</v>
      </c>
      <c r="G13" s="54"/>
      <c r="H13" s="53">
        <v>2</v>
      </c>
    </row>
    <row r="14" spans="1:8" ht="16.5" thickBot="1" x14ac:dyDescent="0.3">
      <c r="A14" s="86">
        <v>3</v>
      </c>
      <c r="B14" s="124" t="s">
        <v>129</v>
      </c>
      <c r="C14" s="122" t="s">
        <v>24</v>
      </c>
      <c r="D14" s="53">
        <v>8</v>
      </c>
      <c r="E14" s="54"/>
      <c r="F14" s="53">
        <v>5</v>
      </c>
      <c r="G14" s="54"/>
      <c r="H14" s="53">
        <v>2</v>
      </c>
    </row>
    <row r="15" spans="1:8" ht="16.5" thickBot="1" x14ac:dyDescent="0.3">
      <c r="A15" s="86">
        <v>4</v>
      </c>
      <c r="B15" s="124" t="s">
        <v>130</v>
      </c>
      <c r="C15" s="122" t="s">
        <v>24</v>
      </c>
      <c r="D15" s="53">
        <v>6</v>
      </c>
      <c r="E15" s="54"/>
      <c r="F15" s="53">
        <v>4</v>
      </c>
      <c r="G15" s="54"/>
      <c r="H15" s="53">
        <v>2</v>
      </c>
    </row>
    <row r="16" spans="1:8" ht="16.5" thickBot="1" x14ac:dyDescent="0.3">
      <c r="A16" s="86">
        <v>5</v>
      </c>
      <c r="B16" s="124" t="s">
        <v>45</v>
      </c>
      <c r="C16" s="122" t="s">
        <v>24</v>
      </c>
      <c r="D16" s="53">
        <v>4</v>
      </c>
      <c r="E16" s="54"/>
      <c r="F16" s="53">
        <v>3</v>
      </c>
      <c r="G16" s="54"/>
      <c r="H16" s="53">
        <v>2</v>
      </c>
    </row>
    <row r="17" spans="1:8" ht="15.75" x14ac:dyDescent="0.25">
      <c r="A17" s="54"/>
      <c r="B17" s="86"/>
      <c r="C17" s="125" t="s">
        <v>38</v>
      </c>
      <c r="D17" s="110">
        <f>IF((SUM(D12:D16))=0,#N/A,SUM(D12:D16))</f>
        <v>37</v>
      </c>
      <c r="E17" s="54"/>
      <c r="F17" s="110">
        <f>IF((SUM(F12:F16))=0,#N/A,SUM(F12:F16))</f>
        <v>25</v>
      </c>
      <c r="G17" s="54"/>
      <c r="H17" s="110">
        <f>IF((SUM(H12:H16))=0,#N/A,SUM(H12:H16))</f>
        <v>10</v>
      </c>
    </row>
    <row r="18" spans="1:8" ht="16.5" thickBot="1" x14ac:dyDescent="0.3">
      <c r="A18" s="54"/>
      <c r="B18" s="126" t="s">
        <v>26</v>
      </c>
      <c r="C18" s="116" t="s">
        <v>32</v>
      </c>
      <c r="D18" s="54"/>
      <c r="E18" s="54"/>
      <c r="F18" s="54"/>
      <c r="G18" s="54"/>
      <c r="H18" s="54"/>
    </row>
    <row r="19" spans="1:8" ht="16.5" thickBot="1" x14ac:dyDescent="0.3">
      <c r="A19" s="86">
        <v>1</v>
      </c>
      <c r="B19" s="86" t="s">
        <v>131</v>
      </c>
      <c r="C19" s="122" t="s">
        <v>24</v>
      </c>
      <c r="D19" s="53">
        <v>10</v>
      </c>
      <c r="E19" s="54"/>
      <c r="F19" s="53">
        <v>10</v>
      </c>
      <c r="G19" s="54"/>
      <c r="H19" s="53">
        <v>5</v>
      </c>
    </row>
    <row r="20" spans="1:8" ht="16.5" thickBot="1" x14ac:dyDescent="0.3">
      <c r="A20" s="86">
        <v>2</v>
      </c>
      <c r="B20" s="86" t="s">
        <v>132</v>
      </c>
      <c r="C20" s="122" t="s">
        <v>24</v>
      </c>
      <c r="D20" s="53">
        <v>10</v>
      </c>
      <c r="E20" s="54"/>
      <c r="F20" s="53">
        <v>9</v>
      </c>
      <c r="G20" s="54"/>
      <c r="H20" s="53">
        <v>5</v>
      </c>
    </row>
    <row r="21" spans="1:8" ht="16.5" thickBot="1" x14ac:dyDescent="0.3">
      <c r="A21" s="86">
        <v>3</v>
      </c>
      <c r="B21" s="86" t="s">
        <v>133</v>
      </c>
      <c r="C21" s="122" t="s">
        <v>24</v>
      </c>
      <c r="D21" s="53">
        <v>10</v>
      </c>
      <c r="E21" s="54"/>
      <c r="F21" s="53">
        <v>7</v>
      </c>
      <c r="G21" s="54"/>
      <c r="H21" s="53">
        <v>5</v>
      </c>
    </row>
    <row r="22" spans="1:8" ht="16.5" thickBot="1" x14ac:dyDescent="0.3">
      <c r="A22" s="86">
        <v>4</v>
      </c>
      <c r="B22" s="86" t="s">
        <v>134</v>
      </c>
      <c r="C22" s="122" t="s">
        <v>24</v>
      </c>
      <c r="D22" s="53">
        <v>10</v>
      </c>
      <c r="E22" s="54"/>
      <c r="F22" s="53">
        <v>7</v>
      </c>
      <c r="G22" s="54"/>
      <c r="H22" s="53">
        <v>5</v>
      </c>
    </row>
    <row r="23" spans="1:8" ht="16.5" thickBot="1" x14ac:dyDescent="0.3">
      <c r="A23" s="86">
        <v>5</v>
      </c>
      <c r="B23" s="86" t="s">
        <v>135</v>
      </c>
      <c r="C23" s="122" t="s">
        <v>24</v>
      </c>
      <c r="D23" s="53">
        <v>10</v>
      </c>
      <c r="E23" s="54"/>
      <c r="F23" s="53">
        <v>6</v>
      </c>
      <c r="G23" s="54"/>
      <c r="H23" s="53">
        <v>5</v>
      </c>
    </row>
    <row r="24" spans="1:8" ht="16.5" thickBot="1" x14ac:dyDescent="0.3">
      <c r="A24" s="86">
        <v>6</v>
      </c>
      <c r="B24" s="86" t="s">
        <v>136</v>
      </c>
      <c r="C24" s="122" t="s">
        <v>24</v>
      </c>
      <c r="D24" s="53">
        <v>10</v>
      </c>
      <c r="E24" s="54"/>
      <c r="F24" s="53"/>
      <c r="G24" s="54"/>
      <c r="H24" s="53">
        <v>5</v>
      </c>
    </row>
    <row r="25" spans="1:8" ht="16.5" thickBot="1" x14ac:dyDescent="0.3">
      <c r="A25" s="54"/>
      <c r="B25" s="126" t="s">
        <v>27</v>
      </c>
      <c r="C25" s="116" t="s">
        <v>32</v>
      </c>
      <c r="D25" s="97"/>
      <c r="E25" s="54"/>
      <c r="F25" s="97"/>
      <c r="G25" s="54"/>
      <c r="H25" s="97"/>
    </row>
    <row r="26" spans="1:8" ht="16.5" thickBot="1" x14ac:dyDescent="0.3">
      <c r="A26" s="86">
        <v>7</v>
      </c>
      <c r="B26" s="86" t="s">
        <v>28</v>
      </c>
      <c r="C26" s="122" t="s">
        <v>24</v>
      </c>
      <c r="D26" s="53">
        <v>9</v>
      </c>
      <c r="E26" s="54"/>
      <c r="F26" s="53">
        <v>7</v>
      </c>
      <c r="G26" s="54"/>
      <c r="H26" s="53">
        <v>5</v>
      </c>
    </row>
    <row r="27" spans="1:8" ht="16.5" thickBot="1" x14ac:dyDescent="0.3">
      <c r="A27" s="86">
        <v>8</v>
      </c>
      <c r="B27" s="86" t="s">
        <v>29</v>
      </c>
      <c r="C27" s="122" t="s">
        <v>24</v>
      </c>
      <c r="D27" s="53">
        <v>9</v>
      </c>
      <c r="E27" s="54"/>
      <c r="F27" s="53">
        <v>7</v>
      </c>
      <c r="G27" s="54"/>
      <c r="H27" s="53">
        <v>5</v>
      </c>
    </row>
    <row r="28" spans="1:8" ht="16.5" thickBot="1" x14ac:dyDescent="0.3">
      <c r="A28" s="86">
        <v>9</v>
      </c>
      <c r="B28" s="86" t="s">
        <v>137</v>
      </c>
      <c r="C28" s="122" t="s">
        <v>24</v>
      </c>
      <c r="D28" s="53">
        <v>9</v>
      </c>
      <c r="E28" s="54"/>
      <c r="F28" s="53">
        <v>7</v>
      </c>
      <c r="G28" s="54"/>
      <c r="H28" s="53">
        <v>5</v>
      </c>
    </row>
    <row r="29" spans="1:8" ht="16.5" thickBot="1" x14ac:dyDescent="0.3">
      <c r="A29" s="86">
        <v>10</v>
      </c>
      <c r="B29" s="86" t="s">
        <v>30</v>
      </c>
      <c r="C29" s="122" t="s">
        <v>24</v>
      </c>
      <c r="D29" s="53">
        <v>9</v>
      </c>
      <c r="E29" s="54"/>
      <c r="F29" s="53">
        <v>7</v>
      </c>
      <c r="G29" s="54"/>
      <c r="H29" s="53">
        <v>5</v>
      </c>
    </row>
    <row r="30" spans="1:8" ht="15.75" x14ac:dyDescent="0.25">
      <c r="A30" s="86"/>
      <c r="B30" s="86" t="s">
        <v>89</v>
      </c>
      <c r="C30" s="96"/>
      <c r="D30" s="130">
        <f>SUM(D19:D29)/COUNT(D19:D29)</f>
        <v>9.6</v>
      </c>
      <c r="E30" s="54"/>
      <c r="F30" s="130">
        <f>SUM(F19:F29)/COUNT(F19:F29)</f>
        <v>7.4444444444444446</v>
      </c>
      <c r="G30" s="54"/>
      <c r="H30" s="130">
        <f>SUM(H19:H29)/COUNT(H19:H29)</f>
        <v>5</v>
      </c>
    </row>
    <row r="31" spans="1:8" x14ac:dyDescent="0.25">
      <c r="A31" s="54"/>
      <c r="B31" s="112" t="s">
        <v>96</v>
      </c>
      <c r="C31" s="128" t="s">
        <v>39</v>
      </c>
      <c r="D31" s="110">
        <f>IFERROR(((SUM(D19:D29)+(10-COUNT(D19:D29))*D30)/2),#N/A)</f>
        <v>48</v>
      </c>
      <c r="E31" s="54"/>
      <c r="F31" s="110">
        <f>IFERROR(((SUM(F19:F29)+(10-COUNT(F19:F29))*F30)/2),#N/A)</f>
        <v>37.222222222222221</v>
      </c>
      <c r="G31" s="54"/>
      <c r="H31" s="110">
        <f>IFERROR(((SUM(H19:H29)+(10-COUNT(H19:H29))*H30)/2),#N/A)</f>
        <v>25</v>
      </c>
    </row>
    <row r="32" spans="1:8" ht="38.25" x14ac:dyDescent="0.25">
      <c r="A32" s="54"/>
      <c r="B32" s="127" t="s">
        <v>140</v>
      </c>
      <c r="C32" s="129" t="s">
        <v>42</v>
      </c>
      <c r="D32" s="131">
        <f>D17+D31</f>
        <v>85</v>
      </c>
      <c r="E32" s="54"/>
      <c r="F32" s="131">
        <f>F17+F31</f>
        <v>62.222222222222221</v>
      </c>
      <c r="G32" s="54"/>
      <c r="H32" s="131">
        <f>H17+H31</f>
        <v>35</v>
      </c>
    </row>
    <row r="33" spans="1:12" x14ac:dyDescent="0.25">
      <c r="A33" s="79"/>
      <c r="B33" s="137" t="s">
        <v>124</v>
      </c>
      <c r="C33" s="137" t="s">
        <v>125</v>
      </c>
      <c r="D33" s="99"/>
      <c r="E33" s="99"/>
      <c r="F33" s="99"/>
      <c r="G33" s="99"/>
      <c r="H33" s="99"/>
    </row>
    <row r="34" spans="1:12" x14ac:dyDescent="0.25">
      <c r="A34" s="79"/>
      <c r="B34" s="138" t="s">
        <v>122</v>
      </c>
      <c r="C34" s="141" t="s">
        <v>123</v>
      </c>
      <c r="D34" s="100" t="s">
        <v>141</v>
      </c>
      <c r="E34" s="101"/>
      <c r="F34" s="102" t="s">
        <v>126</v>
      </c>
      <c r="G34" s="101"/>
      <c r="H34" s="102" t="s">
        <v>126</v>
      </c>
      <c r="I34" s="74"/>
    </row>
    <row r="35" spans="1:12" x14ac:dyDescent="0.25">
      <c r="A35" s="79"/>
      <c r="B35" s="99"/>
      <c r="C35" s="140" t="s">
        <v>139</v>
      </c>
      <c r="D35" s="103"/>
      <c r="E35" s="99"/>
      <c r="F35" s="103"/>
      <c r="G35" s="99"/>
      <c r="H35" s="103"/>
    </row>
    <row r="36" spans="1:12" ht="30" x14ac:dyDescent="0.25">
      <c r="A36" s="79"/>
      <c r="B36" s="139" t="s">
        <v>138</v>
      </c>
      <c r="C36" s="122" t="s">
        <v>24</v>
      </c>
      <c r="D36" s="100">
        <v>5</v>
      </c>
      <c r="E36" s="104"/>
      <c r="F36" s="105">
        <v>3</v>
      </c>
      <c r="G36" s="104"/>
      <c r="H36" s="106">
        <v>1</v>
      </c>
    </row>
    <row r="37" spans="1:12" x14ac:dyDescent="0.25">
      <c r="A37" s="79"/>
      <c r="B37" s="99"/>
      <c r="C37" s="98"/>
      <c r="D37" s="107"/>
      <c r="E37" s="99"/>
      <c r="F37" s="99"/>
      <c r="G37" s="99"/>
      <c r="H37" s="99"/>
    </row>
    <row r="38" spans="1:12" ht="16.5" thickBot="1" x14ac:dyDescent="0.3">
      <c r="A38" s="108"/>
      <c r="B38" s="132" t="s">
        <v>113</v>
      </c>
      <c r="C38" s="116" t="s">
        <v>34</v>
      </c>
      <c r="D38" s="54"/>
      <c r="E38" s="54"/>
      <c r="F38" s="54"/>
      <c r="G38" s="54"/>
      <c r="H38" s="54"/>
    </row>
    <row r="39" spans="1:12" ht="30.75" thickBot="1" x14ac:dyDescent="0.3">
      <c r="A39" s="86">
        <v>1</v>
      </c>
      <c r="B39" s="87" t="s">
        <v>114</v>
      </c>
      <c r="C39" s="122" t="s">
        <v>33</v>
      </c>
      <c r="D39" s="53">
        <v>25</v>
      </c>
      <c r="E39" s="54"/>
      <c r="F39" s="53">
        <v>50</v>
      </c>
      <c r="G39" s="54"/>
      <c r="H39" s="53">
        <v>75</v>
      </c>
    </row>
    <row r="40" spans="1:12" ht="34.5" x14ac:dyDescent="0.25">
      <c r="A40" s="54"/>
      <c r="B40" s="118" t="s">
        <v>67</v>
      </c>
      <c r="C40" s="128" t="s">
        <v>43</v>
      </c>
      <c r="D40" s="110">
        <f>IF(D39=0,#N/A,D39)</f>
        <v>25</v>
      </c>
      <c r="E40" s="54"/>
      <c r="F40" s="110">
        <f>IF(F39=0,#N/A,F39)</f>
        <v>50</v>
      </c>
      <c r="G40" s="54"/>
      <c r="H40" s="110">
        <f>IF(H39=0,#N/A,H39)</f>
        <v>75</v>
      </c>
    </row>
    <row r="41" spans="1:12" s="12" customFormat="1" x14ac:dyDescent="0.25">
      <c r="A41" s="79"/>
      <c r="B41" s="79"/>
      <c r="C41" s="136"/>
      <c r="D41" s="79"/>
      <c r="E41" s="79"/>
      <c r="F41" s="79"/>
      <c r="G41" s="79"/>
      <c r="H41" s="79"/>
    </row>
    <row r="42" spans="1:12" ht="30.75" thickBot="1" x14ac:dyDescent="0.3">
      <c r="A42" s="109" t="s">
        <v>35</v>
      </c>
      <c r="B42" s="132"/>
      <c r="C42" s="114" t="s">
        <v>37</v>
      </c>
      <c r="D42" s="54"/>
      <c r="E42" s="54"/>
      <c r="F42" s="54"/>
      <c r="G42" s="54"/>
      <c r="H42" s="54"/>
    </row>
    <row r="43" spans="1:12" ht="30.75" thickBot="1" x14ac:dyDescent="0.3">
      <c r="A43" s="86">
        <v>1</v>
      </c>
      <c r="B43" s="114" t="s">
        <v>115</v>
      </c>
      <c r="C43" s="135" t="s">
        <v>36</v>
      </c>
      <c r="D43" s="53">
        <v>2</v>
      </c>
      <c r="E43" s="54"/>
      <c r="F43" s="53">
        <v>3</v>
      </c>
      <c r="G43" s="54"/>
      <c r="H43" s="53">
        <v>4</v>
      </c>
    </row>
    <row r="44" spans="1:12" ht="30.75" thickBot="1" x14ac:dyDescent="0.3">
      <c r="A44" s="86">
        <v>2</v>
      </c>
      <c r="B44" s="114" t="s">
        <v>116</v>
      </c>
      <c r="C44" s="135" t="s">
        <v>36</v>
      </c>
      <c r="D44" s="53">
        <v>2</v>
      </c>
      <c r="E44" s="54"/>
      <c r="F44" s="53">
        <v>3</v>
      </c>
      <c r="G44" s="54"/>
      <c r="H44" s="53">
        <v>5</v>
      </c>
      <c r="L44" s="86"/>
    </row>
    <row r="45" spans="1:12" ht="30.75" thickBot="1" x14ac:dyDescent="0.3">
      <c r="A45" s="86">
        <v>3</v>
      </c>
      <c r="B45" s="114" t="s">
        <v>117</v>
      </c>
      <c r="C45" s="135" t="s">
        <v>36</v>
      </c>
      <c r="D45" s="53">
        <v>1</v>
      </c>
      <c r="E45" s="54"/>
      <c r="F45" s="53">
        <v>3</v>
      </c>
      <c r="G45" s="54"/>
      <c r="H45" s="53">
        <v>4</v>
      </c>
    </row>
    <row r="46" spans="1:12" ht="30.75" thickBot="1" x14ac:dyDescent="0.3">
      <c r="A46" s="86">
        <v>4</v>
      </c>
      <c r="B46" s="114" t="s">
        <v>118</v>
      </c>
      <c r="C46" s="135" t="s">
        <v>36</v>
      </c>
      <c r="D46" s="53">
        <v>1</v>
      </c>
      <c r="E46" s="54"/>
      <c r="F46" s="53">
        <v>2</v>
      </c>
      <c r="G46" s="54"/>
      <c r="H46" s="53">
        <v>3</v>
      </c>
    </row>
    <row r="47" spans="1:12" ht="30.75" thickBot="1" x14ac:dyDescent="0.3">
      <c r="A47" s="86">
        <v>5</v>
      </c>
      <c r="B47" s="114" t="s">
        <v>119</v>
      </c>
      <c r="C47" s="135" t="s">
        <v>36</v>
      </c>
      <c r="D47" s="53">
        <v>1</v>
      </c>
      <c r="E47" s="54"/>
      <c r="F47" s="53">
        <v>2</v>
      </c>
      <c r="G47" s="54"/>
      <c r="H47" s="53">
        <v>4</v>
      </c>
    </row>
    <row r="48" spans="1:12" ht="36.75" x14ac:dyDescent="0.25">
      <c r="A48" s="54"/>
      <c r="B48" s="142" t="s">
        <v>68</v>
      </c>
      <c r="C48" s="134" t="s">
        <v>40</v>
      </c>
      <c r="D48" s="110">
        <f>IF(SUM(D43:D47)=0,#N/A,SUM(D43:D47))</f>
        <v>7</v>
      </c>
      <c r="E48" s="54"/>
      <c r="F48" s="110">
        <f>IF(SUM(F43:F47)=0,#N/A,SUM(F43:F47))</f>
        <v>13</v>
      </c>
      <c r="G48" s="54"/>
      <c r="H48" s="110">
        <f>IF(SUM(H43:H47)=0,#N/A,SUM(H43:H47))</f>
        <v>20</v>
      </c>
    </row>
    <row r="49" spans="1:8" ht="15.75" x14ac:dyDescent="0.25">
      <c r="A49" s="54"/>
      <c r="B49" s="93" t="s">
        <v>63</v>
      </c>
      <c r="C49" s="133" t="s">
        <v>69</v>
      </c>
      <c r="D49" s="132">
        <f>(D48-5)/20*100</f>
        <v>10</v>
      </c>
      <c r="E49" s="54"/>
      <c r="F49" s="132">
        <f>(F48-5)/20*100</f>
        <v>40</v>
      </c>
      <c r="G49" s="54"/>
      <c r="H49" s="132">
        <f>(H48-5)/20*100</f>
        <v>75</v>
      </c>
    </row>
    <row r="50" spans="1:8" x14ac:dyDescent="0.25">
      <c r="B50" s="86"/>
      <c r="F50" s="86"/>
    </row>
    <row r="51" spans="1:8" x14ac:dyDescent="0.25">
      <c r="B51" s="1"/>
    </row>
  </sheetData>
  <sheetProtection algorithmName="SHA-512" hashValue="2AQyt/LODUVe7RNFORfwdYcJ6a62fpHiC2oKRjuy303mOTBcVfTCII/JsNYWKs935QgSnc3kn5U2LEJ0ky/Brw==" saltValue="Tldt2d3lgwLt/YPbwl8GeQ==" spinCount="100000" sheet="1" selectLockedCells="1"/>
  <mergeCells count="1">
    <mergeCell ref="B3:C3"/>
  </mergeCells>
  <pageMargins left="0.7" right="0.7" top="0.78740157499999996" bottom="0.78740157499999996" header="0.3" footer="0.3"/>
  <pageSetup scale="7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Patient Data </vt:lpstr>
      <vt:lpstr>Wrist Index </vt:lpstr>
      <vt:lpstr>Objective Measurements</vt:lpstr>
      <vt:lpstr>PROMs </vt:lpstr>
      <vt:lpstr>'Wrist Index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Chevalley</dc:creator>
  <cp:lastModifiedBy>Sarah</cp:lastModifiedBy>
  <cp:lastPrinted>2019-09-11T16:01:16Z</cp:lastPrinted>
  <dcterms:created xsi:type="dcterms:W3CDTF">2018-12-30T10:08:45Z</dcterms:created>
  <dcterms:modified xsi:type="dcterms:W3CDTF">2020-11-15T20:03:16Z</dcterms:modified>
</cp:coreProperties>
</file>