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7145" windowHeight="9045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C7" i="2"/>
  <c r="C6"/>
  <c r="C5"/>
  <c r="B203"/>
  <c r="C203" s="1"/>
  <c r="B202"/>
  <c r="B201"/>
  <c r="C201" s="1"/>
  <c r="B200"/>
  <c r="B199"/>
  <c r="C199" s="1"/>
  <c r="B198"/>
  <c r="B197"/>
  <c r="C197" s="1"/>
  <c r="B196"/>
  <c r="C196" s="1"/>
  <c r="B195"/>
  <c r="B194"/>
  <c r="B193"/>
  <c r="C193" s="1"/>
  <c r="C202"/>
  <c r="C200"/>
  <c r="C198"/>
  <c r="C195"/>
  <c r="C194"/>
  <c r="B188"/>
  <c r="C188" s="1"/>
  <c r="B187"/>
  <c r="C187" s="1"/>
  <c r="B186"/>
  <c r="B185"/>
  <c r="C185" s="1"/>
  <c r="B184"/>
  <c r="B183"/>
  <c r="C183" s="1"/>
  <c r="B182"/>
  <c r="B181"/>
  <c r="C181" s="1"/>
  <c r="B180"/>
  <c r="B179"/>
  <c r="C179" s="1"/>
  <c r="B178"/>
  <c r="C186"/>
  <c r="C184"/>
  <c r="C182"/>
  <c r="C180"/>
  <c r="C178"/>
  <c r="B173"/>
  <c r="C173" s="1"/>
  <c r="B172"/>
  <c r="B171"/>
  <c r="B170"/>
  <c r="C170" s="1"/>
  <c r="B169"/>
  <c r="B168"/>
  <c r="C168" s="1"/>
  <c r="B167"/>
  <c r="B166"/>
  <c r="C166" s="1"/>
  <c r="B165"/>
  <c r="B164"/>
  <c r="C164" s="1"/>
  <c r="B163"/>
  <c r="C172"/>
  <c r="C171"/>
  <c r="C169"/>
  <c r="C167"/>
  <c r="C165"/>
  <c r="C163"/>
  <c r="B157"/>
  <c r="C157" s="1"/>
  <c r="B156"/>
  <c r="B155"/>
  <c r="C155" s="1"/>
  <c r="B154"/>
  <c r="C154" s="1"/>
  <c r="B153"/>
  <c r="C153" s="1"/>
  <c r="B152"/>
  <c r="C152" s="1"/>
  <c r="B151"/>
  <c r="C151" s="1"/>
  <c r="B150"/>
  <c r="C150" s="1"/>
  <c r="B149"/>
  <c r="C149" s="1"/>
  <c r="B148"/>
  <c r="C148" s="1"/>
  <c r="B147"/>
  <c r="C156"/>
  <c r="C147"/>
  <c r="B133"/>
  <c r="C133" s="1"/>
  <c r="B131"/>
  <c r="C131" s="1"/>
  <c r="B140"/>
  <c r="C140" s="1"/>
  <c r="B139"/>
  <c r="C139" s="1"/>
  <c r="B138"/>
  <c r="C138" s="1"/>
  <c r="B137"/>
  <c r="C137" s="1"/>
  <c r="B136"/>
  <c r="C136" s="1"/>
  <c r="B135"/>
  <c r="C135" s="1"/>
  <c r="B134"/>
  <c r="C134" s="1"/>
  <c r="B132"/>
  <c r="C132" s="1"/>
  <c r="B130"/>
  <c r="C130" s="1"/>
  <c r="B123"/>
  <c r="B122"/>
  <c r="B121"/>
  <c r="B120"/>
  <c r="B119"/>
  <c r="B118"/>
  <c r="B117"/>
  <c r="B116"/>
  <c r="B115"/>
  <c r="B114"/>
  <c r="C123"/>
  <c r="C122"/>
  <c r="C121"/>
  <c r="C120"/>
  <c r="C119"/>
  <c r="C118"/>
  <c r="C117"/>
  <c r="C116"/>
  <c r="C115"/>
  <c r="C114"/>
  <c r="B107"/>
  <c r="B106"/>
  <c r="B105"/>
  <c r="B104"/>
  <c r="B103"/>
  <c r="B102"/>
  <c r="B101"/>
  <c r="B100"/>
  <c r="B99"/>
  <c r="B98"/>
  <c r="C107"/>
  <c r="C106"/>
  <c r="C105"/>
  <c r="C104"/>
  <c r="C103"/>
  <c r="C102"/>
  <c r="C101"/>
  <c r="C100"/>
  <c r="C99"/>
  <c r="C98"/>
  <c r="I90"/>
  <c r="I89"/>
  <c r="I88"/>
  <c r="I87"/>
  <c r="I86"/>
  <c r="I85"/>
  <c r="I84"/>
  <c r="I83"/>
  <c r="I82"/>
  <c r="I81"/>
  <c r="J90"/>
  <c r="J89"/>
  <c r="J88"/>
  <c r="J87"/>
  <c r="J86"/>
  <c r="J85"/>
  <c r="J84"/>
  <c r="J83"/>
  <c r="J82"/>
  <c r="J81"/>
  <c r="B91"/>
  <c r="C91" s="1"/>
  <c r="B90"/>
  <c r="B89"/>
  <c r="C89" s="1"/>
  <c r="B88"/>
  <c r="B87"/>
  <c r="C87" s="1"/>
  <c r="B86"/>
  <c r="B85"/>
  <c r="C85" s="1"/>
  <c r="B84"/>
  <c r="C84" s="1"/>
  <c r="B83"/>
  <c r="C83" s="1"/>
  <c r="B82"/>
  <c r="C82" s="1"/>
  <c r="B81"/>
  <c r="C90"/>
  <c r="C88"/>
  <c r="C86"/>
  <c r="C81"/>
  <c r="B72"/>
  <c r="B73"/>
  <c r="B74"/>
  <c r="C74" s="1"/>
  <c r="C73"/>
  <c r="C72"/>
  <c r="B71"/>
  <c r="C71" s="1"/>
  <c r="B70"/>
  <c r="C70" s="1"/>
  <c r="B69"/>
  <c r="B68"/>
  <c r="C68" s="1"/>
  <c r="B67"/>
  <c r="C67" s="1"/>
  <c r="B66"/>
  <c r="B65"/>
  <c r="C65" s="1"/>
  <c r="B64"/>
  <c r="C64" s="1"/>
  <c r="C69"/>
  <c r="C66"/>
  <c r="B47"/>
  <c r="B48"/>
  <c r="B49"/>
  <c r="B50"/>
  <c r="B51"/>
  <c r="B52"/>
  <c r="B53"/>
  <c r="B54"/>
  <c r="B55"/>
  <c r="B56"/>
  <c r="B57"/>
  <c r="C57" s="1"/>
  <c r="C56"/>
  <c r="C55"/>
  <c r="C54"/>
  <c r="C53"/>
  <c r="C52"/>
  <c r="C51"/>
  <c r="C50"/>
  <c r="C49"/>
  <c r="C48"/>
  <c r="C47"/>
  <c r="B40"/>
  <c r="C40" s="1"/>
  <c r="B39"/>
  <c r="C39" s="1"/>
  <c r="B38"/>
  <c r="C38" s="1"/>
  <c r="B37"/>
  <c r="C37" s="1"/>
  <c r="B36"/>
  <c r="C36" s="1"/>
  <c r="B35"/>
  <c r="C35" s="1"/>
  <c r="B34"/>
  <c r="C34" s="1"/>
  <c r="B33"/>
  <c r="C33" s="1"/>
  <c r="B32"/>
  <c r="C32" s="1"/>
  <c r="B31"/>
  <c r="C31" s="1"/>
  <c r="B30"/>
  <c r="C30" s="1"/>
  <c r="B22"/>
  <c r="C22" s="1"/>
  <c r="B21"/>
  <c r="C21" s="1"/>
  <c r="B20"/>
  <c r="C20" s="1"/>
  <c r="B19"/>
  <c r="C19" s="1"/>
  <c r="B18"/>
  <c r="C18" s="1"/>
  <c r="B17"/>
  <c r="C17" s="1"/>
  <c r="B16"/>
  <c r="C16" s="1"/>
  <c r="B15"/>
  <c r="C15" s="1"/>
  <c r="B14"/>
  <c r="C14" s="1"/>
  <c r="B13"/>
  <c r="C13" s="1"/>
  <c r="B12"/>
  <c r="C12" s="1"/>
  <c r="C4"/>
  <c r="C142" l="1"/>
  <c r="C125"/>
  <c r="C109"/>
  <c r="J92"/>
  <c r="C93"/>
  <c r="C76"/>
  <c r="C59"/>
  <c r="C42"/>
  <c r="C24"/>
</calcChain>
</file>

<file path=xl/sharedStrings.xml><?xml version="1.0" encoding="utf-8"?>
<sst xmlns="http://schemas.openxmlformats.org/spreadsheetml/2006/main" count="419" uniqueCount="77">
  <si>
    <t>Amount:</t>
  </si>
  <si>
    <t>RENG</t>
  </si>
  <si>
    <t>PTY</t>
  </si>
  <si>
    <t>CONST</t>
  </si>
  <si>
    <t>LIAB</t>
  </si>
  <si>
    <t>4/23</t>
  </si>
  <si>
    <t>4/22</t>
  </si>
  <si>
    <t>Headcount</t>
  </si>
  <si>
    <t>%</t>
  </si>
  <si>
    <t>CHECK</t>
  </si>
  <si>
    <t>CAR</t>
  </si>
  <si>
    <t>HUL</t>
  </si>
  <si>
    <t>SUP</t>
  </si>
  <si>
    <t>FIN</t>
  </si>
  <si>
    <t>ADM</t>
  </si>
  <si>
    <t>CLM</t>
  </si>
  <si>
    <t>1/22</t>
  </si>
  <si>
    <t>3/22</t>
  </si>
  <si>
    <t>DB,JYE,JA,ST</t>
  </si>
  <si>
    <t>PL,PC</t>
  </si>
  <si>
    <t>LFS</t>
  </si>
  <si>
    <t>EN,JT,SYT</t>
  </si>
  <si>
    <t>AT,RC</t>
  </si>
  <si>
    <t>KV,SN,DT,ML</t>
  </si>
  <si>
    <t>JG,EK,SY,MEL,PT</t>
  </si>
  <si>
    <t>2/23</t>
  </si>
  <si>
    <t>1/23</t>
  </si>
  <si>
    <t>3/23</t>
  </si>
  <si>
    <t>RO,AL</t>
  </si>
  <si>
    <t>P&amp;C Only 2012</t>
  </si>
  <si>
    <t>DNO</t>
  </si>
  <si>
    <t>5/23*70%</t>
  </si>
  <si>
    <t>5/23*24%</t>
  </si>
  <si>
    <t>5/23*5%</t>
  </si>
  <si>
    <t>5/23*1%</t>
  </si>
  <si>
    <t>DB,LR,JA,ST</t>
  </si>
  <si>
    <t>EN,ET,SYT</t>
  </si>
  <si>
    <t>RO,AL,TCW</t>
  </si>
  <si>
    <t>4/24</t>
  </si>
  <si>
    <t>2/24</t>
  </si>
  <si>
    <t>1/24</t>
  </si>
  <si>
    <t>3/24</t>
  </si>
  <si>
    <t>5/24*70%</t>
  </si>
  <si>
    <t>5/24*24%</t>
  </si>
  <si>
    <t>5/24*5%</t>
  </si>
  <si>
    <t>5/24*1%</t>
  </si>
  <si>
    <t>EN,ET,SYT,AL</t>
  </si>
  <si>
    <t>4/25</t>
  </si>
  <si>
    <t>2/25</t>
  </si>
  <si>
    <t>1/25</t>
  </si>
  <si>
    <t>3/25</t>
  </si>
  <si>
    <t>5/25*70%</t>
  </si>
  <si>
    <t>5/25*24%</t>
  </si>
  <si>
    <t>5/25*5%</t>
  </si>
  <si>
    <t>5/25*1%</t>
  </si>
  <si>
    <t>PC</t>
  </si>
  <si>
    <t>AT</t>
  </si>
  <si>
    <t>5/22*70%</t>
  </si>
  <si>
    <t>5/22*24%</t>
  </si>
  <si>
    <t>5/22*5%</t>
  </si>
  <si>
    <t>5/22*1%</t>
  </si>
  <si>
    <t>DG,EK,SY,MEL,PT</t>
  </si>
  <si>
    <t>DB,LR,JA,ST,MS</t>
  </si>
  <si>
    <t>5/23</t>
  </si>
  <si>
    <t>EN,SYT,AL</t>
  </si>
  <si>
    <t>JAS</t>
  </si>
  <si>
    <t>EN,SYT,AL,FL</t>
  </si>
  <si>
    <t>AT,ES</t>
  </si>
  <si>
    <t>5/24</t>
  </si>
  <si>
    <t>EN,SYT,ZY</t>
  </si>
  <si>
    <t>EN,SYT,ZY,AL</t>
  </si>
  <si>
    <t>6/25*70%</t>
  </si>
  <si>
    <t>6/25*24%</t>
  </si>
  <si>
    <t>6/25*5%</t>
  </si>
  <si>
    <t>6/25*1%</t>
  </si>
  <si>
    <t>5/25</t>
  </si>
  <si>
    <t>DB left on 16-Dec-2012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</si>
</sst>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00_);_(* \(#,##0.0000\);_(* &quot;-&quot;??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2" fontId="0" fillId="0" borderId="0" xfId="0" quotePrefix="1" applyNumberFormat="1"/>
    <xf numFmtId="2" fontId="0" fillId="2" borderId="0" xfId="0" quotePrefix="1" applyNumberFormat="1" applyFill="1"/>
    <xf numFmtId="0" fontId="0" fillId="0" borderId="0" xfId="0" applyAlignment="1">
      <alignment horizontal="center"/>
    </xf>
    <xf numFmtId="17" fontId="0" fillId="3" borderId="0" xfId="0" applyNumberFormat="1" applyFill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 applyAlignment="1">
      <alignment horizontal="left"/>
    </xf>
    <xf numFmtId="0" fontId="0" fillId="4" borderId="0" xfId="0" applyFill="1"/>
    <xf numFmtId="0" fontId="0" fillId="0" borderId="0" xfId="0" applyAlignment="1">
      <alignment horizontal="right"/>
    </xf>
    <xf numFmtId="2" fontId="0" fillId="0" borderId="0" xfId="0" quotePrefix="1" applyNumberFormat="1" applyFill="1"/>
    <xf numFmtId="43" fontId="2" fillId="0" borderId="0" xfId="1" applyFont="1"/>
    <xf numFmtId="40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2:J203"/>
  <sheetViews>
    <sheetView tabSelected="1" zoomScaleNormal="100" workbookViewId="0">
      <selection activeCell="J13" sqref="J13"/>
    </sheetView>
  </sheetViews>
  <sheetFormatPr defaultRowHeight="15"/>
  <cols>
    <col min="1" max="1" width="13.5703125" customWidth="1"/>
    <col min="2" max="2" width="10.85546875" customWidth="1"/>
    <col min="3" max="3" width="11.7109375" customWidth="1"/>
    <col min="5" max="5" width="10.42578125" customWidth="1"/>
    <col min="7" max="7" width="13" customWidth="1"/>
    <col min="9" max="9" width="11.140625" customWidth="1"/>
    <col min="10" max="10" width="10.42578125" customWidth="1"/>
    <col min="11" max="11" width="7" customWidth="1"/>
  </cols>
  <sheetData>
    <row r="2" spans="1:7">
      <c r="A2" s="9" t="s">
        <v>29</v>
      </c>
      <c r="B2" t="s">
        <v>0</v>
      </c>
      <c r="C2" s="13">
        <v>47.28</v>
      </c>
    </row>
    <row r="3" spans="1:7">
      <c r="B3" s="10" t="s">
        <v>8</v>
      </c>
    </row>
    <row r="4" spans="1:7">
      <c r="A4" t="s">
        <v>2</v>
      </c>
      <c r="B4" s="1">
        <v>0.7</v>
      </c>
      <c r="C4" s="2">
        <f>ROUND(C2*B4,2)</f>
        <v>33.1</v>
      </c>
    </row>
    <row r="5" spans="1:7">
      <c r="A5" t="s">
        <v>3</v>
      </c>
      <c r="B5" s="1">
        <v>0.24</v>
      </c>
      <c r="C5" s="2">
        <f>ROUND(C2*B5,2)</f>
        <v>11.35</v>
      </c>
    </row>
    <row r="6" spans="1:7">
      <c r="A6" t="s">
        <v>4</v>
      </c>
      <c r="B6" s="1">
        <v>0.05</v>
      </c>
      <c r="C6" s="2">
        <f>ROUND(C2*B6,2)</f>
        <v>2.36</v>
      </c>
    </row>
    <row r="7" spans="1:7">
      <c r="A7" t="s">
        <v>30</v>
      </c>
      <c r="B7" s="1">
        <v>0.01</v>
      </c>
      <c r="C7" s="2">
        <f>ROUND(C2*B7,2)</f>
        <v>0.47</v>
      </c>
    </row>
    <row r="9" spans="1:7">
      <c r="E9" s="6">
        <v>40909</v>
      </c>
    </row>
    <row r="10" spans="1:7">
      <c r="B10" t="s">
        <v>0</v>
      </c>
      <c r="C10" s="12">
        <v>2216.04</v>
      </c>
      <c r="E10" t="s">
        <v>7</v>
      </c>
    </row>
    <row r="11" spans="1:7">
      <c r="B11" s="10" t="s">
        <v>8</v>
      </c>
    </row>
    <row r="12" spans="1:7">
      <c r="A12" s="5" t="s">
        <v>10</v>
      </c>
      <c r="B12" s="7">
        <f>4/23</f>
        <v>0.17391304347826086</v>
      </c>
      <c r="C12" s="2">
        <f>ROUND(C10*B12,2)</f>
        <v>385.4</v>
      </c>
      <c r="E12" s="3" t="s">
        <v>5</v>
      </c>
      <c r="F12">
        <v>4</v>
      </c>
      <c r="G12" t="s">
        <v>18</v>
      </c>
    </row>
    <row r="13" spans="1:7">
      <c r="A13" s="5" t="s">
        <v>11</v>
      </c>
      <c r="B13" s="7">
        <f>2/23</f>
        <v>8.6956521739130432E-2</v>
      </c>
      <c r="C13" s="2">
        <f>ROUND(C10*B13,2)</f>
        <v>192.7</v>
      </c>
      <c r="E13" s="3" t="s">
        <v>25</v>
      </c>
      <c r="F13">
        <v>2</v>
      </c>
      <c r="G13" t="s">
        <v>19</v>
      </c>
    </row>
    <row r="14" spans="1:7">
      <c r="A14" s="5" t="s">
        <v>12</v>
      </c>
      <c r="B14" s="7">
        <f>1/23</f>
        <v>4.3478260869565216E-2</v>
      </c>
      <c r="C14" s="2">
        <f>ROUND(C10*B14,2)</f>
        <v>96.35</v>
      </c>
      <c r="E14" s="3" t="s">
        <v>26</v>
      </c>
      <c r="F14">
        <v>1</v>
      </c>
      <c r="G14" t="s">
        <v>20</v>
      </c>
    </row>
    <row r="15" spans="1:7">
      <c r="A15" s="5" t="s">
        <v>13</v>
      </c>
      <c r="B15" s="7">
        <f>3/23</f>
        <v>0.13043478260869565</v>
      </c>
      <c r="C15" s="2">
        <f>ROUNDDOWN(C10*B15,2)</f>
        <v>289.04000000000002</v>
      </c>
      <c r="E15" s="3" t="s">
        <v>27</v>
      </c>
      <c r="F15">
        <v>3</v>
      </c>
      <c r="G15" t="s">
        <v>21</v>
      </c>
    </row>
    <row r="16" spans="1:7">
      <c r="A16" s="5" t="s">
        <v>14</v>
      </c>
      <c r="B16" s="7">
        <f>2/23</f>
        <v>8.6956521739130432E-2</v>
      </c>
      <c r="C16" s="2">
        <f>ROUND(C10*B16,2)</f>
        <v>192.7</v>
      </c>
      <c r="E16" s="3" t="s">
        <v>25</v>
      </c>
      <c r="F16">
        <v>2</v>
      </c>
      <c r="G16" t="s">
        <v>22</v>
      </c>
    </row>
    <row r="17" spans="1:7">
      <c r="A17" s="5" t="s">
        <v>15</v>
      </c>
      <c r="B17" s="7">
        <f>2/23</f>
        <v>8.6956521739130432E-2</v>
      </c>
      <c r="C17" s="2">
        <f>ROUND(C10*B17,2)</f>
        <v>192.7</v>
      </c>
      <c r="E17" s="3" t="s">
        <v>25</v>
      </c>
      <c r="F17">
        <v>2</v>
      </c>
      <c r="G17" t="s">
        <v>28</v>
      </c>
    </row>
    <row r="18" spans="1:7">
      <c r="A18" s="5" t="s">
        <v>1</v>
      </c>
      <c r="B18" s="7">
        <f>4/23</f>
        <v>0.17391304347826086</v>
      </c>
      <c r="C18" s="2">
        <f>ROUND(C10*B18,2)</f>
        <v>385.4</v>
      </c>
      <c r="E18" s="11" t="s">
        <v>5</v>
      </c>
      <c r="F18">
        <v>4</v>
      </c>
      <c r="G18" t="s">
        <v>23</v>
      </c>
    </row>
    <row r="19" spans="1:7">
      <c r="A19" s="5" t="s">
        <v>2</v>
      </c>
      <c r="B19" s="7">
        <f>5/23*0.7</f>
        <v>0.15217391304347824</v>
      </c>
      <c r="C19" s="2">
        <f>ROUND(C10*B19,2)</f>
        <v>337.22</v>
      </c>
      <c r="E19" s="4" t="s">
        <v>31</v>
      </c>
      <c r="F19">
        <v>5</v>
      </c>
      <c r="G19" t="s">
        <v>24</v>
      </c>
    </row>
    <row r="20" spans="1:7">
      <c r="A20" s="5" t="s">
        <v>3</v>
      </c>
      <c r="B20" s="7">
        <f>5/23*0.24</f>
        <v>5.2173913043478258E-2</v>
      </c>
      <c r="C20" s="2">
        <f>ROUND(C10*B20,2)</f>
        <v>115.62</v>
      </c>
      <c r="E20" s="4" t="s">
        <v>32</v>
      </c>
    </row>
    <row r="21" spans="1:7">
      <c r="A21" s="5" t="s">
        <v>4</v>
      </c>
      <c r="B21" s="7">
        <f>5/23*0.05</f>
        <v>1.0869565217391304E-2</v>
      </c>
      <c r="C21" s="2">
        <f>ROUND(C10*B21,2)</f>
        <v>24.09</v>
      </c>
      <c r="E21" s="4" t="s">
        <v>33</v>
      </c>
    </row>
    <row r="22" spans="1:7">
      <c r="A22" s="5" t="s">
        <v>30</v>
      </c>
      <c r="B22" s="8">
        <f>5/23*1%</f>
        <v>2.1739130434782609E-3</v>
      </c>
      <c r="C22" s="2">
        <f>ROUND(C10*B22,2)</f>
        <v>4.82</v>
      </c>
      <c r="E22" s="4" t="s">
        <v>34</v>
      </c>
    </row>
    <row r="24" spans="1:7">
      <c r="B24" t="s">
        <v>9</v>
      </c>
      <c r="C24" s="2">
        <f>SUM(C12:C22)-C10</f>
        <v>0</v>
      </c>
    </row>
    <row r="27" spans="1:7">
      <c r="E27" s="6">
        <v>40940</v>
      </c>
    </row>
    <row r="28" spans="1:7">
      <c r="B28" t="s">
        <v>0</v>
      </c>
      <c r="C28" s="12">
        <v>1085.3800000000001</v>
      </c>
      <c r="E28" t="s">
        <v>7</v>
      </c>
    </row>
    <row r="29" spans="1:7">
      <c r="B29" s="10" t="s">
        <v>8</v>
      </c>
    </row>
    <row r="30" spans="1:7">
      <c r="A30" s="5" t="s">
        <v>10</v>
      </c>
      <c r="B30" s="7">
        <f>4/23</f>
        <v>0.17391304347826086</v>
      </c>
      <c r="C30" s="2">
        <f>ROUND(C28*B30,2)</f>
        <v>188.76</v>
      </c>
      <c r="E30" s="3" t="s">
        <v>5</v>
      </c>
      <c r="F30">
        <v>4</v>
      </c>
      <c r="G30" t="s">
        <v>35</v>
      </c>
    </row>
    <row r="31" spans="1:7">
      <c r="A31" s="5" t="s">
        <v>11</v>
      </c>
      <c r="B31" s="7">
        <f>2/23</f>
        <v>8.6956521739130432E-2</v>
      </c>
      <c r="C31" s="2">
        <f>ROUND(C28*B31,2)</f>
        <v>94.38</v>
      </c>
      <c r="E31" s="3" t="s">
        <v>25</v>
      </c>
      <c r="F31">
        <v>2</v>
      </c>
      <c r="G31" t="s">
        <v>19</v>
      </c>
    </row>
    <row r="32" spans="1:7">
      <c r="A32" s="5" t="s">
        <v>12</v>
      </c>
      <c r="B32" s="7">
        <f>1/23</f>
        <v>4.3478260869565216E-2</v>
      </c>
      <c r="C32" s="2">
        <f>ROUND(C28*B32,2)</f>
        <v>47.19</v>
      </c>
      <c r="E32" s="3" t="s">
        <v>26</v>
      </c>
      <c r="F32">
        <v>1</v>
      </c>
      <c r="G32" t="s">
        <v>20</v>
      </c>
    </row>
    <row r="33" spans="1:7">
      <c r="A33" s="5" t="s">
        <v>13</v>
      </c>
      <c r="B33" s="7">
        <f>3/23</f>
        <v>0.13043478260869565</v>
      </c>
      <c r="C33" s="2">
        <f>ROUNDDOWN(C28*B33,2)</f>
        <v>141.57</v>
      </c>
      <c r="E33" s="3" t="s">
        <v>27</v>
      </c>
      <c r="F33">
        <v>3</v>
      </c>
      <c r="G33" t="s">
        <v>21</v>
      </c>
    </row>
    <row r="34" spans="1:7">
      <c r="A34" s="5" t="s">
        <v>14</v>
      </c>
      <c r="B34" s="7">
        <f>2/23</f>
        <v>8.6956521739130432E-2</v>
      </c>
      <c r="C34" s="2">
        <f>ROUND(C28*B34,2)</f>
        <v>94.38</v>
      </c>
      <c r="E34" s="3" t="s">
        <v>25</v>
      </c>
      <c r="F34">
        <v>2</v>
      </c>
      <c r="G34" t="s">
        <v>22</v>
      </c>
    </row>
    <row r="35" spans="1:7">
      <c r="A35" s="5" t="s">
        <v>15</v>
      </c>
      <c r="B35" s="7">
        <f>2/23</f>
        <v>8.6956521739130432E-2</v>
      </c>
      <c r="C35" s="2">
        <f>ROUND(C28*B35,2)</f>
        <v>94.38</v>
      </c>
      <c r="E35" s="3" t="s">
        <v>25</v>
      </c>
      <c r="F35">
        <v>2</v>
      </c>
      <c r="G35" t="s">
        <v>28</v>
      </c>
    </row>
    <row r="36" spans="1:7">
      <c r="A36" s="5" t="s">
        <v>1</v>
      </c>
      <c r="B36" s="7">
        <f>4/23</f>
        <v>0.17391304347826086</v>
      </c>
      <c r="C36" s="2">
        <f>ROUND(C28*B36,2)</f>
        <v>188.76</v>
      </c>
      <c r="E36" s="11" t="s">
        <v>5</v>
      </c>
      <c r="F36">
        <v>4</v>
      </c>
      <c r="G36" t="s">
        <v>23</v>
      </c>
    </row>
    <row r="37" spans="1:7">
      <c r="A37" s="5" t="s">
        <v>2</v>
      </c>
      <c r="B37" s="7">
        <f>5/23*0.7</f>
        <v>0.15217391304347824</v>
      </c>
      <c r="C37" s="2">
        <f>ROUND(C28*B37,2)</f>
        <v>165.17</v>
      </c>
      <c r="E37" s="4" t="s">
        <v>31</v>
      </c>
      <c r="F37">
        <v>5</v>
      </c>
      <c r="G37" t="s">
        <v>24</v>
      </c>
    </row>
    <row r="38" spans="1:7">
      <c r="A38" s="5" t="s">
        <v>3</v>
      </c>
      <c r="B38" s="7">
        <f>5/23*0.24</f>
        <v>5.2173913043478258E-2</v>
      </c>
      <c r="C38" s="2">
        <f>ROUND(C28*B38,2)</f>
        <v>56.63</v>
      </c>
      <c r="E38" s="4" t="s">
        <v>32</v>
      </c>
    </row>
    <row r="39" spans="1:7">
      <c r="A39" s="5" t="s">
        <v>4</v>
      </c>
      <c r="B39" s="7">
        <f>5/23*0.05</f>
        <v>1.0869565217391304E-2</v>
      </c>
      <c r="C39" s="2">
        <f>ROUND(C28*B39,2)</f>
        <v>11.8</v>
      </c>
      <c r="E39" s="4" t="s">
        <v>33</v>
      </c>
    </row>
    <row r="40" spans="1:7">
      <c r="A40" s="5" t="s">
        <v>30</v>
      </c>
      <c r="B40" s="8">
        <f>5/23*1%</f>
        <v>2.1739130434782609E-3</v>
      </c>
      <c r="C40" s="2">
        <f>ROUND(C28*B40,2)</f>
        <v>2.36</v>
      </c>
      <c r="E40" s="4" t="s">
        <v>34</v>
      </c>
    </row>
    <row r="42" spans="1:7">
      <c r="B42" t="s">
        <v>9</v>
      </c>
      <c r="C42" s="2">
        <f>SUM(C30:C40)-C28</f>
        <v>0</v>
      </c>
    </row>
    <row r="44" spans="1:7">
      <c r="E44" s="6">
        <v>40969</v>
      </c>
    </row>
    <row r="45" spans="1:7">
      <c r="B45" t="s">
        <v>0</v>
      </c>
      <c r="C45" s="12">
        <v>2216.04</v>
      </c>
      <c r="E45" t="s">
        <v>7</v>
      </c>
    </row>
    <row r="46" spans="1:7">
      <c r="B46" s="10" t="s">
        <v>8</v>
      </c>
    </row>
    <row r="47" spans="1:7">
      <c r="A47" s="5" t="s">
        <v>10</v>
      </c>
      <c r="B47" s="7">
        <f>4/24</f>
        <v>0.16666666666666666</v>
      </c>
      <c r="C47" s="2">
        <f>ROUND(C45*B47,2)</f>
        <v>369.34</v>
      </c>
      <c r="E47" s="3" t="s">
        <v>38</v>
      </c>
      <c r="F47">
        <v>4</v>
      </c>
      <c r="G47" t="s">
        <v>35</v>
      </c>
    </row>
    <row r="48" spans="1:7">
      <c r="A48" s="5" t="s">
        <v>11</v>
      </c>
      <c r="B48" s="7">
        <f>2/24</f>
        <v>8.3333333333333329E-2</v>
      </c>
      <c r="C48" s="2">
        <f>ROUND(C45*B48,2)</f>
        <v>184.67</v>
      </c>
      <c r="E48" s="3" t="s">
        <v>39</v>
      </c>
      <c r="F48">
        <v>2</v>
      </c>
      <c r="G48" t="s">
        <v>19</v>
      </c>
    </row>
    <row r="49" spans="1:7">
      <c r="A49" s="5" t="s">
        <v>12</v>
      </c>
      <c r="B49" s="7">
        <f>1/24</f>
        <v>4.1666666666666664E-2</v>
      </c>
      <c r="C49" s="2">
        <f>ROUND(C45*B49,2)</f>
        <v>92.34</v>
      </c>
      <c r="E49" s="3" t="s">
        <v>40</v>
      </c>
      <c r="F49">
        <v>1</v>
      </c>
      <c r="G49" t="s">
        <v>20</v>
      </c>
    </row>
    <row r="50" spans="1:7">
      <c r="A50" s="5" t="s">
        <v>13</v>
      </c>
      <c r="B50" s="7">
        <f>3/24</f>
        <v>0.125</v>
      </c>
      <c r="C50" s="2">
        <f>ROUNDDOWN(C45*B50,2)</f>
        <v>277</v>
      </c>
      <c r="E50" s="3" t="s">
        <v>41</v>
      </c>
      <c r="F50">
        <v>3</v>
      </c>
      <c r="G50" t="s">
        <v>36</v>
      </c>
    </row>
    <row r="51" spans="1:7">
      <c r="A51" s="5" t="s">
        <v>14</v>
      </c>
      <c r="B51" s="7">
        <f>2/24</f>
        <v>8.3333333333333329E-2</v>
      </c>
      <c r="C51" s="2">
        <f>ROUND(C45*B51,2)</f>
        <v>184.67</v>
      </c>
      <c r="E51" s="3" t="s">
        <v>39</v>
      </c>
      <c r="F51">
        <v>2</v>
      </c>
      <c r="G51" t="s">
        <v>22</v>
      </c>
    </row>
    <row r="52" spans="1:7">
      <c r="A52" s="5" t="s">
        <v>15</v>
      </c>
      <c r="B52" s="7">
        <f>3/24</f>
        <v>0.125</v>
      </c>
      <c r="C52" s="2">
        <f>ROUND(C45*B52,2)</f>
        <v>277.01</v>
      </c>
      <c r="E52" s="3" t="s">
        <v>41</v>
      </c>
      <c r="F52">
        <v>3</v>
      </c>
      <c r="G52" t="s">
        <v>37</v>
      </c>
    </row>
    <row r="53" spans="1:7">
      <c r="A53" s="5" t="s">
        <v>1</v>
      </c>
      <c r="B53" s="7">
        <f>4/24</f>
        <v>0.16666666666666666</v>
      </c>
      <c r="C53" s="2">
        <f>ROUND(C45*B53,2)</f>
        <v>369.34</v>
      </c>
      <c r="E53" s="11" t="s">
        <v>38</v>
      </c>
      <c r="F53">
        <v>4</v>
      </c>
      <c r="G53" t="s">
        <v>23</v>
      </c>
    </row>
    <row r="54" spans="1:7">
      <c r="A54" s="5" t="s">
        <v>2</v>
      </c>
      <c r="B54" s="7">
        <f>5/24*0.7</f>
        <v>0.14583333333333334</v>
      </c>
      <c r="C54" s="2">
        <f>ROUND(C45*B54,2)</f>
        <v>323.17</v>
      </c>
      <c r="E54" s="4" t="s">
        <v>42</v>
      </c>
      <c r="F54">
        <v>5</v>
      </c>
      <c r="G54" t="s">
        <v>24</v>
      </c>
    </row>
    <row r="55" spans="1:7">
      <c r="A55" s="5" t="s">
        <v>3</v>
      </c>
      <c r="B55" s="7">
        <f>5/24*0.24</f>
        <v>0.05</v>
      </c>
      <c r="C55" s="2">
        <f>ROUND(C45*B55,2)</f>
        <v>110.8</v>
      </c>
      <c r="E55" s="4" t="s">
        <v>43</v>
      </c>
    </row>
    <row r="56" spans="1:7">
      <c r="A56" s="5" t="s">
        <v>4</v>
      </c>
      <c r="B56" s="7">
        <f>5/24*0.05</f>
        <v>1.0416666666666668E-2</v>
      </c>
      <c r="C56" s="2">
        <f>ROUND(C45*B56,2)</f>
        <v>23.08</v>
      </c>
      <c r="E56" s="4" t="s">
        <v>44</v>
      </c>
    </row>
    <row r="57" spans="1:7">
      <c r="A57" s="5" t="s">
        <v>30</v>
      </c>
      <c r="B57" s="8">
        <f>5/24*1%</f>
        <v>2.0833333333333333E-3</v>
      </c>
      <c r="C57" s="2">
        <f>ROUND(C45*B57,2)</f>
        <v>4.62</v>
      </c>
      <c r="E57" s="4" t="s">
        <v>45</v>
      </c>
    </row>
    <row r="59" spans="1:7">
      <c r="B59" t="s">
        <v>9</v>
      </c>
      <c r="C59" s="2">
        <f>SUM(C47:C57)-C45</f>
        <v>0</v>
      </c>
    </row>
    <row r="61" spans="1:7">
      <c r="E61" s="6">
        <v>41000</v>
      </c>
    </row>
    <row r="62" spans="1:7">
      <c r="B62" t="s">
        <v>0</v>
      </c>
      <c r="C62" s="12">
        <v>2216.04</v>
      </c>
      <c r="E62" t="s">
        <v>7</v>
      </c>
    </row>
    <row r="63" spans="1:7">
      <c r="B63" s="10" t="s">
        <v>8</v>
      </c>
    </row>
    <row r="64" spans="1:7">
      <c r="A64" s="5" t="s">
        <v>10</v>
      </c>
      <c r="B64" s="7">
        <f>4/25</f>
        <v>0.16</v>
      </c>
      <c r="C64" s="2">
        <f>ROUND(C62*B64,2)</f>
        <v>354.57</v>
      </c>
      <c r="E64" s="3" t="s">
        <v>47</v>
      </c>
      <c r="F64">
        <v>4</v>
      </c>
      <c r="G64" t="s">
        <v>35</v>
      </c>
    </row>
    <row r="65" spans="1:10">
      <c r="A65" s="5" t="s">
        <v>11</v>
      </c>
      <c r="B65" s="7">
        <f>2/25</f>
        <v>0.08</v>
      </c>
      <c r="C65" s="2">
        <f>ROUND(C62*B65,2)</f>
        <v>177.28</v>
      </c>
      <c r="E65" s="3" t="s">
        <v>48</v>
      </c>
      <c r="F65">
        <v>2</v>
      </c>
      <c r="G65" t="s">
        <v>19</v>
      </c>
    </row>
    <row r="66" spans="1:10">
      <c r="A66" s="5" t="s">
        <v>12</v>
      </c>
      <c r="B66" s="7">
        <f>1/25</f>
        <v>0.04</v>
      </c>
      <c r="C66" s="2">
        <f>ROUND(C62*B66,2)</f>
        <v>88.64</v>
      </c>
      <c r="E66" s="3" t="s">
        <v>49</v>
      </c>
      <c r="F66">
        <v>1</v>
      </c>
      <c r="G66" t="s">
        <v>20</v>
      </c>
    </row>
    <row r="67" spans="1:10">
      <c r="A67" s="5" t="s">
        <v>13</v>
      </c>
      <c r="B67" s="7">
        <f>4/25</f>
        <v>0.16</v>
      </c>
      <c r="C67" s="2">
        <f>ROUNDDOWN(C62*B67,2)</f>
        <v>354.56</v>
      </c>
      <c r="E67" s="3" t="s">
        <v>47</v>
      </c>
      <c r="F67">
        <v>4</v>
      </c>
      <c r="G67" t="s">
        <v>46</v>
      </c>
    </row>
    <row r="68" spans="1:10">
      <c r="A68" s="5" t="s">
        <v>14</v>
      </c>
      <c r="B68" s="7">
        <f>2/25</f>
        <v>0.08</v>
      </c>
      <c r="C68" s="2">
        <f>ROUND(C62*B68,2)</f>
        <v>177.28</v>
      </c>
      <c r="E68" s="3" t="s">
        <v>48</v>
      </c>
      <c r="F68">
        <v>2</v>
      </c>
      <c r="G68" t="s">
        <v>22</v>
      </c>
    </row>
    <row r="69" spans="1:10">
      <c r="A69" s="5" t="s">
        <v>15</v>
      </c>
      <c r="B69" s="7">
        <f>3/25</f>
        <v>0.12</v>
      </c>
      <c r="C69" s="2">
        <f>ROUND(C62*B69,2)</f>
        <v>265.92</v>
      </c>
      <c r="E69" s="3" t="s">
        <v>50</v>
      </c>
      <c r="F69">
        <v>3</v>
      </c>
      <c r="G69" t="s">
        <v>37</v>
      </c>
    </row>
    <row r="70" spans="1:10">
      <c r="A70" s="5" t="s">
        <v>1</v>
      </c>
      <c r="B70" s="7">
        <f>4/25</f>
        <v>0.16</v>
      </c>
      <c r="C70" s="2">
        <f>ROUND(C62*B70,2)</f>
        <v>354.57</v>
      </c>
      <c r="E70" s="11" t="s">
        <v>47</v>
      </c>
      <c r="F70">
        <v>4</v>
      </c>
      <c r="G70" t="s">
        <v>23</v>
      </c>
    </row>
    <row r="71" spans="1:10">
      <c r="A71" s="5" t="s">
        <v>2</v>
      </c>
      <c r="B71" s="7">
        <f>5/25*0.7</f>
        <v>0.13999999999999999</v>
      </c>
      <c r="C71" s="2">
        <f>ROUND(C62*B71,2)</f>
        <v>310.25</v>
      </c>
      <c r="E71" s="4" t="s">
        <v>51</v>
      </c>
      <c r="F71">
        <v>5</v>
      </c>
      <c r="G71" t="s">
        <v>24</v>
      </c>
    </row>
    <row r="72" spans="1:10">
      <c r="A72" s="5" t="s">
        <v>3</v>
      </c>
      <c r="B72" s="7">
        <f>5/25*0.24</f>
        <v>4.8000000000000001E-2</v>
      </c>
      <c r="C72" s="2">
        <f>ROUND(C62*B72,2)</f>
        <v>106.37</v>
      </c>
      <c r="E72" s="4" t="s">
        <v>52</v>
      </c>
    </row>
    <row r="73" spans="1:10">
      <c r="A73" s="5" t="s">
        <v>4</v>
      </c>
      <c r="B73" s="7">
        <f>5/25*0.05</f>
        <v>1.0000000000000002E-2</v>
      </c>
      <c r="C73" s="2">
        <f>ROUND(C62*B73,2)</f>
        <v>22.16</v>
      </c>
      <c r="E73" s="4" t="s">
        <v>53</v>
      </c>
    </row>
    <row r="74" spans="1:10">
      <c r="A74" s="5" t="s">
        <v>30</v>
      </c>
      <c r="B74" s="8">
        <f>5/25*1%</f>
        <v>2E-3</v>
      </c>
      <c r="C74" s="2">
        <f>ROUND(C62*B74,2)</f>
        <v>4.43</v>
      </c>
      <c r="E74" s="4" t="s">
        <v>54</v>
      </c>
    </row>
    <row r="76" spans="1:10">
      <c r="B76" t="s">
        <v>9</v>
      </c>
      <c r="C76" s="2">
        <f>SUM(C64:C74)-C62</f>
        <v>-1.0000000000673026E-2</v>
      </c>
    </row>
    <row r="78" spans="1:10">
      <c r="E78" s="6">
        <v>41030</v>
      </c>
    </row>
    <row r="79" spans="1:10">
      <c r="B79" t="s">
        <v>0</v>
      </c>
      <c r="C79" s="12">
        <v>2216.04</v>
      </c>
      <c r="E79" t="s">
        <v>7</v>
      </c>
      <c r="I79" t="s">
        <v>0</v>
      </c>
      <c r="J79" s="12">
        <v>2216.04</v>
      </c>
    </row>
    <row r="80" spans="1:10">
      <c r="B80" s="10" t="s">
        <v>8</v>
      </c>
      <c r="I80" s="10" t="s">
        <v>8</v>
      </c>
    </row>
    <row r="81" spans="1:10">
      <c r="A81" s="5" t="s">
        <v>10</v>
      </c>
      <c r="B81" s="7">
        <f>4/24</f>
        <v>0.16666666666666666</v>
      </c>
      <c r="C81" s="2">
        <f>ROUND(C79*B81,2)</f>
        <v>369.34</v>
      </c>
      <c r="E81" s="3" t="s">
        <v>38</v>
      </c>
      <c r="F81">
        <v>4</v>
      </c>
      <c r="G81" t="s">
        <v>35</v>
      </c>
      <c r="H81" s="5" t="s">
        <v>10</v>
      </c>
      <c r="I81" s="7">
        <f>4/23</f>
        <v>0.17391304347826086</v>
      </c>
      <c r="J81" s="2">
        <f>ROUND(J79*I81,2)</f>
        <v>385.4</v>
      </c>
    </row>
    <row r="82" spans="1:10">
      <c r="A82" s="5" t="s">
        <v>11</v>
      </c>
      <c r="B82" s="7">
        <f>1/24</f>
        <v>4.1666666666666664E-2</v>
      </c>
      <c r="C82" s="2">
        <f>ROUND(C79*B82,2)</f>
        <v>92.34</v>
      </c>
      <c r="E82" s="3" t="s">
        <v>40</v>
      </c>
      <c r="F82">
        <v>1</v>
      </c>
      <c r="G82" t="s">
        <v>55</v>
      </c>
      <c r="H82" s="5" t="s">
        <v>12</v>
      </c>
      <c r="I82" s="7">
        <f>1/23</f>
        <v>4.3478260869565216E-2</v>
      </c>
      <c r="J82" s="2">
        <f>ROUND(J79*I82,2)</f>
        <v>96.35</v>
      </c>
    </row>
    <row r="83" spans="1:10">
      <c r="A83" s="5" t="s">
        <v>12</v>
      </c>
      <c r="B83" s="7">
        <f>1/24</f>
        <v>4.1666666666666664E-2</v>
      </c>
      <c r="C83" s="2">
        <f>ROUND(C79*B83,2)</f>
        <v>92.34</v>
      </c>
      <c r="E83" s="3" t="s">
        <v>40</v>
      </c>
      <c r="F83">
        <v>1</v>
      </c>
      <c r="G83" t="s">
        <v>20</v>
      </c>
      <c r="H83" s="5" t="s">
        <v>13</v>
      </c>
      <c r="I83" s="7">
        <f>4/23</f>
        <v>0.17391304347826086</v>
      </c>
      <c r="J83" s="2">
        <f>ROUND(J79*I83,2)</f>
        <v>385.4</v>
      </c>
    </row>
    <row r="84" spans="1:10">
      <c r="A84" s="5" t="s">
        <v>13</v>
      </c>
      <c r="B84" s="7">
        <f>4/24</f>
        <v>0.16666666666666666</v>
      </c>
      <c r="C84" s="2">
        <f>ROUND(C79*B84,2)</f>
        <v>369.34</v>
      </c>
      <c r="E84" s="3" t="s">
        <v>38</v>
      </c>
      <c r="F84">
        <v>4</v>
      </c>
      <c r="G84" t="s">
        <v>46</v>
      </c>
      <c r="H84" s="5" t="s">
        <v>14</v>
      </c>
      <c r="I84" s="7">
        <f>2/23</f>
        <v>8.6956521739130432E-2</v>
      </c>
      <c r="J84" s="2">
        <f>ROUND(J79*I84,2)</f>
        <v>192.7</v>
      </c>
    </row>
    <row r="85" spans="1:10">
      <c r="A85" s="5" t="s">
        <v>14</v>
      </c>
      <c r="B85" s="7">
        <f>2/24</f>
        <v>8.3333333333333329E-2</v>
      </c>
      <c r="C85" s="2">
        <f>ROUND(C79*B85,2)</f>
        <v>184.67</v>
      </c>
      <c r="E85" s="3" t="s">
        <v>39</v>
      </c>
      <c r="F85">
        <v>2</v>
      </c>
      <c r="G85" t="s">
        <v>22</v>
      </c>
      <c r="H85" s="5" t="s">
        <v>15</v>
      </c>
      <c r="I85" s="7">
        <f>3/23</f>
        <v>0.13043478260869565</v>
      </c>
      <c r="J85" s="2">
        <f>ROUND(J79*I85,2)</f>
        <v>289.05</v>
      </c>
    </row>
    <row r="86" spans="1:10">
      <c r="A86" s="5" t="s">
        <v>15</v>
      </c>
      <c r="B86" s="7">
        <f>3/24</f>
        <v>0.125</v>
      </c>
      <c r="C86" s="2">
        <f>ROUND(C79*B86,2)</f>
        <v>277.01</v>
      </c>
      <c r="E86" s="3" t="s">
        <v>41</v>
      </c>
      <c r="F86">
        <v>3</v>
      </c>
      <c r="G86" t="s">
        <v>37</v>
      </c>
      <c r="H86" s="5" t="s">
        <v>1</v>
      </c>
      <c r="I86" s="7">
        <f>4/23</f>
        <v>0.17391304347826086</v>
      </c>
      <c r="J86" s="2">
        <f>ROUND(J79*I86,2)</f>
        <v>385.4</v>
      </c>
    </row>
    <row r="87" spans="1:10">
      <c r="A87" s="5" t="s">
        <v>1</v>
      </c>
      <c r="B87" s="7">
        <f>4/24</f>
        <v>0.16666666666666666</v>
      </c>
      <c r="C87" s="2">
        <f>ROUND(C79*B87,2)</f>
        <v>369.34</v>
      </c>
      <c r="E87" s="11" t="s">
        <v>38</v>
      </c>
      <c r="F87">
        <v>4</v>
      </c>
      <c r="G87" t="s">
        <v>23</v>
      </c>
      <c r="H87" s="5" t="s">
        <v>2</v>
      </c>
      <c r="I87" s="7">
        <f>5/23*0.7</f>
        <v>0.15217391304347824</v>
      </c>
      <c r="J87" s="2">
        <f>ROUND(J79*I87,2)</f>
        <v>337.22</v>
      </c>
    </row>
    <row r="88" spans="1:10">
      <c r="A88" s="5" t="s">
        <v>2</v>
      </c>
      <c r="B88" s="7">
        <f>5/24*0.7</f>
        <v>0.14583333333333334</v>
      </c>
      <c r="C88" s="2">
        <f>ROUND(C79*B88,2)</f>
        <v>323.17</v>
      </c>
      <c r="E88" s="4" t="s">
        <v>42</v>
      </c>
      <c r="F88">
        <v>5</v>
      </c>
      <c r="G88" t="s">
        <v>24</v>
      </c>
      <c r="H88" s="5" t="s">
        <v>3</v>
      </c>
      <c r="I88" s="7">
        <f>5/23*0.24</f>
        <v>5.2173913043478258E-2</v>
      </c>
      <c r="J88" s="2">
        <f>ROUND(J79*I88,2)</f>
        <v>115.62</v>
      </c>
    </row>
    <row r="89" spans="1:10">
      <c r="A89" s="5" t="s">
        <v>3</v>
      </c>
      <c r="B89" s="7">
        <f>5/24*0.24</f>
        <v>0.05</v>
      </c>
      <c r="C89" s="2">
        <f>ROUND(C79*B89,2)</f>
        <v>110.8</v>
      </c>
      <c r="E89" s="4" t="s">
        <v>43</v>
      </c>
      <c r="H89" s="5" t="s">
        <v>4</v>
      </c>
      <c r="I89" s="7">
        <f>5/23*0.05</f>
        <v>1.0869565217391304E-2</v>
      </c>
      <c r="J89" s="2">
        <f>ROUND(J79*I89,2)</f>
        <v>24.09</v>
      </c>
    </row>
    <row r="90" spans="1:10">
      <c r="A90" s="5" t="s">
        <v>4</v>
      </c>
      <c r="B90" s="7">
        <f>5/24*0.05</f>
        <v>1.0416666666666668E-2</v>
      </c>
      <c r="C90" s="2">
        <f>ROUND(C79*B90,2)</f>
        <v>23.08</v>
      </c>
      <c r="E90" s="4" t="s">
        <v>44</v>
      </c>
      <c r="H90" s="5" t="s">
        <v>30</v>
      </c>
      <c r="I90" s="8">
        <f>5/23*1%</f>
        <v>2.1739130434782609E-3</v>
      </c>
      <c r="J90" s="2">
        <f>ROUND(J79*I90,2)</f>
        <v>4.82</v>
      </c>
    </row>
    <row r="91" spans="1:10">
      <c r="A91" s="5" t="s">
        <v>30</v>
      </c>
      <c r="B91" s="8">
        <f>5/24*1%</f>
        <v>2.0833333333333333E-3</v>
      </c>
      <c r="C91" s="2">
        <f>ROUND(C79*B91,2)</f>
        <v>4.62</v>
      </c>
      <c r="E91" s="4" t="s">
        <v>45</v>
      </c>
    </row>
    <row r="92" spans="1:10">
      <c r="I92" t="s">
        <v>9</v>
      </c>
      <c r="J92" s="2">
        <f>SUM(J81:J90)-J79</f>
        <v>9.9999999997635314E-3</v>
      </c>
    </row>
    <row r="93" spans="1:10">
      <c r="B93" t="s">
        <v>9</v>
      </c>
      <c r="C93" s="2">
        <f>SUM(C81:C91)-C79</f>
        <v>9.9999999997635314E-3</v>
      </c>
    </row>
    <row r="95" spans="1:10">
      <c r="E95" s="6">
        <v>41061</v>
      </c>
    </row>
    <row r="96" spans="1:10">
      <c r="B96" t="s">
        <v>0</v>
      </c>
      <c r="C96" s="12">
        <v>2216.04</v>
      </c>
      <c r="E96" t="s">
        <v>7</v>
      </c>
    </row>
    <row r="97" spans="1:7">
      <c r="B97" s="10" t="s">
        <v>8</v>
      </c>
    </row>
    <row r="98" spans="1:7">
      <c r="A98" s="5" t="s">
        <v>10</v>
      </c>
      <c r="B98" s="7">
        <f>4/22</f>
        <v>0.18181818181818182</v>
      </c>
      <c r="C98" s="2">
        <f>ROUND(C96*B98,2)</f>
        <v>402.92</v>
      </c>
      <c r="E98" s="3" t="s">
        <v>6</v>
      </c>
      <c r="F98">
        <v>4</v>
      </c>
      <c r="G98" t="s">
        <v>35</v>
      </c>
    </row>
    <row r="99" spans="1:7">
      <c r="A99" s="5" t="s">
        <v>12</v>
      </c>
      <c r="B99" s="7">
        <f>1/22</f>
        <v>4.5454545454545456E-2</v>
      </c>
      <c r="C99" s="2">
        <f>ROUND(C96*B99,2)</f>
        <v>100.73</v>
      </c>
      <c r="E99" s="3" t="s">
        <v>16</v>
      </c>
      <c r="F99">
        <v>1</v>
      </c>
      <c r="G99" t="s">
        <v>20</v>
      </c>
    </row>
    <row r="100" spans="1:7">
      <c r="A100" s="5" t="s">
        <v>13</v>
      </c>
      <c r="B100" s="7">
        <f>4/22</f>
        <v>0.18181818181818182</v>
      </c>
      <c r="C100" s="2">
        <f>ROUND(C96*B100,2)</f>
        <v>402.92</v>
      </c>
      <c r="E100" s="3" t="s">
        <v>6</v>
      </c>
      <c r="F100">
        <v>4</v>
      </c>
      <c r="G100" t="s">
        <v>46</v>
      </c>
    </row>
    <row r="101" spans="1:7">
      <c r="A101" s="5" t="s">
        <v>14</v>
      </c>
      <c r="B101" s="7">
        <f>1/22</f>
        <v>4.5454545454545456E-2</v>
      </c>
      <c r="C101" s="2">
        <f>ROUND(C96*B101,2)</f>
        <v>100.73</v>
      </c>
      <c r="E101" s="3" t="s">
        <v>16</v>
      </c>
      <c r="F101">
        <v>1</v>
      </c>
      <c r="G101" t="s">
        <v>56</v>
      </c>
    </row>
    <row r="102" spans="1:7">
      <c r="A102" s="5" t="s">
        <v>15</v>
      </c>
      <c r="B102" s="7">
        <f>3/22</f>
        <v>0.13636363636363635</v>
      </c>
      <c r="C102" s="2">
        <f>ROUND(C96*B102,2)</f>
        <v>302.19</v>
      </c>
      <c r="E102" s="3" t="s">
        <v>17</v>
      </c>
      <c r="F102">
        <v>3</v>
      </c>
      <c r="G102" t="s">
        <v>37</v>
      </c>
    </row>
    <row r="103" spans="1:7">
      <c r="A103" s="5" t="s">
        <v>1</v>
      </c>
      <c r="B103" s="7">
        <f>4/22</f>
        <v>0.18181818181818182</v>
      </c>
      <c r="C103" s="2">
        <f>ROUND(C96*B103,2)</f>
        <v>402.92</v>
      </c>
      <c r="E103" s="11" t="s">
        <v>6</v>
      </c>
      <c r="F103">
        <v>4</v>
      </c>
      <c r="G103" t="s">
        <v>23</v>
      </c>
    </row>
    <row r="104" spans="1:7">
      <c r="A104" s="5" t="s">
        <v>2</v>
      </c>
      <c r="B104" s="7">
        <f>5/22*0.7</f>
        <v>0.15909090909090909</v>
      </c>
      <c r="C104" s="2">
        <f>ROUND(C96*B104,2)</f>
        <v>352.55</v>
      </c>
      <c r="E104" s="4" t="s">
        <v>57</v>
      </c>
      <c r="F104">
        <v>5</v>
      </c>
      <c r="G104" t="s">
        <v>24</v>
      </c>
    </row>
    <row r="105" spans="1:7">
      <c r="A105" s="5" t="s">
        <v>3</v>
      </c>
      <c r="B105" s="7">
        <f>5/22*0.24</f>
        <v>5.4545454545454543E-2</v>
      </c>
      <c r="C105" s="2">
        <f>ROUND(C96*B105,2)</f>
        <v>120.87</v>
      </c>
      <c r="E105" s="4" t="s">
        <v>58</v>
      </c>
    </row>
    <row r="106" spans="1:7">
      <c r="A106" s="5" t="s">
        <v>4</v>
      </c>
      <c r="B106" s="7">
        <f>5/22*0.05</f>
        <v>1.1363636363636364E-2</v>
      </c>
      <c r="C106" s="2">
        <f>ROUND(C96*B106,2)</f>
        <v>25.18</v>
      </c>
      <c r="E106" s="4" t="s">
        <v>59</v>
      </c>
    </row>
    <row r="107" spans="1:7">
      <c r="A107" s="5" t="s">
        <v>30</v>
      </c>
      <c r="B107" s="8">
        <f>5/22*1%</f>
        <v>2.2727272727272726E-3</v>
      </c>
      <c r="C107" s="2">
        <f>ROUND(C96*B107,2)</f>
        <v>5.04</v>
      </c>
      <c r="E107" s="4" t="s">
        <v>60</v>
      </c>
    </row>
    <row r="109" spans="1:7">
      <c r="B109" t="s">
        <v>9</v>
      </c>
      <c r="C109" s="2">
        <f>SUM(C98:C107)-C96</f>
        <v>9.9999999997635314E-3</v>
      </c>
    </row>
    <row r="111" spans="1:7">
      <c r="E111" s="6">
        <v>41091</v>
      </c>
    </row>
    <row r="112" spans="1:7">
      <c r="B112" t="s">
        <v>0</v>
      </c>
      <c r="C112" s="12">
        <v>2216.04</v>
      </c>
      <c r="E112" t="s">
        <v>7</v>
      </c>
    </row>
    <row r="113" spans="1:7">
      <c r="B113" s="10" t="s">
        <v>8</v>
      </c>
    </row>
    <row r="114" spans="1:7">
      <c r="A114" s="5" t="s">
        <v>10</v>
      </c>
      <c r="B114" s="7">
        <f>5/23</f>
        <v>0.21739130434782608</v>
      </c>
      <c r="C114" s="2">
        <f>ROUND(C112*B114,2)</f>
        <v>481.75</v>
      </c>
      <c r="E114" s="3" t="s">
        <v>63</v>
      </c>
      <c r="F114">
        <v>5</v>
      </c>
      <c r="G114" t="s">
        <v>62</v>
      </c>
    </row>
    <row r="115" spans="1:7">
      <c r="A115" s="5" t="s">
        <v>12</v>
      </c>
      <c r="B115" s="7">
        <f>1/23</f>
        <v>4.3478260869565216E-2</v>
      </c>
      <c r="C115" s="2">
        <f>ROUND(C112*B115,2)</f>
        <v>96.35</v>
      </c>
      <c r="E115" s="3" t="s">
        <v>26</v>
      </c>
      <c r="F115">
        <v>1</v>
      </c>
      <c r="G115" t="s">
        <v>20</v>
      </c>
    </row>
    <row r="116" spans="1:7">
      <c r="A116" s="5" t="s">
        <v>13</v>
      </c>
      <c r="B116" s="7">
        <f>4/23</f>
        <v>0.17391304347826086</v>
      </c>
      <c r="C116" s="2">
        <f>ROUND(C112*B116,2)</f>
        <v>385.4</v>
      </c>
      <c r="E116" s="3" t="s">
        <v>5</v>
      </c>
      <c r="F116">
        <v>4</v>
      </c>
      <c r="G116" t="s">
        <v>46</v>
      </c>
    </row>
    <row r="117" spans="1:7">
      <c r="A117" s="5" t="s">
        <v>14</v>
      </c>
      <c r="B117" s="7">
        <f>1/23</f>
        <v>4.3478260869565216E-2</v>
      </c>
      <c r="C117" s="2">
        <f>ROUND(C112*B117,2)</f>
        <v>96.35</v>
      </c>
      <c r="E117" s="3" t="s">
        <v>26</v>
      </c>
      <c r="F117">
        <v>1</v>
      </c>
      <c r="G117" t="s">
        <v>56</v>
      </c>
    </row>
    <row r="118" spans="1:7">
      <c r="A118" s="5" t="s">
        <v>15</v>
      </c>
      <c r="B118" s="7">
        <f>3/23</f>
        <v>0.13043478260869565</v>
      </c>
      <c r="C118" s="2">
        <f>ROUND(C112*B118,2)</f>
        <v>289.05</v>
      </c>
      <c r="E118" s="3" t="s">
        <v>27</v>
      </c>
      <c r="F118">
        <v>3</v>
      </c>
      <c r="G118" t="s">
        <v>37</v>
      </c>
    </row>
    <row r="119" spans="1:7">
      <c r="A119" s="5" t="s">
        <v>1</v>
      </c>
      <c r="B119" s="7">
        <f>4/23</f>
        <v>0.17391304347826086</v>
      </c>
      <c r="C119" s="2">
        <f>ROUND(C112*B119,2)</f>
        <v>385.4</v>
      </c>
      <c r="E119" s="11" t="s">
        <v>5</v>
      </c>
      <c r="F119">
        <v>4</v>
      </c>
      <c r="G119" t="s">
        <v>23</v>
      </c>
    </row>
    <row r="120" spans="1:7">
      <c r="A120" s="5" t="s">
        <v>2</v>
      </c>
      <c r="B120" s="7">
        <f>5/23*0.7</f>
        <v>0.15217391304347824</v>
      </c>
      <c r="C120" s="2">
        <f>ROUND(C112*B120,2)</f>
        <v>337.22</v>
      </c>
      <c r="E120" s="4" t="s">
        <v>31</v>
      </c>
      <c r="F120">
        <v>5</v>
      </c>
      <c r="G120" t="s">
        <v>61</v>
      </c>
    </row>
    <row r="121" spans="1:7">
      <c r="A121" s="5" t="s">
        <v>3</v>
      </c>
      <c r="B121" s="7">
        <f>5/23*0.24</f>
        <v>5.2173913043478258E-2</v>
      </c>
      <c r="C121" s="2">
        <f>ROUND(C112*B121,2)</f>
        <v>115.62</v>
      </c>
      <c r="E121" s="4" t="s">
        <v>32</v>
      </c>
    </row>
    <row r="122" spans="1:7">
      <c r="A122" s="5" t="s">
        <v>4</v>
      </c>
      <c r="B122" s="7">
        <f>5/23*0.05</f>
        <v>1.0869565217391304E-2</v>
      </c>
      <c r="C122" s="2">
        <f>ROUND(C112*B122,2)</f>
        <v>24.09</v>
      </c>
      <c r="E122" s="4" t="s">
        <v>33</v>
      </c>
    </row>
    <row r="123" spans="1:7">
      <c r="A123" s="5" t="s">
        <v>30</v>
      </c>
      <c r="B123" s="8">
        <f>5/23*1%</f>
        <v>2.1739130434782609E-3</v>
      </c>
      <c r="C123" s="2">
        <f>ROUND(C112*B123,2)</f>
        <v>4.82</v>
      </c>
      <c r="E123" s="4" t="s">
        <v>34</v>
      </c>
    </row>
    <row r="125" spans="1:7">
      <c r="B125" t="s">
        <v>9</v>
      </c>
      <c r="C125" s="2">
        <f>SUM(C114:C123)-C112</f>
        <v>9.9999999997635314E-3</v>
      </c>
    </row>
    <row r="127" spans="1:7">
      <c r="E127" s="6">
        <v>41122</v>
      </c>
    </row>
    <row r="128" spans="1:7">
      <c r="B128" t="s">
        <v>0</v>
      </c>
      <c r="C128" s="12">
        <v>2216.04</v>
      </c>
      <c r="E128" t="s">
        <v>7</v>
      </c>
    </row>
    <row r="129" spans="1:7">
      <c r="B129" s="10" t="s">
        <v>8</v>
      </c>
    </row>
    <row r="130" spans="1:7">
      <c r="A130" s="5" t="s">
        <v>10</v>
      </c>
      <c r="B130" s="7">
        <f>5/23</f>
        <v>0.21739130434782608</v>
      </c>
      <c r="C130" s="2">
        <f>ROUND(C128*B130,2)</f>
        <v>481.75</v>
      </c>
      <c r="E130" s="3" t="s">
        <v>63</v>
      </c>
      <c r="F130">
        <v>5</v>
      </c>
      <c r="G130" t="s">
        <v>62</v>
      </c>
    </row>
    <row r="131" spans="1:7">
      <c r="A131" s="5" t="s">
        <v>11</v>
      </c>
      <c r="B131" s="7">
        <f>1/23</f>
        <v>4.3478260869565216E-2</v>
      </c>
      <c r="C131" s="2">
        <f>ROUND(C128*B131,2)</f>
        <v>96.35</v>
      </c>
      <c r="E131" s="3" t="s">
        <v>26</v>
      </c>
      <c r="F131">
        <v>1</v>
      </c>
      <c r="G131" t="s">
        <v>65</v>
      </c>
    </row>
    <row r="132" spans="1:7">
      <c r="A132" s="5" t="s">
        <v>12</v>
      </c>
      <c r="B132" s="7">
        <f>1/23</f>
        <v>4.3478260869565216E-2</v>
      </c>
      <c r="C132" s="2">
        <f>ROUND(C128*B132,2)</f>
        <v>96.35</v>
      </c>
      <c r="E132" s="3" t="s">
        <v>26</v>
      </c>
      <c r="F132">
        <v>1</v>
      </c>
      <c r="G132" t="s">
        <v>20</v>
      </c>
    </row>
    <row r="133" spans="1:7">
      <c r="A133" s="5" t="s">
        <v>13</v>
      </c>
      <c r="B133" s="7">
        <f>3/23</f>
        <v>0.13043478260869565</v>
      </c>
      <c r="C133" s="2">
        <f>ROUNDDOWN(C128*B133,2)</f>
        <v>289.04000000000002</v>
      </c>
      <c r="E133" s="3" t="s">
        <v>27</v>
      </c>
      <c r="F133">
        <v>3</v>
      </c>
      <c r="G133" t="s">
        <v>64</v>
      </c>
    </row>
    <row r="134" spans="1:7">
      <c r="A134" s="5" t="s">
        <v>14</v>
      </c>
      <c r="B134" s="7">
        <f>1/23</f>
        <v>4.3478260869565216E-2</v>
      </c>
      <c r="C134" s="2">
        <f>ROUND(C128*B134,2)</f>
        <v>96.35</v>
      </c>
      <c r="E134" s="3" t="s">
        <v>26</v>
      </c>
      <c r="F134">
        <v>1</v>
      </c>
      <c r="G134" t="s">
        <v>56</v>
      </c>
    </row>
    <row r="135" spans="1:7">
      <c r="A135" s="5" t="s">
        <v>15</v>
      </c>
      <c r="B135" s="7">
        <f>3/23</f>
        <v>0.13043478260869565</v>
      </c>
      <c r="C135" s="2">
        <f>ROUND(C128*B135,2)</f>
        <v>289.05</v>
      </c>
      <c r="E135" s="3" t="s">
        <v>27</v>
      </c>
      <c r="F135">
        <v>3</v>
      </c>
      <c r="G135" t="s">
        <v>37</v>
      </c>
    </row>
    <row r="136" spans="1:7">
      <c r="A136" s="5" t="s">
        <v>1</v>
      </c>
      <c r="B136" s="7">
        <f>4/23</f>
        <v>0.17391304347826086</v>
      </c>
      <c r="C136" s="2">
        <f>ROUND(C128*B136,2)</f>
        <v>385.4</v>
      </c>
      <c r="E136" s="11" t="s">
        <v>5</v>
      </c>
      <c r="F136">
        <v>4</v>
      </c>
      <c r="G136" t="s">
        <v>23</v>
      </c>
    </row>
    <row r="137" spans="1:7">
      <c r="A137" s="5" t="s">
        <v>2</v>
      </c>
      <c r="B137" s="7">
        <f>5/23*0.7</f>
        <v>0.15217391304347824</v>
      </c>
      <c r="C137" s="2">
        <f>ROUND(C128*B137,2)</f>
        <v>337.22</v>
      </c>
      <c r="E137" s="4" t="s">
        <v>31</v>
      </c>
      <c r="F137">
        <v>5</v>
      </c>
      <c r="G137" t="s">
        <v>61</v>
      </c>
    </row>
    <row r="138" spans="1:7">
      <c r="A138" s="5" t="s">
        <v>3</v>
      </c>
      <c r="B138" s="7">
        <f>5/23*0.24</f>
        <v>5.2173913043478258E-2</v>
      </c>
      <c r="C138" s="2">
        <f>ROUND(C128*B138,2)</f>
        <v>115.62</v>
      </c>
      <c r="E138" s="4" t="s">
        <v>32</v>
      </c>
    </row>
    <row r="139" spans="1:7">
      <c r="A139" s="5" t="s">
        <v>4</v>
      </c>
      <c r="B139" s="7">
        <f>5/23*0.05</f>
        <v>1.0869565217391304E-2</v>
      </c>
      <c r="C139" s="2">
        <f>ROUND(C128*B139,2)</f>
        <v>24.09</v>
      </c>
      <c r="E139" s="4" t="s">
        <v>33</v>
      </c>
    </row>
    <row r="140" spans="1:7">
      <c r="A140" s="5" t="s">
        <v>30</v>
      </c>
      <c r="B140" s="8">
        <f>5/23*1%</f>
        <v>2.1739130434782609E-3</v>
      </c>
      <c r="C140" s="2">
        <f>ROUND(C128*B140,2)</f>
        <v>4.82</v>
      </c>
      <c r="E140" s="4" t="s">
        <v>34</v>
      </c>
    </row>
    <row r="142" spans="1:7">
      <c r="B142" t="s">
        <v>9</v>
      </c>
      <c r="C142" s="2">
        <f>SUM(C130:C140)-C128</f>
        <v>0</v>
      </c>
    </row>
    <row r="144" spans="1:7">
      <c r="E144" s="6">
        <v>41153</v>
      </c>
    </row>
    <row r="145" spans="1:7">
      <c r="B145" t="s">
        <v>0</v>
      </c>
      <c r="C145" s="12">
        <v>2216.04</v>
      </c>
      <c r="E145" t="s">
        <v>7</v>
      </c>
    </row>
    <row r="146" spans="1:7">
      <c r="B146" s="10" t="s">
        <v>8</v>
      </c>
    </row>
    <row r="147" spans="1:7">
      <c r="A147" s="5" t="s">
        <v>10</v>
      </c>
      <c r="B147" s="7">
        <f>5/24</f>
        <v>0.20833333333333334</v>
      </c>
      <c r="C147" s="2">
        <f>ROUND(C145*B147,2)</f>
        <v>461.68</v>
      </c>
      <c r="E147" s="3" t="s">
        <v>68</v>
      </c>
      <c r="F147">
        <v>5</v>
      </c>
      <c r="G147" t="s">
        <v>62</v>
      </c>
    </row>
    <row r="148" spans="1:7">
      <c r="A148" s="5" t="s">
        <v>11</v>
      </c>
      <c r="B148" s="7">
        <f>1/24</f>
        <v>4.1666666666666664E-2</v>
      </c>
      <c r="C148" s="2">
        <f>ROUND(C145*B148,2)</f>
        <v>92.34</v>
      </c>
      <c r="E148" s="3" t="s">
        <v>40</v>
      </c>
      <c r="F148">
        <v>1</v>
      </c>
      <c r="G148" t="s">
        <v>65</v>
      </c>
    </row>
    <row r="149" spans="1:7">
      <c r="A149" s="5" t="s">
        <v>12</v>
      </c>
      <c r="B149" s="7">
        <f>1/24</f>
        <v>4.1666666666666664E-2</v>
      </c>
      <c r="C149" s="2">
        <f>ROUND(C145*B149,2)</f>
        <v>92.34</v>
      </c>
      <c r="E149" s="3" t="s">
        <v>40</v>
      </c>
      <c r="F149">
        <v>1</v>
      </c>
      <c r="G149" t="s">
        <v>20</v>
      </c>
    </row>
    <row r="150" spans="1:7">
      <c r="A150" s="5" t="s">
        <v>13</v>
      </c>
      <c r="B150" s="7">
        <f>4/24</f>
        <v>0.16666666666666666</v>
      </c>
      <c r="C150" s="2">
        <f>ROUNDDOWN(C145*B150,2)</f>
        <v>369.34</v>
      </c>
      <c r="E150" s="3" t="s">
        <v>38</v>
      </c>
      <c r="F150">
        <v>4</v>
      </c>
      <c r="G150" t="s">
        <v>66</v>
      </c>
    </row>
    <row r="151" spans="1:7">
      <c r="A151" s="5" t="s">
        <v>14</v>
      </c>
      <c r="B151" s="7">
        <f>2/24</f>
        <v>8.3333333333333329E-2</v>
      </c>
      <c r="C151" s="2">
        <f>ROUND(C145*B151,2)</f>
        <v>184.67</v>
      </c>
      <c r="E151" s="3" t="s">
        <v>39</v>
      </c>
      <c r="F151">
        <v>2</v>
      </c>
      <c r="G151" t="s">
        <v>67</v>
      </c>
    </row>
    <row r="152" spans="1:7">
      <c r="A152" s="5" t="s">
        <v>15</v>
      </c>
      <c r="B152" s="7">
        <f>2/24</f>
        <v>8.3333333333333329E-2</v>
      </c>
      <c r="C152" s="2">
        <f>ROUND(C145*B152,2)</f>
        <v>184.67</v>
      </c>
      <c r="E152" s="3" t="s">
        <v>39</v>
      </c>
      <c r="F152">
        <v>2</v>
      </c>
      <c r="G152" t="s">
        <v>28</v>
      </c>
    </row>
    <row r="153" spans="1:7">
      <c r="A153" s="5" t="s">
        <v>1</v>
      </c>
      <c r="B153" s="7">
        <f>4/24</f>
        <v>0.16666666666666666</v>
      </c>
      <c r="C153" s="2">
        <f>ROUND(C145*B153,2)</f>
        <v>369.34</v>
      </c>
      <c r="E153" s="11" t="s">
        <v>38</v>
      </c>
      <c r="F153">
        <v>4</v>
      </c>
      <c r="G153" t="s">
        <v>23</v>
      </c>
    </row>
    <row r="154" spans="1:7">
      <c r="A154" s="5" t="s">
        <v>2</v>
      </c>
      <c r="B154" s="7">
        <f>5/24*0.7</f>
        <v>0.14583333333333334</v>
      </c>
      <c r="C154" s="2">
        <f>ROUND(C145*B154,2)</f>
        <v>323.17</v>
      </c>
      <c r="E154" s="4" t="s">
        <v>42</v>
      </c>
      <c r="F154">
        <v>5</v>
      </c>
      <c r="G154" t="s">
        <v>61</v>
      </c>
    </row>
    <row r="155" spans="1:7">
      <c r="A155" s="5" t="s">
        <v>3</v>
      </c>
      <c r="B155" s="7">
        <f>5/24*0.24</f>
        <v>0.05</v>
      </c>
      <c r="C155" s="2">
        <f>ROUND(C145*B155,2)</f>
        <v>110.8</v>
      </c>
      <c r="E155" s="4" t="s">
        <v>43</v>
      </c>
    </row>
    <row r="156" spans="1:7">
      <c r="A156" s="5" t="s">
        <v>4</v>
      </c>
      <c r="B156" s="7">
        <f>5/24*0.05</f>
        <v>1.0416666666666668E-2</v>
      </c>
      <c r="C156" s="2">
        <f>ROUND(C145*B156,2)</f>
        <v>23.08</v>
      </c>
      <c r="E156" s="4" t="s">
        <v>44</v>
      </c>
    </row>
    <row r="157" spans="1:7">
      <c r="A157" s="5" t="s">
        <v>30</v>
      </c>
      <c r="B157" s="8">
        <f>5/24*1%</f>
        <v>2.0833333333333333E-3</v>
      </c>
      <c r="C157" s="2">
        <f>ROUND(C145*B157,2)</f>
        <v>4.62</v>
      </c>
      <c r="E157" s="4" t="s">
        <v>45</v>
      </c>
    </row>
    <row r="160" spans="1:7">
      <c r="E160" s="6">
        <v>41183</v>
      </c>
    </row>
    <row r="161" spans="1:7">
      <c r="B161" t="s">
        <v>0</v>
      </c>
      <c r="C161" s="12">
        <v>2216.04</v>
      </c>
      <c r="E161" t="s">
        <v>7</v>
      </c>
    </row>
    <row r="162" spans="1:7">
      <c r="B162" s="10" t="s">
        <v>8</v>
      </c>
    </row>
    <row r="163" spans="1:7">
      <c r="A163" s="5" t="s">
        <v>10</v>
      </c>
      <c r="B163" s="7">
        <f>5/23</f>
        <v>0.21739130434782608</v>
      </c>
      <c r="C163" s="2">
        <f>ROUND(C161*B163,2)</f>
        <v>481.75</v>
      </c>
      <c r="E163" s="3" t="s">
        <v>63</v>
      </c>
      <c r="F163">
        <v>5</v>
      </c>
      <c r="G163" t="s">
        <v>62</v>
      </c>
    </row>
    <row r="164" spans="1:7">
      <c r="A164" s="5" t="s">
        <v>11</v>
      </c>
      <c r="B164" s="7">
        <f>1/23</f>
        <v>4.3478260869565216E-2</v>
      </c>
      <c r="C164" s="2">
        <f>ROUND(C161*B164,2)</f>
        <v>96.35</v>
      </c>
      <c r="E164" s="3" t="s">
        <v>26</v>
      </c>
      <c r="F164">
        <v>1</v>
      </c>
      <c r="G164" t="s">
        <v>65</v>
      </c>
    </row>
    <row r="165" spans="1:7">
      <c r="A165" s="5" t="s">
        <v>12</v>
      </c>
      <c r="B165" s="7">
        <f>1/23</f>
        <v>4.3478260869565216E-2</v>
      </c>
      <c r="C165" s="2">
        <f>ROUND(C161*B165,2)</f>
        <v>96.35</v>
      </c>
      <c r="E165" s="3" t="s">
        <v>26</v>
      </c>
      <c r="F165">
        <v>1</v>
      </c>
      <c r="G165" t="s">
        <v>20</v>
      </c>
    </row>
    <row r="166" spans="1:7">
      <c r="A166" s="5" t="s">
        <v>13</v>
      </c>
      <c r="B166" s="7">
        <f>3/23</f>
        <v>0.13043478260869565</v>
      </c>
      <c r="C166" s="2">
        <f>ROUNDDOWN(C161*B166,2)</f>
        <v>289.04000000000002</v>
      </c>
      <c r="E166" s="3" t="s">
        <v>27</v>
      </c>
      <c r="F166">
        <v>3</v>
      </c>
      <c r="G166" t="s">
        <v>69</v>
      </c>
    </row>
    <row r="167" spans="1:7">
      <c r="A167" s="5" t="s">
        <v>14</v>
      </c>
      <c r="B167" s="7">
        <f>2/23</f>
        <v>8.6956521739130432E-2</v>
      </c>
      <c r="C167" s="2">
        <f>ROUND(C161*B167,2)</f>
        <v>192.7</v>
      </c>
      <c r="E167" s="3" t="s">
        <v>25</v>
      </c>
      <c r="F167">
        <v>2</v>
      </c>
      <c r="G167" t="s">
        <v>67</v>
      </c>
    </row>
    <row r="168" spans="1:7">
      <c r="A168" s="5" t="s">
        <v>15</v>
      </c>
      <c r="B168" s="7">
        <f>2/23</f>
        <v>8.6956521739130432E-2</v>
      </c>
      <c r="C168" s="2">
        <f>ROUND(C161*B168,2)</f>
        <v>192.7</v>
      </c>
      <c r="E168" s="3" t="s">
        <v>25</v>
      </c>
      <c r="F168">
        <v>2</v>
      </c>
      <c r="G168" t="s">
        <v>28</v>
      </c>
    </row>
    <row r="169" spans="1:7">
      <c r="A169" s="5" t="s">
        <v>1</v>
      </c>
      <c r="B169" s="7">
        <f>4/23</f>
        <v>0.17391304347826086</v>
      </c>
      <c r="C169" s="2">
        <f>ROUND(C161*B169,2)</f>
        <v>385.4</v>
      </c>
      <c r="E169" s="11" t="s">
        <v>5</v>
      </c>
      <c r="F169">
        <v>4</v>
      </c>
      <c r="G169" t="s">
        <v>23</v>
      </c>
    </row>
    <row r="170" spans="1:7">
      <c r="A170" s="5" t="s">
        <v>2</v>
      </c>
      <c r="B170" s="7">
        <f>5/23*0.7</f>
        <v>0.15217391304347824</v>
      </c>
      <c r="C170" s="2">
        <f>ROUND(C161*B170,2)</f>
        <v>337.22</v>
      </c>
      <c r="E170" s="4" t="s">
        <v>31</v>
      </c>
      <c r="F170">
        <v>5</v>
      </c>
      <c r="G170" t="s">
        <v>61</v>
      </c>
    </row>
    <row r="171" spans="1:7">
      <c r="A171" s="5" t="s">
        <v>3</v>
      </c>
      <c r="B171" s="7">
        <f>5/23*0.24</f>
        <v>5.2173913043478258E-2</v>
      </c>
      <c r="C171" s="2">
        <f>ROUND(C161*B171,2)</f>
        <v>115.62</v>
      </c>
      <c r="E171" s="4" t="s">
        <v>32</v>
      </c>
    </row>
    <row r="172" spans="1:7">
      <c r="A172" s="5" t="s">
        <v>4</v>
      </c>
      <c r="B172" s="7">
        <f>5/23*0.05</f>
        <v>1.0869565217391304E-2</v>
      </c>
      <c r="C172" s="2">
        <f>ROUND(C161*B172,2)</f>
        <v>24.09</v>
      </c>
      <c r="E172" s="4" t="s">
        <v>33</v>
      </c>
    </row>
    <row r="173" spans="1:7">
      <c r="A173" s="5" t="s">
        <v>30</v>
      </c>
      <c r="B173" s="8">
        <f>5/23*1%</f>
        <v>2.1739130434782609E-3</v>
      </c>
      <c r="C173" s="2">
        <f>ROUND(C161*B173,2)</f>
        <v>4.82</v>
      </c>
      <c r="E173" s="4" t="s">
        <v>34</v>
      </c>
    </row>
    <row r="175" spans="1:7">
      <c r="E175" s="6">
        <v>41214</v>
      </c>
    </row>
    <row r="176" spans="1:7">
      <c r="B176" t="s">
        <v>0</v>
      </c>
      <c r="C176" s="12">
        <v>2216.04</v>
      </c>
      <c r="E176" t="s">
        <v>7</v>
      </c>
    </row>
    <row r="177" spans="1:8">
      <c r="B177" s="10" t="s">
        <v>8</v>
      </c>
    </row>
    <row r="178" spans="1:8">
      <c r="A178" s="5" t="s">
        <v>10</v>
      </c>
      <c r="B178" s="7">
        <f>5/24</f>
        <v>0.20833333333333334</v>
      </c>
      <c r="C178" s="2">
        <f>ROUND(C176*B178,2)</f>
        <v>461.68</v>
      </c>
      <c r="E178" s="3" t="s">
        <v>68</v>
      </c>
      <c r="F178">
        <v>5</v>
      </c>
      <c r="G178" t="s">
        <v>62</v>
      </c>
    </row>
    <row r="179" spans="1:8">
      <c r="A179" s="5" t="s">
        <v>11</v>
      </c>
      <c r="B179" s="7">
        <f>1/24</f>
        <v>4.1666666666666664E-2</v>
      </c>
      <c r="C179" s="2">
        <f>ROUND(C176*B179,2)</f>
        <v>92.34</v>
      </c>
      <c r="E179" s="3" t="s">
        <v>40</v>
      </c>
      <c r="F179">
        <v>1</v>
      </c>
      <c r="G179" t="s">
        <v>65</v>
      </c>
    </row>
    <row r="180" spans="1:8">
      <c r="A180" s="5" t="s">
        <v>12</v>
      </c>
      <c r="B180" s="7">
        <f>1/24</f>
        <v>4.1666666666666664E-2</v>
      </c>
      <c r="C180" s="2">
        <f>ROUND(C176*B180,2)</f>
        <v>92.34</v>
      </c>
      <c r="E180" s="3" t="s">
        <v>40</v>
      </c>
      <c r="F180">
        <v>1</v>
      </c>
      <c r="G180" t="s">
        <v>20</v>
      </c>
    </row>
    <row r="181" spans="1:8">
      <c r="A181" s="5" t="s">
        <v>13</v>
      </c>
      <c r="B181" s="7">
        <f>4/24</f>
        <v>0.16666666666666666</v>
      </c>
      <c r="C181" s="2">
        <f>ROUNDDOWN(C176*B181,2)</f>
        <v>369.34</v>
      </c>
      <c r="E181" s="3" t="s">
        <v>38</v>
      </c>
      <c r="F181">
        <v>4</v>
      </c>
      <c r="G181" t="s">
        <v>70</v>
      </c>
    </row>
    <row r="182" spans="1:8">
      <c r="A182" s="5" t="s">
        <v>14</v>
      </c>
      <c r="B182" s="7">
        <f>2/24</f>
        <v>8.3333333333333329E-2</v>
      </c>
      <c r="C182" s="2">
        <f>ROUND(C176*B182,2)</f>
        <v>184.67</v>
      </c>
      <c r="E182" s="3" t="s">
        <v>39</v>
      </c>
      <c r="F182">
        <v>2</v>
      </c>
      <c r="G182" t="s">
        <v>67</v>
      </c>
    </row>
    <row r="183" spans="1:8">
      <c r="A183" s="5" t="s">
        <v>15</v>
      </c>
      <c r="B183" s="7">
        <f>2/24</f>
        <v>8.3333333333333329E-2</v>
      </c>
      <c r="C183" s="2">
        <f>ROUND(C176*B183,2)</f>
        <v>184.67</v>
      </c>
      <c r="E183" s="3" t="s">
        <v>39</v>
      </c>
      <c r="F183">
        <v>2</v>
      </c>
      <c r="G183" t="s">
        <v>28</v>
      </c>
    </row>
    <row r="184" spans="1:8">
      <c r="A184" s="5" t="s">
        <v>1</v>
      </c>
      <c r="B184" s="7">
        <f>4/24</f>
        <v>0.16666666666666666</v>
      </c>
      <c r="C184" s="2">
        <f>ROUND(C176*B184,2)</f>
        <v>369.34</v>
      </c>
      <c r="E184" s="11" t="s">
        <v>38</v>
      </c>
      <c r="F184">
        <v>4</v>
      </c>
      <c r="G184" t="s">
        <v>23</v>
      </c>
    </row>
    <row r="185" spans="1:8">
      <c r="A185" s="5" t="s">
        <v>2</v>
      </c>
      <c r="B185" s="7">
        <f>5/24*0.7</f>
        <v>0.14583333333333334</v>
      </c>
      <c r="C185" s="2">
        <f>ROUND(C176*B185,2)</f>
        <v>323.17</v>
      </c>
      <c r="E185" s="4" t="s">
        <v>42</v>
      </c>
      <c r="F185">
        <v>5</v>
      </c>
      <c r="G185" t="s">
        <v>61</v>
      </c>
    </row>
    <row r="186" spans="1:8">
      <c r="A186" s="5" t="s">
        <v>3</v>
      </c>
      <c r="B186" s="7">
        <f>5/24*0.24</f>
        <v>0.05</v>
      </c>
      <c r="C186" s="2">
        <f>ROUND(C176*B186,2)</f>
        <v>110.8</v>
      </c>
      <c r="E186" s="4" t="s">
        <v>43</v>
      </c>
    </row>
    <row r="187" spans="1:8">
      <c r="A187" s="5" t="s">
        <v>4</v>
      </c>
      <c r="B187" s="7">
        <f>5/24*0.05</f>
        <v>1.0416666666666668E-2</v>
      </c>
      <c r="C187" s="2">
        <f>ROUND(C176*B187,2)</f>
        <v>23.08</v>
      </c>
      <c r="E187" s="4" t="s">
        <v>44</v>
      </c>
    </row>
    <row r="188" spans="1:8">
      <c r="A188" s="5" t="s">
        <v>30</v>
      </c>
      <c r="B188" s="8">
        <f>5/24*1%</f>
        <v>2.0833333333333333E-3</v>
      </c>
      <c r="C188" s="2">
        <f>ROUND(C176*B188,2)</f>
        <v>4.62</v>
      </c>
      <c r="E188" s="4" t="s">
        <v>45</v>
      </c>
    </row>
    <row r="190" spans="1:8">
      <c r="E190" s="6">
        <v>41244</v>
      </c>
    </row>
    <row r="191" spans="1:8">
      <c r="B191" t="s">
        <v>0</v>
      </c>
      <c r="C191" s="12">
        <v>2216.04</v>
      </c>
      <c r="E191" t="s">
        <v>7</v>
      </c>
    </row>
    <row r="192" spans="1:8">
      <c r="B192" s="10" t="s">
        <v>8</v>
      </c>
      <c r="H192" t="s">
        <v>76</v>
      </c>
    </row>
    <row r="193" spans="1:7">
      <c r="A193" s="5" t="s">
        <v>10</v>
      </c>
      <c r="B193" s="7">
        <f>5/25</f>
        <v>0.2</v>
      </c>
      <c r="C193" s="2">
        <f>ROUND(C191*B193,2)</f>
        <v>443.21</v>
      </c>
      <c r="E193" s="3" t="s">
        <v>75</v>
      </c>
      <c r="F193">
        <v>5</v>
      </c>
      <c r="G193" t="s">
        <v>62</v>
      </c>
    </row>
    <row r="194" spans="1:7">
      <c r="A194" s="5" t="s">
        <v>11</v>
      </c>
      <c r="B194" s="7">
        <f>1/25</f>
        <v>0.04</v>
      </c>
      <c r="C194" s="2">
        <f>ROUND(C191*B194,2)</f>
        <v>88.64</v>
      </c>
      <c r="E194" s="3" t="s">
        <v>49</v>
      </c>
      <c r="F194">
        <v>1</v>
      </c>
      <c r="G194" t="s">
        <v>65</v>
      </c>
    </row>
    <row r="195" spans="1:7">
      <c r="A195" s="5" t="s">
        <v>12</v>
      </c>
      <c r="B195" s="7">
        <f>1/25</f>
        <v>0.04</v>
      </c>
      <c r="C195" s="2">
        <f>ROUND(C191*B195,2)</f>
        <v>88.64</v>
      </c>
      <c r="E195" s="3" t="s">
        <v>49</v>
      </c>
      <c r="F195">
        <v>1</v>
      </c>
      <c r="G195" t="s">
        <v>20</v>
      </c>
    </row>
    <row r="196" spans="1:7">
      <c r="A196" s="5" t="s">
        <v>13</v>
      </c>
      <c r="B196" s="7">
        <f>4/25</f>
        <v>0.16</v>
      </c>
      <c r="C196" s="2">
        <f>ROUND(C191*B196,2)</f>
        <v>354.57</v>
      </c>
      <c r="E196" s="3" t="s">
        <v>47</v>
      </c>
      <c r="F196">
        <v>4</v>
      </c>
      <c r="G196" t="s">
        <v>70</v>
      </c>
    </row>
    <row r="197" spans="1:7">
      <c r="A197" s="5" t="s">
        <v>14</v>
      </c>
      <c r="B197" s="7">
        <f>2/25</f>
        <v>0.08</v>
      </c>
      <c r="C197" s="2">
        <f>ROUND(C191*B197,2)</f>
        <v>177.28</v>
      </c>
      <c r="E197" s="3" t="s">
        <v>48</v>
      </c>
      <c r="F197">
        <v>2</v>
      </c>
      <c r="G197" t="s">
        <v>67</v>
      </c>
    </row>
    <row r="198" spans="1:7">
      <c r="A198" s="5" t="s">
        <v>15</v>
      </c>
      <c r="B198" s="7">
        <f>2/25</f>
        <v>0.08</v>
      </c>
      <c r="C198" s="2">
        <f>ROUND(C191*B198,2)</f>
        <v>177.28</v>
      </c>
      <c r="E198" s="3" t="s">
        <v>48</v>
      </c>
      <c r="F198">
        <v>2</v>
      </c>
      <c r="G198" t="s">
        <v>28</v>
      </c>
    </row>
    <row r="199" spans="1:7">
      <c r="A199" s="5" t="s">
        <v>1</v>
      </c>
      <c r="B199" s="7">
        <f>4/25</f>
        <v>0.16</v>
      </c>
      <c r="C199" s="2">
        <f>ROUND(C191*B199,2)</f>
        <v>354.57</v>
      </c>
      <c r="E199" s="11" t="s">
        <v>47</v>
      </c>
      <c r="F199">
        <v>4</v>
      </c>
      <c r="G199" t="s">
        <v>23</v>
      </c>
    </row>
    <row r="200" spans="1:7">
      <c r="A200" s="5" t="s">
        <v>2</v>
      </c>
      <c r="B200" s="7">
        <f>6/25*0.7</f>
        <v>0.16799999999999998</v>
      </c>
      <c r="C200" s="2">
        <f>ROUND(C191*B200,2)</f>
        <v>372.29</v>
      </c>
      <c r="E200" s="4" t="s">
        <v>71</v>
      </c>
      <c r="F200">
        <v>6</v>
      </c>
      <c r="G200" t="s">
        <v>61</v>
      </c>
    </row>
    <row r="201" spans="1:7">
      <c r="A201" s="5" t="s">
        <v>3</v>
      </c>
      <c r="B201" s="7">
        <f>6/25*0.24</f>
        <v>5.7599999999999998E-2</v>
      </c>
      <c r="C201" s="2">
        <f>ROUND(C191*B201,2)</f>
        <v>127.64</v>
      </c>
      <c r="E201" s="4" t="s">
        <v>72</v>
      </c>
    </row>
    <row r="202" spans="1:7">
      <c r="A202" s="5" t="s">
        <v>4</v>
      </c>
      <c r="B202" s="7">
        <f>6/25*0.05</f>
        <v>1.2E-2</v>
      </c>
      <c r="C202" s="2">
        <f>ROUND(C191*B202,2)</f>
        <v>26.59</v>
      </c>
      <c r="E202" s="4" t="s">
        <v>73</v>
      </c>
    </row>
    <row r="203" spans="1:7">
      <c r="A203" s="5" t="s">
        <v>30</v>
      </c>
      <c r="B203" s="8">
        <f>6/25*1%</f>
        <v>2.3999999999999998E-3</v>
      </c>
      <c r="C203" s="2">
        <f>ROUND(C191*B203,2)</f>
        <v>5.32</v>
      </c>
      <c r="E203" s="4" t="s">
        <v>74</v>
      </c>
    </row>
  </sheetData>
  <pageMargins left="0.7" right="0.7" top="0.4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AXA Insurance Singapore Pte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Seow Yen</dc:creator>
  <cp:lastModifiedBy>Tan Seow Yen</cp:lastModifiedBy>
  <cp:lastPrinted>2012-06-06T12:31:21Z</cp:lastPrinted>
  <dcterms:created xsi:type="dcterms:W3CDTF">2011-02-10T09:18:47Z</dcterms:created>
  <dcterms:modified xsi:type="dcterms:W3CDTF">2012-12-07T07:16:56Z</dcterms:modified>
</cp:coreProperties>
</file>