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35.xml" ContentType="application/vnd.openxmlformats-officedocument.drawing+xml"/>
  <Override PartName="/xl/drawings/drawing44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/>
  <bookViews>
    <workbookView showHorizontalScroll="0" showVerticalScroll="0" showSheetTabs="0" xWindow="240" yWindow="60" windowWidth="20055" windowHeight="7950"/>
  </bookViews>
  <sheets>
    <sheet name="MENU_PRINCIPAL" sheetId="11" r:id="rId1"/>
    <sheet name="HOME" sheetId="1" r:id="rId2"/>
    <sheet name="FABRICAR GAIOLAS" sheetId="17" r:id="rId3"/>
    <sheet name="FABRICAR_COLUNAS" sheetId="16" r:id="rId4"/>
    <sheet name="BASE_DE_DADOS" sheetId="18" r:id="rId5"/>
    <sheet name="MENU_CORTE_DOBRA" sheetId="19" r:id="rId6"/>
    <sheet name="CD_3-1,50" sheetId="23" r:id="rId7"/>
    <sheet name="CD_1-4 3X1,50" sheetId="101" r:id="rId8"/>
    <sheet name="CD_3-8 3X1,50" sheetId="102" r:id="rId9"/>
    <sheet name="CD_3-1,20" sheetId="21" r:id="rId10"/>
    <sheet name="CD_22 3X1,20" sheetId="85" r:id="rId11"/>
    <sheet name="CD_20 3X1,20" sheetId="87" r:id="rId12"/>
    <sheet name="CD_18 3X1,20" sheetId="86" r:id="rId13"/>
    <sheet name="CD_16 3X1,20" sheetId="88" r:id="rId14"/>
    <sheet name="CD_14 3X1,20" sheetId="89" r:id="rId15"/>
    <sheet name="CD_13 3X1,20" sheetId="98" r:id="rId16"/>
    <sheet name="CD_12 3X1,20" sheetId="90" r:id="rId17"/>
    <sheet name="CD_11-1-8 3X1,20" sheetId="91" r:id="rId18"/>
    <sheet name="CD_9 3X1,20" sheetId="92" r:id="rId19"/>
    <sheet name="CD_8 3X1,20" sheetId="93" r:id="rId20"/>
    <sheet name="CD_3-16 3X1,20" sheetId="94" r:id="rId21"/>
    <sheet name="CD_1-4 3X1,20" sheetId="95" r:id="rId22"/>
    <sheet name="CD_5-16 3X1,20" sheetId="96" r:id="rId23"/>
    <sheet name="CD_3-8 3X1,20" sheetId="97" r:id="rId24"/>
    <sheet name="XADREZ #12" sheetId="99" r:id="rId25"/>
    <sheet name="XADREZ #1-8" sheetId="100" r:id="rId26"/>
    <sheet name="BASE_DE_CD" sheetId="13" r:id="rId27"/>
    <sheet name="CD_2-1,20" sheetId="20" r:id="rId28"/>
    <sheet name="CD_22 2X1,20" sheetId="22" r:id="rId29"/>
    <sheet name="CD_20 2X1,20" sheetId="73" r:id="rId30"/>
    <sheet name="CD_18 2X1,20" sheetId="74" r:id="rId31"/>
    <sheet name="CD_16 2X1,20" sheetId="75" r:id="rId32"/>
    <sheet name="CD_14 2X1,20" sheetId="76" r:id="rId33"/>
    <sheet name="CD_12 2X1,20" sheetId="77" r:id="rId34"/>
    <sheet name="CD_1-8 2X1,20" sheetId="78" r:id="rId35"/>
    <sheet name="CD_9 2X1,20" sheetId="79" r:id="rId36"/>
    <sheet name="CD_8 2X1,20" sheetId="80" r:id="rId37"/>
    <sheet name="CD_3-16 2X1,20" sheetId="81" r:id="rId38"/>
    <sheet name="CD_1-4 2X1,20" sheetId="82" r:id="rId39"/>
    <sheet name="CD_5-16 2X1,20" sheetId="83" r:id="rId40"/>
    <sheet name="CD_3-8 2X1,20" sheetId="84" r:id="rId41"/>
    <sheet name="CHAPA #14" sheetId="2" r:id="rId42"/>
    <sheet name="CHAPA #16" sheetId="4" r:id="rId43"/>
    <sheet name="CHAPA #18" sheetId="5" r:id="rId44"/>
    <sheet name="CHAPA #20" sheetId="6" r:id="rId45"/>
    <sheet name="CHAPA #1-8" sheetId="7" r:id="rId46"/>
    <sheet name="CHAPA #3-16" sheetId="8" r:id="rId47"/>
    <sheet name="CHAPA #1-4" sheetId="9" r:id="rId48"/>
    <sheet name="CHAPA #3-8" sheetId="10" r:id="rId49"/>
  </sheets>
  <calcPr calcId="124519"/>
</workbook>
</file>

<file path=xl/calcChain.xml><?xml version="1.0" encoding="utf-8"?>
<calcChain xmlns="http://schemas.openxmlformats.org/spreadsheetml/2006/main">
  <c r="N6" i="13"/>
  <c r="I7" i="102"/>
  <c r="L7" s="1"/>
  <c r="I12" i="101"/>
  <c r="G12"/>
  <c r="E12"/>
  <c r="C12"/>
  <c r="B12"/>
  <c r="L7"/>
  <c r="I7"/>
  <c r="I12" i="100"/>
  <c r="G12"/>
  <c r="E12"/>
  <c r="C12"/>
  <c r="B12"/>
  <c r="I12" i="99"/>
  <c r="G12"/>
  <c r="E12"/>
  <c r="C12"/>
  <c r="B12"/>
  <c r="L7" i="100"/>
  <c r="I7"/>
  <c r="L7" i="99"/>
  <c r="I7"/>
  <c r="I12" i="96"/>
  <c r="G12"/>
  <c r="E12"/>
  <c r="C12"/>
  <c r="B12"/>
  <c r="I12" i="93"/>
  <c r="G12"/>
  <c r="E12"/>
  <c r="C12"/>
  <c r="B12"/>
  <c r="I12" i="92"/>
  <c r="G12"/>
  <c r="E12"/>
  <c r="C12"/>
  <c r="B12"/>
  <c r="I12" i="91"/>
  <c r="G12"/>
  <c r="E12"/>
  <c r="C12"/>
  <c r="B12"/>
  <c r="I12" i="90"/>
  <c r="G12"/>
  <c r="E12"/>
  <c r="C12"/>
  <c r="B12"/>
  <c r="I12" i="98"/>
  <c r="G12"/>
  <c r="E12"/>
  <c r="C12"/>
  <c r="B12"/>
  <c r="I7"/>
  <c r="L7" s="1"/>
  <c r="I12" i="89"/>
  <c r="G12"/>
  <c r="E12"/>
  <c r="C12"/>
  <c r="B12"/>
  <c r="I12" i="88"/>
  <c r="G12"/>
  <c r="E12"/>
  <c r="C12"/>
  <c r="B12"/>
  <c r="I12" i="86"/>
  <c r="G12"/>
  <c r="E12"/>
  <c r="C12"/>
  <c r="B12"/>
  <c r="I12" i="87"/>
  <c r="G12"/>
  <c r="E12"/>
  <c r="C12"/>
  <c r="B12"/>
  <c r="I7" i="97"/>
  <c r="L7" s="1"/>
  <c r="L7" i="96"/>
  <c r="I7"/>
  <c r="I7" i="95"/>
  <c r="L7" s="1"/>
  <c r="C12" s="1"/>
  <c r="I7" i="94"/>
  <c r="L7" s="1"/>
  <c r="L7" i="93"/>
  <c r="I7"/>
  <c r="L7" i="92"/>
  <c r="I7"/>
  <c r="L7" i="91"/>
  <c r="I7"/>
  <c r="L7" i="90"/>
  <c r="I7"/>
  <c r="L7" i="89"/>
  <c r="I7"/>
  <c r="L7" i="88"/>
  <c r="I7"/>
  <c r="L7" i="87"/>
  <c r="I7"/>
  <c r="L7" i="86"/>
  <c r="I7"/>
  <c r="I7" i="85"/>
  <c r="L7" s="1"/>
  <c r="E12" s="1"/>
  <c r="I12" i="84"/>
  <c r="G12"/>
  <c r="E12"/>
  <c r="C12"/>
  <c r="B12"/>
  <c r="I7"/>
  <c r="L7" s="1"/>
  <c r="I7" i="83"/>
  <c r="L7" s="1"/>
  <c r="I12" i="82"/>
  <c r="G12"/>
  <c r="E12"/>
  <c r="C12"/>
  <c r="B12"/>
  <c r="I7"/>
  <c r="L7" s="1"/>
  <c r="I7" i="81"/>
  <c r="L7" s="1"/>
  <c r="I7" i="80"/>
  <c r="L7" s="1"/>
  <c r="I12" i="79"/>
  <c r="G12"/>
  <c r="E12"/>
  <c r="C12"/>
  <c r="B12"/>
  <c r="I7"/>
  <c r="L7" s="1"/>
  <c r="I7" i="78"/>
  <c r="L7" s="1"/>
  <c r="I12" i="77"/>
  <c r="G12"/>
  <c r="E12"/>
  <c r="C12"/>
  <c r="B12"/>
  <c r="I7"/>
  <c r="L7" s="1"/>
  <c r="I12" i="76"/>
  <c r="G12"/>
  <c r="E12"/>
  <c r="C12"/>
  <c r="B12"/>
  <c r="I7"/>
  <c r="L7" s="1"/>
  <c r="I12" i="75"/>
  <c r="G12"/>
  <c r="E12"/>
  <c r="C12"/>
  <c r="B12"/>
  <c r="C12" i="74"/>
  <c r="I12"/>
  <c r="G12"/>
  <c r="E12"/>
  <c r="B12"/>
  <c r="I7" i="75"/>
  <c r="L7" s="1"/>
  <c r="I7" i="74"/>
  <c r="L7" s="1"/>
  <c r="I7" i="73"/>
  <c r="G12" i="97" l="1"/>
  <c r="I12"/>
  <c r="B12"/>
  <c r="C12"/>
  <c r="E12"/>
  <c r="C12" i="94"/>
  <c r="E12"/>
  <c r="G12"/>
  <c r="I12"/>
  <c r="B12"/>
  <c r="E12" i="102"/>
  <c r="G12"/>
  <c r="C12"/>
  <c r="I12"/>
  <c r="B12"/>
  <c r="B12" i="95"/>
  <c r="I12"/>
  <c r="G12"/>
  <c r="E12"/>
  <c r="C12" i="85"/>
  <c r="B12"/>
  <c r="I12"/>
  <c r="G12"/>
  <c r="I12" i="83"/>
  <c r="B12"/>
  <c r="C12"/>
  <c r="G12"/>
  <c r="E12"/>
  <c r="E12" i="81"/>
  <c r="C12"/>
  <c r="G12"/>
  <c r="I12"/>
  <c r="B12"/>
  <c r="E12" i="80"/>
  <c r="C12"/>
  <c r="G12"/>
  <c r="I12"/>
  <c r="B12"/>
  <c r="E12" i="78"/>
  <c r="C12"/>
  <c r="G12"/>
  <c r="I12"/>
  <c r="B12"/>
  <c r="L7" i="73" l="1"/>
  <c r="C12" l="1"/>
  <c r="E12"/>
  <c r="B12"/>
  <c r="G12"/>
  <c r="I12"/>
  <c r="I7" i="22"/>
  <c r="L7" s="1"/>
  <c r="E12" s="1"/>
  <c r="C12" l="1"/>
  <c r="I12"/>
  <c r="B12"/>
  <c r="G12"/>
  <c r="R37" i="13"/>
  <c r="Q37"/>
  <c r="P37"/>
  <c r="O37"/>
  <c r="N37"/>
  <c r="F37"/>
  <c r="G37" s="1"/>
  <c r="R36"/>
  <c r="Q36"/>
  <c r="P36"/>
  <c r="O36"/>
  <c r="N36"/>
  <c r="G36"/>
  <c r="F36"/>
  <c r="L36" s="1"/>
  <c r="R34"/>
  <c r="Q34"/>
  <c r="P34"/>
  <c r="O34"/>
  <c r="N34"/>
  <c r="L34"/>
  <c r="H34"/>
  <c r="G34"/>
  <c r="M34" s="1"/>
  <c r="F34"/>
  <c r="J34" s="1"/>
  <c r="R33"/>
  <c r="Q33"/>
  <c r="P33"/>
  <c r="O33"/>
  <c r="N33"/>
  <c r="M33"/>
  <c r="L33"/>
  <c r="I33"/>
  <c r="H33"/>
  <c r="G33"/>
  <c r="F33"/>
  <c r="J33" s="1"/>
  <c r="R32"/>
  <c r="Q32"/>
  <c r="P32"/>
  <c r="O32"/>
  <c r="N32"/>
  <c r="F32"/>
  <c r="G32" s="1"/>
  <c r="R31"/>
  <c r="Q31"/>
  <c r="P31"/>
  <c r="O31"/>
  <c r="N31"/>
  <c r="G31"/>
  <c r="M31" s="1"/>
  <c r="F31"/>
  <c r="L31" s="1"/>
  <c r="R30"/>
  <c r="Q30"/>
  <c r="P30"/>
  <c r="O30"/>
  <c r="N30"/>
  <c r="L30"/>
  <c r="H30"/>
  <c r="G30"/>
  <c r="M30" s="1"/>
  <c r="F30"/>
  <c r="J30" s="1"/>
  <c r="R29"/>
  <c r="Q29"/>
  <c r="P29"/>
  <c r="O29"/>
  <c r="N29"/>
  <c r="M29"/>
  <c r="L29"/>
  <c r="I29"/>
  <c r="H29"/>
  <c r="G29"/>
  <c r="K29" s="1"/>
  <c r="F29"/>
  <c r="J29" s="1"/>
  <c r="R28"/>
  <c r="Q28"/>
  <c r="P28"/>
  <c r="O28"/>
  <c r="N28"/>
  <c r="F28"/>
  <c r="G28" s="1"/>
  <c r="R27"/>
  <c r="Q27"/>
  <c r="P27"/>
  <c r="O27"/>
  <c r="N27"/>
  <c r="G27"/>
  <c r="M27" s="1"/>
  <c r="F27"/>
  <c r="L27" s="1"/>
  <c r="R26"/>
  <c r="Q26"/>
  <c r="P26"/>
  <c r="O26"/>
  <c r="N26"/>
  <c r="L26"/>
  <c r="H26"/>
  <c r="G26"/>
  <c r="M26" s="1"/>
  <c r="F26"/>
  <c r="J26" s="1"/>
  <c r="R25"/>
  <c r="Q25"/>
  <c r="P25"/>
  <c r="O25"/>
  <c r="N25"/>
  <c r="M25"/>
  <c r="L25"/>
  <c r="I25"/>
  <c r="H25"/>
  <c r="G25"/>
  <c r="K25" s="1"/>
  <c r="F25"/>
  <c r="J25" s="1"/>
  <c r="R24"/>
  <c r="Q24"/>
  <c r="P24"/>
  <c r="O24"/>
  <c r="N24"/>
  <c r="F24"/>
  <c r="G24" s="1"/>
  <c r="R23"/>
  <c r="Q23"/>
  <c r="P23"/>
  <c r="O23"/>
  <c r="N23"/>
  <c r="G23"/>
  <c r="M23" s="1"/>
  <c r="F23"/>
  <c r="L23" s="1"/>
  <c r="R22"/>
  <c r="Q22"/>
  <c r="P22"/>
  <c r="O22"/>
  <c r="N22"/>
  <c r="L22"/>
  <c r="H22"/>
  <c r="G22"/>
  <c r="M22" s="1"/>
  <c r="F22"/>
  <c r="J22" s="1"/>
  <c r="R21"/>
  <c r="Q21"/>
  <c r="P21"/>
  <c r="O21"/>
  <c r="N21"/>
  <c r="L21"/>
  <c r="H21"/>
  <c r="F21"/>
  <c r="J21" s="1"/>
  <c r="R20"/>
  <c r="Q20"/>
  <c r="P20"/>
  <c r="O20"/>
  <c r="N20"/>
  <c r="F20"/>
  <c r="G20" s="1"/>
  <c r="R19"/>
  <c r="Q19"/>
  <c r="P19"/>
  <c r="O19"/>
  <c r="N19"/>
  <c r="G19"/>
  <c r="M19" s="1"/>
  <c r="F19"/>
  <c r="L19" s="1"/>
  <c r="R17"/>
  <c r="Q17"/>
  <c r="P17"/>
  <c r="O17"/>
  <c r="N17"/>
  <c r="L17"/>
  <c r="H17"/>
  <c r="G17"/>
  <c r="M17" s="1"/>
  <c r="F17"/>
  <c r="J17" s="1"/>
  <c r="R16"/>
  <c r="Q16"/>
  <c r="P16"/>
  <c r="O16"/>
  <c r="N16"/>
  <c r="L16"/>
  <c r="H16"/>
  <c r="F16"/>
  <c r="J16" s="1"/>
  <c r="R14"/>
  <c r="Q14"/>
  <c r="P14"/>
  <c r="O14"/>
  <c r="N14"/>
  <c r="F14"/>
  <c r="G14" s="1"/>
  <c r="R13"/>
  <c r="Q13"/>
  <c r="P13"/>
  <c r="O13"/>
  <c r="N13"/>
  <c r="G13"/>
  <c r="M13" s="1"/>
  <c r="F13"/>
  <c r="L13" s="1"/>
  <c r="R12"/>
  <c r="Q12"/>
  <c r="P12"/>
  <c r="O12"/>
  <c r="N12"/>
  <c r="L12"/>
  <c r="H12"/>
  <c r="G12"/>
  <c r="M12" s="1"/>
  <c r="F12"/>
  <c r="J12" s="1"/>
  <c r="R11"/>
  <c r="Q11"/>
  <c r="P11"/>
  <c r="O11"/>
  <c r="N11"/>
  <c r="F11"/>
  <c r="J11" s="1"/>
  <c r="R10"/>
  <c r="Q10"/>
  <c r="P10"/>
  <c r="O10"/>
  <c r="N10"/>
  <c r="J10"/>
  <c r="F10"/>
  <c r="G10" s="1"/>
  <c r="R9"/>
  <c r="Q9"/>
  <c r="P9"/>
  <c r="O9"/>
  <c r="N9"/>
  <c r="G9"/>
  <c r="F9"/>
  <c r="L9" s="1"/>
  <c r="R8"/>
  <c r="Q8"/>
  <c r="P8"/>
  <c r="O8"/>
  <c r="N8"/>
  <c r="L8"/>
  <c r="H8"/>
  <c r="G8"/>
  <c r="M8" s="1"/>
  <c r="F8"/>
  <c r="J8" s="1"/>
  <c r="R7"/>
  <c r="Q7"/>
  <c r="P7"/>
  <c r="O7"/>
  <c r="N7"/>
  <c r="F7"/>
  <c r="J7" s="1"/>
  <c r="R6"/>
  <c r="Q6"/>
  <c r="P6"/>
  <c r="O6"/>
  <c r="F6"/>
  <c r="G6" s="1"/>
  <c r="I7" i="10"/>
  <c r="L7" s="1"/>
  <c r="I7" i="9"/>
  <c r="L7" s="1"/>
  <c r="I7" i="8"/>
  <c r="L7" s="1"/>
  <c r="I7" i="7"/>
  <c r="L7" s="1"/>
  <c r="I7" i="6"/>
  <c r="L7" s="1"/>
  <c r="I7" i="5"/>
  <c r="L7" s="1"/>
  <c r="I7" i="2"/>
  <c r="L7" s="1"/>
  <c r="I7" i="4"/>
  <c r="L7" s="1"/>
  <c r="K10" i="13" l="1"/>
  <c r="K24"/>
  <c r="M9"/>
  <c r="K33"/>
  <c r="M36"/>
  <c r="K13"/>
  <c r="J14"/>
  <c r="K14" s="1"/>
  <c r="J20"/>
  <c r="K20" s="1"/>
  <c r="K23"/>
  <c r="J24"/>
  <c r="J28"/>
  <c r="K28" s="1"/>
  <c r="K31"/>
  <c r="J32"/>
  <c r="K32" s="1"/>
  <c r="J37"/>
  <c r="K37" s="1"/>
  <c r="H7"/>
  <c r="L7"/>
  <c r="K8"/>
  <c r="J9"/>
  <c r="K9" s="1"/>
  <c r="H11"/>
  <c r="L11"/>
  <c r="K12"/>
  <c r="J13"/>
  <c r="K17"/>
  <c r="J19"/>
  <c r="K19" s="1"/>
  <c r="K22"/>
  <c r="J23"/>
  <c r="K26"/>
  <c r="J27"/>
  <c r="K27" s="1"/>
  <c r="K30"/>
  <c r="J31"/>
  <c r="K34"/>
  <c r="J36"/>
  <c r="K36" s="1"/>
  <c r="H6"/>
  <c r="I6" s="1"/>
  <c r="L6"/>
  <c r="M6" s="1"/>
  <c r="G7"/>
  <c r="H10"/>
  <c r="I10" s="1"/>
  <c r="L10"/>
  <c r="M10" s="1"/>
  <c r="G11"/>
  <c r="H14"/>
  <c r="I14" s="1"/>
  <c r="L14"/>
  <c r="M14" s="1"/>
  <c r="G16"/>
  <c r="H20"/>
  <c r="I20" s="1"/>
  <c r="L20"/>
  <c r="M20" s="1"/>
  <c r="G21"/>
  <c r="H24"/>
  <c r="I24" s="1"/>
  <c r="L24"/>
  <c r="M24" s="1"/>
  <c r="I27"/>
  <c r="H28"/>
  <c r="I28" s="1"/>
  <c r="L28"/>
  <c r="M28" s="1"/>
  <c r="H32"/>
  <c r="I32" s="1"/>
  <c r="L32"/>
  <c r="M32" s="1"/>
  <c r="H37"/>
  <c r="I37" s="1"/>
  <c r="L37"/>
  <c r="M37" s="1"/>
  <c r="J6"/>
  <c r="K6" s="1"/>
  <c r="I8"/>
  <c r="H9"/>
  <c r="I9" s="1"/>
  <c r="I12"/>
  <c r="H13"/>
  <c r="I13" s="1"/>
  <c r="I17"/>
  <c r="H19"/>
  <c r="I19" s="1"/>
  <c r="I22"/>
  <c r="H23"/>
  <c r="I23" s="1"/>
  <c r="I26"/>
  <c r="H27"/>
  <c r="I30"/>
  <c r="H31"/>
  <c r="I31" s="1"/>
  <c r="I34"/>
  <c r="H36"/>
  <c r="I36" s="1"/>
  <c r="K21" l="1"/>
  <c r="M21"/>
  <c r="I21"/>
  <c r="K16"/>
  <c r="M16"/>
  <c r="I16"/>
  <c r="K11"/>
  <c r="I11"/>
  <c r="M11"/>
  <c r="K7"/>
  <c r="M7"/>
  <c r="I7"/>
</calcChain>
</file>

<file path=xl/sharedStrings.xml><?xml version="1.0" encoding="utf-8"?>
<sst xmlns="http://schemas.openxmlformats.org/spreadsheetml/2006/main" count="445" uniqueCount="83">
  <si>
    <t>QUANTIDADE</t>
  </si>
  <si>
    <t>MEDIDA 2 MM</t>
  </si>
  <si>
    <t>MEDIDA 1 MM</t>
  </si>
  <si>
    <t>PARCIAL KG</t>
  </si>
  <si>
    <t>TOTAL KG</t>
  </si>
  <si>
    <t>CHAPA #14</t>
  </si>
  <si>
    <t>CHAPA #16</t>
  </si>
  <si>
    <t>CHAPA #18</t>
  </si>
  <si>
    <t>CHAPA #20</t>
  </si>
  <si>
    <t>CHAPA #1/8</t>
  </si>
  <si>
    <t>CHAPA #3/16</t>
  </si>
  <si>
    <t>CHAPA #1/4</t>
  </si>
  <si>
    <t>CHAPA #3/8</t>
  </si>
  <si>
    <t xml:space="preserve">MASTER FOLD &amp; CUT </t>
  </si>
  <si>
    <t>CALCULAR PESO CHAPA</t>
  </si>
  <si>
    <t>Descrição</t>
  </si>
  <si>
    <t xml:space="preserve">Peso </t>
  </si>
  <si>
    <t>Preço Kg</t>
  </si>
  <si>
    <t>Custo</t>
  </si>
  <si>
    <t>Preço Balcão</t>
  </si>
  <si>
    <t>Desconto 1</t>
  </si>
  <si>
    <t>%.D.1</t>
  </si>
  <si>
    <t>Desconto 2</t>
  </si>
  <si>
    <t>%.D.2</t>
  </si>
  <si>
    <t>Especial</t>
  </si>
  <si>
    <t>%.D.3</t>
  </si>
  <si>
    <t>Só Corte</t>
  </si>
  <si>
    <t>Corte/Dobra 1</t>
  </si>
  <si>
    <t>Corte/Dobra 2</t>
  </si>
  <si>
    <t xml:space="preserve">Plasma </t>
  </si>
  <si>
    <t>Plasma/Dobra</t>
  </si>
  <si>
    <t>Chapa Lisa 2 x 1,20</t>
  </si>
  <si>
    <t xml:space="preserve">Chapa lisa 2 x 1,20 # 20 </t>
  </si>
  <si>
    <t>Chapa lisa 2 x 1,20 # 18</t>
  </si>
  <si>
    <t>Chapa lisa 2 x 1,20 # 14</t>
  </si>
  <si>
    <t xml:space="preserve">Chapa lisa 2 x 1,20 # ¼ </t>
  </si>
  <si>
    <t xml:space="preserve">Chapa lisa 2 x 1,20 # 5/16 </t>
  </si>
  <si>
    <t>Chapa Lisa 3 x 1,20</t>
  </si>
  <si>
    <t>Chapa lisa 3 x 1,20 # 22</t>
  </si>
  <si>
    <t xml:space="preserve">Chapa lisa 3 x 1,20 # 16 </t>
  </si>
  <si>
    <t xml:space="preserve">Chapa lisa 3 x 1,20 # 13 </t>
  </si>
  <si>
    <t>Chapa lisa 3 x 1,20 # 12</t>
  </si>
  <si>
    <t xml:space="preserve">Chapa lisa 3 x 1,20 # 11 (1/8) </t>
  </si>
  <si>
    <t xml:space="preserve">Chapa lisa 3 x 1,20 # 3/8 </t>
  </si>
  <si>
    <t>Chapa Lisa 3 x 1,50</t>
  </si>
  <si>
    <t xml:space="preserve">Chapa lisa 3 x 1,50 # 1/4 </t>
  </si>
  <si>
    <t xml:space="preserve">Chapa lisa 3 x 1,50 # 3/8 </t>
  </si>
  <si>
    <r>
      <t xml:space="preserve">Chapa lisa 2 x 1,20 # 16 </t>
    </r>
    <r>
      <rPr>
        <b/>
        <sz val="11"/>
        <color theme="0"/>
        <rFont val="Arial"/>
        <family val="2"/>
      </rPr>
      <t xml:space="preserve"> </t>
    </r>
  </si>
  <si>
    <r>
      <t>Chapa lisa 2 x 1,20 # 12</t>
    </r>
    <r>
      <rPr>
        <b/>
        <sz val="11"/>
        <color theme="0"/>
        <rFont val="Arial"/>
        <family val="2"/>
      </rPr>
      <t xml:space="preserve"> </t>
    </r>
  </si>
  <si>
    <r>
      <rPr>
        <sz val="11"/>
        <color theme="0"/>
        <rFont val="Arial"/>
        <family val="2"/>
      </rPr>
      <t>Chapa lisa 2 x 1,20 # 11 (1/8)</t>
    </r>
    <r>
      <rPr>
        <b/>
        <sz val="11"/>
        <color theme="0"/>
        <rFont val="Arial"/>
        <family val="2"/>
      </rPr>
      <t xml:space="preserve"> </t>
    </r>
    <r>
      <rPr>
        <sz val="11"/>
        <color theme="0"/>
        <rFont val="Arial"/>
        <family val="2"/>
      </rPr>
      <t xml:space="preserve"> </t>
    </r>
  </si>
  <si>
    <r>
      <rPr>
        <sz val="11"/>
        <color theme="0"/>
        <rFont val="Arial"/>
        <family val="2"/>
      </rPr>
      <t xml:space="preserve">Chapa lisa 2 x 1,20 # 9 </t>
    </r>
    <r>
      <rPr>
        <b/>
        <sz val="11"/>
        <color theme="0"/>
        <rFont val="Arial"/>
        <family val="2"/>
      </rPr>
      <t xml:space="preserve">  </t>
    </r>
  </si>
  <si>
    <r>
      <rPr>
        <sz val="11"/>
        <color theme="0"/>
        <rFont val="Arial"/>
        <family val="2"/>
      </rPr>
      <t>Chapa lisa 2 x 1,20 # 8</t>
    </r>
    <r>
      <rPr>
        <b/>
        <sz val="11"/>
        <color theme="0"/>
        <rFont val="Arial"/>
        <family val="2"/>
      </rPr>
      <t xml:space="preserve"> </t>
    </r>
  </si>
  <si>
    <r>
      <t>Chapa lisa 2 x 1,20 # 3/16</t>
    </r>
    <r>
      <rPr>
        <b/>
        <sz val="11"/>
        <color theme="0"/>
        <rFont val="Arial"/>
        <family val="2"/>
      </rPr>
      <t xml:space="preserve"> </t>
    </r>
  </si>
  <si>
    <r>
      <t xml:space="preserve">Chapa lisa 2 x 1,20 # 3/8 </t>
    </r>
    <r>
      <rPr>
        <b/>
        <sz val="11"/>
        <color theme="0"/>
        <rFont val="Arial"/>
        <family val="2"/>
      </rPr>
      <t xml:space="preserve"> </t>
    </r>
  </si>
  <si>
    <r>
      <t xml:space="preserve">Chapa lisa 3 x 1,20 # 20 </t>
    </r>
    <r>
      <rPr>
        <b/>
        <sz val="11"/>
        <color theme="0"/>
        <rFont val="Arial"/>
        <family val="2"/>
      </rPr>
      <t xml:space="preserve"> </t>
    </r>
  </si>
  <si>
    <r>
      <t>Chapa lisa 3 x 1,20 # 18</t>
    </r>
    <r>
      <rPr>
        <b/>
        <sz val="11"/>
        <color theme="0"/>
        <rFont val="Arial"/>
        <family val="2"/>
      </rPr>
      <t xml:space="preserve"> </t>
    </r>
  </si>
  <si>
    <t xml:space="preserve">Chapa lisa 3 x 1,20 # 14 </t>
  </si>
  <si>
    <r>
      <rPr>
        <sz val="11"/>
        <color theme="0"/>
        <rFont val="Arial"/>
        <family val="2"/>
      </rPr>
      <t>Chapa lisa 3 x 1,20 # 9</t>
    </r>
    <r>
      <rPr>
        <b/>
        <sz val="11"/>
        <color theme="0"/>
        <rFont val="Arial"/>
        <family val="2"/>
      </rPr>
      <t xml:space="preserve"> </t>
    </r>
    <r>
      <rPr>
        <sz val="11"/>
        <color theme="2" tint="-0.499984740745262"/>
        <rFont val="Arial"/>
        <family val="2"/>
      </rPr>
      <t/>
    </r>
  </si>
  <si>
    <r>
      <rPr>
        <sz val="11"/>
        <color theme="0"/>
        <rFont val="Arial"/>
        <family val="2"/>
      </rPr>
      <t>Chapa lisa 3 x 1,20 # 8</t>
    </r>
    <r>
      <rPr>
        <b/>
        <sz val="11"/>
        <color theme="0"/>
        <rFont val="Arial"/>
        <family val="2"/>
      </rPr>
      <t xml:space="preserve"> </t>
    </r>
  </si>
  <si>
    <r>
      <t xml:space="preserve">Chapa lisa 3 x 1,20 # 3/16 </t>
    </r>
    <r>
      <rPr>
        <b/>
        <sz val="11"/>
        <color theme="0"/>
        <rFont val="Arial"/>
        <family val="2"/>
      </rPr>
      <t xml:space="preserve"> </t>
    </r>
  </si>
  <si>
    <r>
      <t xml:space="preserve">Chapa lisa 3 x 1,20 # ¼ </t>
    </r>
    <r>
      <rPr>
        <b/>
        <sz val="11"/>
        <color theme="0"/>
        <rFont val="Arial"/>
        <family val="2"/>
      </rPr>
      <t xml:space="preserve"> </t>
    </r>
  </si>
  <si>
    <r>
      <t xml:space="preserve">Chapa lisa 3 x 1,20 # 5/16 </t>
    </r>
    <r>
      <rPr>
        <b/>
        <sz val="11"/>
        <color theme="0"/>
        <rFont val="Arial"/>
        <family val="2"/>
      </rPr>
      <t xml:space="preserve"> </t>
    </r>
  </si>
  <si>
    <r>
      <t xml:space="preserve">Chapa </t>
    </r>
    <r>
      <rPr>
        <b/>
        <sz val="11"/>
        <color theme="0"/>
        <rFont val="Arial"/>
        <family val="2"/>
      </rPr>
      <t>xadrez</t>
    </r>
    <r>
      <rPr>
        <sz val="11"/>
        <color theme="0"/>
        <rFont val="Arial"/>
        <family val="2"/>
      </rPr>
      <t xml:space="preserve"> 3 x 1,20 # 12 </t>
    </r>
    <r>
      <rPr>
        <sz val="11"/>
        <color theme="1"/>
        <rFont val="Trebuchet MS"/>
        <family val="2"/>
        <scheme val="minor"/>
      </rPr>
      <t/>
    </r>
  </si>
  <si>
    <r>
      <t xml:space="preserve">Chapa </t>
    </r>
    <r>
      <rPr>
        <b/>
        <sz val="11"/>
        <color theme="0"/>
        <rFont val="Arial"/>
        <family val="2"/>
      </rPr>
      <t>xadrez</t>
    </r>
    <r>
      <rPr>
        <sz val="11"/>
        <color theme="0"/>
        <rFont val="Arial"/>
        <family val="2"/>
      </rPr>
      <t xml:space="preserve"> 3 x 1,20 # 1/8 </t>
    </r>
  </si>
  <si>
    <t>CHAPA #22</t>
  </si>
  <si>
    <t>CORTE</t>
  </si>
  <si>
    <t>CORTE/DOBRA 1</t>
  </si>
  <si>
    <t>CORTE/DOBRA 2</t>
  </si>
  <si>
    <t>PLASMA</t>
  </si>
  <si>
    <t>PLAMA/DOBRA</t>
  </si>
  <si>
    <t>CORTE DOBRA CH 2X1,20</t>
  </si>
  <si>
    <t>CORTE E DOBRA</t>
  </si>
  <si>
    <t>CORTE E DOBRA CH 3X1,20</t>
  </si>
  <si>
    <t>CORTE DOBRA 3X1,50</t>
  </si>
  <si>
    <t>CHAPA #12</t>
  </si>
  <si>
    <t>CHAPA #9</t>
  </si>
  <si>
    <t>CHAPA #8</t>
  </si>
  <si>
    <t>CHAPA #5/16</t>
  </si>
  <si>
    <t>CHAPA #13</t>
  </si>
  <si>
    <t>CHAPA #11 (1/8)</t>
  </si>
  <si>
    <t>CHAPA XADREZ #12</t>
  </si>
  <si>
    <t>CHAPA XADREZ #1/8</t>
  </si>
  <si>
    <t>BASE DE DADOS</t>
  </si>
</sst>
</file>

<file path=xl/styles.xml><?xml version="1.0" encoding="utf-8"?>
<styleSheet xmlns="http://schemas.openxmlformats.org/spreadsheetml/2006/main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4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2"/>
      <color theme="0"/>
      <name val="Arial Black"/>
      <family val="2"/>
    </font>
    <font>
      <sz val="15"/>
      <color theme="0"/>
      <name val="Arial Black"/>
      <family val="2"/>
    </font>
    <font>
      <sz val="15"/>
      <color theme="1"/>
      <name val="Arial Black"/>
      <family val="2"/>
    </font>
    <font>
      <sz val="11"/>
      <color theme="1"/>
      <name val="Arial"/>
      <family val="2"/>
    </font>
    <font>
      <sz val="11"/>
      <color theme="2" tint="-0.499984740745262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00B0F0"/>
      <name val="Arial"/>
      <family val="2"/>
    </font>
    <font>
      <b/>
      <sz val="12"/>
      <color rgb="FF00B050"/>
      <name val="Arial"/>
      <family val="2"/>
    </font>
    <font>
      <b/>
      <sz val="12"/>
      <color theme="6" tint="-0.499984740745262"/>
      <name val="Arial"/>
      <family val="2"/>
    </font>
    <font>
      <b/>
      <sz val="12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2060"/>
      <name val="Arial"/>
      <family val="2"/>
    </font>
    <font>
      <sz val="11"/>
      <color theme="0"/>
      <name val="Arial Black"/>
      <family val="2"/>
    </font>
    <font>
      <b/>
      <sz val="14"/>
      <color theme="1"/>
      <name val="Arial"/>
      <family val="2"/>
    </font>
    <font>
      <b/>
      <sz val="15"/>
      <color theme="1"/>
      <name val="Arial"/>
      <family val="2"/>
    </font>
    <font>
      <b/>
      <sz val="15"/>
      <name val="Arial Black"/>
      <family val="2"/>
    </font>
    <font>
      <b/>
      <sz val="20"/>
      <color theme="1"/>
      <name val="Arial"/>
      <family val="2"/>
    </font>
    <font>
      <sz val="14"/>
      <color theme="1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6"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9" fillId="2" borderId="16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10" fillId="2" borderId="19" xfId="0" applyFont="1" applyFill="1" applyBorder="1" applyAlignment="1">
      <alignment horizontal="center"/>
    </xf>
    <xf numFmtId="0" fontId="11" fillId="2" borderId="19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/>
    </xf>
    <xf numFmtId="0" fontId="9" fillId="2" borderId="19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/>
    </xf>
    <xf numFmtId="0" fontId="14" fillId="2" borderId="19" xfId="0" applyFont="1" applyFill="1" applyBorder="1" applyAlignment="1">
      <alignment horizontal="center"/>
    </xf>
    <xf numFmtId="0" fontId="15" fillId="2" borderId="21" xfId="0" applyFont="1" applyFill="1" applyBorder="1" applyAlignment="1"/>
    <xf numFmtId="0" fontId="15" fillId="2" borderId="22" xfId="0" applyFont="1" applyFill="1" applyBorder="1" applyAlignment="1"/>
    <xf numFmtId="0" fontId="16" fillId="5" borderId="24" xfId="0" applyFont="1" applyFill="1" applyBorder="1" applyAlignment="1">
      <alignment horizontal="center"/>
    </xf>
    <xf numFmtId="165" fontId="5" fillId="5" borderId="25" xfId="0" applyNumberFormat="1" applyFont="1" applyFill="1" applyBorder="1" applyAlignment="1">
      <alignment horizontal="center"/>
    </xf>
    <xf numFmtId="2" fontId="16" fillId="5" borderId="24" xfId="0" applyNumberFormat="1" applyFont="1" applyFill="1" applyBorder="1" applyAlignment="1">
      <alignment horizontal="center"/>
    </xf>
    <xf numFmtId="0" fontId="15" fillId="2" borderId="27" xfId="0" applyFont="1" applyFill="1" applyBorder="1" applyAlignment="1"/>
    <xf numFmtId="0" fontId="15" fillId="2" borderId="24" xfId="0" applyFont="1" applyFill="1" applyBorder="1" applyAlignment="1"/>
    <xf numFmtId="0" fontId="9" fillId="2" borderId="27" xfId="0" applyFont="1" applyFill="1" applyBorder="1" applyAlignment="1"/>
    <xf numFmtId="165" fontId="7" fillId="2" borderId="25" xfId="0" applyNumberFormat="1" applyFont="1" applyFill="1" applyBorder="1" applyAlignment="1">
      <alignment horizontal="center"/>
    </xf>
    <xf numFmtId="165" fontId="16" fillId="6" borderId="25" xfId="0" applyNumberFormat="1" applyFont="1" applyFill="1" applyBorder="1" applyAlignment="1">
      <alignment horizontal="center"/>
    </xf>
    <xf numFmtId="10" fontId="16" fillId="6" borderId="25" xfId="0" applyNumberFormat="1" applyFont="1" applyFill="1" applyBorder="1" applyAlignment="1">
      <alignment horizontal="center"/>
    </xf>
    <xf numFmtId="165" fontId="5" fillId="6" borderId="25" xfId="0" applyNumberFormat="1" applyFont="1" applyFill="1" applyBorder="1" applyAlignment="1">
      <alignment horizontal="center"/>
    </xf>
    <xf numFmtId="0" fontId="7" fillId="2" borderId="23" xfId="0" applyFont="1" applyFill="1" applyBorder="1" applyAlignment="1">
      <alignment vertical="top" wrapText="1"/>
    </xf>
    <xf numFmtId="0" fontId="8" fillId="2" borderId="23" xfId="0" applyFont="1" applyFill="1" applyBorder="1" applyAlignment="1">
      <alignment vertical="top" wrapText="1"/>
    </xf>
    <xf numFmtId="0" fontId="7" fillId="2" borderId="28" xfId="0" applyFont="1" applyFill="1" applyBorder="1" applyAlignment="1">
      <alignment vertical="top" wrapText="1"/>
    </xf>
    <xf numFmtId="0" fontId="18" fillId="2" borderId="1" xfId="0" applyFont="1" applyFill="1" applyBorder="1" applyAlignment="1">
      <alignment horizontal="center" vertical="center"/>
    </xf>
    <xf numFmtId="0" fontId="0" fillId="0" borderId="0" xfId="0"/>
    <xf numFmtId="165" fontId="17" fillId="6" borderId="25" xfId="0" applyNumberFormat="1" applyFont="1" applyFill="1" applyBorder="1" applyAlignment="1">
      <alignment horizontal="center"/>
    </xf>
    <xf numFmtId="165" fontId="11" fillId="6" borderId="25" xfId="0" applyNumberFormat="1" applyFont="1" applyFill="1" applyBorder="1" applyAlignment="1">
      <alignment horizontal="center"/>
    </xf>
    <xf numFmtId="165" fontId="12" fillId="6" borderId="25" xfId="0" applyNumberFormat="1" applyFont="1" applyFill="1" applyBorder="1" applyAlignment="1">
      <alignment horizontal="center"/>
    </xf>
    <xf numFmtId="165" fontId="13" fillId="6" borderId="25" xfId="0" applyNumberFormat="1" applyFont="1" applyFill="1" applyBorder="1" applyAlignment="1">
      <alignment horizontal="center"/>
    </xf>
    <xf numFmtId="165" fontId="14" fillId="6" borderId="25" xfId="0" applyNumberFormat="1" applyFont="1" applyFill="1" applyBorder="1" applyAlignment="1">
      <alignment horizontal="center"/>
    </xf>
    <xf numFmtId="0" fontId="0" fillId="6" borderId="0" xfId="0" applyFill="1"/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/>
    </xf>
    <xf numFmtId="0" fontId="23" fillId="4" borderId="7" xfId="0" applyFont="1" applyFill="1" applyBorder="1" applyAlignment="1">
      <alignment horizontal="center" vertical="center"/>
    </xf>
    <xf numFmtId="0" fontId="23" fillId="4" borderId="8" xfId="0" applyFont="1" applyFill="1" applyBorder="1" applyAlignment="1">
      <alignment horizontal="center" vertical="center"/>
    </xf>
    <xf numFmtId="0" fontId="23" fillId="4" borderId="9" xfId="0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22" fillId="4" borderId="3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21" fillId="4" borderId="3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8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2" fontId="3" fillId="3" borderId="11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2" xfId="0" applyBorder="1"/>
    <xf numFmtId="0" fontId="3" fillId="3" borderId="2" xfId="1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3" borderId="2" xfId="0" applyNumberFormat="1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 vertical="center"/>
    </xf>
    <xf numFmtId="44" fontId="18" fillId="3" borderId="10" xfId="2" applyFont="1" applyFill="1" applyBorder="1" applyAlignment="1">
      <alignment horizontal="center" vertical="center"/>
    </xf>
    <xf numFmtId="44" fontId="18" fillId="3" borderId="12" xfId="2" applyFont="1" applyFill="1" applyBorder="1" applyAlignment="1">
      <alignment horizontal="center" vertical="center"/>
    </xf>
    <xf numFmtId="44" fontId="18" fillId="3" borderId="2" xfId="2" applyFont="1" applyFill="1" applyBorder="1" applyAlignment="1">
      <alignment horizontal="center" vertical="center"/>
    </xf>
    <xf numFmtId="44" fontId="18" fillId="3" borderId="4" xfId="2" applyFont="1" applyFill="1" applyBorder="1" applyAlignment="1">
      <alignment horizontal="center" vertical="center"/>
    </xf>
    <xf numFmtId="44" fontId="18" fillId="3" borderId="5" xfId="2" applyFont="1" applyFill="1" applyBorder="1" applyAlignment="1">
      <alignment horizontal="center" vertical="center"/>
    </xf>
    <xf numFmtId="44" fontId="18" fillId="3" borderId="6" xfId="2" applyFont="1" applyFill="1" applyBorder="1" applyAlignment="1">
      <alignment horizontal="center" vertical="center"/>
    </xf>
    <xf numFmtId="44" fontId="18" fillId="3" borderId="7" xfId="2" applyFont="1" applyFill="1" applyBorder="1" applyAlignment="1">
      <alignment horizontal="center" vertical="center"/>
    </xf>
    <xf numFmtId="44" fontId="18" fillId="3" borderId="9" xfId="2" applyFont="1" applyFill="1" applyBorder="1" applyAlignment="1">
      <alignment horizontal="center" vertical="center"/>
    </xf>
    <xf numFmtId="164" fontId="3" fillId="3" borderId="11" xfId="1" applyNumberFormat="1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0" fontId="9" fillId="2" borderId="2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3" fillId="3" borderId="10" xfId="0" applyNumberFormat="1" applyFont="1" applyFill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3" fillId="3" borderId="3" xfId="1" applyNumberFormat="1" applyFont="1" applyFill="1" applyBorder="1" applyAlignment="1">
      <alignment horizontal="center" vertical="center"/>
    </xf>
    <xf numFmtId="0" fontId="3" fillId="3" borderId="4" xfId="1" applyNumberFormat="1" applyFont="1" applyFill="1" applyBorder="1" applyAlignment="1">
      <alignment horizontal="center" vertical="center"/>
    </xf>
    <xf numFmtId="0" fontId="3" fillId="3" borderId="5" xfId="1" applyNumberFormat="1" applyFont="1" applyFill="1" applyBorder="1" applyAlignment="1">
      <alignment horizontal="center" vertical="center"/>
    </xf>
    <xf numFmtId="0" fontId="3" fillId="3" borderId="0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 vertical="center"/>
    </xf>
    <xf numFmtId="0" fontId="3" fillId="3" borderId="7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 vertical="center"/>
    </xf>
    <xf numFmtId="0" fontId="3" fillId="3" borderId="9" xfId="1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4" xfId="0" applyNumberFormat="1" applyFont="1" applyFill="1" applyBorder="1" applyAlignment="1">
      <alignment horizontal="center" vertical="center"/>
    </xf>
    <xf numFmtId="0" fontId="3" fillId="3" borderId="5" xfId="0" applyNumberFormat="1" applyFont="1" applyFill="1" applyBorder="1" applyAlignment="1">
      <alignment horizontal="center" vertical="center"/>
    </xf>
    <xf numFmtId="0" fontId="3" fillId="3" borderId="0" xfId="0" applyNumberFormat="1" applyFont="1" applyFill="1" applyBorder="1" applyAlignment="1">
      <alignment horizontal="center" vertical="center"/>
    </xf>
    <xf numFmtId="0" fontId="3" fillId="3" borderId="6" xfId="0" applyNumberFormat="1" applyFont="1" applyFill="1" applyBorder="1" applyAlignment="1">
      <alignment horizontal="center" vertical="center"/>
    </xf>
    <xf numFmtId="0" fontId="3" fillId="3" borderId="7" xfId="0" applyNumberFormat="1" applyFont="1" applyFill="1" applyBorder="1" applyAlignment="1">
      <alignment horizontal="center" vertical="center"/>
    </xf>
    <xf numFmtId="0" fontId="3" fillId="3" borderId="8" xfId="0" applyNumberFormat="1" applyFont="1" applyFill="1" applyBorder="1" applyAlignment="1">
      <alignment horizontal="center" vertical="center"/>
    </xf>
    <xf numFmtId="0" fontId="3" fillId="3" borderId="9" xfId="0" applyNumberFormat="1" applyFont="1" applyFill="1" applyBorder="1" applyAlignment="1">
      <alignment horizontal="center" vertical="center"/>
    </xf>
    <xf numFmtId="164" fontId="3" fillId="3" borderId="3" xfId="1" applyNumberFormat="1" applyFont="1" applyFill="1" applyBorder="1" applyAlignment="1">
      <alignment horizontal="center" vertical="center"/>
    </xf>
    <xf numFmtId="164" fontId="3" fillId="3" borderId="4" xfId="1" applyNumberFormat="1" applyFont="1" applyFill="1" applyBorder="1" applyAlignment="1">
      <alignment horizontal="center" vertical="center"/>
    </xf>
    <xf numFmtId="164" fontId="3" fillId="3" borderId="5" xfId="1" applyNumberFormat="1" applyFont="1" applyFill="1" applyBorder="1" applyAlignment="1">
      <alignment horizontal="center" vertical="center"/>
    </xf>
    <xf numFmtId="164" fontId="3" fillId="3" borderId="0" xfId="1" applyNumberFormat="1" applyFont="1" applyFill="1" applyBorder="1" applyAlignment="1">
      <alignment horizontal="center" vertical="center"/>
    </xf>
    <xf numFmtId="164" fontId="3" fillId="3" borderId="6" xfId="1" applyNumberFormat="1" applyFont="1" applyFill="1" applyBorder="1" applyAlignment="1">
      <alignment horizontal="center" vertical="center"/>
    </xf>
    <xf numFmtId="164" fontId="3" fillId="3" borderId="7" xfId="1" applyNumberFormat="1" applyFont="1" applyFill="1" applyBorder="1" applyAlignment="1">
      <alignment horizontal="center" vertical="center"/>
    </xf>
    <xf numFmtId="164" fontId="3" fillId="3" borderId="8" xfId="1" applyNumberFormat="1" applyFont="1" applyFill="1" applyBorder="1" applyAlignment="1">
      <alignment horizontal="center" vertical="center"/>
    </xf>
    <xf numFmtId="164" fontId="3" fillId="3" borderId="9" xfId="1" applyNumberFormat="1" applyFont="1" applyFill="1" applyBorder="1" applyAlignment="1">
      <alignment horizontal="center" vertical="center"/>
    </xf>
    <xf numFmtId="164" fontId="3" fillId="3" borderId="10" xfId="1" applyNumberFormat="1" applyFont="1" applyFill="1" applyBorder="1" applyAlignment="1">
      <alignment horizontal="center" vertical="center"/>
    </xf>
    <xf numFmtId="164" fontId="3" fillId="3" borderId="12" xfId="1" applyNumberFormat="1" applyFont="1" applyFill="1" applyBorder="1" applyAlignment="1">
      <alignment horizontal="center" vertical="center"/>
    </xf>
  </cellXfs>
  <cellStyles count="3">
    <cellStyle name="Moeda" xfId="2" builtinId="4"/>
    <cellStyle name="Normal" xfId="0" builtinId="0"/>
    <cellStyle name="Separador de milhares" xfId="1" builtinId="3"/>
  </cellStyles>
  <dxfs count="0"/>
  <tableStyles count="0" defaultTableStyle="TableStyleMedium9" defaultPivotStyle="PivotStyleLight16"/>
  <colors>
    <mruColors>
      <color rgb="FF5F5F5F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FABRICAR GAIOLAS'!A1"/><Relationship Id="rId2" Type="http://schemas.openxmlformats.org/officeDocument/2006/relationships/hyperlink" Target="#HOME!A1"/><Relationship Id="rId1" Type="http://schemas.openxmlformats.org/officeDocument/2006/relationships/hyperlink" Target="#FABRICAR_COLUNAS!A1"/><Relationship Id="rId5" Type="http://schemas.openxmlformats.org/officeDocument/2006/relationships/hyperlink" Target="#BASE_DE_DADOS!A1"/><Relationship Id="rId4" Type="http://schemas.openxmlformats.org/officeDocument/2006/relationships/hyperlink" Target="#MENU_CORTE_DOBR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HAPA #1-8'!A1"/><Relationship Id="rId3" Type="http://schemas.openxmlformats.org/officeDocument/2006/relationships/hyperlink" Target="#'CHAPA #18'!A1"/><Relationship Id="rId7" Type="http://schemas.openxmlformats.org/officeDocument/2006/relationships/hyperlink" Target="#'CHAPA #3-8'!A1"/><Relationship Id="rId2" Type="http://schemas.openxmlformats.org/officeDocument/2006/relationships/hyperlink" Target="#'CHAPA #16'!A1"/><Relationship Id="rId1" Type="http://schemas.openxmlformats.org/officeDocument/2006/relationships/hyperlink" Target="#'CHAPA #14'!A1"/><Relationship Id="rId6" Type="http://schemas.openxmlformats.org/officeDocument/2006/relationships/hyperlink" Target="#'CHAPA #1-4'!A1"/><Relationship Id="rId5" Type="http://schemas.openxmlformats.org/officeDocument/2006/relationships/hyperlink" Target="#'CHAPA #3-16'!A1"/><Relationship Id="rId4" Type="http://schemas.openxmlformats.org/officeDocument/2006/relationships/hyperlink" Target="#'CHAPA #20'!A1"/><Relationship Id="rId9" Type="http://schemas.openxmlformats.org/officeDocument/2006/relationships/hyperlink" Target="#MENU_PRINCIPA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_PRINCIPA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_PRINCIP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BASE_DE_CD!A1"/><Relationship Id="rId1" Type="http://schemas.openxmlformats.org/officeDocument/2006/relationships/hyperlink" Target="#MENU_PRINCIPAL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CD_2-1,20'!A1"/><Relationship Id="rId2" Type="http://schemas.openxmlformats.org/officeDocument/2006/relationships/hyperlink" Target="#'CD_3-1,20'!A1"/><Relationship Id="rId1" Type="http://schemas.openxmlformats.org/officeDocument/2006/relationships/hyperlink" Target="#MENU_PRINCIPAL!A1"/><Relationship Id="rId4" Type="http://schemas.openxmlformats.org/officeDocument/2006/relationships/hyperlink" Target="#'CD_3-1,50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CD_1-4 3X1,50'!A1"/><Relationship Id="rId2" Type="http://schemas.openxmlformats.org/officeDocument/2006/relationships/hyperlink" Target="#MENU_CORTE_DOBRA!A1"/><Relationship Id="rId1" Type="http://schemas.openxmlformats.org/officeDocument/2006/relationships/hyperlink" Target="#MENU_PRINCIPAL!A1"/><Relationship Id="rId4" Type="http://schemas.openxmlformats.org/officeDocument/2006/relationships/hyperlink" Target="#'CD_3-8 3X1,50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50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50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D_12 3X1,20'!A1"/><Relationship Id="rId13" Type="http://schemas.openxmlformats.org/officeDocument/2006/relationships/hyperlink" Target="#'CD_1-4 3X1,20'!A1"/><Relationship Id="rId18" Type="http://schemas.openxmlformats.org/officeDocument/2006/relationships/hyperlink" Target="#'XADREZ #1-8'!A1"/><Relationship Id="rId3" Type="http://schemas.openxmlformats.org/officeDocument/2006/relationships/hyperlink" Target="#'CD_20 3X1,20'!A1"/><Relationship Id="rId7" Type="http://schemas.openxmlformats.org/officeDocument/2006/relationships/hyperlink" Target="#'CD_22 3X1,20'!A1"/><Relationship Id="rId12" Type="http://schemas.openxmlformats.org/officeDocument/2006/relationships/hyperlink" Target="#'CD_13 3X1,20'!A1"/><Relationship Id="rId17" Type="http://schemas.openxmlformats.org/officeDocument/2006/relationships/hyperlink" Target="#'CD_3-16 3X1,20'!A1"/><Relationship Id="rId2" Type="http://schemas.openxmlformats.org/officeDocument/2006/relationships/hyperlink" Target="#MENU_CORTE_DOBRA!A1"/><Relationship Id="rId16" Type="http://schemas.openxmlformats.org/officeDocument/2006/relationships/hyperlink" Target="#'XADREZ #12'!A1"/><Relationship Id="rId1" Type="http://schemas.openxmlformats.org/officeDocument/2006/relationships/hyperlink" Target="#MENU_PRINCIPAL!A1"/><Relationship Id="rId6" Type="http://schemas.openxmlformats.org/officeDocument/2006/relationships/hyperlink" Target="#'CD_14 3X1,20'!A1"/><Relationship Id="rId11" Type="http://schemas.openxmlformats.org/officeDocument/2006/relationships/hyperlink" Target="#'CD_8 3X1,20'!A1"/><Relationship Id="rId5" Type="http://schemas.openxmlformats.org/officeDocument/2006/relationships/hyperlink" Target="#'CD_16 3X1,20'!A1"/><Relationship Id="rId15" Type="http://schemas.openxmlformats.org/officeDocument/2006/relationships/hyperlink" Target="#'CD_3-8 3X1,20'!A1"/><Relationship Id="rId10" Type="http://schemas.openxmlformats.org/officeDocument/2006/relationships/hyperlink" Target="#'CD_9 3X1,20'!A1"/><Relationship Id="rId4" Type="http://schemas.openxmlformats.org/officeDocument/2006/relationships/hyperlink" Target="#'CD_18 3X1,20'!A1"/><Relationship Id="rId9" Type="http://schemas.openxmlformats.org/officeDocument/2006/relationships/hyperlink" Target="#'CD_11-1-8 3X1,20'!A1"/><Relationship Id="rId14" Type="http://schemas.openxmlformats.org/officeDocument/2006/relationships/hyperlink" Target="#'CD_5-16 3X1,20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CD_3-1,20'!A1"/><Relationship Id="rId1" Type="http://schemas.openxmlformats.org/officeDocument/2006/relationships/hyperlink" Target="#MENU_PRINCIPAL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3-1,20'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hyperlink" Target="#BASE_DE_DADOS!A1"/><Relationship Id="rId1" Type="http://schemas.openxmlformats.org/officeDocument/2006/relationships/hyperlink" Target="#MENU_PRINCIPAL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CD_1-8 2X1,20'!A1"/><Relationship Id="rId13" Type="http://schemas.openxmlformats.org/officeDocument/2006/relationships/hyperlink" Target="#'CD_5-16 2X1,20'!A1"/><Relationship Id="rId3" Type="http://schemas.openxmlformats.org/officeDocument/2006/relationships/hyperlink" Target="#'CD_20 2X1,20'!A1"/><Relationship Id="rId7" Type="http://schemas.openxmlformats.org/officeDocument/2006/relationships/hyperlink" Target="#'CD_22 2X1,20'!A1"/><Relationship Id="rId12" Type="http://schemas.openxmlformats.org/officeDocument/2006/relationships/hyperlink" Target="#'CD_12 2X1,20'!A1"/><Relationship Id="rId2" Type="http://schemas.openxmlformats.org/officeDocument/2006/relationships/hyperlink" Target="#MENU_CORTE_DOBRA!A1"/><Relationship Id="rId1" Type="http://schemas.openxmlformats.org/officeDocument/2006/relationships/hyperlink" Target="#MENU_PRINCIPAL!A1"/><Relationship Id="rId6" Type="http://schemas.openxmlformats.org/officeDocument/2006/relationships/hyperlink" Target="#'CD_14 2X1,20'!A1"/><Relationship Id="rId11" Type="http://schemas.openxmlformats.org/officeDocument/2006/relationships/hyperlink" Target="#'CD_3-16 2X1,20'!A1"/><Relationship Id="rId5" Type="http://schemas.openxmlformats.org/officeDocument/2006/relationships/hyperlink" Target="#'CD_16 2X1,20'!A1"/><Relationship Id="rId15" Type="http://schemas.openxmlformats.org/officeDocument/2006/relationships/hyperlink" Target="#'CD_1-4 2X1,20'!A1"/><Relationship Id="rId10" Type="http://schemas.openxmlformats.org/officeDocument/2006/relationships/hyperlink" Target="#'CD_8 2X1,20'!A1"/><Relationship Id="rId4" Type="http://schemas.openxmlformats.org/officeDocument/2006/relationships/hyperlink" Target="#'CD_18 2X1,20'!A1"/><Relationship Id="rId9" Type="http://schemas.openxmlformats.org/officeDocument/2006/relationships/hyperlink" Target="#'CD_9 2X1,20'!A1"/><Relationship Id="rId14" Type="http://schemas.openxmlformats.org/officeDocument/2006/relationships/hyperlink" Target="#'CD_3-8 2X1,20'!A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'CD_2-1,20'!A1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hyperlink" Target="#MENU_PRINCIPAL!A1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21981</xdr:colOff>
      <xdr:row>10</xdr:row>
      <xdr:rowOff>36634</xdr:rowOff>
    </xdr:from>
    <xdr:to>
      <xdr:col>3</xdr:col>
      <xdr:colOff>12424</xdr:colOff>
      <xdr:row>14</xdr:row>
      <xdr:rowOff>122773</xdr:rowOff>
    </xdr:to>
    <xdr:sp macro="" textlink="">
      <xdr:nvSpPr>
        <xdr:cNvPr id="14" name="Retângulo 13">
          <a:hlinkClick xmlns:r="http://schemas.openxmlformats.org/officeDocument/2006/relationships" r:id="rId1"/>
        </xdr:cNvPr>
        <xdr:cNvSpPr/>
      </xdr:nvSpPr>
      <xdr:spPr>
        <a:xfrm>
          <a:off x="710712" y="2176096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FABRICAÇÃO COLUNAS...EM BREVE</a:t>
          </a:r>
        </a:p>
      </xdr:txBody>
    </xdr:sp>
    <xdr:clientData/>
  </xdr:twoCellAnchor>
  <xdr:twoCellAnchor>
    <xdr:from>
      <xdr:col>1</xdr:col>
      <xdr:colOff>7327</xdr:colOff>
      <xdr:row>5</xdr:row>
      <xdr:rowOff>14653</xdr:rowOff>
    </xdr:from>
    <xdr:to>
      <xdr:col>2</xdr:col>
      <xdr:colOff>686501</xdr:colOff>
      <xdr:row>9</xdr:row>
      <xdr:rowOff>100792</xdr:rowOff>
    </xdr:to>
    <xdr:sp macro="" textlink="">
      <xdr:nvSpPr>
        <xdr:cNvPr id="17" name="Retângulo 16">
          <a:hlinkClick xmlns:r="http://schemas.openxmlformats.org/officeDocument/2006/relationships" r:id="rId2"/>
        </xdr:cNvPr>
        <xdr:cNvSpPr/>
      </xdr:nvSpPr>
      <xdr:spPr>
        <a:xfrm>
          <a:off x="696058" y="1091711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CALCULAR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PESO CHAPA...ERRO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21981</xdr:colOff>
      <xdr:row>10</xdr:row>
      <xdr:rowOff>36634</xdr:rowOff>
    </xdr:from>
    <xdr:to>
      <xdr:col>6</xdr:col>
      <xdr:colOff>12423</xdr:colOff>
      <xdr:row>14</xdr:row>
      <xdr:rowOff>122773</xdr:rowOff>
    </xdr:to>
    <xdr:sp macro="" textlink="">
      <xdr:nvSpPr>
        <xdr:cNvPr id="18" name="Retângulo 17">
          <a:hlinkClick xmlns:r="http://schemas.openxmlformats.org/officeDocument/2006/relationships" r:id="rId3"/>
        </xdr:cNvPr>
        <xdr:cNvSpPr/>
      </xdr:nvSpPr>
      <xdr:spPr>
        <a:xfrm>
          <a:off x="2776904" y="2176096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FABRICAÇÃO GAIOLAS...EM BREVE</a:t>
          </a:r>
        </a:p>
      </xdr:txBody>
    </xdr:sp>
    <xdr:clientData/>
  </xdr:twoCellAnchor>
  <xdr:twoCellAnchor>
    <xdr:from>
      <xdr:col>4</xdr:col>
      <xdr:colOff>7327</xdr:colOff>
      <xdr:row>5</xdr:row>
      <xdr:rowOff>14653</xdr:rowOff>
    </xdr:from>
    <xdr:to>
      <xdr:col>5</xdr:col>
      <xdr:colOff>686501</xdr:colOff>
      <xdr:row>9</xdr:row>
      <xdr:rowOff>100792</xdr:rowOff>
    </xdr:to>
    <xdr:sp macro="" textlink="">
      <xdr:nvSpPr>
        <xdr:cNvPr id="19" name="Retângulo 18">
          <a:hlinkClick xmlns:r="http://schemas.openxmlformats.org/officeDocument/2006/relationships" r:id="rId4"/>
        </xdr:cNvPr>
        <xdr:cNvSpPr/>
      </xdr:nvSpPr>
      <xdr:spPr>
        <a:xfrm>
          <a:off x="2762250" y="1091711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CALCULAR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CORTE E DOBRA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7327</xdr:colOff>
      <xdr:row>5</xdr:row>
      <xdr:rowOff>14653</xdr:rowOff>
    </xdr:from>
    <xdr:to>
      <xdr:col>8</xdr:col>
      <xdr:colOff>686501</xdr:colOff>
      <xdr:row>9</xdr:row>
      <xdr:rowOff>100792</xdr:rowOff>
    </xdr:to>
    <xdr:sp macro="" textlink="">
      <xdr:nvSpPr>
        <xdr:cNvPr id="21" name="Retângulo 20">
          <a:hlinkClick xmlns:r="http://schemas.openxmlformats.org/officeDocument/2006/relationships" r:id="rId5"/>
        </xdr:cNvPr>
        <xdr:cNvSpPr/>
      </xdr:nvSpPr>
      <xdr:spPr>
        <a:xfrm>
          <a:off x="4828442" y="1091711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BASE DE DADOS</a:t>
          </a:r>
        </a:p>
      </xdr:txBody>
    </xdr:sp>
    <xdr:clientData/>
  </xdr:twoCellAnchor>
  <xdr:twoCellAnchor>
    <xdr:from>
      <xdr:col>6</xdr:col>
      <xdr:colOff>670035</xdr:colOff>
      <xdr:row>10</xdr:row>
      <xdr:rowOff>39414</xdr:rowOff>
    </xdr:from>
    <xdr:to>
      <xdr:col>8</xdr:col>
      <xdr:colOff>666036</xdr:colOff>
      <xdr:row>14</xdr:row>
      <xdr:rowOff>125554</xdr:rowOff>
    </xdr:to>
    <xdr:sp macro="" textlink="">
      <xdr:nvSpPr>
        <xdr:cNvPr id="8" name="Retângulo 7"/>
        <xdr:cNvSpPr/>
      </xdr:nvSpPr>
      <xdr:spPr>
        <a:xfrm>
          <a:off x="4769069" y="2154621"/>
          <a:ext cx="1362346" cy="926967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EXIT...EM BREVE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441526</xdr:colOff>
      <xdr:row>4</xdr:row>
      <xdr:rowOff>8283</xdr:rowOff>
    </xdr:from>
    <xdr:to>
      <xdr:col>3</xdr:col>
      <xdr:colOff>433243</xdr:colOff>
      <xdr:row>8</xdr:row>
      <xdr:rowOff>94422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1130257" y="858206"/>
          <a:ext cx="1369178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 #14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  <xdr:twoCellAnchor>
    <xdr:from>
      <xdr:col>4</xdr:col>
      <xdr:colOff>424961</xdr:colOff>
      <xdr:row>4</xdr:row>
      <xdr:rowOff>0</xdr:rowOff>
    </xdr:from>
    <xdr:to>
      <xdr:col>6</xdr:col>
      <xdr:colOff>415403</xdr:colOff>
      <xdr:row>8</xdr:row>
      <xdr:rowOff>86139</xdr:rowOff>
    </xdr:to>
    <xdr:sp macro="" textlink="">
      <xdr:nvSpPr>
        <xdr:cNvPr id="8" name="Retângulo 7">
          <a:hlinkClick xmlns:r="http://schemas.openxmlformats.org/officeDocument/2006/relationships" r:id="rId2"/>
        </xdr:cNvPr>
        <xdr:cNvSpPr/>
      </xdr:nvSpPr>
      <xdr:spPr>
        <a:xfrm>
          <a:off x="3179884" y="849923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 #16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  <xdr:twoCellAnchor>
    <xdr:from>
      <xdr:col>7</xdr:col>
      <xdr:colOff>454269</xdr:colOff>
      <xdr:row>4</xdr:row>
      <xdr:rowOff>0</xdr:rowOff>
    </xdr:from>
    <xdr:to>
      <xdr:col>9</xdr:col>
      <xdr:colOff>444711</xdr:colOff>
      <xdr:row>8</xdr:row>
      <xdr:rowOff>86139</xdr:rowOff>
    </xdr:to>
    <xdr:sp macro="" textlink="">
      <xdr:nvSpPr>
        <xdr:cNvPr id="9" name="Retângulo 8">
          <a:hlinkClick xmlns:r="http://schemas.openxmlformats.org/officeDocument/2006/relationships" r:id="rId3"/>
        </xdr:cNvPr>
        <xdr:cNvSpPr/>
      </xdr:nvSpPr>
      <xdr:spPr>
        <a:xfrm>
          <a:off x="5275384" y="849923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 #18</a:t>
          </a:r>
        </a:p>
      </xdr:txBody>
    </xdr:sp>
    <xdr:clientData/>
  </xdr:twoCellAnchor>
  <xdr:twoCellAnchor>
    <xdr:from>
      <xdr:col>10</xdr:col>
      <xdr:colOff>454268</xdr:colOff>
      <xdr:row>4</xdr:row>
      <xdr:rowOff>0</xdr:rowOff>
    </xdr:from>
    <xdr:to>
      <xdr:col>12</xdr:col>
      <xdr:colOff>444712</xdr:colOff>
      <xdr:row>8</xdr:row>
      <xdr:rowOff>86139</xdr:rowOff>
    </xdr:to>
    <xdr:sp macro="" textlink="">
      <xdr:nvSpPr>
        <xdr:cNvPr id="10" name="Retângulo 9">
          <a:hlinkClick xmlns:r="http://schemas.openxmlformats.org/officeDocument/2006/relationships" r:id="rId4"/>
        </xdr:cNvPr>
        <xdr:cNvSpPr/>
      </xdr:nvSpPr>
      <xdr:spPr>
        <a:xfrm>
          <a:off x="7341576" y="849923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 #20</a:t>
          </a:r>
        </a:p>
      </xdr:txBody>
    </xdr:sp>
    <xdr:clientData/>
  </xdr:twoCellAnchor>
  <xdr:twoCellAnchor>
    <xdr:from>
      <xdr:col>4</xdr:col>
      <xdr:colOff>424961</xdr:colOff>
      <xdr:row>9</xdr:row>
      <xdr:rowOff>212480</xdr:rowOff>
    </xdr:from>
    <xdr:to>
      <xdr:col>6</xdr:col>
      <xdr:colOff>415403</xdr:colOff>
      <xdr:row>14</xdr:row>
      <xdr:rowOff>86138</xdr:rowOff>
    </xdr:to>
    <xdr:sp macro="" textlink="">
      <xdr:nvSpPr>
        <xdr:cNvPr id="11" name="Retângulo 10">
          <a:hlinkClick xmlns:r="http://schemas.openxmlformats.org/officeDocument/2006/relationships" r:id="rId5"/>
        </xdr:cNvPr>
        <xdr:cNvSpPr/>
      </xdr:nvSpPr>
      <xdr:spPr>
        <a:xfrm>
          <a:off x="3179884" y="2124807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 #3/16</a:t>
          </a:r>
        </a:p>
      </xdr:txBody>
    </xdr:sp>
    <xdr:clientData/>
  </xdr:twoCellAnchor>
  <xdr:twoCellAnchor>
    <xdr:from>
      <xdr:col>7</xdr:col>
      <xdr:colOff>454269</xdr:colOff>
      <xdr:row>9</xdr:row>
      <xdr:rowOff>212480</xdr:rowOff>
    </xdr:from>
    <xdr:to>
      <xdr:col>9</xdr:col>
      <xdr:colOff>444711</xdr:colOff>
      <xdr:row>14</xdr:row>
      <xdr:rowOff>86138</xdr:rowOff>
    </xdr:to>
    <xdr:sp macro="" textlink="">
      <xdr:nvSpPr>
        <xdr:cNvPr id="12" name="Retângulo 11">
          <a:hlinkClick xmlns:r="http://schemas.openxmlformats.org/officeDocument/2006/relationships" r:id="rId6"/>
        </xdr:cNvPr>
        <xdr:cNvSpPr/>
      </xdr:nvSpPr>
      <xdr:spPr>
        <a:xfrm>
          <a:off x="5275384" y="2124807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 #1/4</a:t>
          </a:r>
        </a:p>
      </xdr:txBody>
    </xdr:sp>
    <xdr:clientData/>
  </xdr:twoCellAnchor>
  <xdr:twoCellAnchor>
    <xdr:from>
      <xdr:col>10</xdr:col>
      <xdr:colOff>454268</xdr:colOff>
      <xdr:row>9</xdr:row>
      <xdr:rowOff>212480</xdr:rowOff>
    </xdr:from>
    <xdr:to>
      <xdr:col>12</xdr:col>
      <xdr:colOff>444712</xdr:colOff>
      <xdr:row>14</xdr:row>
      <xdr:rowOff>86138</xdr:rowOff>
    </xdr:to>
    <xdr:sp macro="" textlink="">
      <xdr:nvSpPr>
        <xdr:cNvPr id="13" name="Retângulo 12">
          <a:hlinkClick xmlns:r="http://schemas.openxmlformats.org/officeDocument/2006/relationships" r:id="rId7"/>
        </xdr:cNvPr>
        <xdr:cNvSpPr/>
      </xdr:nvSpPr>
      <xdr:spPr>
        <a:xfrm>
          <a:off x="7341576" y="2124807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 #3/8</a:t>
          </a:r>
        </a:p>
      </xdr:txBody>
    </xdr:sp>
    <xdr:clientData/>
  </xdr:twoCellAnchor>
  <xdr:twoCellAnchor>
    <xdr:from>
      <xdr:col>1</xdr:col>
      <xdr:colOff>424961</xdr:colOff>
      <xdr:row>9</xdr:row>
      <xdr:rowOff>212480</xdr:rowOff>
    </xdr:from>
    <xdr:to>
      <xdr:col>3</xdr:col>
      <xdr:colOff>415405</xdr:colOff>
      <xdr:row>14</xdr:row>
      <xdr:rowOff>86138</xdr:rowOff>
    </xdr:to>
    <xdr:sp macro="" textlink="">
      <xdr:nvSpPr>
        <xdr:cNvPr id="14" name="Retângulo 13">
          <a:hlinkClick xmlns:r="http://schemas.openxmlformats.org/officeDocument/2006/relationships" r:id="rId8"/>
        </xdr:cNvPr>
        <xdr:cNvSpPr/>
      </xdr:nvSpPr>
      <xdr:spPr>
        <a:xfrm>
          <a:off x="1113692" y="2124807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 Black" pitchFamily="34" charset="0"/>
            </a:rPr>
            <a:t>CHAPA #1/8</a:t>
          </a:r>
        </a:p>
      </xdr:txBody>
    </xdr:sp>
    <xdr:clientData/>
  </xdr:twoCellAnchor>
  <xdr:twoCellAnchor>
    <xdr:from>
      <xdr:col>4</xdr:col>
      <xdr:colOff>424961</xdr:colOff>
      <xdr:row>16</xdr:row>
      <xdr:rowOff>0</xdr:rowOff>
    </xdr:from>
    <xdr:to>
      <xdr:col>6</xdr:col>
      <xdr:colOff>415403</xdr:colOff>
      <xdr:row>20</xdr:row>
      <xdr:rowOff>86139</xdr:rowOff>
    </xdr:to>
    <xdr:sp macro="" textlink="">
      <xdr:nvSpPr>
        <xdr:cNvPr id="15" name="Retângulo 14"/>
        <xdr:cNvSpPr/>
      </xdr:nvSpPr>
      <xdr:spPr>
        <a:xfrm>
          <a:off x="3179884" y="3399692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  <xdr:twoCellAnchor>
    <xdr:from>
      <xdr:col>7</xdr:col>
      <xdr:colOff>454269</xdr:colOff>
      <xdr:row>16</xdr:row>
      <xdr:rowOff>0</xdr:rowOff>
    </xdr:from>
    <xdr:to>
      <xdr:col>9</xdr:col>
      <xdr:colOff>444711</xdr:colOff>
      <xdr:row>20</xdr:row>
      <xdr:rowOff>86139</xdr:rowOff>
    </xdr:to>
    <xdr:sp macro="" textlink="">
      <xdr:nvSpPr>
        <xdr:cNvPr id="16" name="Retângulo 15"/>
        <xdr:cNvSpPr/>
      </xdr:nvSpPr>
      <xdr:spPr>
        <a:xfrm>
          <a:off x="5275384" y="3399692"/>
          <a:ext cx="1367904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  <xdr:twoCellAnchor>
    <xdr:from>
      <xdr:col>10</xdr:col>
      <xdr:colOff>454268</xdr:colOff>
      <xdr:row>16</xdr:row>
      <xdr:rowOff>0</xdr:rowOff>
    </xdr:from>
    <xdr:to>
      <xdr:col>12</xdr:col>
      <xdr:colOff>444712</xdr:colOff>
      <xdr:row>20</xdr:row>
      <xdr:rowOff>86139</xdr:rowOff>
    </xdr:to>
    <xdr:sp macro="" textlink="">
      <xdr:nvSpPr>
        <xdr:cNvPr id="17" name="Retângulo 16"/>
        <xdr:cNvSpPr/>
      </xdr:nvSpPr>
      <xdr:spPr>
        <a:xfrm>
          <a:off x="7341576" y="3399692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  <xdr:twoCellAnchor>
    <xdr:from>
      <xdr:col>1</xdr:col>
      <xdr:colOff>424961</xdr:colOff>
      <xdr:row>16</xdr:row>
      <xdr:rowOff>0</xdr:rowOff>
    </xdr:from>
    <xdr:to>
      <xdr:col>3</xdr:col>
      <xdr:colOff>415405</xdr:colOff>
      <xdr:row>20</xdr:row>
      <xdr:rowOff>86139</xdr:rowOff>
    </xdr:to>
    <xdr:sp macro="" textlink="">
      <xdr:nvSpPr>
        <xdr:cNvPr id="18" name="Retângulo 17"/>
        <xdr:cNvSpPr/>
      </xdr:nvSpPr>
      <xdr:spPr>
        <a:xfrm>
          <a:off x="1113692" y="3399692"/>
          <a:ext cx="1367905" cy="9360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  <xdr:twoCellAnchor>
    <xdr:from>
      <xdr:col>0</xdr:col>
      <xdr:colOff>51288</xdr:colOff>
      <xdr:row>0</xdr:row>
      <xdr:rowOff>153866</xdr:rowOff>
    </xdr:from>
    <xdr:to>
      <xdr:col>1</xdr:col>
      <xdr:colOff>337302</xdr:colOff>
      <xdr:row>2</xdr:row>
      <xdr:rowOff>210396</xdr:rowOff>
    </xdr:to>
    <xdr:sp macro="" textlink="">
      <xdr:nvSpPr>
        <xdr:cNvPr id="19" name="Pentágono 18">
          <a:hlinkClick xmlns:r="http://schemas.openxmlformats.org/officeDocument/2006/relationships" r:id="rId9"/>
        </xdr:cNvPr>
        <xdr:cNvSpPr/>
      </xdr:nvSpPr>
      <xdr:spPr>
        <a:xfrm>
          <a:off x="51288" y="153866"/>
          <a:ext cx="974745" cy="481492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286014</xdr:colOff>
      <xdr:row>3</xdr:row>
      <xdr:rowOff>63857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209550"/>
          <a:ext cx="971814" cy="482957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286014</xdr:colOff>
      <xdr:row>3</xdr:row>
      <xdr:rowOff>63857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209550"/>
          <a:ext cx="971814" cy="482957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286014</xdr:colOff>
      <xdr:row>3</xdr:row>
      <xdr:rowOff>63857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209550"/>
          <a:ext cx="971814" cy="482957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673615</xdr:colOff>
      <xdr:row>8</xdr:row>
      <xdr:rowOff>77044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688731" y="849923"/>
          <a:ext cx="1362346" cy="926967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BASE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CORTE E DOBRA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673615</xdr:colOff>
      <xdr:row>8</xdr:row>
      <xdr:rowOff>77044</xdr:rowOff>
    </xdr:to>
    <xdr:sp macro="" textlink="">
      <xdr:nvSpPr>
        <xdr:cNvPr id="4" name="Retângulo 3"/>
        <xdr:cNvSpPr/>
      </xdr:nvSpPr>
      <xdr:spPr>
        <a:xfrm>
          <a:off x="2754923" y="849923"/>
          <a:ext cx="1362346" cy="926967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BASE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</a:t>
          </a:r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COLUNA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S &amp; </a:t>
          </a:r>
        </a:p>
        <a:p>
          <a:pPr algn="ctr"/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GAIOLAS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673615</xdr:colOff>
      <xdr:row>8</xdr:row>
      <xdr:rowOff>77044</xdr:rowOff>
    </xdr:to>
    <xdr:sp macro="" textlink="">
      <xdr:nvSpPr>
        <xdr:cNvPr id="5" name="Retângulo 4"/>
        <xdr:cNvSpPr/>
      </xdr:nvSpPr>
      <xdr:spPr>
        <a:xfrm>
          <a:off x="4821115" y="849923"/>
          <a:ext cx="1362346" cy="926967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EXIT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286014</xdr:colOff>
      <xdr:row>3</xdr:row>
      <xdr:rowOff>63857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209550"/>
          <a:ext cx="971814" cy="482957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  <xdr:twoCellAnchor>
    <xdr:from>
      <xdr:col>1</xdr:col>
      <xdr:colOff>2931</xdr:colOff>
      <xdr:row>4</xdr:row>
      <xdr:rowOff>9525</xdr:rowOff>
    </xdr:from>
    <xdr:to>
      <xdr:col>4</xdr:col>
      <xdr:colOff>7328</xdr:colOff>
      <xdr:row>10</xdr:row>
      <xdr:rowOff>16852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691662" y="874102"/>
          <a:ext cx="2070589" cy="128221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CHAPA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1</xdr:colOff>
      <xdr:row>4</xdr:row>
      <xdr:rowOff>9525</xdr:rowOff>
    </xdr:from>
    <xdr:to>
      <xdr:col>8</xdr:col>
      <xdr:colOff>7329</xdr:colOff>
      <xdr:row>10</xdr:row>
      <xdr:rowOff>16852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3443655" y="874102"/>
          <a:ext cx="2073520" cy="128221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CHAPA  2X1,20</a:t>
          </a:r>
        </a:p>
      </xdr:txBody>
    </xdr:sp>
    <xdr:clientData/>
  </xdr:twoCellAnchor>
  <xdr:twoCellAnchor>
    <xdr:from>
      <xdr:col>9</xdr:col>
      <xdr:colOff>0</xdr:colOff>
      <xdr:row>4</xdr:row>
      <xdr:rowOff>0</xdr:rowOff>
    </xdr:from>
    <xdr:to>
      <xdr:col>12</xdr:col>
      <xdr:colOff>7328</xdr:colOff>
      <xdr:row>10</xdr:row>
      <xdr:rowOff>7327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6198577" y="864577"/>
          <a:ext cx="2073520" cy="128221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CHAPA  3X1,50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361950</xdr:colOff>
      <xdr:row>3</xdr:row>
      <xdr:rowOff>77045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209550"/>
          <a:ext cx="1047750" cy="496145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MENU PRINCIPAL</a:t>
          </a:r>
        </a:p>
      </xdr:txBody>
    </xdr:sp>
    <xdr:clientData/>
  </xdr:twoCellAnchor>
  <xdr:twoCellAnchor>
    <xdr:from>
      <xdr:col>0</xdr:col>
      <xdr:colOff>0</xdr:colOff>
      <xdr:row>4</xdr:row>
      <xdr:rowOff>16119</xdr:rowOff>
    </xdr:from>
    <xdr:to>
      <xdr:col>1</xdr:col>
      <xdr:colOff>369277</xdr:colOff>
      <xdr:row>6</xdr:row>
      <xdr:rowOff>85836</xdr:rowOff>
    </xdr:to>
    <xdr:sp macro="" textlink="">
      <xdr:nvSpPr>
        <xdr:cNvPr id="3" name="Pentágono 2">
          <a:hlinkClick xmlns:r="http://schemas.openxmlformats.org/officeDocument/2006/relationships" r:id="rId2"/>
        </xdr:cNvPr>
        <xdr:cNvSpPr/>
      </xdr:nvSpPr>
      <xdr:spPr>
        <a:xfrm>
          <a:off x="0" y="854319"/>
          <a:ext cx="1055077" cy="488817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MENU CORTE</a:t>
          </a:r>
        </a:p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DOBRA</a:t>
          </a:r>
        </a:p>
      </xdr:txBody>
    </xdr:sp>
    <xdr:clientData/>
  </xdr:twoCellAnchor>
  <xdr:twoCellAnchor>
    <xdr:from>
      <xdr:col>3</xdr:col>
      <xdr:colOff>685800</xdr:colOff>
      <xdr:row>5</xdr:row>
      <xdr:rowOff>211015</xdr:rowOff>
    </xdr:from>
    <xdr:to>
      <xdr:col>6</xdr:col>
      <xdr:colOff>2930</xdr:colOff>
      <xdr:row>9</xdr:row>
      <xdr:rowOff>0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2751992" y="1288073"/>
          <a:ext cx="1383323" cy="638908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#1/4</a:t>
          </a:r>
        </a:p>
      </xdr:txBody>
    </xdr:sp>
    <xdr:clientData/>
  </xdr:twoCellAnchor>
  <xdr:twoCellAnchor>
    <xdr:from>
      <xdr:col>8</xdr:col>
      <xdr:colOff>8792</xdr:colOff>
      <xdr:row>5</xdr:row>
      <xdr:rowOff>211015</xdr:rowOff>
    </xdr:from>
    <xdr:to>
      <xdr:col>10</xdr:col>
      <xdr:colOff>14653</xdr:colOff>
      <xdr:row>9</xdr:row>
      <xdr:rowOff>0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5518638" y="1288073"/>
          <a:ext cx="1383323" cy="638908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#3/8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3X1,50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3X1,50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359019</xdr:colOff>
      <xdr:row>3</xdr:row>
      <xdr:rowOff>63857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212481"/>
          <a:ext cx="1047750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MENU PRINCIPAL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366346</xdr:colOff>
      <xdr:row>6</xdr:row>
      <xdr:rowOff>63856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0" y="849923"/>
          <a:ext cx="1055077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MENU CORTE</a:t>
          </a:r>
        </a:p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DOBRA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688730</xdr:colOff>
      <xdr:row>6</xdr:row>
      <xdr:rowOff>0</xdr:rowOff>
    </xdr:to>
    <xdr:sp macro="" textlink="">
      <xdr:nvSpPr>
        <xdr:cNvPr id="5" name="Retângulo 4">
          <a:hlinkClick xmlns:r="http://schemas.openxmlformats.org/officeDocument/2006/relationships" r:id="rId3"/>
        </xdr:cNvPr>
        <xdr:cNvSpPr/>
      </xdr:nvSpPr>
      <xdr:spPr>
        <a:xfrm>
          <a:off x="2754923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#20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" name="Retângulo 5">
          <a:hlinkClick xmlns:r="http://schemas.openxmlformats.org/officeDocument/2006/relationships" r:id="rId4"/>
        </xdr:cNvPr>
        <xdr:cNvSpPr/>
      </xdr:nvSpPr>
      <xdr:spPr>
        <a:xfrm>
          <a:off x="4132385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#18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688730</xdr:colOff>
      <xdr:row>5</xdr:row>
      <xdr:rowOff>212480</xdr:rowOff>
    </xdr:to>
    <xdr:sp macro="" textlink="">
      <xdr:nvSpPr>
        <xdr:cNvPr id="7" name="Retângulo 6">
          <a:hlinkClick xmlns:r="http://schemas.openxmlformats.org/officeDocument/2006/relationships" r:id="rId5"/>
        </xdr:cNvPr>
        <xdr:cNvSpPr/>
      </xdr:nvSpPr>
      <xdr:spPr>
        <a:xfrm>
          <a:off x="5509846" y="864577"/>
          <a:ext cx="1377461" cy="424961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#16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12</xdr:col>
      <xdr:colOff>0</xdr:colOff>
      <xdr:row>6</xdr:row>
      <xdr:rowOff>0</xdr:rowOff>
    </xdr:to>
    <xdr:sp macro="" textlink="">
      <xdr:nvSpPr>
        <xdr:cNvPr id="8" name="Retângulo 7">
          <a:hlinkClick xmlns:r="http://schemas.openxmlformats.org/officeDocument/2006/relationships" r:id="rId6"/>
        </xdr:cNvPr>
        <xdr:cNvSpPr/>
      </xdr:nvSpPr>
      <xdr:spPr>
        <a:xfrm>
          <a:off x="6887308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#14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9" name="Retângulo 8">
          <a:hlinkClick xmlns:r="http://schemas.openxmlformats.org/officeDocument/2006/relationships" r:id="rId7"/>
        </xdr:cNvPr>
        <xdr:cNvSpPr/>
      </xdr:nvSpPr>
      <xdr:spPr>
        <a:xfrm>
          <a:off x="1377462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#22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688730</xdr:colOff>
      <xdr:row>8</xdr:row>
      <xdr:rowOff>1</xdr:rowOff>
    </xdr:to>
    <xdr:sp macro="" textlink="">
      <xdr:nvSpPr>
        <xdr:cNvPr id="10" name="Retângulo 9">
          <a:hlinkClick xmlns:r="http://schemas.openxmlformats.org/officeDocument/2006/relationships" r:id="rId8"/>
        </xdr:cNvPr>
        <xdr:cNvSpPr/>
      </xdr:nvSpPr>
      <xdr:spPr>
        <a:xfrm>
          <a:off x="2754923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#12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8</xdr:row>
      <xdr:rowOff>1</xdr:rowOff>
    </xdr:to>
    <xdr:sp macro="" textlink="">
      <xdr:nvSpPr>
        <xdr:cNvPr id="11" name="Retângulo 10">
          <a:hlinkClick xmlns:r="http://schemas.openxmlformats.org/officeDocument/2006/relationships" r:id="rId9"/>
        </xdr:cNvPr>
        <xdr:cNvSpPr/>
      </xdr:nvSpPr>
      <xdr:spPr>
        <a:xfrm>
          <a:off x="4132385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#11 (1/8)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688730</xdr:colOff>
      <xdr:row>8</xdr:row>
      <xdr:rowOff>1</xdr:rowOff>
    </xdr:to>
    <xdr:sp macro="" textlink="">
      <xdr:nvSpPr>
        <xdr:cNvPr id="12" name="Retângulo 11">
          <a:hlinkClick xmlns:r="http://schemas.openxmlformats.org/officeDocument/2006/relationships" r:id="rId10"/>
        </xdr:cNvPr>
        <xdr:cNvSpPr/>
      </xdr:nvSpPr>
      <xdr:spPr>
        <a:xfrm>
          <a:off x="5509846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#9</a:t>
          </a: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12</xdr:col>
      <xdr:colOff>0</xdr:colOff>
      <xdr:row>8</xdr:row>
      <xdr:rowOff>1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887308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#8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4</xdr:col>
      <xdr:colOff>0</xdr:colOff>
      <xdr:row>8</xdr:row>
      <xdr:rowOff>1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1377462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#13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688730</xdr:colOff>
      <xdr:row>10</xdr:row>
      <xdr:rowOff>0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2754923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#1/4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Retângulo 15">
          <a:hlinkClick xmlns:r="http://schemas.openxmlformats.org/officeDocument/2006/relationships" r:id="rId14"/>
        </xdr:cNvPr>
        <xdr:cNvSpPr/>
      </xdr:nvSpPr>
      <xdr:spPr>
        <a:xfrm>
          <a:off x="4132385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#5/16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688730</xdr:colOff>
      <xdr:row>10</xdr:row>
      <xdr:rowOff>0</xdr:rowOff>
    </xdr:to>
    <xdr:sp macro="" textlink="">
      <xdr:nvSpPr>
        <xdr:cNvPr id="17" name="Retângulo 16">
          <a:hlinkClick xmlns:r="http://schemas.openxmlformats.org/officeDocument/2006/relationships" r:id="rId15"/>
        </xdr:cNvPr>
        <xdr:cNvSpPr/>
      </xdr:nvSpPr>
      <xdr:spPr>
        <a:xfrm>
          <a:off x="5509846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#3/8</a:t>
          </a: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8" name="Retângulo 17">
          <a:hlinkClick xmlns:r="http://schemas.openxmlformats.org/officeDocument/2006/relationships" r:id="rId16"/>
        </xdr:cNvPr>
        <xdr:cNvSpPr/>
      </xdr:nvSpPr>
      <xdr:spPr>
        <a:xfrm>
          <a:off x="6887308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XADREZ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#12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19" name="Retângulo 18">
          <a:hlinkClick xmlns:r="http://schemas.openxmlformats.org/officeDocument/2006/relationships" r:id="rId17"/>
        </xdr:cNvPr>
        <xdr:cNvSpPr/>
      </xdr:nvSpPr>
      <xdr:spPr>
        <a:xfrm>
          <a:off x="1377462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#3/16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688730</xdr:colOff>
      <xdr:row>12</xdr:row>
      <xdr:rowOff>1</xdr:rowOff>
    </xdr:to>
    <xdr:sp macro="" textlink="">
      <xdr:nvSpPr>
        <xdr:cNvPr id="20" name="Retângulo 19"/>
        <xdr:cNvSpPr/>
      </xdr:nvSpPr>
      <xdr:spPr>
        <a:xfrm>
          <a:off x="2754923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8</xdr:col>
      <xdr:colOff>0</xdr:colOff>
      <xdr:row>12</xdr:row>
      <xdr:rowOff>1</xdr:rowOff>
    </xdr:to>
    <xdr:sp macro="" textlink="">
      <xdr:nvSpPr>
        <xdr:cNvPr id="21" name="Retângulo 20"/>
        <xdr:cNvSpPr/>
      </xdr:nvSpPr>
      <xdr:spPr>
        <a:xfrm>
          <a:off x="4132385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688730</xdr:colOff>
      <xdr:row>12</xdr:row>
      <xdr:rowOff>1</xdr:rowOff>
    </xdr:to>
    <xdr:sp macro="" textlink="">
      <xdr:nvSpPr>
        <xdr:cNvPr id="22" name="Retângulo 21"/>
        <xdr:cNvSpPr/>
      </xdr:nvSpPr>
      <xdr:spPr>
        <a:xfrm>
          <a:off x="5509846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0</xdr:colOff>
      <xdr:row>12</xdr:row>
      <xdr:rowOff>1</xdr:rowOff>
    </xdr:to>
    <xdr:sp macro="" textlink="">
      <xdr:nvSpPr>
        <xdr:cNvPr id="23" name="Retângulo 22"/>
        <xdr:cNvSpPr/>
      </xdr:nvSpPr>
      <xdr:spPr>
        <a:xfrm>
          <a:off x="6887308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4</xdr:col>
      <xdr:colOff>0</xdr:colOff>
      <xdr:row>12</xdr:row>
      <xdr:rowOff>1</xdr:rowOff>
    </xdr:to>
    <xdr:sp macro="" textlink="">
      <xdr:nvSpPr>
        <xdr:cNvPr id="24" name="Retângulo 23">
          <a:hlinkClick xmlns:r="http://schemas.openxmlformats.org/officeDocument/2006/relationships" r:id="rId18"/>
        </xdr:cNvPr>
        <xdr:cNvSpPr/>
      </xdr:nvSpPr>
      <xdr:spPr>
        <a:xfrm>
          <a:off x="1377462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XADREZ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#1/8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688730</xdr:colOff>
      <xdr:row>15</xdr:row>
      <xdr:rowOff>0</xdr:rowOff>
    </xdr:to>
    <xdr:sp macro="" textlink="">
      <xdr:nvSpPr>
        <xdr:cNvPr id="25" name="Retângulo 24"/>
        <xdr:cNvSpPr/>
      </xdr:nvSpPr>
      <xdr:spPr>
        <a:xfrm>
          <a:off x="2754923" y="2762250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688730</xdr:colOff>
      <xdr:row>15</xdr:row>
      <xdr:rowOff>0</xdr:rowOff>
    </xdr:to>
    <xdr:sp macro="" textlink="">
      <xdr:nvSpPr>
        <xdr:cNvPr id="26" name="Retângulo 25"/>
        <xdr:cNvSpPr/>
      </xdr:nvSpPr>
      <xdr:spPr>
        <a:xfrm>
          <a:off x="5509846" y="2762250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1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  <xdr:twoCellAnchor>
    <xdr:from>
      <xdr:col>0</xdr:col>
      <xdr:colOff>432287</xdr:colOff>
      <xdr:row>1</xdr:row>
      <xdr:rowOff>139211</xdr:rowOff>
    </xdr:from>
    <xdr:to>
      <xdr:col>1</xdr:col>
      <xdr:colOff>978407</xdr:colOff>
      <xdr:row>3</xdr:row>
      <xdr:rowOff>198882</xdr:rowOff>
    </xdr:to>
    <xdr:sp macro="" textlink="">
      <xdr:nvSpPr>
        <xdr:cNvPr id="5" name="Pentágono 4">
          <a:hlinkClick xmlns:r="http://schemas.openxmlformats.org/officeDocument/2006/relationships" r:id="rId2"/>
        </xdr:cNvPr>
        <xdr:cNvSpPr/>
      </xdr:nvSpPr>
      <xdr:spPr>
        <a:xfrm>
          <a:off x="432287" y="351692"/>
          <a:ext cx="978408" cy="491959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3X1,20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102054</xdr:colOff>
      <xdr:row>0</xdr:row>
      <xdr:rowOff>210910</xdr:rowOff>
    </xdr:from>
    <xdr:to>
      <xdr:col>1</xdr:col>
      <xdr:colOff>648174</xdr:colOff>
      <xdr:row>3</xdr:row>
      <xdr:rowOff>66996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102054" y="210910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  <xdr:twoCellAnchor>
    <xdr:from>
      <xdr:col>0</xdr:col>
      <xdr:colOff>89648</xdr:colOff>
      <xdr:row>4</xdr:row>
      <xdr:rowOff>11206</xdr:rowOff>
    </xdr:from>
    <xdr:to>
      <xdr:col>1</xdr:col>
      <xdr:colOff>638569</xdr:colOff>
      <xdr:row>6</xdr:row>
      <xdr:rowOff>62995</xdr:rowOff>
    </xdr:to>
    <xdr:sp macro="" textlink="">
      <xdr:nvSpPr>
        <xdr:cNvPr id="3" name="Pentágono 2">
          <a:hlinkClick xmlns:r="http://schemas.openxmlformats.org/officeDocument/2006/relationships" r:id="rId2"/>
        </xdr:cNvPr>
        <xdr:cNvSpPr/>
      </xdr:nvSpPr>
      <xdr:spPr>
        <a:xfrm>
          <a:off x="89648" y="885265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DADOS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359019</xdr:colOff>
      <xdr:row>3</xdr:row>
      <xdr:rowOff>63857</xdr:rowOff>
    </xdr:to>
    <xdr:sp macro="" textlink="">
      <xdr:nvSpPr>
        <xdr:cNvPr id="4" name="Pentágono 3">
          <a:hlinkClick xmlns:r="http://schemas.openxmlformats.org/officeDocument/2006/relationships" r:id="rId1"/>
        </xdr:cNvPr>
        <xdr:cNvSpPr/>
      </xdr:nvSpPr>
      <xdr:spPr>
        <a:xfrm>
          <a:off x="0" y="212481"/>
          <a:ext cx="1047750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MENU PRINCIPAL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366346</xdr:colOff>
      <xdr:row>6</xdr:row>
      <xdr:rowOff>63856</xdr:rowOff>
    </xdr:to>
    <xdr:sp macro="" textlink="">
      <xdr:nvSpPr>
        <xdr:cNvPr id="5" name="Pentágono 4">
          <a:hlinkClick xmlns:r="http://schemas.openxmlformats.org/officeDocument/2006/relationships" r:id="rId2"/>
        </xdr:cNvPr>
        <xdr:cNvSpPr/>
      </xdr:nvSpPr>
      <xdr:spPr>
        <a:xfrm>
          <a:off x="0" y="849923"/>
          <a:ext cx="1055077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MENU CORTE</a:t>
          </a:r>
        </a:p>
        <a:p>
          <a:pPr algn="ctr"/>
          <a:r>
            <a:rPr lang="pt-BR" sz="10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  <a:latin typeface="Arial" pitchFamily="34" charset="0"/>
              <a:cs typeface="Arial" pitchFamily="34" charset="0"/>
            </a:rPr>
            <a:t>DOBRA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688730</xdr:colOff>
      <xdr:row>6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</xdr:cNvPr>
        <xdr:cNvSpPr/>
      </xdr:nvSpPr>
      <xdr:spPr>
        <a:xfrm>
          <a:off x="2754923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#20 (0,9)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7" name="Retângulo 6">
          <a:hlinkClick xmlns:r="http://schemas.openxmlformats.org/officeDocument/2006/relationships" r:id="rId4"/>
        </xdr:cNvPr>
        <xdr:cNvSpPr/>
      </xdr:nvSpPr>
      <xdr:spPr>
        <a:xfrm>
          <a:off x="4132385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#18 (1,2)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688730</xdr:colOff>
      <xdr:row>6</xdr:row>
      <xdr:rowOff>0</xdr:rowOff>
    </xdr:to>
    <xdr:sp macro="" textlink="">
      <xdr:nvSpPr>
        <xdr:cNvPr id="8" name="Retângulo 7">
          <a:hlinkClick xmlns:r="http://schemas.openxmlformats.org/officeDocument/2006/relationships" r:id="rId5"/>
        </xdr:cNvPr>
        <xdr:cNvSpPr/>
      </xdr:nvSpPr>
      <xdr:spPr>
        <a:xfrm>
          <a:off x="5509846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#16 (1,5)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12</xdr:col>
      <xdr:colOff>0</xdr:colOff>
      <xdr:row>6</xdr:row>
      <xdr:rowOff>0</xdr:rowOff>
    </xdr:to>
    <xdr:sp macro="" textlink="">
      <xdr:nvSpPr>
        <xdr:cNvPr id="9" name="Retângulo 8">
          <a:hlinkClick xmlns:r="http://schemas.openxmlformats.org/officeDocument/2006/relationships" r:id="rId6"/>
        </xdr:cNvPr>
        <xdr:cNvSpPr/>
      </xdr:nvSpPr>
      <xdr:spPr>
        <a:xfrm>
          <a:off x="6887308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#14 (2,0)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10" name="Retângulo 9">
          <a:hlinkClick xmlns:r="http://schemas.openxmlformats.org/officeDocument/2006/relationships" r:id="rId7"/>
        </xdr:cNvPr>
        <xdr:cNvSpPr/>
      </xdr:nvSpPr>
      <xdr:spPr>
        <a:xfrm>
          <a:off x="1377462" y="849923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#22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 (0,75)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0</xdr:colOff>
      <xdr:row>5</xdr:row>
      <xdr:rowOff>212480</xdr:rowOff>
    </xdr:from>
    <xdr:to>
      <xdr:col>5</xdr:col>
      <xdr:colOff>688730</xdr:colOff>
      <xdr:row>8</xdr:row>
      <xdr:rowOff>1</xdr:rowOff>
    </xdr:to>
    <xdr:sp macro="" textlink="">
      <xdr:nvSpPr>
        <xdr:cNvPr id="20" name="Retângulo 19">
          <a:hlinkClick xmlns:r="http://schemas.openxmlformats.org/officeDocument/2006/relationships" r:id="rId8"/>
        </xdr:cNvPr>
        <xdr:cNvSpPr/>
      </xdr:nvSpPr>
      <xdr:spPr>
        <a:xfrm>
          <a:off x="2754923" y="1289538"/>
          <a:ext cx="1377461" cy="424963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#1/8 (3,175)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8</xdr:row>
      <xdr:rowOff>1</xdr:rowOff>
    </xdr:to>
    <xdr:sp macro="" textlink="">
      <xdr:nvSpPr>
        <xdr:cNvPr id="21" name="Retângulo 20">
          <a:hlinkClick xmlns:r="http://schemas.openxmlformats.org/officeDocument/2006/relationships" r:id="rId9"/>
        </xdr:cNvPr>
        <xdr:cNvSpPr/>
      </xdr:nvSpPr>
      <xdr:spPr>
        <a:xfrm>
          <a:off x="4132385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#9 (3,97)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688730</xdr:colOff>
      <xdr:row>8</xdr:row>
      <xdr:rowOff>1</xdr:rowOff>
    </xdr:to>
    <xdr:sp macro="" textlink="">
      <xdr:nvSpPr>
        <xdr:cNvPr id="22" name="Retângulo 21">
          <a:hlinkClick xmlns:r="http://schemas.openxmlformats.org/officeDocument/2006/relationships" r:id="rId10"/>
        </xdr:cNvPr>
        <xdr:cNvSpPr/>
      </xdr:nvSpPr>
      <xdr:spPr>
        <a:xfrm>
          <a:off x="5509846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#8 (4,25)</a:t>
          </a: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12</xdr:col>
      <xdr:colOff>0</xdr:colOff>
      <xdr:row>8</xdr:row>
      <xdr:rowOff>1</xdr:rowOff>
    </xdr:to>
    <xdr:sp macro="" textlink="">
      <xdr:nvSpPr>
        <xdr:cNvPr id="23" name="Retângulo 22">
          <a:hlinkClick xmlns:r="http://schemas.openxmlformats.org/officeDocument/2006/relationships" r:id="rId11"/>
        </xdr:cNvPr>
        <xdr:cNvSpPr/>
      </xdr:nvSpPr>
      <xdr:spPr>
        <a:xfrm>
          <a:off x="6887308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#3/16 (4,763)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4</xdr:col>
      <xdr:colOff>0</xdr:colOff>
      <xdr:row>8</xdr:row>
      <xdr:rowOff>1</xdr:rowOff>
    </xdr:to>
    <xdr:sp macro="" textlink="">
      <xdr:nvSpPr>
        <xdr:cNvPr id="24" name="Retângulo 23">
          <a:hlinkClick xmlns:r="http://schemas.openxmlformats.org/officeDocument/2006/relationships" r:id="rId12"/>
        </xdr:cNvPr>
        <xdr:cNvSpPr/>
      </xdr:nvSpPr>
      <xdr:spPr>
        <a:xfrm>
          <a:off x="1377462" y="1274885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#12 (2,65)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688730</xdr:colOff>
      <xdr:row>10</xdr:row>
      <xdr:rowOff>0</xdr:rowOff>
    </xdr:to>
    <xdr:sp macro="" textlink="">
      <xdr:nvSpPr>
        <xdr:cNvPr id="25" name="Retângulo 24">
          <a:hlinkClick xmlns:r="http://schemas.openxmlformats.org/officeDocument/2006/relationships" r:id="rId13"/>
        </xdr:cNvPr>
        <xdr:cNvSpPr/>
      </xdr:nvSpPr>
      <xdr:spPr>
        <a:xfrm>
          <a:off x="2754923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#5/16 (7,94)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6" name="Retângulo 25">
          <a:hlinkClick xmlns:r="http://schemas.openxmlformats.org/officeDocument/2006/relationships" r:id="rId14"/>
        </xdr:cNvPr>
        <xdr:cNvSpPr/>
      </xdr:nvSpPr>
      <xdr:spPr>
        <a:xfrm>
          <a:off x="4132385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#3/8 (9,53)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688730</xdr:colOff>
      <xdr:row>10</xdr:row>
      <xdr:rowOff>0</xdr:rowOff>
    </xdr:to>
    <xdr:sp macro="" textlink="">
      <xdr:nvSpPr>
        <xdr:cNvPr id="27" name="Retângulo 26"/>
        <xdr:cNvSpPr/>
      </xdr:nvSpPr>
      <xdr:spPr>
        <a:xfrm>
          <a:off x="5509846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8" name="Retângulo 27"/>
        <xdr:cNvSpPr/>
      </xdr:nvSpPr>
      <xdr:spPr>
        <a:xfrm>
          <a:off x="6887308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29" name="Retângulo 28">
          <a:hlinkClick xmlns:r="http://schemas.openxmlformats.org/officeDocument/2006/relationships" r:id="rId15"/>
        </xdr:cNvPr>
        <xdr:cNvSpPr/>
      </xdr:nvSpPr>
      <xdr:spPr>
        <a:xfrm>
          <a:off x="1377462" y="1699846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300" endPos="45500" dir="5400000" sy="-100000" algn="bl" rotWithShape="0"/>
              </a:effectLst>
              <a:latin typeface="Arial" pitchFamily="34" charset="0"/>
              <a:cs typeface="Arial" pitchFamily="34" charset="0"/>
            </a:rPr>
            <a:t>#1/4 (6,35)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688730</xdr:colOff>
      <xdr:row>12</xdr:row>
      <xdr:rowOff>1</xdr:rowOff>
    </xdr:to>
    <xdr:sp macro="" textlink="">
      <xdr:nvSpPr>
        <xdr:cNvPr id="30" name="Retângulo 29"/>
        <xdr:cNvSpPr/>
      </xdr:nvSpPr>
      <xdr:spPr>
        <a:xfrm>
          <a:off x="2754923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8</xdr:col>
      <xdr:colOff>0</xdr:colOff>
      <xdr:row>12</xdr:row>
      <xdr:rowOff>1</xdr:rowOff>
    </xdr:to>
    <xdr:sp macro="" textlink="">
      <xdr:nvSpPr>
        <xdr:cNvPr id="31" name="Retângulo 30"/>
        <xdr:cNvSpPr/>
      </xdr:nvSpPr>
      <xdr:spPr>
        <a:xfrm>
          <a:off x="4132385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688730</xdr:colOff>
      <xdr:row>12</xdr:row>
      <xdr:rowOff>1</xdr:rowOff>
    </xdr:to>
    <xdr:sp macro="" textlink="">
      <xdr:nvSpPr>
        <xdr:cNvPr id="32" name="Retângulo 31"/>
        <xdr:cNvSpPr/>
      </xdr:nvSpPr>
      <xdr:spPr>
        <a:xfrm>
          <a:off x="5509846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0</xdr:colOff>
      <xdr:row>12</xdr:row>
      <xdr:rowOff>1</xdr:rowOff>
    </xdr:to>
    <xdr:sp macro="" textlink="">
      <xdr:nvSpPr>
        <xdr:cNvPr id="33" name="Retângulo 32"/>
        <xdr:cNvSpPr/>
      </xdr:nvSpPr>
      <xdr:spPr>
        <a:xfrm>
          <a:off x="6887308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4</xdr:col>
      <xdr:colOff>0</xdr:colOff>
      <xdr:row>12</xdr:row>
      <xdr:rowOff>1</xdr:rowOff>
    </xdr:to>
    <xdr:sp macro="" textlink="">
      <xdr:nvSpPr>
        <xdr:cNvPr id="34" name="Retângulo 33"/>
        <xdr:cNvSpPr/>
      </xdr:nvSpPr>
      <xdr:spPr>
        <a:xfrm>
          <a:off x="1377462" y="2124808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688730</xdr:colOff>
      <xdr:row>15</xdr:row>
      <xdr:rowOff>0</xdr:rowOff>
    </xdr:to>
    <xdr:sp macro="" textlink="">
      <xdr:nvSpPr>
        <xdr:cNvPr id="35" name="Retângulo 34"/>
        <xdr:cNvSpPr/>
      </xdr:nvSpPr>
      <xdr:spPr>
        <a:xfrm>
          <a:off x="2754923" y="2762250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688730</xdr:colOff>
      <xdr:row>15</xdr:row>
      <xdr:rowOff>0</xdr:rowOff>
    </xdr:to>
    <xdr:sp macro="" textlink="">
      <xdr:nvSpPr>
        <xdr:cNvPr id="36" name="Retângulo 35"/>
        <xdr:cNvSpPr/>
      </xdr:nvSpPr>
      <xdr:spPr>
        <a:xfrm>
          <a:off x="5509846" y="2762250"/>
          <a:ext cx="1377461" cy="424962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300" endPos="45500" dir="5400000" sy="-100000" algn="bl" rotWithShape="0"/>
            </a:effectLst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10275" y="420460"/>
          <a:ext cx="973385" cy="48473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</a:t>
          </a:r>
          <a:r>
            <a:rPr lang="pt-BR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 2X1,20</a:t>
          </a:r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  <a:reflection blurRad="6350" stA="55000" endA="50" endPos="85000" dir="5400000" sy="-100000" algn="bl" rotWithShape="0"/>
            </a:effectLst>
          </a:endParaRP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3" name="Pentágono 2"/>
        <xdr:cNvSpPr/>
      </xdr:nvSpPr>
      <xdr:spPr>
        <a:xfrm>
          <a:off x="1641231" y="356089"/>
          <a:ext cx="975477" cy="48829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267450" y="420460"/>
          <a:ext cx="973385" cy="503786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3" name="Pentágono 2">
          <a:hlinkClick xmlns:r="http://schemas.openxmlformats.org/officeDocument/2006/relationships" r:id="rId1"/>
        </xdr:cNvPr>
        <xdr:cNvSpPr/>
      </xdr:nvSpPr>
      <xdr:spPr>
        <a:xfrm>
          <a:off x="432288" y="359019"/>
          <a:ext cx="978408" cy="484632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21981</xdr:colOff>
      <xdr:row>1</xdr:row>
      <xdr:rowOff>146539</xdr:rowOff>
    </xdr:from>
    <xdr:to>
      <xdr:col>3</xdr:col>
      <xdr:colOff>311658</xdr:colOff>
      <xdr:row>3</xdr:row>
      <xdr:rowOff>206210</xdr:rowOff>
    </xdr:to>
    <xdr:sp macro="[0]!RESETAR_DADIS" textlink="">
      <xdr:nvSpPr>
        <xdr:cNvPr id="4" name="Pentágono 3"/>
        <xdr:cNvSpPr/>
      </xdr:nvSpPr>
      <xdr:spPr>
        <a:xfrm>
          <a:off x="1648558" y="359020"/>
          <a:ext cx="978408" cy="484632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5" name="Pentágono 4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41231" y="359019"/>
          <a:ext cx="978408" cy="484632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33904" y="356088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33904" y="356088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33904" y="356088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33904" y="356088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33904" y="356088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432288</xdr:colOff>
      <xdr:row>1</xdr:row>
      <xdr:rowOff>146538</xdr:rowOff>
    </xdr:from>
    <xdr:to>
      <xdr:col>1</xdr:col>
      <xdr:colOff>978408</xdr:colOff>
      <xdr:row>3</xdr:row>
      <xdr:rowOff>206209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432288" y="356088"/>
          <a:ext cx="974745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HOME</a:t>
          </a:r>
        </a:p>
      </xdr:txBody>
    </xdr:sp>
    <xdr:clientData/>
  </xdr:twoCellAnchor>
  <xdr:twoCellAnchor>
    <xdr:from>
      <xdr:col>2</xdr:col>
      <xdr:colOff>14654</xdr:colOff>
      <xdr:row>1</xdr:row>
      <xdr:rowOff>146538</xdr:rowOff>
    </xdr:from>
    <xdr:to>
      <xdr:col>3</xdr:col>
      <xdr:colOff>304331</xdr:colOff>
      <xdr:row>3</xdr:row>
      <xdr:rowOff>206209</xdr:rowOff>
    </xdr:to>
    <xdr:sp macro="[0]!RESETAR_DADIS" textlink="">
      <xdr:nvSpPr>
        <xdr:cNvPr id="3" name="Pentágono 2"/>
        <xdr:cNvSpPr/>
      </xdr:nvSpPr>
      <xdr:spPr>
        <a:xfrm>
          <a:off x="1633904" y="356088"/>
          <a:ext cx="975477" cy="478771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RESETAR</a:t>
          </a:r>
        </a:p>
      </xdr:txBody>
    </xdr:sp>
    <xdr:clientData/>
  </xdr:twoCellAnchor>
  <xdr:twoCellAnchor>
    <xdr:from>
      <xdr:col>9</xdr:col>
      <xdr:colOff>0</xdr:colOff>
      <xdr:row>1</xdr:row>
      <xdr:rowOff>210910</xdr:rowOff>
    </xdr:from>
    <xdr:to>
      <xdr:col>10</xdr:col>
      <xdr:colOff>287585</xdr:colOff>
      <xdr:row>4</xdr:row>
      <xdr:rowOff>66996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6021161" y="421821"/>
          <a:ext cx="974745" cy="488818"/>
        </a:xfrm>
        <a:prstGeom prst="homePlate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  <a:reflection blurRad="6350" stA="55000" endA="50" endPos="85000" dir="5400000" sy="-100000" algn="bl" rotWithShape="0"/>
              </a:effectLst>
            </a:rPr>
            <a:t>MENU PRINCIPAL</a:t>
          </a: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pulento">
  <a:themeElements>
    <a:clrScheme name="Opulento">
      <a:dk1>
        <a:sysClr val="windowText" lastClr="000000"/>
      </a:dk1>
      <a:lt1>
        <a:sysClr val="window" lastClr="FFFFFF"/>
      </a:lt1>
      <a:dk2>
        <a:srgbClr val="B13F9A"/>
      </a:dk2>
      <a:lt2>
        <a:srgbClr val="F4E7ED"/>
      </a:lt2>
      <a:accent1>
        <a:srgbClr val="B83D68"/>
      </a:accent1>
      <a:accent2>
        <a:srgbClr val="AC66BB"/>
      </a:accent2>
      <a:accent3>
        <a:srgbClr val="DE6C36"/>
      </a:accent3>
      <a:accent4>
        <a:srgbClr val="F9B639"/>
      </a:accent4>
      <a:accent5>
        <a:srgbClr val="CF6DA4"/>
      </a:accent5>
      <a:accent6>
        <a:srgbClr val="FA8D3D"/>
      </a:accent6>
      <a:hlink>
        <a:srgbClr val="FFDE66"/>
      </a:hlink>
      <a:folHlink>
        <a:srgbClr val="D490C5"/>
      </a:folHlink>
    </a:clrScheme>
    <a:fontScheme name="Opulento">
      <a:majorFont>
        <a:latin typeface="Trebuchet MS"/>
        <a:ea typeface=""/>
        <a:cs typeface=""/>
        <a:font script="Jpan" typeface="HG丸ｺﾞｼｯｸM-PRO"/>
        <a:font script="Hang" typeface="HY그래픽M"/>
        <a:font script="Hans" typeface="黑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rebuchet MS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pulento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50000" t="50000" r="5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60000"/>
                <a:satMod val="180000"/>
              </a:schemeClr>
              <a:schemeClr val="phClr">
                <a:tint val="500"/>
                <a:satMod val="150000"/>
              </a:schemeClr>
            </a:duotone>
          </a:blip>
          <a:tile tx="0" ty="0" sx="50000" sy="5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1"/>
  </sheetPr>
  <dimension ref="D2:G4"/>
  <sheetViews>
    <sheetView showGridLines="0" showRowColHeaders="0" tabSelected="1" zoomScale="145" zoomScaleNormal="145" workbookViewId="0"/>
  </sheetViews>
  <sheetFormatPr defaultRowHeight="16.5"/>
  <cols>
    <col min="1" max="16384" width="9" style="3"/>
  </cols>
  <sheetData>
    <row r="2" spans="4:7" ht="17.25" thickBot="1"/>
    <row r="3" spans="4:7">
      <c r="D3" s="38" t="s">
        <v>13</v>
      </c>
      <c r="E3" s="39"/>
      <c r="F3" s="39"/>
      <c r="G3" s="40"/>
    </row>
    <row r="4" spans="4:7" ht="17.25" thickBot="1">
      <c r="D4" s="41"/>
      <c r="E4" s="42"/>
      <c r="F4" s="42"/>
      <c r="G4" s="43"/>
    </row>
  </sheetData>
  <mergeCells count="1">
    <mergeCell ref="D3:G4"/>
  </mergeCells>
  <pageMargins left="0.7" right="0.7" top="0.75" bottom="0.75" header="0.3" footer="0.3"/>
  <pageSetup paperSize="8" orientation="portrait" horizontalDpi="203" verticalDpi="203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>
  <sheetPr>
    <tabColor theme="1"/>
  </sheetPr>
  <dimension ref="E1:I3"/>
  <sheetViews>
    <sheetView showGridLines="0" showRowColHeaders="0" zoomScale="130" zoomScaleNormal="130" workbookViewId="0"/>
  </sheetViews>
  <sheetFormatPr defaultRowHeight="16.5"/>
  <sheetData>
    <row r="1" spans="5:9" ht="17.25" thickBot="1"/>
    <row r="2" spans="5:9">
      <c r="E2" s="38" t="s">
        <v>14</v>
      </c>
      <c r="F2" s="39"/>
      <c r="G2" s="39"/>
      <c r="H2" s="39"/>
      <c r="I2" s="40"/>
    </row>
    <row r="3" spans="5:9" ht="17.25" thickBot="1">
      <c r="E3" s="41"/>
      <c r="F3" s="42"/>
      <c r="G3" s="42"/>
      <c r="H3" s="42"/>
      <c r="I3" s="43"/>
    </row>
  </sheetData>
  <mergeCells count="1">
    <mergeCell ref="E2:I3"/>
  </mergeCells>
  <pageMargins left="0.7" right="0.7" top="0.75" bottom="0.75" header="0.3" footer="0.3"/>
  <pageSetup paperSize="8" orientation="portrait" horizontalDpi="203" verticalDpi="203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1"/>
  </sheetPr>
  <dimension ref="A1"/>
  <sheetViews>
    <sheetView showGridLines="0" showRowColHeaders="0" zoomScale="130" zoomScaleNormal="130" workbookViewId="0"/>
  </sheetViews>
  <sheetFormatPr defaultRowHeight="16.5"/>
  <cols>
    <col min="1" max="16384" width="9" style="3"/>
  </cols>
  <sheetData/>
  <pageMargins left="0.511811024" right="0.511811024" top="0.78740157499999996" bottom="0.78740157499999996" header="0.31496062000000002" footer="0.31496062000000002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1"/>
  </sheetPr>
  <dimension ref="A1"/>
  <sheetViews>
    <sheetView showGridLines="0" showRowColHeaders="0" zoomScale="130" zoomScaleNormal="130" workbookViewId="0"/>
  </sheetViews>
  <sheetFormatPr defaultRowHeight="16.5"/>
  <cols>
    <col min="1" max="16384" width="9" style="3"/>
  </cols>
  <sheetData/>
  <pageMargins left="0.511811024" right="0.511811024" top="0.78740157499999996" bottom="0.78740157499999996" header="0.31496062000000002" footer="0.31496062000000002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theme="1"/>
  </sheetPr>
  <dimension ref="D1:G3"/>
  <sheetViews>
    <sheetView showGridLines="0" showRowColHeaders="0" zoomScale="150" zoomScaleNormal="150" workbookViewId="0"/>
  </sheetViews>
  <sheetFormatPr defaultRowHeight="16.5"/>
  <cols>
    <col min="1" max="16384" width="9" style="4"/>
  </cols>
  <sheetData>
    <row r="1" spans="4:7" ht="17.25" thickBot="1"/>
    <row r="2" spans="4:7">
      <c r="D2" s="44" t="s">
        <v>82</v>
      </c>
      <c r="E2" s="45"/>
      <c r="F2" s="45"/>
      <c r="G2" s="46"/>
    </row>
    <row r="3" spans="4:7" ht="17.25" thickBot="1">
      <c r="D3" s="47"/>
      <c r="E3" s="48"/>
      <c r="F3" s="48"/>
      <c r="G3" s="49"/>
    </row>
  </sheetData>
  <mergeCells count="1">
    <mergeCell ref="D2:G3"/>
  </mergeCells>
  <pageMargins left="0.511811024" right="0.511811024" top="0.78740157499999996" bottom="0.78740157499999996" header="0.31496062000000002" footer="0.31496062000000002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theme="1"/>
  </sheetPr>
  <dimension ref="D1:J3"/>
  <sheetViews>
    <sheetView showGridLines="0" showRowColHeaders="0" zoomScale="130" zoomScaleNormal="130" workbookViewId="0"/>
  </sheetViews>
  <sheetFormatPr defaultRowHeight="16.5"/>
  <cols>
    <col min="1" max="16384" width="9" style="4"/>
  </cols>
  <sheetData>
    <row r="1" spans="4:10" ht="17.25" thickBot="1"/>
    <row r="2" spans="4:10" ht="16.5" customHeight="1">
      <c r="D2" s="50" t="s">
        <v>71</v>
      </c>
      <c r="E2" s="51"/>
      <c r="F2" s="51"/>
      <c r="G2" s="51"/>
      <c r="H2" s="51"/>
      <c r="I2" s="51"/>
      <c r="J2" s="52"/>
    </row>
    <row r="3" spans="4:10" ht="17.25" customHeight="1" thickBot="1">
      <c r="D3" s="53"/>
      <c r="E3" s="54"/>
      <c r="F3" s="54"/>
      <c r="G3" s="54"/>
      <c r="H3" s="54"/>
      <c r="I3" s="54"/>
      <c r="J3" s="55"/>
    </row>
  </sheetData>
  <mergeCells count="1">
    <mergeCell ref="D2:J3"/>
  </mergeCells>
  <pageMargins left="0.511811024" right="0.511811024" top="0.78740157499999996" bottom="0.78740157499999996" header="0.31496062000000002" footer="0.31496062000000002"/>
  <pageSetup paperSize="2833" orientation="portrait" horizontalDpi="203" verticalDpi="203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theme="1"/>
  </sheetPr>
  <dimension ref="F1:I3"/>
  <sheetViews>
    <sheetView showGridLines="0" showRowColHeaders="0" zoomScale="130" zoomScaleNormal="130" workbookViewId="0"/>
  </sheetViews>
  <sheetFormatPr defaultRowHeight="16.5"/>
  <sheetData>
    <row r="1" spans="6:9" ht="17.25" thickBot="1"/>
    <row r="2" spans="6:9">
      <c r="F2" s="38" t="s">
        <v>73</v>
      </c>
      <c r="G2" s="39"/>
      <c r="H2" s="39"/>
      <c r="I2" s="40"/>
    </row>
    <row r="3" spans="6:9" ht="17.25" thickBot="1">
      <c r="F3" s="41"/>
      <c r="G3" s="42"/>
      <c r="H3" s="42"/>
      <c r="I3" s="43"/>
    </row>
  </sheetData>
  <mergeCells count="1">
    <mergeCell ref="F2:I3"/>
  </mergeCells>
  <pageMargins left="0.511811024" right="0.511811024" top="0.78740157499999996" bottom="0.78740157499999996" header="0.31496062000000002" footer="0.31496062000000002"/>
  <pageSetup paperSize="2833" orientation="portrait" horizontalDpi="203" verticalDpi="203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B7" sqref="B7:H9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11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(F7*C7*7.89*0.75*0.001)*B7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L7*BASE_DE_CD!N36*0.001</f>
        <v>0</v>
      </c>
      <c r="C12" s="81">
        <f>L7*BASE_DE_CD!O36*0.001</f>
        <v>0</v>
      </c>
      <c r="D12" s="82"/>
      <c r="E12" s="81">
        <f>L7*BASE_DE_CD!P36*0.001</f>
        <v>0</v>
      </c>
      <c r="F12" s="82"/>
      <c r="G12" s="81">
        <f>L7*BASE_DE_CD!Q36*0.001</f>
        <v>0</v>
      </c>
      <c r="H12" s="82"/>
      <c r="I12" s="81">
        <f>L7*BASE_DE_CD!R36*0.001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12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(F7*C7*7.85*9.53*0.001)*B7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L7*BASE_DE_CD!N37*0.001</f>
        <v>0</v>
      </c>
      <c r="C12" s="81">
        <f>L7*BASE_DE_CD!O37*0.001</f>
        <v>0</v>
      </c>
      <c r="D12" s="82"/>
      <c r="E12" s="81">
        <f>L7*BASE_DE_CD!P37*0.001</f>
        <v>0</v>
      </c>
      <c r="F12" s="82"/>
      <c r="G12" s="81">
        <f>L7*BASE_DE_CD!Q37*0.001</f>
        <v>0</v>
      </c>
      <c r="H12" s="82"/>
      <c r="I12" s="81">
        <f>L7*BASE_DE_CD!R37*0.001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theme="1"/>
  </sheetPr>
  <dimension ref="F1:I3"/>
  <sheetViews>
    <sheetView showGridLines="0" showRowColHeaders="0" zoomScale="130" zoomScaleNormal="130" workbookViewId="0"/>
  </sheetViews>
  <sheetFormatPr defaultRowHeight="16.5"/>
  <cols>
    <col min="1" max="16384" width="9" style="5"/>
  </cols>
  <sheetData>
    <row r="1" spans="6:9" ht="17.25" thickBot="1"/>
    <row r="2" spans="6:9">
      <c r="F2" s="91" t="s">
        <v>72</v>
      </c>
      <c r="G2" s="92"/>
      <c r="H2" s="92"/>
      <c r="I2" s="93"/>
    </row>
    <row r="3" spans="6:9" ht="17.25" thickBot="1">
      <c r="F3" s="94"/>
      <c r="G3" s="95"/>
      <c r="H3" s="95"/>
      <c r="I3" s="96"/>
    </row>
  </sheetData>
  <mergeCells count="1">
    <mergeCell ref="F2:I3"/>
  </mergeCells>
  <pageMargins left="0.511811024" right="0.511811024" top="0.78740157499999996" bottom="0.78740157499999996" header="0.31496062000000002" footer="0.31496062000000002"/>
  <drawing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B7" sqref="B7:H9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64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(F7*C7*7.89*0.75*0.001)*B7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L7*BASE_DE_CD!N19*0.001</f>
        <v>0</v>
      </c>
      <c r="C12" s="81">
        <f>L7*BASE_DE_CD!O19*0.001</f>
        <v>0</v>
      </c>
      <c r="D12" s="82"/>
      <c r="E12" s="81">
        <f>L7*BASE_DE_CD!P19*0.001</f>
        <v>0</v>
      </c>
      <c r="F12" s="82"/>
      <c r="G12" s="81">
        <f>L7*BASE_DE_CD!Q19*0.001</f>
        <v>0</v>
      </c>
      <c r="H12" s="82"/>
      <c r="I12" s="81">
        <f>L7*BASE_DE_CD!R19*0.001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8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(F7*C7*8.02*0.9*0.001)*B7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L7*BASE_DE_CD!N20*0.001</f>
        <v>0</v>
      </c>
      <c r="C12" s="81">
        <f>L7*BASE_DE_CD!O20*0.001</f>
        <v>0</v>
      </c>
      <c r="D12" s="82"/>
      <c r="E12" s="81">
        <f>L7*BASE_DE_CD!P20*0.001</f>
        <v>0</v>
      </c>
      <c r="F12" s="82"/>
      <c r="G12" s="81">
        <f>L7*BASE_DE_CD!Q20*0.001</f>
        <v>0</v>
      </c>
      <c r="H12" s="82"/>
      <c r="I12" s="81">
        <f>L7*BASE_DE_CD!R20*0.001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(F7*C7*7.91*1.2*0.001)*B7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L7*BASE_DE_CD!N21*0.001</f>
        <v>0</v>
      </c>
      <c r="C12" s="81">
        <f>L7*BASE_DE_CD!O21*0.001</f>
        <v>0</v>
      </c>
      <c r="D12" s="82"/>
      <c r="E12" s="81">
        <f>L7*BASE_DE_CD!P21*0.001</f>
        <v>0</v>
      </c>
      <c r="F12" s="82"/>
      <c r="G12" s="81">
        <f>L7*BASE_DE_CD!Q21*0.001</f>
        <v>0</v>
      </c>
      <c r="H12" s="82"/>
      <c r="I12" s="81">
        <f>L7*BASE_DE_CD!R21*0.001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6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(F7*C7*7.96*1.5*0.001)*B7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L7*BASE_DE_CD!N22*0.001</f>
        <v>0</v>
      </c>
      <c r="C12" s="81">
        <f>L7*BASE_DE_CD!O22*0.001</f>
        <v>0</v>
      </c>
      <c r="D12" s="82"/>
      <c r="E12" s="81">
        <f>L7*BASE_DE_CD!P22*0.001</f>
        <v>0</v>
      </c>
      <c r="F12" s="82"/>
      <c r="G12" s="81">
        <f>L7*BASE_DE_CD!Q22*0.001</f>
        <v>0</v>
      </c>
      <c r="H12" s="82"/>
      <c r="I12" s="81">
        <f>L7*BASE_DE_CD!R22*0.001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5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(F7*C7*8.23*2*0.001)*B7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L7*BASE_DE_CD!N23*0.001</f>
        <v>0</v>
      </c>
      <c r="C12" s="81">
        <f>L7*BASE_DE_CD!O23*0.001</f>
        <v>0</v>
      </c>
      <c r="D12" s="82"/>
      <c r="E12" s="81">
        <f>L7*BASE_DE_CD!P23*0.001</f>
        <v>0</v>
      </c>
      <c r="F12" s="82"/>
      <c r="G12" s="81">
        <f>L7*BASE_DE_CD!Q23*0.001</f>
        <v>0</v>
      </c>
      <c r="H12" s="82"/>
      <c r="I12" s="81">
        <f>L7*BASE_DE_CD!R23*0.001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78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(F7*C7*8.02*2.25*0.001)*B7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L7*BASE_DE_CD!N24*0.001</f>
        <v>0</v>
      </c>
      <c r="C12" s="81">
        <f>L7*BASE_DE_CD!O24*0.001</f>
        <v>0</v>
      </c>
      <c r="D12" s="82"/>
      <c r="E12" s="81">
        <f>L7*BASE_DE_CD!P24*0.001</f>
        <v>0</v>
      </c>
      <c r="F12" s="82"/>
      <c r="G12" s="81">
        <f>L7*BASE_DE_CD!Q24*0.001</f>
        <v>0</v>
      </c>
      <c r="H12" s="82"/>
      <c r="I12" s="81">
        <f>L7*BASE_DE_CD!R24*0.001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74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(F7*C7*7.85*2.65*0.001)*B7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L7*BASE_DE_CD!N25*0.001</f>
        <v>0</v>
      </c>
      <c r="C12" s="81">
        <f>L7*BASE_DE_CD!O25*0.001</f>
        <v>0</v>
      </c>
      <c r="D12" s="82"/>
      <c r="E12" s="81">
        <f>L7*BASE_DE_CD!P25*0.001</f>
        <v>0</v>
      </c>
      <c r="F12" s="82"/>
      <c r="G12" s="81">
        <f>L7*BASE_DE_CD!Q25*0.001</f>
        <v>0</v>
      </c>
      <c r="H12" s="82"/>
      <c r="I12" s="81">
        <f>L7*BASE_DE_CD!R25*0.001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79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(F7*C7*7.83*3.175*0.001)*B7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L7*BASE_DE_CD!N26*0.001</f>
        <v>0</v>
      </c>
      <c r="C12" s="81">
        <f>L7*BASE_DE_CD!O26*0.001</f>
        <v>0</v>
      </c>
      <c r="D12" s="82"/>
      <c r="E12" s="81">
        <f>L7*BASE_DE_CD!P26*0.001</f>
        <v>0</v>
      </c>
      <c r="F12" s="82"/>
      <c r="G12" s="81">
        <f>L7*BASE_DE_CD!Q26*0.001</f>
        <v>0</v>
      </c>
      <c r="H12" s="82"/>
      <c r="I12" s="81">
        <f>L7*BASE_DE_CD!R26*0.001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75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(F7*C7*7.8*3.9*0.001)*B7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L7*BASE_DE_CD!N27*0.001</f>
        <v>0</v>
      </c>
      <c r="C12" s="81">
        <f>L7*BASE_DE_CD!O27*0.001</f>
        <v>0</v>
      </c>
      <c r="D12" s="82"/>
      <c r="E12" s="81">
        <f>L7*BASE_DE_CD!P27*0.001</f>
        <v>0</v>
      </c>
      <c r="F12" s="82"/>
      <c r="G12" s="81">
        <f>L7*BASE_DE_CD!Q27*0.001</f>
        <v>0</v>
      </c>
      <c r="H12" s="82"/>
      <c r="I12" s="81">
        <f>L7*BASE_DE_CD!R27*0.001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76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(F7*C7*7.98*4.25*0.001)*B7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L7*BASE_DE_CD!N28*0.001</f>
        <v>0</v>
      </c>
      <c r="C12" s="81">
        <f>L7*BASE_DE_CD!O28*0.001</f>
        <v>0</v>
      </c>
      <c r="D12" s="82"/>
      <c r="E12" s="81">
        <f>L7*BASE_DE_CD!P28*0.001</f>
        <v>0</v>
      </c>
      <c r="F12" s="82"/>
      <c r="G12" s="81">
        <f>L7*BASE_DE_CD!Q28*0.001</f>
        <v>0</v>
      </c>
      <c r="H12" s="82"/>
      <c r="I12" s="81">
        <f>L7*BASE_DE_CD!R28*0.001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B11" sqref="B11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10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>
        <v>1</v>
      </c>
      <c r="C7" s="68">
        <v>250</v>
      </c>
      <c r="D7" s="69"/>
      <c r="E7" s="70"/>
      <c r="F7" s="77">
        <v>1200</v>
      </c>
      <c r="G7" s="69"/>
      <c r="H7" s="70"/>
      <c r="I7" s="78">
        <f>(F7*C7*8*4.763*0.001)*B7</f>
        <v>11431.2</v>
      </c>
      <c r="J7" s="69"/>
      <c r="K7" s="70"/>
      <c r="L7" s="87">
        <f>ROUNDUP(I7,-2)</f>
        <v>11500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L7*BASE_DE_CD!N29*0.001</f>
        <v>139.7825</v>
      </c>
      <c r="C12" s="81">
        <f>L7*BASE_DE_CD!O29*0.001</f>
        <v>150.53499999999997</v>
      </c>
      <c r="D12" s="82"/>
      <c r="E12" s="81">
        <f>L7*BASE_DE_CD!P29*0.001</f>
        <v>161.28749999999997</v>
      </c>
      <c r="F12" s="82"/>
      <c r="G12" s="81">
        <f>L7*BASE_DE_CD!Q29*0.001</f>
        <v>182.79249999999999</v>
      </c>
      <c r="H12" s="82"/>
      <c r="I12" s="81">
        <f>L7*BASE_DE_CD!R29*0.001</f>
        <v>198.92125000000001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11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(F7*C7*7.85*6.35*0.001)*B7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L7*BASE_DE_CD!N30*0.001</f>
        <v>0</v>
      </c>
      <c r="C12" s="81">
        <f>L7*BASE_DE_CD!O30*0.001</f>
        <v>0</v>
      </c>
      <c r="D12" s="82"/>
      <c r="E12" s="81">
        <f>L7*BASE_DE_CD!P30*0.001</f>
        <v>0</v>
      </c>
      <c r="F12" s="82"/>
      <c r="G12" s="81">
        <f>L7*BASE_DE_CD!Q30*0.001</f>
        <v>0</v>
      </c>
      <c r="H12" s="82"/>
      <c r="I12" s="81">
        <f>L7*BASE_DE_CD!R30*0.001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77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(F7*C7*8.12*7.94*0.001)*B7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L7*BASE_DE_CD!N31*0.001</f>
        <v>0</v>
      </c>
      <c r="C12" s="81">
        <f>L7*BASE_DE_CD!O31*0.001</f>
        <v>0</v>
      </c>
      <c r="D12" s="82"/>
      <c r="E12" s="81">
        <f>L7*BASE_DE_CD!P31*0.001</f>
        <v>0</v>
      </c>
      <c r="F12" s="82"/>
      <c r="G12" s="81">
        <f>L7*BASE_DE_CD!Q31*0.001</f>
        <v>0</v>
      </c>
      <c r="H12" s="82"/>
      <c r="I12" s="81">
        <f>L7*BASE_DE_CD!R31*0.001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L7" sqref="L7:L9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12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>
        <v>1</v>
      </c>
      <c r="C7" s="68">
        <v>1000</v>
      </c>
      <c r="D7" s="69"/>
      <c r="E7" s="70"/>
      <c r="F7" s="77">
        <v>1200</v>
      </c>
      <c r="G7" s="69"/>
      <c r="H7" s="70"/>
      <c r="I7" s="78">
        <f>(F7*C7*7.85*9.53*0.001)*B7</f>
        <v>89772.6</v>
      </c>
      <c r="J7" s="69"/>
      <c r="K7" s="70"/>
      <c r="L7" s="87">
        <f>ROUNDUP(I7,-2)</f>
        <v>89800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L7*BASE_DE_CD!N32*0.001</f>
        <v>1175.4819999999997</v>
      </c>
      <c r="C12" s="81">
        <f>L7*BASE_DE_CD!O32*0.001</f>
        <v>1343.4080000000001</v>
      </c>
      <c r="D12" s="82"/>
      <c r="E12" s="81">
        <f>L7*BASE_DE_CD!P32*0.001</f>
        <v>1427.3710000000001</v>
      </c>
      <c r="F12" s="82"/>
      <c r="G12" s="81">
        <f>L7*BASE_DE_CD!Q32*0.001</f>
        <v>1427.3710000000001</v>
      </c>
      <c r="H12" s="82"/>
      <c r="I12" s="81">
        <f>L7*BASE_DE_CD!R32*0.001</f>
        <v>1553.3154999999999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80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(F7*C7*7.85*9.53*0.001)*B7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L7*BASE_DE_CD!N33*0.001</f>
        <v>0</v>
      </c>
      <c r="C12" s="81">
        <f>L7*BASE_DE_CD!O33*0.001</f>
        <v>0</v>
      </c>
      <c r="D12" s="82"/>
      <c r="E12" s="81">
        <f>L7*BASE_DE_CD!P33*0.001</f>
        <v>0</v>
      </c>
      <c r="F12" s="82"/>
      <c r="G12" s="81">
        <f>L7*BASE_DE_CD!Q33*0.001</f>
        <v>0</v>
      </c>
      <c r="H12" s="82"/>
      <c r="I12" s="81">
        <f>L7*BASE_DE_CD!R33*0.001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I7" sqref="I7:K9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81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(F7*C7*7.85*9.53*0.001)*B7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L7*BASE_DE_CD!N34*0.001</f>
        <v>0</v>
      </c>
      <c r="C12" s="81">
        <f>L7*BASE_DE_CD!O34*0.001</f>
        <v>0</v>
      </c>
      <c r="D12" s="82"/>
      <c r="E12" s="81">
        <f>L7*BASE_DE_CD!P34*0.001</f>
        <v>0</v>
      </c>
      <c r="F12" s="82"/>
      <c r="G12" s="81">
        <f>L7*BASE_DE_CD!Q34*0.001</f>
        <v>0</v>
      </c>
      <c r="H12" s="82"/>
      <c r="I12" s="81">
        <f>L7*BASE_DE_CD!R34*0.001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>
    <tabColor theme="1"/>
  </sheetPr>
  <dimension ref="C3:R37"/>
  <sheetViews>
    <sheetView showGridLines="0" zoomScale="77" zoomScaleNormal="77" workbookViewId="0">
      <selection activeCell="A10" sqref="A10"/>
    </sheetView>
  </sheetViews>
  <sheetFormatPr defaultRowHeight="16.5"/>
  <cols>
    <col min="1" max="1" width="5.625" style="3" customWidth="1"/>
    <col min="2" max="2" width="9.875" style="3" customWidth="1"/>
    <col min="3" max="3" width="24.25" style="3" customWidth="1"/>
    <col min="4" max="4" width="13" style="3" customWidth="1"/>
    <col min="5" max="5" width="10.25" style="3" customWidth="1"/>
    <col min="6" max="6" width="12.625" style="3" bestFit="1" customWidth="1"/>
    <col min="7" max="7" width="14.625" style="3" bestFit="1" customWidth="1"/>
    <col min="8" max="8" width="12.75" style="3" bestFit="1" customWidth="1"/>
    <col min="9" max="9" width="6.875" style="3" bestFit="1" customWidth="1"/>
    <col min="10" max="10" width="12.75" style="3" bestFit="1" customWidth="1"/>
    <col min="11" max="11" width="8.125" style="3" bestFit="1" customWidth="1"/>
    <col min="12" max="12" width="12.625" style="3" bestFit="1" customWidth="1"/>
    <col min="13" max="13" width="8.125" style="3" bestFit="1" customWidth="1"/>
    <col min="14" max="14" width="9" style="3"/>
    <col min="15" max="16" width="14" style="3" bestFit="1" customWidth="1"/>
    <col min="17" max="17" width="9" style="3" bestFit="1" customWidth="1"/>
    <col min="18" max="18" width="13.625" style="3" bestFit="1" customWidth="1"/>
    <col min="19" max="16384" width="9" style="3"/>
  </cols>
  <sheetData>
    <row r="3" spans="3:18" ht="17.25" thickBot="1"/>
    <row r="4" spans="3:18" ht="18" thickTop="1" thickBot="1">
      <c r="C4" s="6" t="s">
        <v>15</v>
      </c>
      <c r="D4" s="7" t="s">
        <v>16</v>
      </c>
      <c r="E4" s="8" t="s">
        <v>17</v>
      </c>
      <c r="F4" s="9" t="s">
        <v>18</v>
      </c>
      <c r="G4" s="10" t="s">
        <v>19</v>
      </c>
      <c r="H4" s="11" t="s">
        <v>20</v>
      </c>
      <c r="I4" s="12" t="s">
        <v>21</v>
      </c>
      <c r="J4" s="13" t="s">
        <v>22</v>
      </c>
      <c r="K4" s="12" t="s">
        <v>23</v>
      </c>
      <c r="L4" s="14" t="s">
        <v>24</v>
      </c>
      <c r="M4" s="12" t="s">
        <v>25</v>
      </c>
      <c r="N4" s="12" t="s">
        <v>26</v>
      </c>
      <c r="O4" s="12" t="s">
        <v>27</v>
      </c>
      <c r="P4" s="12" t="s">
        <v>28</v>
      </c>
      <c r="Q4" s="12" t="s">
        <v>29</v>
      </c>
      <c r="R4" s="12" t="s">
        <v>30</v>
      </c>
    </row>
    <row r="5" spans="3:18" ht="17.25" thickTop="1">
      <c r="C5" s="97" t="s">
        <v>31</v>
      </c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15"/>
      <c r="P5" s="15"/>
      <c r="Q5" s="15"/>
      <c r="R5" s="16"/>
    </row>
    <row r="6" spans="3:18">
      <c r="C6" s="27" t="s">
        <v>32</v>
      </c>
      <c r="D6" s="17">
        <v>17.34</v>
      </c>
      <c r="E6" s="24">
        <v>10.34</v>
      </c>
      <c r="F6" s="32">
        <f>D6*E6</f>
        <v>179.29560000000001</v>
      </c>
      <c r="G6" s="33">
        <f>SUM((F6*0.4)+F6)</f>
        <v>251.01384000000002</v>
      </c>
      <c r="H6" s="34">
        <f t="shared" ref="H6:H14" si="0">SUM((F6*0.3)+F6)</f>
        <v>233.08428000000001</v>
      </c>
      <c r="I6" s="25">
        <f t="shared" ref="I6:I14" si="1">SUM((G6-H6)/H6)</f>
        <v>7.6923076923076955E-2</v>
      </c>
      <c r="J6" s="35">
        <f t="shared" ref="J6:J14" si="2">SUM((F6*0.25)+F6)</f>
        <v>224.11950000000002</v>
      </c>
      <c r="K6" s="25">
        <f t="shared" ref="K6:K14" si="3">SUM((G6-J6)/J6)</f>
        <v>0.12</v>
      </c>
      <c r="L6" s="36">
        <f t="shared" ref="L6:L14" si="4">SUM((F6*0.2)+F6)</f>
        <v>215.15472</v>
      </c>
      <c r="M6" s="25">
        <f t="shared" ref="M6:M14" si="5">SUM((G6-L6)/L6)</f>
        <v>0.16666666666666677</v>
      </c>
      <c r="N6" s="18">
        <f>E6*(1.3)</f>
        <v>13.442</v>
      </c>
      <c r="O6" s="26">
        <f>E6*(1.4)</f>
        <v>14.475999999999999</v>
      </c>
      <c r="P6" s="18">
        <f>E6*(1.5)</f>
        <v>15.51</v>
      </c>
      <c r="Q6" s="26">
        <f>E6*1.7</f>
        <v>17.577999999999999</v>
      </c>
      <c r="R6" s="18">
        <f>E6*(1.85)</f>
        <v>19.129000000000001</v>
      </c>
    </row>
    <row r="7" spans="3:18" ht="18.75" customHeight="1">
      <c r="C7" s="27" t="s">
        <v>33</v>
      </c>
      <c r="D7" s="17">
        <v>22.77</v>
      </c>
      <c r="E7" s="24">
        <v>10.34</v>
      </c>
      <c r="F7" s="32">
        <f>D7*E7</f>
        <v>235.4418</v>
      </c>
      <c r="G7" s="33">
        <f>SUM((F7*0.4)+F7)</f>
        <v>329.61851999999999</v>
      </c>
      <c r="H7" s="34">
        <f t="shared" si="0"/>
        <v>306.07434000000001</v>
      </c>
      <c r="I7" s="25">
        <f t="shared" si="1"/>
        <v>7.6923076923076872E-2</v>
      </c>
      <c r="J7" s="35">
        <f t="shared" si="2"/>
        <v>294.30225000000002</v>
      </c>
      <c r="K7" s="25">
        <f t="shared" si="3"/>
        <v>0.11999999999999991</v>
      </c>
      <c r="L7" s="36">
        <f t="shared" si="4"/>
        <v>282.53016000000002</v>
      </c>
      <c r="M7" s="25">
        <f t="shared" si="5"/>
        <v>0.16666666666666655</v>
      </c>
      <c r="N7" s="18">
        <f t="shared" ref="N7:N34" si="6">E7*(1.3)</f>
        <v>13.442</v>
      </c>
      <c r="O7" s="26">
        <f t="shared" ref="O7:O34" si="7">E7*(1.4)</f>
        <v>14.475999999999999</v>
      </c>
      <c r="P7" s="18">
        <f t="shared" ref="P7:P37" si="8">E7*(1.5)</f>
        <v>15.51</v>
      </c>
      <c r="Q7" s="26">
        <f t="shared" ref="Q7:Q17" si="9">E7*1.7</f>
        <v>17.577999999999999</v>
      </c>
      <c r="R7" s="18">
        <f t="shared" ref="R7:R17" si="10">E7*(1.85)</f>
        <v>19.129000000000001</v>
      </c>
    </row>
    <row r="8" spans="3:18">
      <c r="C8" s="27" t="s">
        <v>47</v>
      </c>
      <c r="D8" s="17">
        <v>28.67</v>
      </c>
      <c r="E8" s="24">
        <v>10.34</v>
      </c>
      <c r="F8" s="32">
        <f t="shared" ref="F8:F14" si="11">D8*E8</f>
        <v>296.44780000000003</v>
      </c>
      <c r="G8" s="33">
        <f t="shared" ref="G8:G14" si="12">SUM((F8*0.4)+F8)</f>
        <v>415.02692000000002</v>
      </c>
      <c r="H8" s="34">
        <f t="shared" si="0"/>
        <v>385.38214000000005</v>
      </c>
      <c r="I8" s="25">
        <f t="shared" si="1"/>
        <v>7.692307692307683E-2</v>
      </c>
      <c r="J8" s="35">
        <f t="shared" si="2"/>
        <v>370.55975000000001</v>
      </c>
      <c r="K8" s="25">
        <f t="shared" si="3"/>
        <v>0.12000000000000002</v>
      </c>
      <c r="L8" s="36">
        <f t="shared" si="4"/>
        <v>355.73736000000002</v>
      </c>
      <c r="M8" s="25">
        <f t="shared" si="5"/>
        <v>0.16666666666666663</v>
      </c>
      <c r="N8" s="18">
        <f t="shared" si="6"/>
        <v>13.442</v>
      </c>
      <c r="O8" s="26">
        <f t="shared" si="7"/>
        <v>14.475999999999999</v>
      </c>
      <c r="P8" s="18">
        <f t="shared" si="8"/>
        <v>15.51</v>
      </c>
      <c r="Q8" s="26">
        <f t="shared" si="9"/>
        <v>17.577999999999999</v>
      </c>
      <c r="R8" s="18">
        <f t="shared" si="10"/>
        <v>19.129000000000001</v>
      </c>
    </row>
    <row r="9" spans="3:18">
      <c r="C9" s="27" t="s">
        <v>34</v>
      </c>
      <c r="D9" s="17">
        <v>39.549999999999997</v>
      </c>
      <c r="E9" s="24">
        <v>9.4700000000000006</v>
      </c>
      <c r="F9" s="32">
        <f t="shared" si="11"/>
        <v>374.5385</v>
      </c>
      <c r="G9" s="33">
        <f t="shared" si="12"/>
        <v>524.35390000000007</v>
      </c>
      <c r="H9" s="34">
        <f t="shared" si="0"/>
        <v>486.90004999999996</v>
      </c>
      <c r="I9" s="25">
        <f t="shared" si="1"/>
        <v>7.6923076923077136E-2</v>
      </c>
      <c r="J9" s="35">
        <f t="shared" si="2"/>
        <v>468.17312500000003</v>
      </c>
      <c r="K9" s="25">
        <f t="shared" si="3"/>
        <v>0.12000000000000008</v>
      </c>
      <c r="L9" s="36">
        <f t="shared" si="4"/>
        <v>449.44619999999998</v>
      </c>
      <c r="M9" s="25">
        <f t="shared" si="5"/>
        <v>0.16666666666666688</v>
      </c>
      <c r="N9" s="18">
        <f t="shared" si="6"/>
        <v>12.311000000000002</v>
      </c>
      <c r="O9" s="26">
        <f t="shared" si="7"/>
        <v>13.258000000000001</v>
      </c>
      <c r="P9" s="18">
        <f t="shared" si="8"/>
        <v>14.205000000000002</v>
      </c>
      <c r="Q9" s="26">
        <f t="shared" si="9"/>
        <v>16.099</v>
      </c>
      <c r="R9" s="18">
        <f t="shared" si="10"/>
        <v>17.519500000000001</v>
      </c>
    </row>
    <row r="10" spans="3:18">
      <c r="C10" s="27" t="s">
        <v>48</v>
      </c>
      <c r="D10" s="17">
        <v>51.75</v>
      </c>
      <c r="E10" s="24">
        <v>9.4</v>
      </c>
      <c r="F10" s="32">
        <f t="shared" si="11"/>
        <v>486.45000000000005</v>
      </c>
      <c r="G10" s="33">
        <f t="shared" si="12"/>
        <v>681.03000000000009</v>
      </c>
      <c r="H10" s="34">
        <f t="shared" si="0"/>
        <v>632.38499999999999</v>
      </c>
      <c r="I10" s="25">
        <f t="shared" si="1"/>
        <v>7.692307692307708E-2</v>
      </c>
      <c r="J10" s="35">
        <f t="shared" si="2"/>
        <v>608.0625</v>
      </c>
      <c r="K10" s="25">
        <f t="shared" si="3"/>
        <v>0.12000000000000015</v>
      </c>
      <c r="L10" s="36">
        <f t="shared" si="4"/>
        <v>583.74</v>
      </c>
      <c r="M10" s="25">
        <f t="shared" si="5"/>
        <v>0.1666666666666668</v>
      </c>
      <c r="N10" s="18">
        <f t="shared" si="6"/>
        <v>12.22</v>
      </c>
      <c r="O10" s="26">
        <f t="shared" si="7"/>
        <v>13.16</v>
      </c>
      <c r="P10" s="18">
        <f t="shared" si="8"/>
        <v>14.100000000000001</v>
      </c>
      <c r="Q10" s="26">
        <f t="shared" si="9"/>
        <v>15.98</v>
      </c>
      <c r="R10" s="18">
        <f t="shared" si="10"/>
        <v>17.39</v>
      </c>
    </row>
    <row r="11" spans="3:18" ht="28.5">
      <c r="C11" s="28" t="s">
        <v>49</v>
      </c>
      <c r="D11" s="17">
        <v>59.33</v>
      </c>
      <c r="E11" s="24">
        <v>9.4</v>
      </c>
      <c r="F11" s="32">
        <f t="shared" si="11"/>
        <v>557.702</v>
      </c>
      <c r="G11" s="33">
        <f t="shared" si="12"/>
        <v>780.78279999999995</v>
      </c>
      <c r="H11" s="34">
        <f t="shared" si="0"/>
        <v>725.01260000000002</v>
      </c>
      <c r="I11" s="25">
        <f t="shared" si="1"/>
        <v>7.692307692307683E-2</v>
      </c>
      <c r="J11" s="35">
        <f t="shared" si="2"/>
        <v>697.12750000000005</v>
      </c>
      <c r="K11" s="25">
        <f t="shared" si="3"/>
        <v>0.11999999999999984</v>
      </c>
      <c r="L11" s="36">
        <f t="shared" si="4"/>
        <v>669.24239999999998</v>
      </c>
      <c r="M11" s="25">
        <f t="shared" si="5"/>
        <v>0.16666666666666663</v>
      </c>
      <c r="N11" s="18">
        <f t="shared" si="6"/>
        <v>12.22</v>
      </c>
      <c r="O11" s="26">
        <f t="shared" si="7"/>
        <v>13.16</v>
      </c>
      <c r="P11" s="18">
        <f t="shared" si="8"/>
        <v>14.100000000000001</v>
      </c>
      <c r="Q11" s="26">
        <f t="shared" si="9"/>
        <v>15.98</v>
      </c>
      <c r="R11" s="18">
        <f t="shared" si="10"/>
        <v>17.39</v>
      </c>
    </row>
    <row r="12" spans="3:18">
      <c r="C12" s="28" t="s">
        <v>50</v>
      </c>
      <c r="D12" s="17">
        <v>72.7</v>
      </c>
      <c r="E12" s="24">
        <v>9.35</v>
      </c>
      <c r="F12" s="32">
        <f t="shared" si="11"/>
        <v>679.745</v>
      </c>
      <c r="G12" s="33">
        <f t="shared" si="12"/>
        <v>951.64300000000003</v>
      </c>
      <c r="H12" s="34">
        <f t="shared" si="0"/>
        <v>883.66849999999999</v>
      </c>
      <c r="I12" s="25">
        <f t="shared" si="1"/>
        <v>7.6923076923076969E-2</v>
      </c>
      <c r="J12" s="35">
        <f t="shared" si="2"/>
        <v>849.68124999999998</v>
      </c>
      <c r="K12" s="25">
        <f t="shared" si="3"/>
        <v>0.12000000000000006</v>
      </c>
      <c r="L12" s="36">
        <f t="shared" si="4"/>
        <v>815.69399999999996</v>
      </c>
      <c r="M12" s="25">
        <f t="shared" si="5"/>
        <v>0.16666666666666677</v>
      </c>
      <c r="N12" s="18">
        <f t="shared" si="6"/>
        <v>12.154999999999999</v>
      </c>
      <c r="O12" s="26">
        <f t="shared" si="7"/>
        <v>13.089999999999998</v>
      </c>
      <c r="P12" s="18">
        <f t="shared" si="8"/>
        <v>14.024999999999999</v>
      </c>
      <c r="Q12" s="26">
        <f t="shared" si="9"/>
        <v>15.895</v>
      </c>
      <c r="R12" s="18">
        <f t="shared" si="10"/>
        <v>17.297499999999999</v>
      </c>
    </row>
    <row r="13" spans="3:18">
      <c r="C13" s="28" t="s">
        <v>51</v>
      </c>
      <c r="D13" s="17">
        <v>81.94</v>
      </c>
      <c r="E13" s="24">
        <v>9.35</v>
      </c>
      <c r="F13" s="32">
        <f t="shared" si="11"/>
        <v>766.1389999999999</v>
      </c>
      <c r="G13" s="33">
        <f t="shared" si="12"/>
        <v>1072.5945999999999</v>
      </c>
      <c r="H13" s="34">
        <f t="shared" si="0"/>
        <v>995.98069999999984</v>
      </c>
      <c r="I13" s="25">
        <f t="shared" si="1"/>
        <v>7.6923076923076997E-2</v>
      </c>
      <c r="J13" s="35">
        <f t="shared" si="2"/>
        <v>957.67374999999993</v>
      </c>
      <c r="K13" s="25">
        <f t="shared" si="3"/>
        <v>0.11999999999999998</v>
      </c>
      <c r="L13" s="36">
        <f t="shared" si="4"/>
        <v>919.3667999999999</v>
      </c>
      <c r="M13" s="25">
        <f t="shared" si="5"/>
        <v>0.16666666666666669</v>
      </c>
      <c r="N13" s="18">
        <f t="shared" si="6"/>
        <v>12.154999999999999</v>
      </c>
      <c r="O13" s="26">
        <f t="shared" si="7"/>
        <v>13.089999999999998</v>
      </c>
      <c r="P13" s="18">
        <f t="shared" si="8"/>
        <v>14.024999999999999</v>
      </c>
      <c r="Q13" s="26">
        <f t="shared" si="9"/>
        <v>15.895</v>
      </c>
      <c r="R13" s="18">
        <f t="shared" si="10"/>
        <v>17.297499999999999</v>
      </c>
    </row>
    <row r="14" spans="3:18">
      <c r="C14" s="27" t="s">
        <v>52</v>
      </c>
      <c r="D14" s="17">
        <v>92.67</v>
      </c>
      <c r="E14" s="24">
        <v>9.35</v>
      </c>
      <c r="F14" s="32">
        <f t="shared" si="11"/>
        <v>866.46449999999993</v>
      </c>
      <c r="G14" s="33">
        <f t="shared" si="12"/>
        <v>1213.0502999999999</v>
      </c>
      <c r="H14" s="34">
        <f t="shared" si="0"/>
        <v>1126.4038499999999</v>
      </c>
      <c r="I14" s="25">
        <f t="shared" si="1"/>
        <v>7.6923076923076886E-2</v>
      </c>
      <c r="J14" s="35">
        <f t="shared" si="2"/>
        <v>1083.0806249999998</v>
      </c>
      <c r="K14" s="25">
        <f t="shared" si="3"/>
        <v>0.12000000000000006</v>
      </c>
      <c r="L14" s="36">
        <f t="shared" si="4"/>
        <v>1039.7574</v>
      </c>
      <c r="M14" s="25">
        <f t="shared" si="5"/>
        <v>0.1666666666666666</v>
      </c>
      <c r="N14" s="18">
        <f t="shared" si="6"/>
        <v>12.154999999999999</v>
      </c>
      <c r="O14" s="26">
        <f t="shared" si="7"/>
        <v>13.089999999999998</v>
      </c>
      <c r="P14" s="18">
        <f t="shared" si="8"/>
        <v>14.024999999999999</v>
      </c>
      <c r="Q14" s="26">
        <f t="shared" si="9"/>
        <v>15.895</v>
      </c>
      <c r="R14" s="18">
        <f t="shared" si="10"/>
        <v>17.297499999999999</v>
      </c>
    </row>
    <row r="15" spans="3:18">
      <c r="C15" s="27" t="s">
        <v>35</v>
      </c>
      <c r="D15" s="17"/>
      <c r="E15" s="24"/>
      <c r="F15" s="32"/>
      <c r="G15" s="33"/>
      <c r="H15" s="34"/>
      <c r="I15" s="25"/>
      <c r="J15" s="35"/>
      <c r="K15" s="25"/>
      <c r="L15" s="36"/>
      <c r="M15" s="25"/>
      <c r="N15" s="18"/>
      <c r="O15" s="26"/>
      <c r="P15" s="18"/>
      <c r="Q15" s="26"/>
      <c r="R15" s="18"/>
    </row>
    <row r="16" spans="3:18">
      <c r="C16" s="27" t="s">
        <v>36</v>
      </c>
      <c r="D16" s="17">
        <v>155.69999999999999</v>
      </c>
      <c r="E16" s="24">
        <v>9.35</v>
      </c>
      <c r="F16" s="32">
        <f>D16*E16</f>
        <v>1455.7949999999998</v>
      </c>
      <c r="G16" s="33">
        <f>SUM((F16*0.4)+F16)</f>
        <v>2038.1129999999998</v>
      </c>
      <c r="H16" s="34">
        <f>SUM((F16*0.3)+F16)</f>
        <v>1892.5334999999998</v>
      </c>
      <c r="I16" s="25">
        <f>SUM((G16-H16)/H16)</f>
        <v>7.6923076923076955E-2</v>
      </c>
      <c r="J16" s="35">
        <f>SUM((F16*0.25)+F16)</f>
        <v>1819.7437499999999</v>
      </c>
      <c r="K16" s="25">
        <f>SUM((G16-J16)/J16)</f>
        <v>0.12</v>
      </c>
      <c r="L16" s="36">
        <f>SUM((F16*0.2)+F16)</f>
        <v>1746.9539999999997</v>
      </c>
      <c r="M16" s="25">
        <f>SUM((G16-L16)/L16)</f>
        <v>0.16666666666666674</v>
      </c>
      <c r="N16" s="18">
        <f>E16*(1.4)</f>
        <v>13.089999999999998</v>
      </c>
      <c r="O16" s="26">
        <f>E16*(1.6)</f>
        <v>14.96</v>
      </c>
      <c r="P16" s="18">
        <f>E16*(1.7)</f>
        <v>15.895</v>
      </c>
      <c r="Q16" s="26">
        <f t="shared" si="9"/>
        <v>15.895</v>
      </c>
      <c r="R16" s="18">
        <f t="shared" si="10"/>
        <v>17.297499999999999</v>
      </c>
    </row>
    <row r="17" spans="3:18">
      <c r="C17" s="27" t="s">
        <v>53</v>
      </c>
      <c r="D17" s="17">
        <v>185.5</v>
      </c>
      <c r="E17" s="24">
        <v>9.35</v>
      </c>
      <c r="F17" s="32">
        <f>D17*E17</f>
        <v>1734.425</v>
      </c>
      <c r="G17" s="33">
        <f>SUM((F17*0.4)+F17)</f>
        <v>2428.1949999999997</v>
      </c>
      <c r="H17" s="34">
        <f>SUM((F17*0.3)+F17)</f>
        <v>2254.7525000000001</v>
      </c>
      <c r="I17" s="25">
        <f>SUM((G17-H17)/H17)</f>
        <v>7.6923076923076775E-2</v>
      </c>
      <c r="J17" s="35">
        <f>SUM((F17*0.25)+F17)</f>
        <v>2168.03125</v>
      </c>
      <c r="K17" s="25">
        <f>SUM((G17-J17)/J17)</f>
        <v>0.11999999999999987</v>
      </c>
      <c r="L17" s="36">
        <f>SUM((F17*0.2)+F17)</f>
        <v>2081.31</v>
      </c>
      <c r="M17" s="25">
        <f>SUM((G17-L17)/L17)</f>
        <v>0.16666666666666655</v>
      </c>
      <c r="N17" s="18">
        <f>E17*(1.4)</f>
        <v>13.089999999999998</v>
      </c>
      <c r="O17" s="26">
        <f>E17*(1.6)</f>
        <v>14.96</v>
      </c>
      <c r="P17" s="18">
        <f>E17*(1.7)</f>
        <v>15.895</v>
      </c>
      <c r="Q17" s="26">
        <f t="shared" si="9"/>
        <v>15.895</v>
      </c>
      <c r="R17" s="18">
        <f t="shared" si="10"/>
        <v>17.297499999999999</v>
      </c>
    </row>
    <row r="18" spans="3:18">
      <c r="C18" s="99" t="s">
        <v>37</v>
      </c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20"/>
      <c r="P18" s="20"/>
      <c r="Q18" s="20"/>
      <c r="R18" s="21"/>
    </row>
    <row r="19" spans="3:18">
      <c r="C19" s="27" t="s">
        <v>38</v>
      </c>
      <c r="D19" s="17">
        <v>21.32</v>
      </c>
      <c r="E19" s="24">
        <v>10.71</v>
      </c>
      <c r="F19" s="32">
        <f>D19*E19</f>
        <v>228.33720000000002</v>
      </c>
      <c r="G19" s="33">
        <f>SUM((F19*0.4)+F19)</f>
        <v>319.67208000000005</v>
      </c>
      <c r="H19" s="34">
        <f>SUM((F19*0.3)+F19)</f>
        <v>296.83836000000002</v>
      </c>
      <c r="I19" s="25">
        <f t="shared" ref="I19:I37" si="13">SUM((G19-H19)/H19)</f>
        <v>7.6923076923077011E-2</v>
      </c>
      <c r="J19" s="35">
        <f>SUM((F19*0.25)+F19)</f>
        <v>285.42150000000004</v>
      </c>
      <c r="K19" s="25">
        <f t="shared" ref="K19:K24" si="14">SUM((G19-J19)/J19)</f>
        <v>0.12000000000000004</v>
      </c>
      <c r="L19" s="36">
        <f>SUM((F19*0.2)+F19)</f>
        <v>274.00464000000005</v>
      </c>
      <c r="M19" s="25">
        <f t="shared" ref="M19:M24" si="15">SUM((G19-L19)/L19)</f>
        <v>0.16666666666666663</v>
      </c>
      <c r="N19" s="18">
        <f>E19*(1.3)</f>
        <v>13.923000000000002</v>
      </c>
      <c r="O19" s="26">
        <f t="shared" si="7"/>
        <v>14.994</v>
      </c>
      <c r="P19" s="18">
        <f t="shared" si="8"/>
        <v>16.065000000000001</v>
      </c>
      <c r="Q19" s="26">
        <f>E19*1.7</f>
        <v>18.207000000000001</v>
      </c>
      <c r="R19" s="18">
        <f>E19*(1.85)</f>
        <v>19.813500000000001</v>
      </c>
    </row>
    <row r="20" spans="3:18">
      <c r="C20" s="27" t="s">
        <v>54</v>
      </c>
      <c r="D20" s="17">
        <v>26</v>
      </c>
      <c r="E20" s="24">
        <v>10.34</v>
      </c>
      <c r="F20" s="32">
        <f>D20*E20</f>
        <v>268.83999999999997</v>
      </c>
      <c r="G20" s="33">
        <f>SUM((F20*0.4)+F20)</f>
        <v>376.37599999999998</v>
      </c>
      <c r="H20" s="34">
        <f t="shared" ref="H20:H34" si="16">SUM((F20*0.3)+F20)</f>
        <v>349.49199999999996</v>
      </c>
      <c r="I20" s="25">
        <f t="shared" si="13"/>
        <v>7.6923076923076969E-2</v>
      </c>
      <c r="J20" s="35">
        <f t="shared" ref="J20:J34" si="17">SUM((F20*0.25)+F20)</f>
        <v>336.04999999999995</v>
      </c>
      <c r="K20" s="25">
        <f t="shared" si="14"/>
        <v>0.12000000000000008</v>
      </c>
      <c r="L20" s="36">
        <f t="shared" ref="L20:L34" si="18">SUM((F20*0.2)+F20)</f>
        <v>322.60799999999995</v>
      </c>
      <c r="M20" s="25">
        <f t="shared" si="15"/>
        <v>0.1666666666666668</v>
      </c>
      <c r="N20" s="18">
        <f t="shared" si="6"/>
        <v>13.442</v>
      </c>
      <c r="O20" s="26">
        <f t="shared" si="7"/>
        <v>14.475999999999999</v>
      </c>
      <c r="P20" s="18">
        <f t="shared" si="8"/>
        <v>15.51</v>
      </c>
      <c r="Q20" s="26">
        <f t="shared" ref="Q20:Q37" si="19">E20*1.7</f>
        <v>17.577999999999999</v>
      </c>
      <c r="R20" s="18">
        <f t="shared" ref="R20:R37" si="20">E20*(1.85)</f>
        <v>19.129000000000001</v>
      </c>
    </row>
    <row r="21" spans="3:18">
      <c r="C21" s="27" t="s">
        <v>55</v>
      </c>
      <c r="D21" s="17">
        <v>34.159999999999997</v>
      </c>
      <c r="E21" s="24">
        <v>10.34</v>
      </c>
      <c r="F21" s="32">
        <f>D21*E21</f>
        <v>353.21439999999996</v>
      </c>
      <c r="G21" s="33">
        <f>SUM((F21*0.4)+F21)</f>
        <v>494.50015999999994</v>
      </c>
      <c r="H21" s="34">
        <f t="shared" si="16"/>
        <v>459.17871999999994</v>
      </c>
      <c r="I21" s="25">
        <f t="shared" si="13"/>
        <v>7.6923076923076927E-2</v>
      </c>
      <c r="J21" s="35">
        <f t="shared" si="17"/>
        <v>441.51799999999992</v>
      </c>
      <c r="K21" s="25">
        <f t="shared" si="14"/>
        <v>0.12000000000000008</v>
      </c>
      <c r="L21" s="36">
        <f t="shared" si="18"/>
        <v>423.85727999999995</v>
      </c>
      <c r="M21" s="25">
        <f t="shared" si="15"/>
        <v>0.16666666666666666</v>
      </c>
      <c r="N21" s="18">
        <f t="shared" si="6"/>
        <v>13.442</v>
      </c>
      <c r="O21" s="26">
        <f t="shared" si="7"/>
        <v>14.475999999999999</v>
      </c>
      <c r="P21" s="18">
        <f t="shared" si="8"/>
        <v>15.51</v>
      </c>
      <c r="Q21" s="26">
        <f t="shared" si="19"/>
        <v>17.577999999999999</v>
      </c>
      <c r="R21" s="18">
        <f t="shared" si="20"/>
        <v>19.129000000000001</v>
      </c>
    </row>
    <row r="22" spans="3:18">
      <c r="C22" s="27" t="s">
        <v>39</v>
      </c>
      <c r="D22" s="17">
        <v>43</v>
      </c>
      <c r="E22" s="24">
        <v>10.34</v>
      </c>
      <c r="F22" s="32">
        <f t="shared" ref="F22:F34" si="21">D22*E22</f>
        <v>444.62</v>
      </c>
      <c r="G22" s="33">
        <f t="shared" ref="G22:G28" si="22">SUM((F22*0.4)+F22)</f>
        <v>622.46800000000007</v>
      </c>
      <c r="H22" s="34">
        <f t="shared" si="16"/>
        <v>578.00599999999997</v>
      </c>
      <c r="I22" s="25">
        <f t="shared" si="13"/>
        <v>7.6923076923077108E-2</v>
      </c>
      <c r="J22" s="35">
        <f t="shared" si="17"/>
        <v>555.77499999999998</v>
      </c>
      <c r="K22" s="25">
        <f t="shared" si="14"/>
        <v>0.12000000000000018</v>
      </c>
      <c r="L22" s="36">
        <f t="shared" si="18"/>
        <v>533.54399999999998</v>
      </c>
      <c r="M22" s="25">
        <f t="shared" si="15"/>
        <v>0.16666666666666685</v>
      </c>
      <c r="N22" s="18">
        <f t="shared" si="6"/>
        <v>13.442</v>
      </c>
      <c r="O22" s="26">
        <f t="shared" si="7"/>
        <v>14.475999999999999</v>
      </c>
      <c r="P22" s="18">
        <f t="shared" si="8"/>
        <v>15.51</v>
      </c>
      <c r="Q22" s="26">
        <f t="shared" si="19"/>
        <v>17.577999999999999</v>
      </c>
      <c r="R22" s="18">
        <f t="shared" si="20"/>
        <v>19.129000000000001</v>
      </c>
    </row>
    <row r="23" spans="3:18">
      <c r="C23" s="27" t="s">
        <v>56</v>
      </c>
      <c r="D23" s="17">
        <v>59.32</v>
      </c>
      <c r="E23" s="24">
        <v>9.4700000000000006</v>
      </c>
      <c r="F23" s="32">
        <f t="shared" si="21"/>
        <v>561.7604</v>
      </c>
      <c r="G23" s="33">
        <f t="shared" si="22"/>
        <v>786.46456000000001</v>
      </c>
      <c r="H23" s="34">
        <f t="shared" si="16"/>
        <v>730.28852000000006</v>
      </c>
      <c r="I23" s="25">
        <f t="shared" si="13"/>
        <v>7.6923076923076844E-2</v>
      </c>
      <c r="J23" s="35">
        <f t="shared" si="17"/>
        <v>702.20050000000003</v>
      </c>
      <c r="K23" s="25">
        <f t="shared" si="14"/>
        <v>0.11999999999999995</v>
      </c>
      <c r="L23" s="36">
        <f t="shared" si="18"/>
        <v>674.11248000000001</v>
      </c>
      <c r="M23" s="25">
        <f t="shared" si="15"/>
        <v>0.16666666666666666</v>
      </c>
      <c r="N23" s="18">
        <f t="shared" si="6"/>
        <v>12.311000000000002</v>
      </c>
      <c r="O23" s="26">
        <f t="shared" si="7"/>
        <v>13.258000000000001</v>
      </c>
      <c r="P23" s="18">
        <f t="shared" si="8"/>
        <v>14.205000000000002</v>
      </c>
      <c r="Q23" s="26">
        <f t="shared" si="19"/>
        <v>16.099</v>
      </c>
      <c r="R23" s="18">
        <f t="shared" si="20"/>
        <v>17.519500000000001</v>
      </c>
    </row>
    <row r="24" spans="3:18">
      <c r="C24" s="27" t="s">
        <v>40</v>
      </c>
      <c r="D24" s="17">
        <v>65</v>
      </c>
      <c r="E24" s="24">
        <v>9.4700000000000006</v>
      </c>
      <c r="F24" s="32">
        <f t="shared" si="21"/>
        <v>615.55000000000007</v>
      </c>
      <c r="G24" s="33">
        <f t="shared" si="22"/>
        <v>861.7700000000001</v>
      </c>
      <c r="H24" s="34">
        <f t="shared" si="16"/>
        <v>800.21500000000015</v>
      </c>
      <c r="I24" s="25">
        <f t="shared" si="13"/>
        <v>7.6923076923076844E-2</v>
      </c>
      <c r="J24" s="35">
        <f t="shared" si="17"/>
        <v>769.43750000000011</v>
      </c>
      <c r="K24" s="25">
        <f t="shared" si="14"/>
        <v>0.11999999999999995</v>
      </c>
      <c r="L24" s="36">
        <f t="shared" si="18"/>
        <v>738.66000000000008</v>
      </c>
      <c r="M24" s="25">
        <f t="shared" si="15"/>
        <v>0.16666666666666666</v>
      </c>
      <c r="N24" s="18">
        <f t="shared" si="6"/>
        <v>12.311000000000002</v>
      </c>
      <c r="O24" s="26">
        <f t="shared" si="7"/>
        <v>13.258000000000001</v>
      </c>
      <c r="P24" s="18">
        <f t="shared" si="8"/>
        <v>14.205000000000002</v>
      </c>
      <c r="Q24" s="26">
        <f t="shared" si="19"/>
        <v>16.099</v>
      </c>
      <c r="R24" s="18">
        <f t="shared" si="20"/>
        <v>17.519500000000001</v>
      </c>
    </row>
    <row r="25" spans="3:18">
      <c r="C25" s="27" t="s">
        <v>41</v>
      </c>
      <c r="D25" s="17">
        <v>77.599999999999994</v>
      </c>
      <c r="E25" s="24">
        <v>9.4</v>
      </c>
      <c r="F25" s="32">
        <f t="shared" si="21"/>
        <v>729.43999999999994</v>
      </c>
      <c r="G25" s="33">
        <f t="shared" si="22"/>
        <v>1021.2159999999999</v>
      </c>
      <c r="H25" s="34">
        <f t="shared" si="16"/>
        <v>948.27199999999993</v>
      </c>
      <c r="I25" s="25">
        <f t="shared" si="13"/>
        <v>7.6923076923076886E-2</v>
      </c>
      <c r="J25" s="35">
        <f t="shared" si="17"/>
        <v>911.8</v>
      </c>
      <c r="K25" s="25">
        <f t="shared" ref="K25:K37" si="23">SUM((G25-J25)/J25)</f>
        <v>0.11999999999999994</v>
      </c>
      <c r="L25" s="36">
        <f t="shared" si="18"/>
        <v>875.32799999999997</v>
      </c>
      <c r="M25" s="25">
        <f t="shared" ref="M25:M37" si="24">SUM((G25-L25)/L25)</f>
        <v>0.16666666666666657</v>
      </c>
      <c r="N25" s="18">
        <f t="shared" si="6"/>
        <v>12.22</v>
      </c>
      <c r="O25" s="26">
        <f t="shared" si="7"/>
        <v>13.16</v>
      </c>
      <c r="P25" s="18">
        <f t="shared" si="8"/>
        <v>14.100000000000001</v>
      </c>
      <c r="Q25" s="26">
        <f t="shared" si="19"/>
        <v>15.98</v>
      </c>
      <c r="R25" s="18">
        <f t="shared" si="20"/>
        <v>17.39</v>
      </c>
    </row>
    <row r="26" spans="3:18" ht="28.5">
      <c r="C26" s="27" t="s">
        <v>42</v>
      </c>
      <c r="D26" s="17">
        <v>89</v>
      </c>
      <c r="E26" s="24">
        <v>9.4</v>
      </c>
      <c r="F26" s="32">
        <f t="shared" si="21"/>
        <v>836.6</v>
      </c>
      <c r="G26" s="33">
        <f t="shared" si="22"/>
        <v>1171.24</v>
      </c>
      <c r="H26" s="34">
        <f t="shared" si="16"/>
        <v>1087.58</v>
      </c>
      <c r="I26" s="25">
        <f t="shared" si="13"/>
        <v>7.6923076923076997E-2</v>
      </c>
      <c r="J26" s="35">
        <f t="shared" si="17"/>
        <v>1045.75</v>
      </c>
      <c r="K26" s="25">
        <f t="shared" si="23"/>
        <v>0.12000000000000001</v>
      </c>
      <c r="L26" s="36">
        <f t="shared" si="18"/>
        <v>1003.9200000000001</v>
      </c>
      <c r="M26" s="25">
        <f t="shared" si="24"/>
        <v>0.1666666666666666</v>
      </c>
      <c r="N26" s="18">
        <f t="shared" si="6"/>
        <v>12.22</v>
      </c>
      <c r="O26" s="26">
        <f t="shared" si="7"/>
        <v>13.16</v>
      </c>
      <c r="P26" s="18">
        <f t="shared" si="8"/>
        <v>14.100000000000001</v>
      </c>
      <c r="Q26" s="26">
        <f t="shared" si="19"/>
        <v>15.98</v>
      </c>
      <c r="R26" s="18">
        <f t="shared" si="20"/>
        <v>17.39</v>
      </c>
    </row>
    <row r="27" spans="3:18">
      <c r="C27" s="28" t="s">
        <v>57</v>
      </c>
      <c r="D27" s="17">
        <v>108.1</v>
      </c>
      <c r="E27" s="24">
        <v>9.35</v>
      </c>
      <c r="F27" s="32">
        <f t="shared" si="21"/>
        <v>1010.7349999999999</v>
      </c>
      <c r="G27" s="33">
        <f t="shared" si="22"/>
        <v>1415.029</v>
      </c>
      <c r="H27" s="34">
        <f t="shared" si="16"/>
        <v>1313.9554999999998</v>
      </c>
      <c r="I27" s="25">
        <f t="shared" si="13"/>
        <v>7.692307692307708E-2</v>
      </c>
      <c r="J27" s="35">
        <f t="shared" si="17"/>
        <v>1263.4187499999998</v>
      </c>
      <c r="K27" s="25">
        <f t="shared" si="23"/>
        <v>0.12000000000000016</v>
      </c>
      <c r="L27" s="36">
        <f t="shared" si="18"/>
        <v>1212.8819999999998</v>
      </c>
      <c r="M27" s="25">
        <f t="shared" si="24"/>
        <v>0.16666666666666682</v>
      </c>
      <c r="N27" s="18">
        <f t="shared" si="6"/>
        <v>12.154999999999999</v>
      </c>
      <c r="O27" s="26">
        <f t="shared" si="7"/>
        <v>13.089999999999998</v>
      </c>
      <c r="P27" s="18">
        <f t="shared" si="8"/>
        <v>14.024999999999999</v>
      </c>
      <c r="Q27" s="26">
        <f t="shared" si="19"/>
        <v>15.895</v>
      </c>
      <c r="R27" s="18">
        <f t="shared" si="20"/>
        <v>17.297499999999999</v>
      </c>
    </row>
    <row r="28" spans="3:18">
      <c r="C28" s="28" t="s">
        <v>58</v>
      </c>
      <c r="D28" s="17">
        <v>122.13</v>
      </c>
      <c r="E28" s="24">
        <v>9.35</v>
      </c>
      <c r="F28" s="32">
        <f t="shared" si="21"/>
        <v>1141.9154999999998</v>
      </c>
      <c r="G28" s="33">
        <f t="shared" si="22"/>
        <v>1598.6816999999999</v>
      </c>
      <c r="H28" s="34">
        <f t="shared" si="16"/>
        <v>1484.4901499999999</v>
      </c>
      <c r="I28" s="25">
        <f t="shared" si="13"/>
        <v>7.6923076923076941E-2</v>
      </c>
      <c r="J28" s="35">
        <f t="shared" si="17"/>
        <v>1427.3943749999999</v>
      </c>
      <c r="K28" s="25">
        <f t="shared" si="23"/>
        <v>0.12000000000000002</v>
      </c>
      <c r="L28" s="36">
        <f t="shared" si="18"/>
        <v>1370.2985999999999</v>
      </c>
      <c r="M28" s="25">
        <f t="shared" si="24"/>
        <v>0.16666666666666669</v>
      </c>
      <c r="N28" s="18">
        <f t="shared" si="6"/>
        <v>12.154999999999999</v>
      </c>
      <c r="O28" s="26">
        <f t="shared" si="7"/>
        <v>13.089999999999998</v>
      </c>
      <c r="P28" s="18">
        <f t="shared" si="8"/>
        <v>14.024999999999999</v>
      </c>
      <c r="Q28" s="26">
        <f t="shared" si="19"/>
        <v>15.895</v>
      </c>
      <c r="R28" s="18">
        <f t="shared" si="20"/>
        <v>17.297499999999999</v>
      </c>
    </row>
    <row r="29" spans="3:18">
      <c r="C29" s="27" t="s">
        <v>59</v>
      </c>
      <c r="D29" s="17">
        <v>139</v>
      </c>
      <c r="E29" s="24">
        <v>9.35</v>
      </c>
      <c r="F29" s="32">
        <f t="shared" si="21"/>
        <v>1299.6499999999999</v>
      </c>
      <c r="G29" s="33">
        <f t="shared" ref="G29:G34" si="25">SUM((F29*0.4)+F29)</f>
        <v>1819.5099999999998</v>
      </c>
      <c r="H29" s="34">
        <f t="shared" si="16"/>
        <v>1689.5449999999998</v>
      </c>
      <c r="I29" s="25">
        <f t="shared" si="13"/>
        <v>7.6923076923076886E-2</v>
      </c>
      <c r="J29" s="35">
        <f t="shared" si="17"/>
        <v>1624.5624999999998</v>
      </c>
      <c r="K29" s="25">
        <f t="shared" si="23"/>
        <v>0.12000000000000001</v>
      </c>
      <c r="L29" s="36">
        <f t="shared" si="18"/>
        <v>1559.58</v>
      </c>
      <c r="M29" s="25">
        <f t="shared" si="24"/>
        <v>0.16666666666666657</v>
      </c>
      <c r="N29" s="18">
        <f t="shared" si="6"/>
        <v>12.154999999999999</v>
      </c>
      <c r="O29" s="26">
        <f t="shared" si="7"/>
        <v>13.089999999999998</v>
      </c>
      <c r="P29" s="18">
        <f t="shared" si="8"/>
        <v>14.024999999999999</v>
      </c>
      <c r="Q29" s="26">
        <f t="shared" si="19"/>
        <v>15.895</v>
      </c>
      <c r="R29" s="18">
        <f t="shared" si="20"/>
        <v>17.297499999999999</v>
      </c>
    </row>
    <row r="30" spans="3:18">
      <c r="C30" s="27" t="s">
        <v>60</v>
      </c>
      <c r="D30" s="17">
        <v>185</v>
      </c>
      <c r="E30" s="24">
        <v>9.35</v>
      </c>
      <c r="F30" s="32">
        <f t="shared" si="21"/>
        <v>1729.75</v>
      </c>
      <c r="G30" s="33">
        <f t="shared" si="25"/>
        <v>2421.65</v>
      </c>
      <c r="H30" s="34">
        <f t="shared" si="16"/>
        <v>2248.6750000000002</v>
      </c>
      <c r="I30" s="25">
        <f t="shared" si="13"/>
        <v>7.6923076923076872E-2</v>
      </c>
      <c r="J30" s="35">
        <f t="shared" si="17"/>
        <v>2162.1875</v>
      </c>
      <c r="K30" s="25">
        <f t="shared" si="23"/>
        <v>0.12000000000000004</v>
      </c>
      <c r="L30" s="36">
        <f t="shared" si="18"/>
        <v>2075.6999999999998</v>
      </c>
      <c r="M30" s="25">
        <f t="shared" si="24"/>
        <v>0.16666666666666682</v>
      </c>
      <c r="N30" s="18">
        <f t="shared" si="6"/>
        <v>12.154999999999999</v>
      </c>
      <c r="O30" s="26">
        <f t="shared" si="7"/>
        <v>13.089999999999998</v>
      </c>
      <c r="P30" s="18">
        <f t="shared" si="8"/>
        <v>14.024999999999999</v>
      </c>
      <c r="Q30" s="26">
        <f t="shared" si="19"/>
        <v>15.895</v>
      </c>
      <c r="R30" s="18">
        <f t="shared" si="20"/>
        <v>17.297499999999999</v>
      </c>
    </row>
    <row r="31" spans="3:18">
      <c r="C31" s="27" t="s">
        <v>61</v>
      </c>
      <c r="D31" s="17">
        <v>232</v>
      </c>
      <c r="E31" s="24">
        <v>9.35</v>
      </c>
      <c r="F31" s="32">
        <f t="shared" si="21"/>
        <v>2169.1999999999998</v>
      </c>
      <c r="G31" s="33">
        <f t="shared" si="25"/>
        <v>3036.8799999999997</v>
      </c>
      <c r="H31" s="34">
        <f t="shared" si="16"/>
        <v>2819.9599999999996</v>
      </c>
      <c r="I31" s="25">
        <f t="shared" si="13"/>
        <v>7.6923076923076955E-2</v>
      </c>
      <c r="J31" s="35">
        <f t="shared" si="17"/>
        <v>2711.5</v>
      </c>
      <c r="K31" s="25">
        <f t="shared" si="23"/>
        <v>0.11999999999999987</v>
      </c>
      <c r="L31" s="36">
        <f t="shared" si="18"/>
        <v>2603.04</v>
      </c>
      <c r="M31" s="25">
        <f t="shared" si="24"/>
        <v>0.16666666666666655</v>
      </c>
      <c r="N31" s="18">
        <f>E31*(1.4)</f>
        <v>13.089999999999998</v>
      </c>
      <c r="O31" s="26">
        <f>E31*(1.6)</f>
        <v>14.96</v>
      </c>
      <c r="P31" s="18">
        <f>E31*(1.7)</f>
        <v>15.895</v>
      </c>
      <c r="Q31" s="26">
        <f t="shared" si="19"/>
        <v>15.895</v>
      </c>
      <c r="R31" s="18">
        <f t="shared" si="20"/>
        <v>17.297499999999999</v>
      </c>
    </row>
    <row r="32" spans="3:18">
      <c r="C32" s="27" t="s">
        <v>43</v>
      </c>
      <c r="D32" s="17">
        <v>276.25</v>
      </c>
      <c r="E32" s="24">
        <v>9.35</v>
      </c>
      <c r="F32" s="32">
        <f t="shared" si="21"/>
        <v>2582.9375</v>
      </c>
      <c r="G32" s="33">
        <f t="shared" si="25"/>
        <v>3616.1125000000002</v>
      </c>
      <c r="H32" s="34">
        <f t="shared" si="16"/>
        <v>3357.8187499999999</v>
      </c>
      <c r="I32" s="25">
        <f t="shared" si="13"/>
        <v>7.6923076923077011E-2</v>
      </c>
      <c r="J32" s="35">
        <f t="shared" si="17"/>
        <v>3228.671875</v>
      </c>
      <c r="K32" s="25">
        <f t="shared" si="23"/>
        <v>0.12000000000000005</v>
      </c>
      <c r="L32" s="36">
        <f t="shared" si="18"/>
        <v>3099.5250000000001</v>
      </c>
      <c r="M32" s="25">
        <f t="shared" si="24"/>
        <v>0.16666666666666669</v>
      </c>
      <c r="N32" s="18">
        <f>E32*(1.4)</f>
        <v>13.089999999999998</v>
      </c>
      <c r="O32" s="26">
        <f>E32*(1.6)</f>
        <v>14.96</v>
      </c>
      <c r="P32" s="18">
        <f>E32*(1.7)</f>
        <v>15.895</v>
      </c>
      <c r="Q32" s="26">
        <f t="shared" si="19"/>
        <v>15.895</v>
      </c>
      <c r="R32" s="18">
        <f t="shared" si="20"/>
        <v>17.297499999999999</v>
      </c>
    </row>
    <row r="33" spans="3:18">
      <c r="C33" s="27" t="s">
        <v>62</v>
      </c>
      <c r="D33" s="19">
        <v>79.45</v>
      </c>
      <c r="E33" s="24">
        <v>10.5</v>
      </c>
      <c r="F33" s="32">
        <f t="shared" si="21"/>
        <v>834.22500000000002</v>
      </c>
      <c r="G33" s="33">
        <f t="shared" si="25"/>
        <v>1167.915</v>
      </c>
      <c r="H33" s="34">
        <f t="shared" si="16"/>
        <v>1084.4925000000001</v>
      </c>
      <c r="I33" s="25">
        <f t="shared" si="13"/>
        <v>7.692307692307683E-2</v>
      </c>
      <c r="J33" s="35">
        <f t="shared" si="17"/>
        <v>1042.78125</v>
      </c>
      <c r="K33" s="25">
        <f t="shared" si="23"/>
        <v>0.11999999999999997</v>
      </c>
      <c r="L33" s="36">
        <f t="shared" si="18"/>
        <v>1001.07</v>
      </c>
      <c r="M33" s="25">
        <f t="shared" si="24"/>
        <v>0.16666666666666657</v>
      </c>
      <c r="N33" s="18">
        <f t="shared" si="6"/>
        <v>13.65</v>
      </c>
      <c r="O33" s="26">
        <f t="shared" si="7"/>
        <v>14.7</v>
      </c>
      <c r="P33" s="18">
        <f t="shared" si="8"/>
        <v>15.75</v>
      </c>
      <c r="Q33" s="26">
        <f t="shared" si="19"/>
        <v>17.849999999999998</v>
      </c>
      <c r="R33" s="18">
        <f t="shared" si="20"/>
        <v>19.425000000000001</v>
      </c>
    </row>
    <row r="34" spans="3:18" ht="29.25">
      <c r="C34" s="27" t="s">
        <v>63</v>
      </c>
      <c r="D34" s="17">
        <v>90.67</v>
      </c>
      <c r="E34" s="24">
        <v>10.5</v>
      </c>
      <c r="F34" s="32">
        <f t="shared" si="21"/>
        <v>952.03499999999997</v>
      </c>
      <c r="G34" s="33">
        <f t="shared" si="25"/>
        <v>1332.8489999999999</v>
      </c>
      <c r="H34" s="34">
        <f t="shared" si="16"/>
        <v>1237.6455000000001</v>
      </c>
      <c r="I34" s="25">
        <f t="shared" si="13"/>
        <v>7.6923076923076802E-2</v>
      </c>
      <c r="J34" s="35">
        <f t="shared" si="17"/>
        <v>1190.04375</v>
      </c>
      <c r="K34" s="25">
        <f t="shared" si="23"/>
        <v>0.1199999999999999</v>
      </c>
      <c r="L34" s="36">
        <f t="shared" si="18"/>
        <v>1142.442</v>
      </c>
      <c r="M34" s="25">
        <f t="shared" si="24"/>
        <v>0.1666666666666666</v>
      </c>
      <c r="N34" s="18">
        <f t="shared" si="6"/>
        <v>13.65</v>
      </c>
      <c r="O34" s="26">
        <f t="shared" si="7"/>
        <v>14.7</v>
      </c>
      <c r="P34" s="18">
        <f t="shared" si="8"/>
        <v>15.75</v>
      </c>
      <c r="Q34" s="26">
        <f t="shared" si="19"/>
        <v>17.849999999999998</v>
      </c>
      <c r="R34" s="18">
        <f t="shared" si="20"/>
        <v>19.425000000000001</v>
      </c>
    </row>
    <row r="35" spans="3:18">
      <c r="C35" s="99" t="s">
        <v>44</v>
      </c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22"/>
      <c r="P35" s="22"/>
      <c r="Q35" s="23"/>
      <c r="R35" s="23"/>
    </row>
    <row r="36" spans="3:18">
      <c r="C36" s="27" t="s">
        <v>45</v>
      </c>
      <c r="D36" s="17">
        <v>225.75</v>
      </c>
      <c r="E36" s="24">
        <v>9.35</v>
      </c>
      <c r="F36" s="32">
        <f>D36*E36</f>
        <v>2110.7624999999998</v>
      </c>
      <c r="G36" s="33">
        <f>SUM((F36*0.4)+F36)</f>
        <v>2955.0674999999997</v>
      </c>
      <c r="H36" s="34">
        <f>SUM((F36*0.3)+F36)</f>
        <v>2743.9912499999996</v>
      </c>
      <c r="I36" s="25">
        <f>SUM((G36-H36)/H36)</f>
        <v>7.6923076923076955E-2</v>
      </c>
      <c r="J36" s="35">
        <f>SUM((F36*0.25)+F36)</f>
        <v>2638.453125</v>
      </c>
      <c r="K36" s="25">
        <f>SUM((G36-J36)/J36)</f>
        <v>0.11999999999999987</v>
      </c>
      <c r="L36" s="36">
        <f>SUM((F36*0.2+F36))</f>
        <v>2532.915</v>
      </c>
      <c r="M36" s="25">
        <f>SUM((G36-L36)/L36)</f>
        <v>0.16666666666666655</v>
      </c>
      <c r="N36" s="18">
        <f>E36*(1.4)</f>
        <v>13.089999999999998</v>
      </c>
      <c r="O36" s="26">
        <f>E36*(1.6)</f>
        <v>14.96</v>
      </c>
      <c r="P36" s="18">
        <f>E36*(1.7)</f>
        <v>15.895</v>
      </c>
      <c r="Q36" s="26">
        <f t="shared" si="19"/>
        <v>15.895</v>
      </c>
      <c r="R36" s="18">
        <f t="shared" si="20"/>
        <v>17.297499999999999</v>
      </c>
    </row>
    <row r="37" spans="3:18">
      <c r="C37" s="29" t="s">
        <v>46</v>
      </c>
      <c r="D37" s="17">
        <v>342</v>
      </c>
      <c r="E37" s="24">
        <v>9.35</v>
      </c>
      <c r="F37" s="32">
        <f>D37*E37</f>
        <v>3197.7</v>
      </c>
      <c r="G37" s="33">
        <f>SUM((F37*0.4)+F37)</f>
        <v>4476.78</v>
      </c>
      <c r="H37" s="34">
        <f>SUM((F37*0.3)+F37)</f>
        <v>4157.01</v>
      </c>
      <c r="I37" s="25">
        <f t="shared" si="13"/>
        <v>7.6923076923076802E-2</v>
      </c>
      <c r="J37" s="35">
        <f>SUM((F37*0.25)+F37)</f>
        <v>3997.125</v>
      </c>
      <c r="K37" s="25">
        <f t="shared" si="23"/>
        <v>0.11999999999999994</v>
      </c>
      <c r="L37" s="36">
        <f>SUM((F37*0.2+F37))</f>
        <v>3837.24</v>
      </c>
      <c r="M37" s="25">
        <f t="shared" si="24"/>
        <v>0.16666666666666666</v>
      </c>
      <c r="N37" s="18">
        <f>E37*(1.4)</f>
        <v>13.089999999999998</v>
      </c>
      <c r="O37" s="26">
        <f>E37*(1.6)</f>
        <v>14.96</v>
      </c>
      <c r="P37" s="18">
        <f t="shared" si="8"/>
        <v>14.024999999999999</v>
      </c>
      <c r="Q37" s="26">
        <f t="shared" si="19"/>
        <v>15.895</v>
      </c>
      <c r="R37" s="18">
        <f t="shared" si="20"/>
        <v>17.297499999999999</v>
      </c>
    </row>
  </sheetData>
  <mergeCells count="3">
    <mergeCell ref="C5:N5"/>
    <mergeCell ref="C18:N18"/>
    <mergeCell ref="C35:N35"/>
  </mergeCells>
  <pageMargins left="0.7" right="0.7" top="0.75" bottom="0.75" header="0.3" footer="0.3"/>
  <pageSetup paperSize="9" orientation="landscape" r:id="rId1"/>
  <drawing r:id="rId2"/>
  <picture r:id="rId3"/>
</worksheet>
</file>

<file path=xl/worksheets/sheet28.xml><?xml version="1.0" encoding="utf-8"?>
<worksheet xmlns="http://schemas.openxmlformats.org/spreadsheetml/2006/main" xmlns:r="http://schemas.openxmlformats.org/officeDocument/2006/relationships">
  <sheetPr>
    <tabColor theme="1"/>
  </sheetPr>
  <dimension ref="F1:I3"/>
  <sheetViews>
    <sheetView showGridLines="0" showRowColHeaders="0" zoomScale="130" zoomScaleNormal="130" workbookViewId="0"/>
  </sheetViews>
  <sheetFormatPr defaultRowHeight="16.5"/>
  <cols>
    <col min="1" max="16384" width="9" style="5"/>
  </cols>
  <sheetData>
    <row r="1" spans="6:9" ht="17.25" thickBot="1"/>
    <row r="2" spans="6:9">
      <c r="F2" s="101" t="s">
        <v>70</v>
      </c>
      <c r="G2" s="102"/>
      <c r="H2" s="102"/>
      <c r="I2" s="103"/>
    </row>
    <row r="3" spans="6:9" ht="17.25" thickBot="1">
      <c r="F3" s="104"/>
      <c r="G3" s="105"/>
      <c r="H3" s="105"/>
      <c r="I3" s="106"/>
    </row>
  </sheetData>
  <mergeCells count="1">
    <mergeCell ref="F2:I3"/>
  </mergeCells>
  <pageMargins left="0.511811024" right="0.511811024" top="0.78740157499999996" bottom="0.78740157499999996" header="0.31496062000000002" footer="0.31496062000000002"/>
  <drawing r:id="rId1"/>
  <picture r:id="rId2"/>
</worksheet>
</file>

<file path=xl/worksheets/sheet29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5" customWidth="1"/>
    <col min="2" max="2" width="15.625" style="5" bestFit="1" customWidth="1"/>
    <col min="3" max="3" width="9" style="5"/>
    <col min="4" max="4" width="9.625" style="5" customWidth="1"/>
    <col min="5" max="5" width="6.75" style="5" customWidth="1"/>
    <col min="6" max="6" width="11.25" style="5" customWidth="1"/>
    <col min="7" max="7" width="9" style="5"/>
    <col min="8" max="8" width="6.375" style="5" customWidth="1"/>
    <col min="9" max="10" width="9" style="5"/>
    <col min="11" max="11" width="5" style="5" customWidth="1"/>
    <col min="12" max="12" width="13.375" style="5" customWidth="1"/>
    <col min="13" max="13" width="5.625" style="5" customWidth="1"/>
    <col min="14" max="16384" width="9" style="5"/>
  </cols>
  <sheetData>
    <row r="1" spans="2:12">
      <c r="D1" s="37"/>
    </row>
    <row r="2" spans="2:12" ht="17.25" thickBot="1"/>
    <row r="3" spans="2:12" ht="16.5" customHeight="1">
      <c r="E3" s="56" t="s">
        <v>64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(F7*C7*7.89*0.75*0.001)*B7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L7*BASE_DE_CD!N19*0.001</f>
        <v>0</v>
      </c>
      <c r="C12" s="81">
        <f>L7*BASE_DE_CD!O19*0.001</f>
        <v>0</v>
      </c>
      <c r="D12" s="82"/>
      <c r="E12" s="81">
        <f>L7*BASE_DE_CD!P19*0.001</f>
        <v>0</v>
      </c>
      <c r="F12" s="82"/>
      <c r="G12" s="81">
        <f>L7*BASE_DE_CD!Q19*0.001</f>
        <v>0</v>
      </c>
      <c r="H12" s="82"/>
      <c r="I12" s="81">
        <f>L7*BASE_DE_CD!R19*0.001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B12:B14"/>
    <mergeCell ref="C11:D11"/>
    <mergeCell ref="C12:D14"/>
    <mergeCell ref="E11:F11"/>
    <mergeCell ref="E12:F14"/>
    <mergeCell ref="G11:H11"/>
    <mergeCell ref="G12:H14"/>
    <mergeCell ref="I11:J11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8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(F7*C7*8.02*0.9*0.001)*B7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L7*BASE_DE_CD!N6*0.001</f>
        <v>0</v>
      </c>
      <c r="C12" s="81">
        <f>L7*BASE_DE_CD!O6*0.001</f>
        <v>0</v>
      </c>
      <c r="D12" s="82"/>
      <c r="E12" s="81">
        <f>L7*BASE_DE_CD!P6*0.001</f>
        <v>0</v>
      </c>
      <c r="F12" s="82"/>
      <c r="G12" s="81">
        <f>L7*BASE_DE_CD!Q6*0.001</f>
        <v>0</v>
      </c>
      <c r="H12" s="82"/>
      <c r="I12" s="81">
        <f>L7*BASE_DE_CD!R6*0.001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(F7*C7*7.91*1.2*0.001)*B7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L7*BASE_DE_CD!N7*0.001</f>
        <v>0</v>
      </c>
      <c r="C12" s="81">
        <f>L7*BASE_DE_CD!O7*0.001</f>
        <v>0</v>
      </c>
      <c r="D12" s="82"/>
      <c r="E12" s="81">
        <f>L7*BASE_DE_CD!P7*0.001</f>
        <v>0</v>
      </c>
      <c r="F12" s="82"/>
      <c r="G12" s="81">
        <f>L7*BASE_DE_CD!Q7*0.001</f>
        <v>0</v>
      </c>
      <c r="H12" s="82"/>
      <c r="I12" s="81">
        <f>L7*BASE_DE_CD!R7*0.001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B12" sqref="B12:B14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6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(F7*C7*7.96*1.5*0.001)*B7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L7*BASE_DE_CD!N8*0.001</f>
        <v>0</v>
      </c>
      <c r="C12" s="81">
        <f>L7*BASE_DE_CD!O8*0.001</f>
        <v>0</v>
      </c>
      <c r="D12" s="82"/>
      <c r="E12" s="81">
        <f>L7*BASE_DE_CD!P8*0.001</f>
        <v>0</v>
      </c>
      <c r="F12" s="82"/>
      <c r="G12" s="81">
        <f>L7*BASE_DE_CD!Q8*0.001</f>
        <v>0</v>
      </c>
      <c r="H12" s="82"/>
      <c r="I12" s="81">
        <f>L7*BASE_DE_CD!R8*0.001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B12" sqref="B12:B14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5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(F7*C7*8.23*2*0.001)*B7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L7*BASE_DE_CD!N9*0.001</f>
        <v>0</v>
      </c>
      <c r="C12" s="81">
        <f>L7*BASE_DE_CD!O9*0.001</f>
        <v>0</v>
      </c>
      <c r="D12" s="82"/>
      <c r="E12" s="81">
        <f>L7*BASE_DE_CD!P9*0.001</f>
        <v>0</v>
      </c>
      <c r="F12" s="82"/>
      <c r="G12" s="81">
        <f>L7*BASE_DE_CD!Q9*0.001</f>
        <v>0</v>
      </c>
      <c r="H12" s="82"/>
      <c r="I12" s="81">
        <f>L7*BASE_DE_CD!R9*0.001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74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(F7*C7*7.85*2.65*0.001)*B7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L7*BASE_DE_CD!N10*0.001</f>
        <v>0</v>
      </c>
      <c r="C12" s="81">
        <f>L7*BASE_DE_CD!O10*0.001</f>
        <v>0</v>
      </c>
      <c r="D12" s="82"/>
      <c r="E12" s="81">
        <f>L7*BASE_DE_CD!P10*0.001</f>
        <v>0</v>
      </c>
      <c r="F12" s="82"/>
      <c r="G12" s="81">
        <f>L7*BASE_DE_CD!Q10*0.001</f>
        <v>0</v>
      </c>
      <c r="H12" s="82"/>
      <c r="I12" s="81">
        <f>L7*BASE_DE_CD!R10*0.001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L7" sqref="L7:L9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9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(F7*C7*7.83*3.175*0.001)*B7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L7*BASE_DE_CD!N11*0.001</f>
        <v>0</v>
      </c>
      <c r="C12" s="81">
        <f>L7*BASE_DE_CD!O11*0.001</f>
        <v>0</v>
      </c>
      <c r="D12" s="82"/>
      <c r="E12" s="81">
        <f>L7*BASE_DE_CD!P11*0.001</f>
        <v>0</v>
      </c>
      <c r="F12" s="82"/>
      <c r="G12" s="81">
        <f>L7*BASE_DE_CD!Q11*0.001</f>
        <v>0</v>
      </c>
      <c r="H12" s="82"/>
      <c r="I12" s="81">
        <f>L7*BASE_DE_CD!R11*0.001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75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(F7*C7*7.8*3.9*0.001)*B7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L7*BASE_DE_CD!N12*0.001</f>
        <v>0</v>
      </c>
      <c r="C12" s="81">
        <f>L7*BASE_DE_CD!O12*0.001</f>
        <v>0</v>
      </c>
      <c r="D12" s="82"/>
      <c r="E12" s="81">
        <f>L7*BASE_DE_CD!P12*0.001</f>
        <v>0</v>
      </c>
      <c r="F12" s="82"/>
      <c r="G12" s="81">
        <f>L7*BASE_DE_CD!Q12*0.001</f>
        <v>0</v>
      </c>
      <c r="H12" s="82"/>
      <c r="I12" s="81">
        <f>L7*BASE_DE_CD!R12*0.001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B7" sqref="B7:H9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76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(F7*C7*7.98*4.25*0.001)*B7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L7*BASE_DE_CD!N13*0.001</f>
        <v>0</v>
      </c>
      <c r="C12" s="81">
        <f>L7*BASE_DE_CD!O13*0.001</f>
        <v>0</v>
      </c>
      <c r="D12" s="82"/>
      <c r="E12" s="81">
        <f>L7*BASE_DE_CD!P13*0.001</f>
        <v>0</v>
      </c>
      <c r="F12" s="82"/>
      <c r="G12" s="81">
        <f>L7*BASE_DE_CD!Q13*0.001</f>
        <v>0</v>
      </c>
      <c r="H12" s="82"/>
      <c r="I12" s="81">
        <f>L7*BASE_DE_CD!R13*0.001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10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(F7*C7*8*4.763*0.001)*B7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L7*BASE_DE_CD!N14*0.001</f>
        <v>0</v>
      </c>
      <c r="C12" s="81">
        <f>L7*BASE_DE_CD!O14*0.001</f>
        <v>0</v>
      </c>
      <c r="D12" s="82"/>
      <c r="E12" s="81">
        <f>L7*BASE_DE_CD!P14*0.001</f>
        <v>0</v>
      </c>
      <c r="F12" s="82"/>
      <c r="G12" s="81">
        <f>L7*BASE_DE_CD!Q14*0.001</f>
        <v>0</v>
      </c>
      <c r="H12" s="82"/>
      <c r="I12" s="81">
        <f>L7*BASE_DE_CD!R14*0.001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11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(F7*C7*7.85*6.35*0.001)*B7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L7*BASE_DE_CD!N30*0.001</f>
        <v>0</v>
      </c>
      <c r="C12" s="81">
        <f>L7*BASE_DE_CD!O30*0.001</f>
        <v>0</v>
      </c>
      <c r="D12" s="82"/>
      <c r="E12" s="81">
        <f>L7*BASE_DE_CD!P30*0.001</f>
        <v>0</v>
      </c>
      <c r="F12" s="82"/>
      <c r="G12" s="81">
        <f>L7*BASE_DE_CD!Q30*0.001</f>
        <v>0</v>
      </c>
      <c r="H12" s="82"/>
      <c r="I12" s="81">
        <f>L7*BASE_DE_CD!R30*0.001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>
      <selection activeCell="E3" sqref="E3:H4"/>
    </sheetView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77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(F7*C7*8.12*7.94*0.001)*B7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L7*BASE_DE_CD!N16*0.001</f>
        <v>0</v>
      </c>
      <c r="C12" s="81">
        <f>L7*BASE_DE_CD!O16*0.001</f>
        <v>0</v>
      </c>
      <c r="D12" s="82"/>
      <c r="E12" s="81">
        <f>L7*BASE_DE_CD!P16*0.001</f>
        <v>0</v>
      </c>
      <c r="F12" s="82"/>
      <c r="G12" s="81">
        <f>L7*BASE_DE_CD!Q16*0.001</f>
        <v>0</v>
      </c>
      <c r="H12" s="82"/>
      <c r="I12" s="81">
        <f>L7*BASE_DE_CD!R16*0.001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>
    <tabColor theme="9" tint="-0.249977111117893"/>
  </sheetPr>
  <dimension ref="B1:L14"/>
  <sheetViews>
    <sheetView showGridLines="0" showRowColHeaders="0" zoomScale="130" zoomScaleNormal="130" workbookViewId="0"/>
  </sheetViews>
  <sheetFormatPr defaultRowHeight="16.5"/>
  <cols>
    <col min="1" max="1" width="5.625" style="31" customWidth="1"/>
    <col min="2" max="2" width="15.625" style="31" bestFit="1" customWidth="1"/>
    <col min="3" max="3" width="9" style="31"/>
    <col min="4" max="4" width="9.625" style="31" customWidth="1"/>
    <col min="5" max="5" width="6.75" style="31" customWidth="1"/>
    <col min="6" max="6" width="11.25" style="31" customWidth="1"/>
    <col min="7" max="7" width="9" style="31"/>
    <col min="8" max="8" width="6.375" style="31" customWidth="1"/>
    <col min="9" max="10" width="9" style="31"/>
    <col min="11" max="11" width="5" style="31" customWidth="1"/>
    <col min="12" max="12" width="13.375" style="31" customWidth="1"/>
    <col min="13" max="13" width="5.625" style="31" customWidth="1"/>
    <col min="14" max="16384" width="9" style="31"/>
  </cols>
  <sheetData>
    <row r="1" spans="2:12">
      <c r="D1" s="37"/>
    </row>
    <row r="2" spans="2:12" ht="17.25" thickBot="1"/>
    <row r="3" spans="2:12" ht="16.5" customHeight="1">
      <c r="E3" s="56" t="s">
        <v>12</v>
      </c>
      <c r="F3" s="57"/>
      <c r="G3" s="57"/>
      <c r="H3" s="58"/>
    </row>
    <row r="4" spans="2:12" ht="17.25" customHeight="1" thickBot="1">
      <c r="E4" s="59"/>
      <c r="F4" s="60"/>
      <c r="G4" s="60"/>
      <c r="H4" s="61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(F7*C7*7.85*9.53*0.001)*B7</f>
        <v>0</v>
      </c>
      <c r="J7" s="69"/>
      <c r="K7" s="70"/>
      <c r="L7" s="87">
        <f>ROUNDUP(I7,-2)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  <row r="10" spans="2:12" ht="17.25" thickBot="1"/>
    <row r="11" spans="2:12" ht="19.5" thickBot="1">
      <c r="B11" s="30" t="s">
        <v>65</v>
      </c>
      <c r="C11" s="88" t="s">
        <v>66</v>
      </c>
      <c r="D11" s="89"/>
      <c r="E11" s="89" t="s">
        <v>67</v>
      </c>
      <c r="F11" s="89"/>
      <c r="G11" s="89" t="s">
        <v>68</v>
      </c>
      <c r="H11" s="89"/>
      <c r="I11" s="89" t="s">
        <v>69</v>
      </c>
      <c r="J11" s="90"/>
    </row>
    <row r="12" spans="2:12">
      <c r="B12" s="79">
        <f>L7*BASE_DE_CD!N17*0.001</f>
        <v>0</v>
      </c>
      <c r="C12" s="81">
        <f>L7*BASE_DE_CD!O17*0.001</f>
        <v>0</v>
      </c>
      <c r="D12" s="82"/>
      <c r="E12" s="81">
        <f>L7*BASE_DE_CD!P17*0.001</f>
        <v>0</v>
      </c>
      <c r="F12" s="82"/>
      <c r="G12" s="81">
        <f>L7*BASE_DE_CD!Q17*0.001</f>
        <v>0</v>
      </c>
      <c r="H12" s="82"/>
      <c r="I12" s="81">
        <f>L7*BASE_DE_CD!R17*0.001</f>
        <v>0</v>
      </c>
      <c r="J12" s="82"/>
    </row>
    <row r="13" spans="2:12">
      <c r="B13" s="79"/>
      <c r="C13" s="83"/>
      <c r="D13" s="84"/>
      <c r="E13" s="83"/>
      <c r="F13" s="84"/>
      <c r="G13" s="83"/>
      <c r="H13" s="84"/>
      <c r="I13" s="83"/>
      <c r="J13" s="84"/>
    </row>
    <row r="14" spans="2:12" ht="17.25" thickBot="1">
      <c r="B14" s="80"/>
      <c r="C14" s="85"/>
      <c r="D14" s="86"/>
      <c r="E14" s="85"/>
      <c r="F14" s="86"/>
      <c r="G14" s="85"/>
      <c r="H14" s="86"/>
      <c r="I14" s="85"/>
      <c r="J14" s="86"/>
    </row>
  </sheetData>
  <mergeCells count="18">
    <mergeCell ref="L7:L9"/>
    <mergeCell ref="C11:D11"/>
    <mergeCell ref="E11:F11"/>
    <mergeCell ref="G11:H11"/>
    <mergeCell ref="I11:J11"/>
    <mergeCell ref="B12:B14"/>
    <mergeCell ref="C12:D14"/>
    <mergeCell ref="E12:F14"/>
    <mergeCell ref="G12:H14"/>
    <mergeCell ref="I12:J14"/>
    <mergeCell ref="E3:H4"/>
    <mergeCell ref="C6:E6"/>
    <mergeCell ref="F6:H6"/>
    <mergeCell ref="I6:K6"/>
    <mergeCell ref="B7:B9"/>
    <mergeCell ref="C7:E9"/>
    <mergeCell ref="F7:H9"/>
    <mergeCell ref="I7:K9"/>
  </mergeCells>
  <pageMargins left="0.7" right="0.7" top="0.75" bottom="0.75" header="0.3" footer="0.3"/>
  <pageSetup paperSize="9" orientation="landscape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5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69"/>
      <c r="E7" s="70"/>
      <c r="F7" s="77"/>
      <c r="G7" s="69"/>
      <c r="H7" s="70"/>
      <c r="I7" s="78">
        <f>(F7*C7)*7.85*2*B7</f>
        <v>0</v>
      </c>
      <c r="J7" s="69"/>
      <c r="K7" s="70"/>
      <c r="L7" s="87">
        <f>(I7*0.035%)+I7</f>
        <v>0</v>
      </c>
    </row>
    <row r="8" spans="2:12">
      <c r="B8" s="66"/>
      <c r="C8" s="71"/>
      <c r="D8" s="72"/>
      <c r="E8" s="73"/>
      <c r="F8" s="71"/>
      <c r="G8" s="72"/>
      <c r="H8" s="73"/>
      <c r="I8" s="71"/>
      <c r="J8" s="72"/>
      <c r="K8" s="73"/>
      <c r="L8" s="66"/>
    </row>
    <row r="9" spans="2:12" ht="17.25" thickBot="1">
      <c r="B9" s="67"/>
      <c r="C9" s="74"/>
      <c r="D9" s="75"/>
      <c r="E9" s="76"/>
      <c r="F9" s="74"/>
      <c r="G9" s="75"/>
      <c r="H9" s="76"/>
      <c r="I9" s="74"/>
      <c r="J9" s="75"/>
      <c r="K9" s="76"/>
      <c r="L9" s="67"/>
    </row>
  </sheetData>
  <mergeCells count="9">
    <mergeCell ref="I7:K9"/>
    <mergeCell ref="I6:K6"/>
    <mergeCell ref="L7:L9"/>
    <mergeCell ref="F3:H4"/>
    <mergeCell ref="B7:B9"/>
    <mergeCell ref="C7:E9"/>
    <mergeCell ref="C6:E6"/>
    <mergeCell ref="F7:H9"/>
    <mergeCell ref="F6:H6"/>
  </mergeCells>
  <pageMargins left="0.7" right="0.7" top="0.75" bottom="0.75" header="0.3" footer="0.3"/>
  <pageSetup paperSize="9" orientation="landscape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6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(F7*C7)*7.85*1.5*B7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7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(F7*C7)*7.85*1.2*B7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8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(F7*C7)*7.85*0.9*B7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9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(F7*C7)*7.85*3*B7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10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(F7*C7)*7.85*4.75*B7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11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(F7*C7)*7.85*6.3*B7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>
    <tabColor theme="1"/>
  </sheetPr>
  <dimension ref="B3:L9"/>
  <sheetViews>
    <sheetView showGridLines="0" showRowColHeaders="0" zoomScale="140" zoomScaleNormal="140" workbookViewId="0"/>
  </sheetViews>
  <sheetFormatPr defaultRowHeight="16.5"/>
  <cols>
    <col min="1" max="1" width="5.625" customWidth="1"/>
    <col min="2" max="2" width="15.625" bestFit="1" customWidth="1"/>
    <col min="5" max="5" width="6.75" customWidth="1"/>
    <col min="8" max="8" width="5.875" customWidth="1"/>
    <col min="11" max="11" width="5" customWidth="1"/>
    <col min="12" max="12" width="26.625" customWidth="1"/>
    <col min="13" max="13" width="5.625" customWidth="1"/>
  </cols>
  <sheetData>
    <row r="3" spans="2:12">
      <c r="F3" s="107" t="s">
        <v>12</v>
      </c>
      <c r="G3" s="107"/>
      <c r="H3" s="107"/>
    </row>
    <row r="4" spans="2:12">
      <c r="F4" s="107"/>
      <c r="G4" s="107"/>
      <c r="H4" s="107"/>
    </row>
    <row r="5" spans="2:12" ht="17.25" thickBot="1"/>
    <row r="6" spans="2:12" ht="20.25" thickBot="1">
      <c r="B6" s="1" t="s">
        <v>0</v>
      </c>
      <c r="C6" s="62" t="s">
        <v>2</v>
      </c>
      <c r="D6" s="63"/>
      <c r="E6" s="64"/>
      <c r="F6" s="62" t="s">
        <v>1</v>
      </c>
      <c r="G6" s="63"/>
      <c r="H6" s="64"/>
      <c r="I6" s="62" t="s">
        <v>3</v>
      </c>
      <c r="J6" s="63"/>
      <c r="K6" s="64"/>
      <c r="L6" s="2" t="s">
        <v>4</v>
      </c>
    </row>
    <row r="7" spans="2:12" ht="18.75" customHeight="1">
      <c r="B7" s="65"/>
      <c r="C7" s="68"/>
      <c r="D7" s="110"/>
      <c r="E7" s="111"/>
      <c r="F7" s="77"/>
      <c r="G7" s="118"/>
      <c r="H7" s="119"/>
      <c r="I7" s="78">
        <f>(F7*C7)*7.85*9.5*B7</f>
        <v>0</v>
      </c>
      <c r="J7" s="126"/>
      <c r="K7" s="127"/>
      <c r="L7" s="87">
        <f>(I7*0.035%)+I7</f>
        <v>0</v>
      </c>
    </row>
    <row r="8" spans="2:12">
      <c r="B8" s="108"/>
      <c r="C8" s="112"/>
      <c r="D8" s="113"/>
      <c r="E8" s="114"/>
      <c r="F8" s="120"/>
      <c r="G8" s="121"/>
      <c r="H8" s="122"/>
      <c r="I8" s="128"/>
      <c r="J8" s="129"/>
      <c r="K8" s="130"/>
      <c r="L8" s="134"/>
    </row>
    <row r="9" spans="2:12" ht="17.25" thickBot="1">
      <c r="B9" s="109"/>
      <c r="C9" s="115"/>
      <c r="D9" s="116"/>
      <c r="E9" s="117"/>
      <c r="F9" s="123"/>
      <c r="G9" s="124"/>
      <c r="H9" s="125"/>
      <c r="I9" s="131"/>
      <c r="J9" s="132"/>
      <c r="K9" s="133"/>
      <c r="L9" s="135"/>
    </row>
  </sheetData>
  <mergeCells count="9">
    <mergeCell ref="F3:H4"/>
    <mergeCell ref="C6:E6"/>
    <mergeCell ref="F6:H6"/>
    <mergeCell ref="I6:K6"/>
    <mergeCell ref="B7:B9"/>
    <mergeCell ref="C7:E9"/>
    <mergeCell ref="F7:H9"/>
    <mergeCell ref="I7:K9"/>
    <mergeCell ref="L7:L9"/>
  </mergeCells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49</vt:i4>
      </vt:variant>
    </vt:vector>
  </HeadingPairs>
  <TitlesOfParts>
    <vt:vector size="49" baseType="lpstr">
      <vt:lpstr>MENU_PRINCIPAL</vt:lpstr>
      <vt:lpstr>HOME</vt:lpstr>
      <vt:lpstr>FABRICAR GAIOLAS</vt:lpstr>
      <vt:lpstr>FABRICAR_COLUNAS</vt:lpstr>
      <vt:lpstr>BASE_DE_DADOS</vt:lpstr>
      <vt:lpstr>MENU_CORTE_DOBRA</vt:lpstr>
      <vt:lpstr>CD_3-1,50</vt:lpstr>
      <vt:lpstr>CD_1-4 3X1,50</vt:lpstr>
      <vt:lpstr>CD_3-8 3X1,50</vt:lpstr>
      <vt:lpstr>CD_3-1,20</vt:lpstr>
      <vt:lpstr>CD_22 3X1,20</vt:lpstr>
      <vt:lpstr>CD_20 3X1,20</vt:lpstr>
      <vt:lpstr>CD_18 3X1,20</vt:lpstr>
      <vt:lpstr>CD_16 3X1,20</vt:lpstr>
      <vt:lpstr>CD_14 3X1,20</vt:lpstr>
      <vt:lpstr>CD_13 3X1,20</vt:lpstr>
      <vt:lpstr>CD_12 3X1,20</vt:lpstr>
      <vt:lpstr>CD_11-1-8 3X1,20</vt:lpstr>
      <vt:lpstr>CD_9 3X1,20</vt:lpstr>
      <vt:lpstr>CD_8 3X1,20</vt:lpstr>
      <vt:lpstr>CD_3-16 3X1,20</vt:lpstr>
      <vt:lpstr>CD_1-4 3X1,20</vt:lpstr>
      <vt:lpstr>CD_5-16 3X1,20</vt:lpstr>
      <vt:lpstr>CD_3-8 3X1,20</vt:lpstr>
      <vt:lpstr>XADREZ #12</vt:lpstr>
      <vt:lpstr>XADREZ #1-8</vt:lpstr>
      <vt:lpstr>BASE_DE_CD</vt:lpstr>
      <vt:lpstr>CD_2-1,20</vt:lpstr>
      <vt:lpstr>CD_22 2X1,20</vt:lpstr>
      <vt:lpstr>CD_20 2X1,20</vt:lpstr>
      <vt:lpstr>CD_18 2X1,20</vt:lpstr>
      <vt:lpstr>CD_16 2X1,20</vt:lpstr>
      <vt:lpstr>CD_14 2X1,20</vt:lpstr>
      <vt:lpstr>CD_12 2X1,20</vt:lpstr>
      <vt:lpstr>CD_1-8 2X1,20</vt:lpstr>
      <vt:lpstr>CD_9 2X1,20</vt:lpstr>
      <vt:lpstr>CD_8 2X1,20</vt:lpstr>
      <vt:lpstr>CD_3-16 2X1,20</vt:lpstr>
      <vt:lpstr>CD_1-4 2X1,20</vt:lpstr>
      <vt:lpstr>CD_5-16 2X1,20</vt:lpstr>
      <vt:lpstr>CD_3-8 2X1,20</vt:lpstr>
      <vt:lpstr>CHAPA #14</vt:lpstr>
      <vt:lpstr>CHAPA #16</vt:lpstr>
      <vt:lpstr>CHAPA #18</vt:lpstr>
      <vt:lpstr>CHAPA #20</vt:lpstr>
      <vt:lpstr>CHAPA #1-8</vt:lpstr>
      <vt:lpstr>CHAPA #3-16</vt:lpstr>
      <vt:lpstr>CHAPA #1-4</vt:lpstr>
      <vt:lpstr>CHAPA #3-8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Computador 01</dc:creator>
  <cp:lastModifiedBy>Computador 01</cp:lastModifiedBy>
  <dcterms:created xsi:type="dcterms:W3CDTF">2022-05-18T14:18:53Z</dcterms:created>
  <dcterms:modified xsi:type="dcterms:W3CDTF">2022-10-28T16:27:36Z</dcterms:modified>
</cp:coreProperties>
</file>