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Excel-Challenge\"/>
    </mc:Choice>
  </mc:AlternateContent>
  <xr:revisionPtr revIDLastSave="0" documentId="13_ncr:1_{0FFE2DBC-5F05-4F41-834A-391233D2F59A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rowdfunding" sheetId="1" r:id="rId1"/>
    <sheet name="Category_Outcomes" sheetId="3" r:id="rId2"/>
    <sheet name="Sub-Category_Outcomes" sheetId="4" r:id="rId3"/>
    <sheet name="Outcome_By_Month" sheetId="5" r:id="rId4"/>
    <sheet name="Outcomes_by_Goal" sheetId="7" r:id="rId5"/>
    <sheet name="Outcome_By_Backing" sheetId="9" r:id="rId6"/>
  </sheets>
  <definedNames>
    <definedName name="_xlnm._FilterDatabase" localSheetId="0" hidden="1">Crowdfunding!$A$1:$T$1001</definedName>
    <definedName name="_xlnm._FilterDatabase" localSheetId="5" hidden="1">Outcome_By_Backing!$N$1:$N$1000</definedName>
    <definedName name="_xlchart.v1.0" hidden="1">Outcome_By_Backing!$B$2:$B$1048576</definedName>
    <definedName name="_xlchart.v1.1" hidden="1">Outcome_By_Backing!$G$2:$G$1048576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9" l="1"/>
  <c r="D7" i="9"/>
  <c r="I6" i="9"/>
  <c r="D6" i="9"/>
  <c r="I5" i="9"/>
  <c r="I4" i="9"/>
  <c r="I3" i="9"/>
  <c r="I2" i="9"/>
  <c r="D5" i="9"/>
  <c r="D4" i="9"/>
  <c r="D3" i="9"/>
  <c r="D2" i="9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B9" i="7"/>
  <c r="B8" i="7"/>
  <c r="B7" i="7"/>
  <c r="B6" i="7"/>
  <c r="B5" i="7"/>
  <c r="B4" i="7"/>
  <c r="B3" i="7"/>
  <c r="B2" i="7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E13" i="7" l="1"/>
  <c r="G13" i="7" s="1"/>
  <c r="E9" i="7"/>
  <c r="G9" i="7" s="1"/>
  <c r="E8" i="7"/>
  <c r="G8" i="7" s="1"/>
  <c r="E12" i="7"/>
  <c r="H12" i="7" s="1"/>
  <c r="E11" i="7"/>
  <c r="G11" i="7" s="1"/>
  <c r="E10" i="7"/>
  <c r="G10" i="7" s="1"/>
  <c r="E2" i="7"/>
  <c r="G2" i="7" s="1"/>
  <c r="E6" i="7"/>
  <c r="E5" i="7"/>
  <c r="E3" i="7"/>
  <c r="E7" i="7"/>
  <c r="E4" i="7"/>
  <c r="F10" i="7" l="1"/>
  <c r="H10" i="7"/>
  <c r="H8" i="7"/>
  <c r="F8" i="7"/>
  <c r="F13" i="7"/>
  <c r="H9" i="7"/>
  <c r="H13" i="7"/>
  <c r="F9" i="7"/>
  <c r="F12" i="7"/>
  <c r="G12" i="7"/>
  <c r="F2" i="7"/>
  <c r="H11" i="7"/>
  <c r="F11" i="7"/>
  <c r="H2" i="7"/>
  <c r="H4" i="7"/>
  <c r="G4" i="7"/>
  <c r="H3" i="7"/>
  <c r="G3" i="7"/>
  <c r="H6" i="7"/>
  <c r="G6" i="7"/>
  <c r="F4" i="7"/>
  <c r="F6" i="7"/>
  <c r="G7" i="7"/>
  <c r="H7" i="7"/>
  <c r="H5" i="7"/>
  <c r="G5" i="7"/>
  <c r="F3" i="7"/>
  <c r="F5" i="7"/>
  <c r="F7" i="7"/>
</calcChain>
</file>

<file path=xl/sharedStrings.xml><?xml version="1.0" encoding="utf-8"?>
<sst xmlns="http://schemas.openxmlformats.org/spreadsheetml/2006/main" count="7069" uniqueCount="2116">
  <si>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</si>
  <si>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</si>
  <si>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</si>
  <si>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</si>
  <si>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</si>
  <si>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</si>
  <si>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</si>
  <si>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</si>
  <si>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</si>
  <si>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</si>
  <si>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</si>
  <si>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</si>
  <si>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</si>
  <si>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</si>
  <si>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</si>
  <si>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</si>
  <si>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</si>
  <si>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</si>
  <si>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</si>
  <si>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</si>
  <si>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</si>
  <si>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</si>
  <si>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</si>
  <si>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</si>
  <si>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</si>
  <si>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</si>
  <si>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</si>
  <si>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</si>
  <si>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</si>
  <si>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</si>
  <si>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</si>
  <si>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</si>
  <si>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</si>
  <si>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</si>
  <si>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</si>
  <si>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</si>
  <si>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</si>
  <si>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</si>
  <si>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</si>
  <si>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</si>
  <si>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</si>
  <si>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</si>
  <si>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</si>
  <si>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</si>
  <si>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</si>
  <si>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</si>
  <si>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</si>
  <si>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</si>
  <si>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</si>
  <si>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</si>
  <si>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</si>
  <si>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</si>
  <si>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</si>
  <si>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</si>
  <si>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</si>
  <si>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</si>
  <si>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</si>
  <si>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</si>
  <si>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</si>
  <si>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</si>
  <si>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</si>
  <si>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</si>
  <si>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</si>
  <si>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</si>
  <si>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</si>
  <si>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</si>
  <si>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</si>
  <si>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</si>
  <si>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</si>
  <si>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</si>
  <si>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</si>
  <si>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</si>
  <si>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</si>
  <si>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</si>
  <si>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</si>
  <si>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</si>
  <si>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</si>
  <si>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</si>
  <si>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</si>
  <si>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</si>
  <si>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</si>
  <si>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</si>
  <si>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</si>
  <si>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</si>
  <si>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</si>
  <si>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</si>
  <si>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</si>
  <si>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</si>
  <si>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</si>
  <si>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</si>
  <si>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</si>
  <si>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</si>
  <si>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</si>
  <si>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</si>
  <si>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</si>
  <si>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</si>
  <si>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</si>
  <si>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</si>
  <si>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</si>
  <si>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</si>
  <si>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</si>
  <si>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</si>
  <si>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</si>
  <si>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</si>
  <si>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</si>
  <si>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</si>
  <si>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</si>
  <si>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</si>
  <si>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</si>
  <si>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</si>
  <si>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</si>
  <si>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</si>
  <si>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</si>
  <si>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</si>
  <si>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</si>
  <si>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</si>
  <si>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</si>
  <si>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</si>
  <si>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</si>
  <si>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</si>
  <si>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</si>
  <si>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</si>
  <si>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</si>
  <si>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</si>
  <si>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</si>
  <si>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</si>
  <si>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</si>
  <si>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</si>
  <si>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</si>
  <si>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</si>
  <si>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</si>
  <si>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</si>
  <si>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</si>
  <si>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</si>
  <si>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</si>
  <si>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</si>
  <si>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</si>
  <si>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</si>
  <si>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</si>
  <si>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</si>
  <si>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</si>
  <si>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</si>
  <si>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</si>
  <si>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</si>
  <si>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</si>
  <si>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</si>
  <si>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</si>
  <si>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</si>
  <si>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</si>
  <si>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</si>
  <si>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</si>
  <si>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</si>
  <si>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</si>
  <si>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</si>
  <si>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</si>
  <si>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</si>
  <si>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</si>
  <si>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</si>
  <si>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</si>
  <si>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</si>
  <si>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</si>
  <si>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</si>
  <si>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</si>
  <si>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</si>
  <si>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</si>
  <si>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</si>
  <si>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</si>
  <si>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</si>
  <si>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</si>
  <si>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</si>
  <si>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</si>
  <si>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</si>
  <si>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</si>
  <si>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</si>
  <si>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</si>
  <si>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</si>
  <si>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</si>
  <si>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</si>
  <si>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</si>
  <si>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</si>
  <si>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</si>
  <si>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</si>
  <si>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</si>
  <si>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</si>
  <si>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</si>
  <si>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</si>
  <si>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</si>
  <si>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</si>
  <si>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</si>
  <si>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</si>
  <si>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</si>
  <si>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</si>
  <si>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</si>
  <si>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</si>
  <si>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</si>
  <si>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</si>
  <si>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</si>
  <si>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</si>
  <si>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</si>
  <si>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</si>
  <si>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</si>
  <si>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</si>
  <si>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</si>
  <si>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</si>
  <si>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</si>
  <si>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</si>
  <si>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</si>
  <si>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</si>
  <si>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</si>
  <si>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</si>
  <si>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</si>
  <si>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</si>
  <si>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</si>
  <si>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</si>
  <si>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</si>
  <si>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</si>
  <si>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</si>
  <si>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</si>
  <si>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</si>
  <si>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</si>
  <si>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</si>
  <si>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</si>
  <si>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</si>
  <si>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</si>
  <si>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</si>
  <si>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</si>
  <si>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</si>
  <si>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</si>
  <si>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</si>
  <si>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</si>
  <si>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</si>
  <si>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</si>
  <si>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</si>
  <si>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</si>
  <si>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</si>
  <si>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</si>
  <si>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</si>
  <si>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</si>
  <si>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</si>
  <si>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</si>
  <si>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</si>
  <si>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</si>
  <si>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</si>
  <si>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</si>
  <si>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</si>
  <si>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</si>
  <si>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</si>
  <si>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</si>
  <si>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</si>
  <si>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</si>
  <si>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</si>
  <si>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</si>
  <si>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</si>
  <si>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</si>
  <si>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</si>
  <si>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</si>
  <si>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</si>
  <si>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</si>
  <si>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</si>
  <si>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</si>
  <si>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</si>
  <si>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</si>
  <si>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</si>
  <si>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</si>
  <si>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</si>
  <si>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</si>
  <si>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</si>
  <si>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</si>
  <si>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</si>
  <si>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</si>
  <si>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</si>
  <si>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</si>
  <si>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</si>
  <si>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</si>
  <si>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</si>
  <si>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</si>
  <si>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</si>
  <si>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</si>
  <si>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</si>
  <si>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</si>
  <si>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</si>
  <si>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</si>
  <si>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</si>
  <si>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</si>
  <si>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</si>
  <si>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</si>
  <si>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</si>
  <si>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</si>
  <si>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</si>
  <si>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</si>
  <si>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</si>
  <si>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</si>
  <si>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</si>
  <si>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</si>
  <si>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</si>
  <si>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</si>
  <si>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</si>
  <si>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</si>
  <si>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</si>
  <si>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</si>
  <si>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</si>
  <si>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</si>
  <si>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</si>
  <si>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</si>
  <si>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</si>
  <si>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</si>
  <si>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</si>
  <si>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</si>
  <si>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</si>
  <si>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</si>
  <si>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</si>
  <si>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</si>
  <si>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</si>
  <si>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</si>
  <si>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</si>
  <si>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</si>
  <si>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</si>
  <si>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</si>
  <si>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</si>
  <si>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</si>
  <si>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</si>
  <si>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</si>
  <si>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</si>
  <si>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</si>
  <si>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</si>
  <si>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</si>
  <si>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</si>
  <si>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</si>
  <si>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</si>
  <si>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</si>
  <si>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</si>
  <si>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</si>
  <si>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</si>
  <si>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</si>
  <si>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</si>
  <si>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</si>
  <si>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</si>
  <si>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</si>
  <si>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</si>
  <si>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</si>
  <si>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</si>
  <si>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</si>
  <si>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</si>
  <si>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</si>
  <si>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</si>
  <si>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</si>
  <si>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</si>
  <si>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</si>
  <si>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</si>
  <si>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</si>
  <si>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</si>
  <si>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</si>
  <si>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</si>
  <si>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</si>
  <si>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</si>
  <si>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</si>
  <si>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</si>
  <si>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</si>
  <si>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</si>
  <si>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</si>
  <si>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</si>
  <si>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</si>
  <si>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</si>
  <si>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</si>
  <si>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</si>
  <si>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</si>
  <si>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</si>
  <si>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</si>
  <si>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</si>
  <si>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</si>
  <si>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</si>
  <si>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</si>
  <si>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</si>
  <si>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</si>
  <si>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</si>
  <si>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</si>
  <si>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</si>
  <si>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</si>
  <si>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</si>
  <si>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</si>
  <si>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</si>
  <si>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</si>
  <si>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</si>
  <si>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</si>
  <si>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</si>
  <si>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</si>
  <si>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</si>
  <si>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</si>
  <si>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</si>
  <si>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</si>
  <si>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</si>
  <si>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</si>
  <si>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</si>
  <si>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</si>
  <si>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</si>
  <si>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</si>
  <si>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</si>
  <si>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</si>
  <si>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</si>
  <si>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</si>
  <si>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</si>
  <si>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</si>
  <si>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</si>
  <si>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</si>
  <si>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</si>
  <si>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</si>
  <si>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</si>
  <si>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</si>
  <si>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</si>
  <si>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</si>
  <si>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</si>
  <si>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</si>
  <si>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</si>
  <si>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</si>
  <si>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</si>
  <si>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</si>
  <si>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</si>
  <si>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</si>
  <si>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</si>
  <si>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</si>
  <si>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</si>
  <si>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</si>
  <si>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</si>
  <si>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</si>
  <si>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</si>
  <si>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</si>
  <si>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</si>
  <si>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</si>
  <si>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</si>
  <si>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</si>
  <si>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</si>
  <si>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</si>
  <si>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</si>
  <si>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</si>
  <si>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</si>
  <si>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</si>
  <si>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</si>
  <si>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</si>
  <si>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</si>
  <si>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</si>
  <si>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</si>
  <si>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</si>
  <si>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</si>
  <si>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</si>
  <si>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</si>
  <si>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</si>
  <si>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</si>
  <si>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</si>
  <si>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</si>
  <si>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</si>
  <si>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</si>
  <si>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</si>
  <si>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</si>
  <si>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</si>
  <si>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</si>
  <si>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</si>
  <si>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</si>
  <si>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</si>
  <si>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</si>
  <si>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</si>
  <si>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</si>
  <si>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</si>
  <si>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</si>
  <si>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</si>
  <si>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</si>
  <si>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</si>
  <si>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</si>
  <si>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</si>
  <si>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</si>
  <si>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</si>
  <si>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</si>
  <si>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</si>
  <si>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</si>
  <si>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</si>
  <si>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</si>
  <si>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</si>
  <si>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</si>
  <si>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</si>
  <si>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</si>
  <si>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</si>
  <si>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</si>
  <si>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</si>
  <si>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</si>
  <si>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</si>
  <si>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</si>
  <si>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</si>
  <si>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</si>
  <si>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</si>
  <si>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</si>
  <si>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</si>
  <si>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</si>
  <si>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</si>
  <si>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</si>
  <si>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</si>
  <si>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</si>
  <si>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</si>
  <si>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</si>
  <si>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</si>
  <si>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</si>
  <si>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</si>
  <si>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</si>
  <si>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</si>
  <si>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</si>
  <si>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</si>
  <si>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</si>
  <si>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</si>
  <si>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</si>
  <si>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</si>
  <si>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</si>
  <si>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</si>
  <si>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</si>
  <si>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</si>
  <si>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</si>
  <si>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</si>
  <si>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</si>
  <si>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</si>
  <si>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</si>
  <si>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</si>
  <si>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</si>
  <si>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</si>
  <si>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</si>
  <si>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</si>
  <si>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</si>
  <si>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</si>
  <si>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</si>
  <si>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</si>
  <si>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</si>
  <si>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</si>
  <si>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</si>
  <si>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</si>
  <si>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</si>
  <si>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</si>
  <si>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</si>
  <si>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</si>
  <si>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</si>
  <si>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</si>
  <si>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</si>
  <si>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</si>
  <si>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</si>
  <si>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</si>
  <si>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</si>
  <si>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</si>
  <si>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</si>
  <si>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</si>
  <si>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</si>
  <si>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</si>
  <si>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</si>
  <si>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</si>
  <si>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</si>
  <si>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</si>
  <si>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</si>
  <si>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</si>
  <si>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</si>
  <si>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</si>
  <si>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</si>
  <si>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</si>
  <si>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</si>
  <si>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</si>
  <si>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</si>
  <si>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</si>
  <si>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</si>
  <si>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</si>
  <si>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</si>
  <si>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</si>
  <si>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</si>
  <si>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</si>
  <si>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</si>
  <si>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</si>
  <si>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</si>
  <si>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</si>
  <si>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</si>
  <si>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</si>
  <si>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</si>
  <si>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</si>
  <si>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</si>
  <si>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</si>
  <si>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</si>
  <si>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</si>
  <si>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</si>
  <si>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</si>
  <si>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</si>
  <si>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</si>
  <si>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</si>
  <si>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</si>
  <si>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</si>
  <si>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</si>
  <si>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</si>
  <si>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</si>
  <si>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</si>
  <si>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</si>
  <si>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</si>
  <si>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</si>
  <si>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</si>
  <si>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</si>
  <si>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</si>
  <si>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</si>
  <si>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</si>
  <si>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</si>
  <si>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</si>
  <si>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</si>
  <si>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</si>
  <si>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</si>
  <si>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</si>
  <si>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</si>
  <si>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</si>
  <si>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</si>
  <si>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</si>
  <si>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</si>
  <si>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</si>
  <si>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</si>
  <si>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</si>
  <si>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</si>
  <si>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</si>
  <si>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</si>
  <si>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</si>
  <si>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</si>
  <si>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</si>
  <si>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</si>
  <si>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</si>
  <si>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</si>
  <si>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</si>
  <si>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</si>
  <si>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</si>
  <si>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</si>
  <si>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</si>
  <si>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</si>
  <si>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</si>
  <si>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</si>
  <si>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</si>
  <si>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</si>
  <si>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</si>
  <si>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</si>
  <si>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</si>
  <si>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</si>
  <si>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</si>
  <si>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</si>
  <si>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</si>
  <si>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</si>
  <si>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</si>
  <si>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</si>
  <si>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</si>
  <si>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</si>
  <si>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</si>
  <si>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</si>
  <si>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</si>
  <si>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</si>
  <si>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</si>
  <si>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</si>
  <si>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</si>
  <si>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</si>
  <si>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</si>
  <si>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</si>
  <si>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</si>
  <si>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</si>
  <si>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</si>
  <si>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</si>
  <si>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</si>
  <si>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</si>
  <si>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</si>
  <si>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</si>
  <si>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</si>
  <si>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</si>
  <si>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</si>
  <si>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</si>
  <si>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</si>
  <si>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</si>
  <si>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</si>
  <si>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</si>
  <si>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</si>
  <si>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</si>
  <si>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</si>
  <si>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</si>
  <si>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</si>
  <si>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</si>
  <si>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</si>
  <si>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</si>
  <si>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</si>
  <si>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</si>
  <si>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</si>
  <si>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</si>
  <si>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</si>
  <si>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</si>
  <si>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</si>
  <si>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</si>
  <si>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</si>
  <si>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</si>
  <si>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</si>
  <si>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</si>
  <si>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</si>
  <si>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</si>
  <si>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</si>
  <si>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</si>
  <si>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</si>
  <si>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</si>
  <si>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</si>
  <si>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</si>
  <si>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</si>
  <si>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</si>
  <si>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</si>
  <si>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</si>
  <si>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</si>
  <si>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</si>
  <si>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</si>
  <si>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</si>
  <si>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</si>
  <si>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</si>
  <si>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</si>
  <si>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</si>
  <si>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</si>
  <si>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</si>
  <si>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</si>
  <si>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</si>
  <si>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</si>
  <si>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</si>
  <si>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</si>
  <si>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</si>
  <si>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</si>
  <si>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</si>
  <si>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</si>
  <si>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</si>
  <si>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</si>
  <si>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</si>
  <si>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</si>
  <si>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</si>
  <si>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</si>
  <si>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</si>
  <si>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</si>
  <si>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</si>
  <si>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</si>
  <si>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</si>
  <si>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</si>
  <si>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</si>
  <si>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</si>
  <si>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</si>
  <si>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</si>
  <si>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</si>
  <si>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</si>
  <si>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</si>
  <si>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</si>
  <si>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</si>
  <si>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</si>
  <si>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</si>
  <si>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</si>
  <si>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</si>
  <si>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</si>
  <si>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</si>
  <si>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</si>
  <si>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</si>
  <si>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</si>
  <si>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</si>
  <si>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</si>
  <si>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</si>
  <si>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</si>
  <si>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</si>
  <si>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</si>
  <si>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</si>
  <si>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</si>
  <si>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</si>
  <si>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</si>
  <si>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</si>
  <si>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</si>
  <si>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</si>
  <si>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</si>
  <si>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</si>
  <si>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</si>
  <si>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</si>
  <si>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</si>
  <si>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</si>
  <si>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</si>
  <si>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</si>
  <si>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</si>
  <si>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</si>
  <si>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</si>
  <si>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</si>
  <si>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</si>
  <si>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</si>
  <si>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</si>
  <si>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</si>
  <si>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</si>
  <si>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</si>
  <si>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</si>
  <si>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</si>
  <si>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</si>
  <si>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</si>
  <si>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</si>
  <si>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</si>
  <si>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</si>
  <si>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</si>
  <si>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</si>
  <si>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</si>
  <si>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</si>
  <si>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</si>
  <si>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</si>
  <si>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</si>
  <si>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</si>
  <si>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</si>
  <si>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</si>
  <si>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</si>
  <si>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</si>
  <si>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</si>
  <si>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</si>
  <si>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</si>
  <si>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</si>
  <si>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</si>
  <si>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</si>
  <si>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</si>
  <si>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</si>
  <si>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</si>
  <si>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</si>
  <si>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</si>
  <si>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</si>
  <si>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</si>
  <si>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</si>
  <si>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</si>
  <si>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</si>
  <si>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</si>
  <si>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</si>
  <si>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</si>
  <si>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</si>
  <si>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</si>
  <si>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</si>
  <si>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</si>
  <si>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</si>
  <si>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</si>
  <si>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</si>
  <si>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</si>
  <si>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</si>
  <si>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</si>
  <si>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</si>
  <si>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</si>
  <si>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</si>
  <si>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</si>
  <si>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</si>
  <si>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</si>
  <si>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</si>
  <si>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</si>
  <si>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</si>
  <si>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</si>
  <si>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</si>
  <si>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</si>
  <si>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</si>
  <si>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</si>
  <si>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</si>
  <si>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</si>
  <si>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</si>
  <si>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</si>
  <si>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</si>
  <si>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</si>
  <si>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</si>
  <si>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</si>
  <si>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</si>
  <si>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</si>
  <si>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</si>
  <si>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</si>
  <si>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</si>
  <si>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</si>
  <si>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</si>
  <si>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</si>
  <si>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</si>
  <si>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</si>
  <si>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</si>
  <si>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</si>
  <si>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</si>
  <si>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</si>
  <si>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</si>
  <si>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</si>
  <si>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</si>
  <si>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</si>
  <si>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</si>
  <si>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</si>
  <si>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</si>
  <si>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</si>
  <si>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</si>
  <si>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</si>
  <si>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</si>
  <si>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</si>
  <si>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</si>
  <si>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</si>
  <si>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</si>
  <si>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</si>
  <si>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</si>
  <si>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</si>
  <si>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</si>
  <si>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</si>
  <si>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</si>
  <si>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</si>
  <si>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</si>
  <si>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</si>
  <si>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</si>
  <si>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</si>
  <si>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</si>
  <si>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</si>
  <si>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</si>
  <si>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</si>
  <si>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</si>
  <si>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</si>
  <si>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</si>
  <si>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</si>
  <si>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</si>
  <si>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</si>
  <si>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</si>
  <si>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</si>
  <si>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</si>
  <si>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</si>
  <si>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</si>
  <si>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</si>
  <si>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</si>
  <si>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</si>
  <si>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</si>
  <si>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</si>
  <si>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</si>
  <si>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</si>
  <si>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</si>
  <si>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</si>
  <si>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</si>
  <si>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</si>
  <si>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</si>
  <si>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</si>
  <si>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</si>
  <si>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</si>
  <si>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</si>
  <si>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</si>
  <si>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</si>
  <si>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</si>
  <si>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</si>
  <si>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</si>
  <si>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</si>
  <si>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</si>
  <si>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</si>
  <si>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</si>
  <si>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</si>
  <si>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</si>
  <si>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</si>
  <si>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</si>
  <si>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</si>
  <si>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</si>
  <si>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</si>
  <si>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</si>
  <si>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</si>
  <si>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</si>
  <si>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</si>
  <si>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</si>
  <si>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</si>
  <si>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</si>
  <si>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</si>
  <si>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</si>
  <si>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</si>
  <si>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</si>
  <si>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</si>
  <si>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</si>
  <si>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</si>
  <si>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</si>
  <si>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</si>
  <si>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</si>
  <si>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</si>
  <si>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</si>
  <si>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</si>
  <si>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</si>
  <si>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</si>
  <si>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</si>
  <si>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</si>
  <si>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</si>
  <si>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</si>
  <si>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</si>
  <si>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</si>
  <si>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</si>
  <si>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</si>
  <si>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</si>
  <si>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</si>
  <si>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</si>
  <si>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</si>
  <si>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</si>
  <si>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</si>
  <si>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</si>
  <si>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</si>
  <si>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</si>
  <si>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</si>
  <si>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</si>
  <si>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</si>
  <si>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</si>
  <si>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</si>
  <si>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</si>
  <si>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</si>
  <si>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</si>
  <si>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</si>
  <si>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</si>
  <si>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</si>
  <si>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</si>
  <si>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</si>
  <si>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</si>
  <si>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</si>
  <si>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</si>
  <si>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</si>
  <si>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</si>
  <si>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</si>
  <si>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</si>
  <si>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</si>
  <si>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</si>
  <si>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</si>
  <si>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</si>
  <si>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</si>
  <si>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</si>
  <si>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</si>
  <si>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</si>
  <si>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</si>
  <si>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</si>
  <si>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</si>
  <si>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</si>
  <si>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</si>
  <si>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</si>
  <si>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</si>
  <si>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</si>
  <si>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</si>
  <si>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</si>
  <si>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</si>
  <si>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</si>
  <si>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</si>
  <si>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</si>
  <si>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</si>
  <si>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</si>
  <si>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</si>
  <si>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</si>
  <si>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</si>
  <si>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</si>
  <si>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</si>
  <si>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</si>
  <si>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</si>
  <si>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</si>
  <si>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</si>
  <si>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</si>
  <si>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</si>
  <si>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</si>
  <si>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</si>
  <si>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</si>
  <si>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</si>
  <si>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</si>
  <si>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</si>
  <si>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</si>
  <si>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</si>
  <si>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</si>
  <si>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</si>
  <si>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</si>
  <si>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</si>
  <si>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</si>
  <si>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</si>
  <si>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</si>
  <si>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</si>
  <si>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</si>
  <si>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</si>
  <si>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</si>
  <si>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</si>
  <si>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</si>
  <si>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</si>
  <si>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</si>
  <si>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</si>
  <si>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</si>
  <si>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</si>
  <si>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</si>
  <si>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</si>
  <si>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</si>
  <si>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</si>
  <si>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</si>
  <si>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</si>
  <si>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</si>
  <si>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</si>
  <si>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</si>
  <si>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</si>
  <si>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</si>
  <si>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</si>
  <si>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</si>
  <si>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</si>
  <si>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</si>
  <si>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</si>
  <si>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</si>
  <si>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</si>
  <si>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</si>
  <si>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</si>
  <si>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</si>
  <si>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</si>
  <si>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</si>
  <si>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</si>
  <si>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</si>
  <si>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</si>
  <si>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</si>
  <si>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</si>
  <si>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</si>
  <si>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</si>
  <si>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</si>
  <si>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</si>
  <si>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</si>
  <si>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</si>
  <si>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</si>
  <si>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</si>
  <si>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</si>
  <si>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</si>
  <si>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</si>
  <si>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</si>
  <si>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</si>
  <si>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</si>
  <si>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</si>
  <si>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</si>
  <si>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</si>
  <si>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</si>
  <si>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</si>
  <si>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</si>
  <si>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</si>
  <si>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</si>
  <si>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</si>
  <si>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</si>
  <si>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</si>
  <si>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</si>
  <si>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</si>
  <si>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</si>
  <si>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</si>
  <si>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</si>
  <si>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</si>
  <si>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</si>
  <si>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</si>
  <si>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</si>
  <si>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</si>
  <si>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</si>
  <si>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</si>
  <si>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</si>
  <si>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</si>
  <si>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</si>
  <si>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</si>
  <si>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</si>
  <si>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</si>
  <si>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</si>
  <si>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</si>
  <si>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</si>
  <si>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</si>
  <si>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</si>
  <si>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</si>
  <si>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</si>
  <si>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</si>
  <si>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</si>
  <si>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</si>
  <si>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</si>
  <si>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</si>
  <si>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</si>
  <si>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</si>
  <si>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</si>
  <si>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</si>
  <si>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</si>
  <si>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</si>
  <si>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</si>
  <si>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</si>
  <si>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</si>
  <si>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</si>
  <si>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</si>
  <si>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</si>
  <si>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</si>
  <si>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</si>
  <si>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</si>
  <si>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</si>
  <si>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</si>
  <si>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</si>
  <si>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</si>
  <si>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</si>
  <si>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</si>
  <si>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</si>
  <si>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</si>
  <si>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</si>
  <si>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</si>
  <si>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</si>
  <si>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</si>
  <si>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</si>
  <si>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</si>
  <si>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</si>
  <si>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</si>
  <si>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</si>
  <si>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</si>
  <si>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</si>
  <si>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</si>
  <si>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</si>
  <si>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</si>
  <si>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</si>
  <si>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</si>
  <si>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</si>
  <si>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</si>
  <si>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</si>
  <si>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</si>
  <si>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</si>
  <si>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</si>
  <si>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</si>
  <si>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</si>
  <si>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</si>
  <si>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</si>
  <si>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</si>
  <si>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</si>
  <si>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</si>
  <si>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</si>
  <si>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</si>
  <si>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</si>
  <si>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</si>
  <si>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</si>
  <si>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</si>
  <si>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</si>
  <si>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</si>
  <si>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</si>
  <si>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</si>
  <si>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</si>
  <si>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</si>
  <si>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</si>
  <si>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</si>
  <si>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</si>
  <si>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</si>
  <si>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</si>
  <si>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</si>
  <si>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</si>
  <si>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</si>
  <si>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</si>
  <si>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</si>
  <si>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</si>
  <si>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</si>
  <si>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</si>
  <si>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</si>
  <si>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</si>
  <si>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</si>
  <si>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</si>
  <si>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</si>
  <si>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</si>
  <si>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</si>
  <si>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</si>
  <si>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</si>
  <si>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</si>
  <si>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</si>
  <si>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</si>
  <si>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</si>
  <si>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</si>
  <si>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</si>
  <si>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</si>
  <si>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</si>
  <si>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</si>
  <si>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</si>
  <si>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</si>
  <si>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</si>
  <si>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</si>
  <si>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</si>
  <si>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</si>
  <si>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</si>
  <si>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</si>
  <si>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</si>
  <si>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</si>
  <si>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</si>
  <si>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</si>
  <si>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</si>
  <si>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</si>
  <si>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</si>
  <si>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</si>
  <si>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</si>
  <si>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</si>
  <si>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</si>
  <si>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</si>
  <si>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</si>
  <si>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</si>
  <si>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</si>
  <si>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</si>
  <si>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</si>
  <si>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</si>
  <si>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</si>
  <si>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</si>
  <si>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</si>
  <si>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</si>
  <si>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</si>
  <si>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</si>
  <si>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</si>
  <si>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</si>
  <si>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</si>
  <si>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</si>
  <si>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</si>
  <si>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</si>
  <si>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</si>
  <si>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</si>
  <si>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</si>
  <si>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</si>
  <si>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</si>
  <si>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</si>
  <si>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</si>
  <si>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</si>
  <si>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</si>
  <si>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</si>
  <si>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</si>
  <si>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</si>
  <si>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</si>
  <si>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</si>
  <si>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</si>
  <si>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</si>
  <si>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</si>
  <si>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</si>
  <si>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</si>
  <si>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</si>
  <si>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</si>
  <si>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</si>
  <si>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</si>
  <si>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</si>
  <si>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</si>
  <si>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</si>
  <si>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</si>
  <si>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</si>
  <si>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</si>
  <si>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</si>
  <si>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</si>
  <si>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</si>
  <si>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</si>
  <si>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</si>
  <si>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</si>
  <si>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</si>
  <si>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</si>
  <si>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</si>
  <si>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</si>
  <si>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</si>
  <si>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</si>
  <si>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</si>
  <si>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</si>
  <si>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</si>
  <si>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</si>
  <si>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</si>
  <si>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</si>
  <si>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</si>
  <si>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</si>
  <si>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</si>
  <si>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</si>
  <si>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</si>
  <si>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</si>
  <si>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</si>
  <si>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</si>
  <si>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</si>
  <si>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</si>
  <si>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</si>
  <si>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</si>
  <si>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</si>
  <si>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</si>
  <si>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</si>
  <si>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</si>
  <si>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</si>
  <si>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</si>
  <si>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</si>
  <si>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</si>
  <si>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</si>
  <si>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</si>
  <si>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</si>
  <si>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</si>
  <si>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</si>
  <si>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</si>
  <si>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</si>
  <si>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</si>
  <si>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</si>
  <si>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</si>
  <si>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</si>
  <si>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</si>
  <si>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</si>
  <si>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</si>
  <si>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</si>
  <si>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</si>
  <si>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</si>
  <si>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</si>
  <si>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</si>
  <si>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</si>
  <si>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</si>
  <si>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</si>
  <si>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</si>
  <si>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</si>
  <si>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</si>
  <si>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</si>
  <si>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</si>
  <si>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</si>
  <si>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</si>
  <si>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</si>
  <si>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</si>
  <si>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</si>
  <si>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</si>
  <si>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</si>
  <si>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</si>
  <si>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</si>
  <si>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</si>
  <si>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</si>
  <si>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</si>
  <si>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</si>
  <si>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</si>
  <si>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</si>
  <si>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</si>
  <si>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</si>
  <si>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</si>
  <si>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</si>
  <si>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</si>
  <si>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</si>
  <si>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</si>
  <si>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</si>
  <si>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</si>
  <si>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</si>
  <si>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</si>
  <si>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</si>
  <si>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</si>
  <si>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</si>
  <si>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</si>
  <si>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</si>
  <si>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</si>
  <si>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</si>
  <si>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</si>
  <si>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</si>
  <si>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</si>
  <si>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</si>
  <si>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</si>
  <si>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</si>
  <si>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</si>
  <si>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</si>
  <si>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</si>
  <si>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</si>
  <si>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</si>
  <si>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</si>
  <si>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</si>
  <si>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</si>
  <si>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</si>
  <si>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</si>
  <si>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</si>
  <si>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</si>
  <si>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</si>
  <si>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</si>
  <si>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</si>
  <si>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</si>
  <si>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</si>
  <si>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</si>
  <si>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</si>
  <si>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</si>
  <si>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</si>
  <si>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</si>
  <si>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</si>
  <si>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</si>
  <si>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</si>
  <si>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</si>
  <si>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</si>
  <si>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</si>
  <si>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</si>
  <si>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</si>
  <si>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</si>
  <si>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</si>
  <si>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</si>
  <si>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</si>
  <si>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</si>
  <si>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</si>
  <si>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</si>
  <si>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</si>
  <si>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</si>
  <si>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</si>
  <si>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</si>
  <si>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</si>
  <si>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</si>
  <si>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</si>
  <si>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</si>
  <si>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</si>
  <si>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</si>
  <si>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</si>
  <si>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</si>
  <si>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</si>
  <si>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</si>
  <si>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</si>
  <si>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</si>
  <si>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</si>
  <si>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</si>
  <si>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</si>
  <si>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</si>
  <si>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</si>
  <si>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</si>
  <si>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</si>
  <si>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</si>
  <si>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</si>
  <si>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</si>
  <si>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</si>
  <si>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</si>
  <si>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</si>
  <si>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</si>
  <si>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</si>
  <si>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</si>
  <si>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</si>
  <si>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</si>
  <si>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</si>
  <si>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</si>
  <si>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</si>
  <si>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</si>
  <si>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</si>
  <si>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</si>
  <si>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</si>
  <si>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</si>
  <si>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</si>
  <si>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</si>
  <si>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</si>
  <si>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</si>
  <si>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</si>
  <si>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</si>
  <si>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</si>
  <si>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</si>
  <si>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</si>
  <si>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</si>
  <si>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</si>
  <si>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</si>
  <si>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</si>
  <si>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</si>
  <si>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</si>
  <si>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</si>
  <si>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</si>
  <si>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</si>
  <si>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</si>
  <si>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</si>
  <si>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</si>
  <si>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</si>
  <si>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</si>
  <si>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</si>
  <si>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</si>
  <si>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</si>
  <si>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</si>
  <si>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</si>
  <si>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</si>
  <si>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</si>
  <si>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</si>
  <si>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</si>
  <si>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</si>
  <si>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</si>
  <si>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</si>
  <si>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</si>
  <si>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</si>
  <si>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</si>
  <si>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</si>
  <si>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</si>
  <si>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</si>
  <si>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</si>
  <si>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</si>
  <si>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</si>
  <si>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</si>
  <si>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</si>
  <si>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</si>
  <si>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</si>
  <si>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</si>
  <si>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</si>
  <si>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</si>
  <si>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</si>
  <si>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</si>
  <si>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</si>
  <si>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</si>
  <si>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</si>
  <si>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</si>
  <si>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</si>
  <si>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</si>
  <si>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</si>
  <si>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</si>
  <si>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</si>
  <si>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</si>
  <si>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</si>
  <si>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</si>
  <si>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</si>
  <si>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</si>
  <si>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</si>
  <si>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</si>
  <si>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</si>
  <si>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</si>
  <si>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</si>
  <si>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</si>
  <si>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</si>
  <si>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</si>
  <si>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</si>
  <si>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</si>
  <si>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</si>
  <si>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</si>
  <si>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</si>
  <si>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</si>
  <si>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</si>
  <si>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</si>
  <si>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</si>
  <si>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</si>
  <si>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</si>
  <si>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</si>
  <si>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</si>
  <si>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</si>
  <si>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</si>
  <si>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</si>
  <si>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</si>
  <si>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</si>
  <si>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</si>
  <si>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</si>
  <si>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</si>
  <si>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</si>
  <si>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</si>
  <si>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</si>
  <si>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</si>
  <si>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</si>
  <si>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</si>
  <si>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</si>
  <si>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</si>
  <si>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</si>
  <si>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</si>
  <si>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</si>
  <si>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</si>
  <si>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</si>
  <si>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</si>
  <si>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</si>
  <si>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</si>
  <si>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</si>
  <si>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</si>
  <si>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</si>
  <si>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</si>
  <si>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</si>
  <si>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</si>
  <si>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</si>
  <si>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</si>
  <si>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</si>
  <si>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</si>
  <si>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</si>
  <si>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</si>
  <si>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</si>
  <si>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</si>
  <si>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</si>
  <si>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</si>
  <si>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</si>
  <si>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</si>
  <si>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</si>
  <si>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</si>
  <si>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</si>
  <si>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</si>
  <si>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</si>
  <si>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</si>
  <si>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</si>
  <si>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</si>
  <si>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</si>
  <si>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</si>
  <si>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</si>
  <si>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</si>
  <si>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</si>
  <si>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</si>
  <si>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</si>
  <si>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</si>
  <si>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</si>
  <si>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</si>
  <si>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</si>
  <si>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</si>
  <si>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</si>
  <si>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</si>
  <si>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</si>
  <si>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</si>
  <si>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</si>
  <si>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</si>
  <si>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</si>
  <si>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</si>
  <si>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</si>
  <si>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</si>
  <si>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</si>
  <si>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</si>
  <si>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</si>
  <si>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</si>
  <si>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</si>
  <si>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</si>
  <si>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</si>
  <si>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</si>
  <si>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</si>
  <si>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</si>
  <si>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</si>
  <si>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</si>
  <si>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</si>
  <si>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</si>
  <si>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</si>
  <si>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</si>
  <si>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</si>
  <si>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</si>
  <si>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</si>
  <si>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</si>
  <si>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</si>
  <si>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</si>
  <si>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</si>
  <si>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</si>
  <si>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</si>
  <si>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</si>
  <si>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</si>
  <si>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</si>
  <si>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</si>
  <si>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</si>
  <si>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</si>
  <si>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</si>
  <si>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</si>
  <si>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</si>
  <si>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</si>
  <si>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</si>
  <si>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</si>
  <si>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</si>
  <si>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</si>
  <si>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</si>
  <si>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</si>
  <si>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</si>
  <si>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</si>
  <si>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</si>
  <si>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</si>
  <si>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</si>
  <si>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</si>
  <si>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</si>
  <si>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</si>
  <si>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</si>
  <si>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</si>
  <si>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</si>
  <si>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</si>
  <si>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</si>
  <si>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</si>
  <si>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</si>
  <si>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</si>
  <si>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</si>
  <si>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</si>
  <si>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</si>
  <si>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</si>
  <si>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</si>
  <si>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</si>
  <si>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</si>
  <si>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</si>
  <si>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</si>
  <si>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</si>
  <si>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</si>
  <si>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</si>
  <si>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</si>
  <si>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</si>
  <si>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</si>
  <si>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</si>
  <si>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</si>
  <si>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</si>
  <si>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</si>
  <si>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</si>
  <si>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</si>
  <si>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</si>
  <si>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</si>
  <si>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</si>
  <si>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</si>
  <si>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</si>
  <si>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</si>
  <si>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</si>
  <si>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</si>
  <si>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</si>
  <si>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</si>
  <si>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</si>
  <si>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</si>
  <si>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</si>
  <si>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</si>
  <si>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</si>
  <si>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</si>
  <si>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</si>
  <si>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</si>
  <si>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</si>
  <si>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</si>
  <si>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</si>
  <si>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</si>
  <si>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</si>
  <si>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</si>
  <si>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</si>
  <si>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</si>
  <si>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</si>
  <si>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</si>
  <si>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</si>
  <si>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</si>
  <si>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</si>
  <si>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</si>
  <si>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</si>
  <si>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</si>
  <si>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</si>
  <si>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</si>
  <si>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</si>
  <si>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</si>
  <si>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</si>
  <si>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</si>
  <si>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</si>
  <si>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</si>
  <si>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</si>
  <si>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</si>
  <si>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</si>
  <si>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</si>
  <si>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</si>
  <si>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</si>
  <si>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</si>
  <si>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</si>
  <si>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</si>
  <si>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</si>
  <si>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</si>
  <si>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</si>
  <si>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</si>
  <si>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</si>
  <si>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</si>
  <si>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</si>
  <si>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</si>
  <si>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</si>
  <si>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</si>
  <si>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</si>
  <si>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</si>
  <si>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</si>
  <si>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</si>
  <si>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</si>
  <si>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</si>
  <si>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</si>
  <si>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</si>
  <si>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</si>
  <si>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</si>
  <si>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</si>
  <si>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</si>
  <si>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</si>
  <si>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</si>
  <si>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</si>
  <si>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</si>
  <si>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</si>
  <si>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</si>
  <si>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</si>
  <si>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</si>
  <si>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</si>
  <si>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</si>
  <si>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</si>
  <si>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</si>
  <si>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</si>
  <si>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</si>
  <si>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</si>
  <si>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</si>
  <si>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</si>
  <si>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</si>
  <si>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</si>
  <si>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</si>
  <si>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</si>
  <si>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</si>
  <si>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</si>
  <si>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</si>
  <si>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</si>
  <si>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</si>
  <si>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</si>
  <si>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</si>
  <si>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</si>
  <si>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</si>
  <si>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</si>
  <si>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</si>
  <si>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</si>
  <si>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</si>
  <si>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</si>
  <si>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</si>
  <si>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</si>
  <si>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</si>
  <si>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</si>
  <si>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</si>
  <si>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</si>
  <si>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</si>
  <si>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</si>
  <si>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</si>
  <si>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</si>
  <si>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</si>
  <si>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</si>
  <si>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</si>
  <si>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</si>
  <si>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</si>
  <si>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</si>
  <si>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</si>
  <si>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</si>
  <si>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</si>
  <si>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</si>
  <si>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</si>
  <si>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</si>
  <si>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</si>
  <si>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</si>
  <si>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</si>
  <si>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</si>
  <si>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</si>
  <si>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</si>
  <si>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</si>
  <si>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</si>
  <si>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</si>
  <si>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</si>
  <si>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</si>
  <si>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</si>
  <si>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</si>
  <si>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</si>
  <si>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</si>
  <si>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</si>
  <si>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</si>
  <si>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</si>
  <si>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</si>
  <si>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</si>
  <si>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</si>
  <si>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</si>
  <si>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</si>
  <si>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</si>
  <si>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</si>
  <si>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</si>
  <si>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</si>
  <si>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</si>
  <si>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</si>
  <si>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</si>
  <si>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</si>
  <si>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</si>
  <si>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</si>
  <si>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</si>
  <si>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</si>
  <si>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</si>
  <si>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</si>
  <si>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</si>
  <si>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</si>
  <si>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</si>
  <si>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</si>
  <si>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</si>
  <si>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</si>
  <si>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</si>
  <si>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</si>
  <si>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</si>
  <si>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</si>
  <si>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</si>
  <si>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</si>
  <si>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</si>
  <si>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</si>
  <si>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</si>
  <si>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</si>
  <si>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</si>
  <si>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</si>
  <si>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</si>
  <si>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</si>
  <si>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</si>
  <si>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</si>
  <si>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</si>
  <si>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</si>
  <si>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</si>
  <si>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</si>
  <si>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</si>
  <si>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</si>
  <si>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</si>
  <si>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</si>
  <si>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</si>
  <si>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</si>
  <si>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</si>
  <si>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</si>
  <si>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</si>
  <si>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</si>
  <si>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</si>
  <si>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</si>
  <si>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</si>
  <si>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</si>
  <si>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</si>
  <si>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</si>
  <si>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</si>
  <si>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</si>
  <si>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</si>
  <si>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</si>
  <si>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</si>
  <si>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</si>
  <si>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</si>
  <si>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</si>
  <si>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</si>
  <si>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</si>
  <si>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</si>
  <si>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</si>
  <si>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</si>
  <si>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</si>
  <si>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</si>
  <si>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</si>
  <si>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</si>
  <si>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</si>
  <si>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</si>
  <si>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</si>
  <si>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</si>
  <si>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</si>
  <si>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</si>
  <si>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</si>
  <si>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</si>
  <si>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</si>
  <si>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</si>
  <si>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</si>
  <si>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</si>
  <si>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</si>
  <si>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</si>
  <si>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</si>
  <si>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</si>
  <si>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</si>
  <si>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</si>
  <si>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</si>
  <si>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</si>
  <si>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</si>
  <si>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</si>
  <si>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</si>
  <si>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</si>
  <si>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</si>
  <si>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</si>
  <si>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</si>
  <si>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</si>
  <si>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</si>
  <si>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</si>
  <si>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</si>
  <si>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</si>
  <si>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</si>
  <si>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</si>
  <si>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</si>
  <si>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</si>
  <si>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</si>
  <si>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</si>
  <si>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</si>
  <si>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</si>
  <si>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</si>
  <si>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</si>
  <si>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</si>
  <si>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</si>
  <si>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</si>
  <si>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</si>
  <si>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</si>
  <si>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</si>
  <si>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</si>
  <si>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</si>
  <si>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</si>
  <si>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</si>
  <si>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</si>
  <si>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</si>
  <si>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</si>
  <si>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</si>
  <si>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</si>
  <si>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</si>
  <si>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</si>
  <si>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</si>
  <si>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</si>
  <si>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</si>
  <si>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</si>
  <si>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</si>
  <si>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</si>
  <si>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</si>
  <si>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</si>
  <si>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</si>
  <si>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</si>
  <si>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</si>
  <si>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</si>
  <si>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</si>
  <si>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</si>
  <si>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</si>
  <si>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</si>
  <si>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</si>
  <si>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</si>
  <si>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</si>
  <si>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</si>
  <si>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</si>
  <si>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</si>
  <si>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</si>
  <si>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</si>
  <si>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</si>
  <si>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Row Labels</t>
  </si>
  <si>
    <t>food</t>
  </si>
  <si>
    <t>music</t>
  </si>
  <si>
    <t>technology</t>
  </si>
  <si>
    <t>theater</t>
  </si>
  <si>
    <t>film &amp; video</t>
  </si>
  <si>
    <t>games</t>
  </si>
  <si>
    <t>journalism</t>
  </si>
  <si>
    <t>photography</t>
  </si>
  <si>
    <t>publishing</t>
  </si>
  <si>
    <t>Grand Total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</si>
  <si>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</si>
  <si>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</si>
  <si>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</si>
  <si>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</si>
  <si>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</si>
  <si>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</si>
  <si>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</si>
  <si>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</si>
  <si>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</si>
  <si>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</si>
  <si>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</si>
  <si>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</si>
  <si>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</si>
  <si>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</si>
  <si>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</si>
  <si>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</si>
  <si>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</si>
  <si>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</si>
  <si>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</si>
  <si>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</si>
  <si>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</si>
  <si>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</si>
  <si>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</si>
  <si>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</si>
  <si>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(All)</t>
  </si>
  <si>
    <t>Column Labels</t>
  </si>
  <si>
    <t>Count of outcome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</si>
  <si>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</si>
  <si>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</si>
  <si>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</si>
  <si>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</si>
  <si>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</si>
  <si>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</si>
  <si>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</si>
  <si>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</si>
  <si>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</si>
  <si>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</si>
  <si>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</si>
  <si>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</si>
  <si>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</si>
  <si>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</si>
  <si>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(Date_Created_Conversion)</t>
  </si>
  <si>
    <t>Goal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</si>
  <si>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</si>
  <si>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</si>
  <si>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</si>
  <si>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</si>
  <si>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</si>
  <si>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</si>
  <si>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</si>
  <si>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</si>
  <si>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5000 to 9999</t>
  </si>
  <si>
    <t>10000 to 14999</t>
  </si>
  <si>
    <t>1000 to 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</si>
  <si>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</si>
  <si>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</si>
  <si>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</si>
  <si>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</si>
  <si>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</si>
  <si>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</si>
  <si>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</si>
  <si>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</si>
  <si>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</si>
  <si>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</si>
  <si>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</si>
  <si>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</si>
  <si>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Std Dev</t>
  </si>
  <si>
    <t>Variance</t>
  </si>
  <si>
    <t>Variation</t>
  </si>
  <si>
    <t>the median will summarize the data more accurately as outliers will really throw the mean into a skewed number</t>
  </si>
  <si>
    <t>there is more variability in the successful campagins than unsuccessful campaigns</t>
  </si>
  <si>
    <t>it makes sense that there is more variability in successful campaigns as there are more contributions or contributors to the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</si>
</sst>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gradientFill degree="90">
          <stop position="0">
            <color rgb="FFFF0000"/>
          </stop>
          <stop position="1">
            <color rgb="FF4472C4"/>
          </stop>
        </gradient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gradientFill degree="90">
          <stop position="0">
            <color rgb="FFFF0000"/>
          </stop>
          <stop position="1">
            <color rgb="FF4472C4"/>
          </stop>
        </gradient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gradientFill degree="90">
          <stop position="0">
            <color rgb="FFFF0000"/>
          </stop>
          <stop position="1">
            <color rgb="FF4472C4"/>
          </stop>
        </gradient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gradientFill degree="90">
          <stop position="0">
            <color rgb="FFFF0000"/>
          </stop>
          <stop position="1">
            <color rgb="FF4472C4"/>
          </stop>
        </gradient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[Wrobertsonexcel-challenge.xlsx]Category_Outcomes!PivotTable2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Category_Outcomes!$B$3:$B$4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Category_Outcomes!$A$5:$A$14</c:f>
              <c:strCache>
                <c:ptCount val="9"/>
                <c:pt idx="0">
                  <c:v>food</c:v>
                </c:pt>
                <c:pt idx="1">
                  <c:v>music</c:v>
                </c:pt>
                <c:pt idx="2">
                  <c:v>technology</c:v>
                </c:pt>
                <c:pt idx="3">
                  <c:v>theater</c:v>
                </c:pt>
                <c:pt idx="4">
                  <c:v>film &amp; video</c:v>
                </c:pt>
                <c:pt idx="5">
                  <c:v>games</c:v>
                </c:pt>
                <c:pt idx="6">
                  <c:v>journalism</c:v>
                </c:pt>
                <c:pt idx="7">
                  <c:v>photography</c:v>
                </c:pt>
                <c:pt idx="8">
                  <c:v>publishing</c:v>
                </c:pt>
              </c:strCache>
            </c:strRef>
          </c:cat>
          <c:val>
            <c:numRef>
              <c:f>Category_Outcomes!$B$5:$B$14</c:f>
              <c:numCache>
                <c:formatCode>General</c:formatCode>
                <c:ptCount val="9"/>
                <c:pt idx="0">
                  <c:v>4</c:v>
                </c:pt>
                <c:pt idx="1">
                  <c:v>10</c:v>
                </c:pt>
                <c:pt idx="2">
                  <c:v>2</c:v>
                </c:pt>
                <c:pt idx="3">
                  <c:v>23</c:v>
                </c:pt>
                <c:pt idx="4">
                  <c:v>11</c:v>
                </c:pt>
                <c:pt idx="5">
                  <c:v>1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9-4868-8C66-C84553083E4A}"/>
            </c:ext>
          </c:extLst>
        </c:ser>
        <c:ser>
          <c:idx val="1"/>
          <c:order val="1"/>
          <c:tx>
            <c:strRef>
              <c:f>Category_Outcomes!$C$3:$C$4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Category_Outcomes!$A$5:$A$14</c:f>
              <c:strCache>
                <c:ptCount val="9"/>
                <c:pt idx="0">
                  <c:v>food</c:v>
                </c:pt>
                <c:pt idx="1">
                  <c:v>music</c:v>
                </c:pt>
                <c:pt idx="2">
                  <c:v>technology</c:v>
                </c:pt>
                <c:pt idx="3">
                  <c:v>theater</c:v>
                </c:pt>
                <c:pt idx="4">
                  <c:v>film &amp; video</c:v>
                </c:pt>
                <c:pt idx="5">
                  <c:v>games</c:v>
                </c:pt>
                <c:pt idx="6">
                  <c:v>journalism</c:v>
                </c:pt>
                <c:pt idx="7">
                  <c:v>photography</c:v>
                </c:pt>
                <c:pt idx="8">
                  <c:v>publishing</c:v>
                </c:pt>
              </c:strCache>
            </c:strRef>
          </c:cat>
          <c:val>
            <c:numRef>
              <c:f>Category_Outcomes!$C$5:$C$14</c:f>
              <c:numCache>
                <c:formatCode>General</c:formatCode>
                <c:ptCount val="9"/>
                <c:pt idx="0">
                  <c:v>20</c:v>
                </c:pt>
                <c:pt idx="1">
                  <c:v>66</c:v>
                </c:pt>
                <c:pt idx="2">
                  <c:v>28</c:v>
                </c:pt>
                <c:pt idx="3">
                  <c:v>132</c:v>
                </c:pt>
                <c:pt idx="4">
                  <c:v>60</c:v>
                </c:pt>
                <c:pt idx="5">
                  <c:v>23</c:v>
                </c:pt>
                <c:pt idx="7">
                  <c:v>11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9-4868-8C66-C84553083E4A}"/>
            </c:ext>
          </c:extLst>
        </c:ser>
        <c:ser>
          <c:idx val="2"/>
          <c:order val="2"/>
          <c:tx>
            <c:strRef>
              <c:f>Category_Outcomes!$D$3:$D$4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Category_Outcomes!$A$5:$A$14</c:f>
              <c:strCache>
                <c:ptCount val="9"/>
                <c:pt idx="0">
                  <c:v>food</c:v>
                </c:pt>
                <c:pt idx="1">
                  <c:v>music</c:v>
                </c:pt>
                <c:pt idx="2">
                  <c:v>technology</c:v>
                </c:pt>
                <c:pt idx="3">
                  <c:v>theater</c:v>
                </c:pt>
                <c:pt idx="4">
                  <c:v>film &amp; video</c:v>
                </c:pt>
                <c:pt idx="5">
                  <c:v>games</c:v>
                </c:pt>
                <c:pt idx="6">
                  <c:v>journalism</c:v>
                </c:pt>
                <c:pt idx="7">
                  <c:v>photography</c:v>
                </c:pt>
                <c:pt idx="8">
                  <c:v>publishing</c:v>
                </c:pt>
              </c:strCache>
            </c:strRef>
          </c:cat>
          <c:val>
            <c:numRef>
              <c:f>Category_Outcomes!$D$5:$D$14</c:f>
              <c:numCache>
                <c:formatCode>General</c:formatCode>
                <c:ptCount val="9"/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D9-4868-8C66-C84553083E4A}"/>
            </c:ext>
          </c:extLst>
        </c:ser>
        <c:ser>
          <c:idx val="3"/>
          <c:order val="3"/>
          <c:tx>
            <c:strRef>
              <c:f>Category_Outcomes!$E$3:$E$4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Category_Outcomes!$A$5:$A$14</c:f>
              <c:strCache>
                <c:ptCount val="9"/>
                <c:pt idx="0">
                  <c:v>food</c:v>
                </c:pt>
                <c:pt idx="1">
                  <c:v>music</c:v>
                </c:pt>
                <c:pt idx="2">
                  <c:v>technology</c:v>
                </c:pt>
                <c:pt idx="3">
                  <c:v>theater</c:v>
                </c:pt>
                <c:pt idx="4">
                  <c:v>film &amp; video</c:v>
                </c:pt>
                <c:pt idx="5">
                  <c:v>games</c:v>
                </c:pt>
                <c:pt idx="6">
                  <c:v>journalism</c:v>
                </c:pt>
                <c:pt idx="7">
                  <c:v>photography</c:v>
                </c:pt>
                <c:pt idx="8">
                  <c:v>publishing</c:v>
                </c:pt>
              </c:strCache>
            </c:strRef>
          </c:cat>
          <c:val>
            <c:numRef>
              <c:f>Category_Outcomes!$E$5:$E$14</c:f>
              <c:numCache>
                <c:formatCode>General</c:formatCode>
                <c:ptCount val="9"/>
                <c:pt idx="0">
                  <c:v>22</c:v>
                </c:pt>
                <c:pt idx="1">
                  <c:v>99</c:v>
                </c:pt>
                <c:pt idx="2">
                  <c:v>64</c:v>
                </c:pt>
                <c:pt idx="3">
                  <c:v>187</c:v>
                </c:pt>
                <c:pt idx="4">
                  <c:v>102</c:v>
                </c:pt>
                <c:pt idx="5">
                  <c:v>21</c:v>
                </c:pt>
                <c:pt idx="6">
                  <c:v>4</c:v>
                </c:pt>
                <c:pt idx="7">
                  <c:v>26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D9-4868-8C66-C84553083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8746287"/>
        <c:axId val="1468746767"/>
      </c:barChart>
      <c:catAx>
        <c:axId val="14687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46767"/>
        <c:crosses val="autoZero"/>
        <c:auto val="1"/>
        <c:lblAlgn val="ctr"/>
        <c:lblOffset val="100"/>
        <c:noMultiLvlLbl val="0"/>
      </c:catAx>
      <c:valAx>
        <c:axId val="14687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[Wrobertsonexcel-challenge.xlsx]Sub-Category_Outcomes!PivotTable3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'Sub-Category_Outcomes'!$B$4:$B$5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'Sub-Category_Outcomes'!$A$6:$A$30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'Sub-Category_Outcomes'!$B$6:$B$30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5-4B37-B6A6-8D6DD0B98E9A}"/>
            </c:ext>
          </c:extLst>
        </c:ser>
        <c:ser>
          <c:idx val="1"/>
          <c:order val="1"/>
          <c:tx>
            <c:strRef>
              <c:f>'Sub-Category_Outcomes'!$C$4:$C$5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'Sub-Category_Outcomes'!$A$6:$A$30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'Sub-Category_Outcomes'!$C$6:$C$30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5-4B37-B6A6-8D6DD0B98E9A}"/>
            </c:ext>
          </c:extLst>
        </c:ser>
        <c:ser>
          <c:idx val="2"/>
          <c:order val="2"/>
          <c:tx>
            <c:strRef>
              <c:f>'Sub-Category_Outcomes'!$D$4:$D$5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'Sub-Category_Outcomes'!$A$6:$A$30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'Sub-Category_Outcomes'!$D$6:$D$30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5-4B37-B6A6-8D6DD0B98E9A}"/>
            </c:ext>
          </c:extLst>
        </c:ser>
        <c:ser>
          <c:idx val="3"/>
          <c:order val="3"/>
          <c:tx>
            <c:strRef>
              <c:f>'Sub-Category_Outcomes'!$E$4:$E$5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'Sub-Category_Outcomes'!$A$6:$A$30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'Sub-Category_Outcomes'!$E$6:$E$30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5-4B37-B6A6-8D6DD0B98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1283023"/>
        <c:axId val="1151273903"/>
      </c:barChart>
      <c:catAx>
        <c:axId val="115128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73903"/>
        <c:crosses val="autoZero"/>
        <c:auto val="1"/>
        <c:lblAlgn val="ctr"/>
        <c:lblOffset val="100"/>
        <c:noMultiLvlLbl val="0"/>
      </c:catAx>
      <c:valAx>
        <c:axId val="11512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8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[Wrobertsonexcel-challenge.xlsx]Outcome_By_Month!PivotTable4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Outcome_By_Month!$B$4:$B$5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Outcome_By_Month!$A$6:$A$18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Outcome_By_Month!$B$6:$B$18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C-46C1-A9E9-02E38C1216B0}"/>
            </c:ext>
          </c:extLst>
        </c:ser>
        <c:ser>
          <c:idx val="1"/>
          <c:order val="1"/>
          <c:tx>
            <c:strRef>
              <c:f>Outcome_By_Month!$C$4:$C$5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Outcome_By_Month!$A$6:$A$18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Outcome_By_Month!$C$6:$C$18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C-46C1-A9E9-02E38C1216B0}"/>
            </c:ext>
          </c:extLst>
        </c:ser>
        <c:ser>
          <c:idx val="2"/>
          <c:order val="2"/>
          <c:tx>
            <c:strRef>
              <c:f>Outcome_By_Month!$D$4:$D$5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Outcome_By_Month!$A$6:$A$18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Outcome_By_Month!$D$6:$D$18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C-46C1-A9E9-02E38C121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214287"/>
        <c:axId val="1668212367"/>
      </c:lineChart>
      <c:catAx>
        <c:axId val="1668214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212367"/>
        <c:crosses val="autoZero"/>
        <c:auto val="1"/>
        <c:lblAlgn val="ctr"/>
        <c:lblOffset val="100"/>
        <c:noMultiLvlLbl val="0"/>
      </c:catAx>
      <c:valAx>
        <c:axId val="166821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21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Outcomes_by_Goal!$F$1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Outcomes_by_Goal!$A$2:$A$13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Outcomes_by_Goal!$F$2:$F$13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6-4F66-ABE9-E94F19E37FEA}"/>
            </c:ext>
          </c:extLst>
        </c:ser>
        <c:ser>
          <c:idx val="1"/>
          <c:order val="1"/>
          <c:tx>
            <c:strRef>
              <c:f>Outcomes_by_Goal!$G$1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Outcomes_by_Goal!$A$2:$A$13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Outcomes_by_Goal!$G$2:$G$13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6-4F66-ABE9-E94F19E37FEA}"/>
            </c:ext>
          </c:extLst>
        </c:ser>
        <c:ser>
          <c:idx val="2"/>
          <c:order val="2"/>
          <c:tx>
            <c:strRef>
              <c:f>Outcomes_by_Goal!$H$1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Outcomes_by_Goal!$A$2:$A$13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Outcomes_by_Goal!$H$2:$H$13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6-4F66-ABE9-E94F19E37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732287"/>
        <c:axId val="1640735167"/>
      </c:lineChart>
      <c:catAx>
        <c:axId val="164073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Goal</a:t>
                </a:r>
                <a:r>
                  <a:rPr lang="en-US" baseline="0"/>
                  <a:t> Donated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807842353869014"/>
              <c:y val="0.79987703371940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35167"/>
        <c:crosses val="autoZero"/>
        <c:auto val="1"/>
        <c:lblAlgn val="ctr"/>
        <c:lblOffset val="100"/>
        <c:noMultiLvlLbl val="0"/>
      </c:catAx>
      <c:valAx>
        <c:axId val="16407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</a:t>
                </a:r>
                <a:r>
                  <a:rPr lang="en-US" baseline="0"/>
                  <a:t> Success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3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</a:t>
          </a:r>
        </a:p>
      </cx:txPr>
    </cx:title>
    <cx:plotArea>
      <cx:plotAreaRegion>
        <cx:series layoutId="boxWhisker" uniqueId="{23C81342-AB85-4C54-947C-140BC61D2E3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Success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Success</a:t>
              </a:r>
            </a:p>
          </cx:txPr>
        </cx:title>
        <cx:tickLabels/>
      </cx:axis>
      <cx:axis id="1">
        <cx:valScaling/>
        <cx:title>
          <cx:tx>
            <cx:txData>
              <cx:v>Backer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 Count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 campaigns</a:t>
          </a:r>
        </a:p>
      </cx:txPr>
    </cx:title>
    <cx:plotArea>
      <cx:plotAreaRegion>
        <cx:series layoutId="boxWhisker" uniqueId="{0AFE1ABF-A6C3-4190-AE3F-27649325506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Failure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Failure</a:t>
              </a:r>
            </a:p>
          </cx:txPr>
        </cx:title>
        <cx:tickLabels/>
      </cx:axis>
      <cx:axis id="1">
        <cx:valScaling/>
        <cx:title>
          <cx:tx>
            <cx:txData>
              <cx:v>Backer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 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2</xdr:row>
      <xdr:rowOff>28574</xdr:rowOff>
    </xdr:from>
    <xdr:to>
      <xdr:col>18</xdr:col>
      <xdr:colOff>133350</xdr:colOff>
      <xdr:row>27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C0767-BEF2-77DB-7C39-FF44C3166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657224</xdr:colOff>
      <xdr:row>2</xdr:row>
      <xdr:rowOff>152400</xdr:rowOff>
    </xdr:from>
    <xdr:to>
      <xdr:col>23</xdr:col>
      <xdr:colOff>542925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D0686-CD3F-4BD2-C3D1-1CDB00F18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242886</xdr:colOff>
      <xdr:row>3</xdr:row>
      <xdr:rowOff>133350</xdr:rowOff>
    </xdr:from>
    <xdr:to>
      <xdr:col>18</xdr:col>
      <xdr:colOff>419100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7B586-439E-E797-5DE6-6DCCA869E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42861</xdr:colOff>
      <xdr:row>13</xdr:row>
      <xdr:rowOff>76199</xdr:rowOff>
    </xdr:from>
    <xdr:to>
      <xdr:col>7</xdr:col>
      <xdr:colOff>1428749</xdr:colOff>
      <xdr:row>28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424FE0-4C07-67C5-6B36-1E92EFA6C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9</xdr:row>
      <xdr:rowOff>85725</xdr:rowOff>
    </xdr:from>
    <xdr:to>
      <xdr:col>12</xdr:col>
      <xdr:colOff>180975</xdr:colOff>
      <xdr:row>34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83314E2-EE4D-11E4-141E-463F87F310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5112" y="1885950"/>
              <a:ext cx="2767013" cy="502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180975</xdr:colOff>
      <xdr:row>9</xdr:row>
      <xdr:rowOff>95250</xdr:rowOff>
    </xdr:from>
    <xdr:to>
      <xdr:col>15</xdr:col>
      <xdr:colOff>619125</xdr:colOff>
      <xdr:row>34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36E1558-783A-14F9-7F34-CDC308D992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82125" y="1895475"/>
              <a:ext cx="2867025" cy="502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robertson" refreshedDate="45643.365405555553" createdVersion="8" refreshedVersion="8" minRefreshableVersion="3" recordCount="1001" xr:uid="{E77B4C70-4054-4767-9B3C-46578FD5468C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0">
      <sharedItems containsNonDate="0" containsString="0" containsBlank="1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robertson" refreshedDate="45643.376783796295" createdVersion="8" refreshedVersion="8" minRefreshableVersion="3" recordCount="1001" xr:uid="{CE0830A5-7FD2-4C87-8955-943C543D15D9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0">
      <sharedItems containsNonDate="0" containsString="0" containsBlank="1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2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_Ended_Conversion" numFmtId="0">
      <sharedItems containsNonDate="0" containsDate="1" containsString="0" containsBlank="1" minDate="2010-01-09T06:00:00" maxDate="2020-02-10T06:00:00"/>
    </cacheField>
    <cacheField name="Months (Date_Created_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m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m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m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m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m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m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m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m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m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m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m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m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m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m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m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m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m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m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m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m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m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m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m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m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m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m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m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m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m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m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m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m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m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m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m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m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m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m/>
    <x v="1"/>
    <n v="107"/>
    <n v="105.9719626168224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m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m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m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m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m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m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m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m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m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m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m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m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m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m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m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m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m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m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m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m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m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m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m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m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m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m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m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m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m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m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m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m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m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m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m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m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m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m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m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m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m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m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m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m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m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m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m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m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m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m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m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m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m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m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m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m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m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m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m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m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m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m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m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m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m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m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m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m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m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m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m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m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m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m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m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m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m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m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m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m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m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m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m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m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m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m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m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m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m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m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m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m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m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m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m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m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m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m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m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m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m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m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m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m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m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m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m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m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m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m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m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m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m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m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m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m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m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m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m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m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m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m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m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m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m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m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m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m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m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m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m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m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m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m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m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m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m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m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m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m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m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m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m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m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m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m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m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m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m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m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m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m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m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m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m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m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m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m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m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m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m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m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m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m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m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m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m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m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m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m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m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m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m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m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m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m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m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m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m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m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m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m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m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m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m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m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m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m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m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m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m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m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m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m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m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m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m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m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m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m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m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m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m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m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m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m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m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m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m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m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m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m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m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m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m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m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m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m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m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m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m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m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m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m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m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m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m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m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m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m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m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m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m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m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m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m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m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m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m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m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m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m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m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m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m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m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m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m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m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m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m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m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m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m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m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m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m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m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m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m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m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m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m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m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m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m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m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m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m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m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m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m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m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m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m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m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m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m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m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m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m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m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m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m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m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m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m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m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m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m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m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m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m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m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m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m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m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m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m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m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m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m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m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m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m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m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m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m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m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m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m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m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m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m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m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m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m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m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m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m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m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m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m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m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m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m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m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m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m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m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m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m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m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m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m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m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m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m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m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m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m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m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m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m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m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m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m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m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m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m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m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m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m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m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m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m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m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m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m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m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m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m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m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m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m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m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m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m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m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m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m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m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m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m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m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m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m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m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m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m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m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m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m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m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m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m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m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m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m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m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m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m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m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m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m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m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m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m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m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m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m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m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m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m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m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m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m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m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m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m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m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m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m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m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m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m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m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m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m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m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m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m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m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m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m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m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m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m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m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m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m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m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m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m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m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m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m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m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m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m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m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m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m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m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m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m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m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m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m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m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m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m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m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m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m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m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m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m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m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m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m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m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m/>
    <x v="0"/>
    <n v="0"/>
    <e v="#DIV/0!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m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m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m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m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m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m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m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m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m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m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m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m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m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m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m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m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m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m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m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m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m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m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m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m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m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m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m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m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m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m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m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m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m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m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m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m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m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m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m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m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m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m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m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m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m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m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m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m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m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m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m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m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m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m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m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m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m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m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m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m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m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m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m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m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m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m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m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m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m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m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m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m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m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m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m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m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m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m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m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m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m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m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m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m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m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m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m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m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m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m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m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m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m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m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m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m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m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m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m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m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m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m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m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m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m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m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m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m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m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m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m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m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m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m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m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m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m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m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m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m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m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m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m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m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m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m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m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m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m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m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m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m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m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m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m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m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m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m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m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m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m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m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m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m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m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m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m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m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m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m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m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m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m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m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m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m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m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m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m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m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m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m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m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m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m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m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m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m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m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m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m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m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m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m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m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m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m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m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m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m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m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m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m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m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m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m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m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m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m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m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m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m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m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m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m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m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m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m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m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m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m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m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m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m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m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m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m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m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m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m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m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m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m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m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m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m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m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m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m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m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m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m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m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m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m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m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m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m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m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m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m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m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m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m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m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m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m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m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m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m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m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m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m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m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m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m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m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m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m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m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m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m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m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m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m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m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m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m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m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m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m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m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m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m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m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m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m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m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m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m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m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m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m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m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m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m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m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m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m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m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m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m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m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m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m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m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m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m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m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m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m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m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m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m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m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m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m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m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m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m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m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m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m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m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m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m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m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m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m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m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m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m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m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m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m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m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m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m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m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m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m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m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m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m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m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m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m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m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m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m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m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m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m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m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m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m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m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m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m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m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m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m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m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m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m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m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m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m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m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m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m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m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m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m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m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m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m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m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m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m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m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m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m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m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m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m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m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m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m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m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m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m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m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m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m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m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m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m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m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m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m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m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m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m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m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m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m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m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m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m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m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m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m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m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m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m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m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m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m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m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m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m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m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m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m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m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m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m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m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m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m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m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m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m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m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m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m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m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m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m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m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m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m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m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m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m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m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m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m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m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m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m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m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m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m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m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m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m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m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m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m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m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m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m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m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m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m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m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m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m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m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m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m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m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m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m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m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m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m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m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m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m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m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m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m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m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m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m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m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m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m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m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m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m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m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m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m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m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m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m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m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m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m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m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m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m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m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m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m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m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m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m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m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m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m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m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m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m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m/>
    <x v="3"/>
    <n v="1122"/>
    <n v="55.98841354723708"/>
    <x v="1"/>
    <s v="USD"/>
    <n v="1467176400"/>
    <n v="1467781200"/>
    <b v="0"/>
    <b v="0"/>
    <x v="0"/>
    <x v="0"/>
    <x v="0"/>
  </r>
  <r>
    <m/>
    <m/>
    <m/>
    <m/>
    <m/>
    <m/>
    <x v="4"/>
    <m/>
    <m/>
    <x v="7"/>
    <m/>
    <m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m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m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m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m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m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m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m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m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m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m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m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m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m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m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m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m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m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m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m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m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m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m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m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m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m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m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m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m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m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m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m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m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m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m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m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m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m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m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m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m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m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m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m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m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m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m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m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m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m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m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m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m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m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m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m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m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m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m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m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m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m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m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m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m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m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m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m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m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m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m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m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m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m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m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m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m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m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m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m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m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m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m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m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m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m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m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m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m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m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m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m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m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m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m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m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m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m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m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m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m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m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m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m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m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m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m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m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m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m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m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m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m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m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m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m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m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m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m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m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m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m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m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m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m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m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m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m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m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m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m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m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m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m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m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m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m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m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m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m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m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m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m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m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m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m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m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m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m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m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m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m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m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m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m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m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m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m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m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m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m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m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m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m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m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m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m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m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m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m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m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m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m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m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m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m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m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m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m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m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m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m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m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m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m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m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m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m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m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m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m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m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m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m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m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m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m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m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m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m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m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m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m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m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m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m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m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m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m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m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m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m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m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m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m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m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m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m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m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m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m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m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m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m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m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m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m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m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m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m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m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m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m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m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m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m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m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m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m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m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m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m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m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m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m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m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m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m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m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m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m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m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m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m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m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m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m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m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m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m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m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m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m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m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m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m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m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m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m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m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m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m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m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m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m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m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m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m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m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m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m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m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m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m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m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m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m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m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m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m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m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m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m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m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m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m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m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m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m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m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m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m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m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m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m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m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m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m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m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m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m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m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m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m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m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m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m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m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m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m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m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m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m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m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m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m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m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m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m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m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m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m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m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m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m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m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m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m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m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m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m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m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m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m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m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m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m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m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m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m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m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m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m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m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m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m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m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m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m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m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m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m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m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m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m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m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m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m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m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m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m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m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m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m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m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m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m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m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m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m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m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m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m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m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m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m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m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m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m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m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m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m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m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m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m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m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m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m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m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m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m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m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m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m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m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m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m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m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m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m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m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m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m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m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m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m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m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m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m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m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m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m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m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m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m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m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m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m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m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m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m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m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m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m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m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m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m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m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m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m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m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m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m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m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m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m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m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m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m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m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m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m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m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m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m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m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m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m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m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m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m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m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m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m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m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m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m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m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m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m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m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m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m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m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m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m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m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m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m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m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m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m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m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m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m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m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m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m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m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m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m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m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m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m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m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m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m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m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m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m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m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m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m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m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m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m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m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m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m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m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m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m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m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m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m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m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m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m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m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m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m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m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m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m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m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m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m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m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m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m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m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m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m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m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m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m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m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m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m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m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m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m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m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m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m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m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m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m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m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m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m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m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m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m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m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m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m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m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m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m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m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m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m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m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m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m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m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m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m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m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m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m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m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m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m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m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m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m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m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m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m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m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m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m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m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m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m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m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m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m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m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m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m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m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m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m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m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m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m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m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m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m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m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m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m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m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m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m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m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m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m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m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m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m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m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m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m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m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m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m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m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m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m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m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m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m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m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m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m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m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m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m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m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m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m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m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m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m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m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m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m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m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m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m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m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m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m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m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m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m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m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m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m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m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m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m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m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m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m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m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m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m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m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m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m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m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m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m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m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m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m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m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m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m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m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m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m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m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m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m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m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m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m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m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m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m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m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m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m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m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m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m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m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m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m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m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m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m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m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m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m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m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m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m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m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m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m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m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m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m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m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m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m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m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m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m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m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m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m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m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m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m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m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m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m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m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m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m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m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m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m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m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m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m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m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m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m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m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m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m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m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m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m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m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m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m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m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m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m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m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m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m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m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m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m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m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m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m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m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m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m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m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m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m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m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m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m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m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m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m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m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m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m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m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m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m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m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m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m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m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m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m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m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m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m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m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m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m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m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m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m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m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m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m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m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m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m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m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m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m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m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m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m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m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m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m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m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m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m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m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m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m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m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m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m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m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m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m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m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m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m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m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m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m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m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m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m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m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m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m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m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m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m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m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m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m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m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m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m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m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m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m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m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m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m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m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m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m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m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m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m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m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m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m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m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m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m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m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m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m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m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m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m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m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m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m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m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m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m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m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m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m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m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m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m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m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m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m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m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m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m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m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m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m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m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m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m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m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m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m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m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m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m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m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m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m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m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m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m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m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m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m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m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m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m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m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m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m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m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m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m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m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m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m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m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m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m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m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m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m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m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m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m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m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m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m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m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m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m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m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m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m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m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m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m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m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m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m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m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m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m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m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m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m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m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m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m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m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m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m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m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m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m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m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m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m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m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m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m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m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m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m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m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m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m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m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m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m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m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m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m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m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m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m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m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m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m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m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m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m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m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m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m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m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m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m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m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m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m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m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m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m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m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m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m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m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m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m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m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m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m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E84BA-5BC3-4038-8226-FEC24E96F72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0"/>
        <item x="1"/>
        <item x="2"/>
        <item x="3"/>
        <item x="4"/>
        <item x="6"/>
        <item x="8"/>
        <item x="7"/>
        <item x="5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A3202-3E98-49E2-AF09-46C5B6FC3BC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1"/>
        <item x="2"/>
        <item x="3"/>
        <item x="4"/>
        <item x="6"/>
        <item x="8"/>
        <item x="7"/>
        <item x="5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17E22-7FDF-492D-9269-EF4E69A87234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1"/>
        <item x="2"/>
        <item x="3"/>
        <item x="4"/>
        <item x="6"/>
        <item x="8"/>
        <item x="7"/>
        <item x="5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sqref="A1:XFD1048576"/>
    </sheetView>
  </sheetViews>
  <sheetFormatPr defaultColWidth="11" defaultRowHeight="15.75" x14ac:dyDescent="0.25"/>
  <cols>
    <col min="1" max="1" width="4.125" bestFit="1" customWidth="1"/>
    <col min="2" max="2" width="30.375" bestFit="1" customWidth="1"/>
    <col min="3" max="3" width="33.625" style="3" bestFit="1" customWidth="1"/>
    <col min="4" max="4" width="6.875" bestFit="1" customWidth="1"/>
    <col min="5" max="5" width="7.75" bestFit="1" customWidth="1"/>
    <col min="6" max="6" width="14.5" style="11" bestFit="1" customWidth="1"/>
    <col min="7" max="7" width="9.375" bestFit="1" customWidth="1"/>
    <col min="8" max="8" width="13.5" bestFit="1" customWidth="1"/>
    <col min="9" max="9" width="17.125" style="5" bestFit="1" customWidth="1"/>
    <col min="10" max="10" width="7.625" bestFit="1" customWidth="1"/>
    <col min="11" max="11" width="8.375" bestFit="1" customWidth="1"/>
    <col min="12" max="12" width="11.5" bestFit="1" customWidth="1"/>
    <col min="13" max="13" width="10.875" bestFit="1" customWidth="1"/>
    <col min="14" max="14" width="9.125" bestFit="1" customWidth="1"/>
    <col min="15" max="15" width="8.5" bestFit="1" customWidth="1"/>
    <col min="16" max="16" width="27.625" bestFit="1" customWidth="1"/>
    <col min="17" max="17" width="15.375" bestFit="1" customWidth="1"/>
    <col min="18" max="18" width="12.75" bestFit="1" customWidth="1"/>
    <col min="19" max="19" width="23.375" bestFit="1" customWidth="1"/>
    <col min="20" max="20" width="22.1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0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11">
        <f>(E2/D2)*100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_xlfn.TEXTBEFORE(P2,"/")</f>
        <v>food</v>
      </c>
      <c r="R2" t="str">
        <f>_xlfn.TEXTAFTER(P2,"/")</f>
        <v>food trucks</v>
      </c>
      <c r="S2" s="8">
        <f>(((L2/60)/60)/24)+DATE(1970,1,1)</f>
        <v>42336.25</v>
      </c>
      <c r="T2" s="8">
        <f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11">
        <f t="shared" ref="F3:F66" si="0">(E3/D3)*100</f>
        <v>1040</v>
      </c>
      <c r="G3" t="s">
        <v>20</v>
      </c>
      <c r="H3">
        <v>158</v>
      </c>
      <c r="I3" s="5">
        <f t="shared" ref="I3:I66" si="1"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_xlfn.TEXTBEFORE(P3,"/")</f>
        <v>music</v>
      </c>
      <c r="R3" t="str">
        <f t="shared" ref="R3:R66" si="3">_xlfn.TEXTAFTER(P3,"/")</f>
        <v>rock</v>
      </c>
      <c r="S3" s="8">
        <f t="shared" ref="S3:S66" si="4">(((L3/60)/60)/24)+DATE(1970,1,1)</f>
        <v>41870.208333333336</v>
      </c>
      <c r="T3" s="8">
        <f t="shared" ref="T3:T66" si="5">(((M3/60)/60)/24)+DATE(1970,1,1)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11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  <c r="S4" s="8">
        <f t="shared" si="4"/>
        <v>41595.25</v>
      </c>
      <c r="T4" s="8">
        <f t="shared" si="5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11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  <c r="S5" s="8">
        <f t="shared" si="4"/>
        <v>43688.208333333328</v>
      </c>
      <c r="T5" s="8">
        <f t="shared" si="5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11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  <c r="S6" s="8">
        <f t="shared" si="4"/>
        <v>43485.25</v>
      </c>
      <c r="T6" s="8">
        <f t="shared" si="5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11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  <c r="S7" s="8">
        <f t="shared" si="4"/>
        <v>41149.208333333336</v>
      </c>
      <c r="T7" s="8">
        <f t="shared" si="5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11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  <c r="S8" s="8">
        <f t="shared" si="4"/>
        <v>42991.208333333328</v>
      </c>
      <c r="T8" s="8">
        <f t="shared" si="5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11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  <c r="S9" s="8">
        <f t="shared" si="4"/>
        <v>42229.208333333328</v>
      </c>
      <c r="T9" s="8">
        <f t="shared" si="5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1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  <c r="S10" s="8">
        <f t="shared" si="4"/>
        <v>40399.208333333336</v>
      </c>
      <c r="T10" s="8">
        <f t="shared" si="5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1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  <c r="S11" s="8">
        <f t="shared" si="4"/>
        <v>41536.208333333336</v>
      </c>
      <c r="T11" s="8">
        <f t="shared" si="5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1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  <c r="S12" s="8">
        <f t="shared" si="4"/>
        <v>40404.208333333336</v>
      </c>
      <c r="T12" s="8">
        <f t="shared" si="5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1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  <c r="S13" s="8">
        <f t="shared" si="4"/>
        <v>40442.208333333336</v>
      </c>
      <c r="T13" s="8">
        <f t="shared" si="5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1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  <c r="S14" s="8">
        <f t="shared" si="4"/>
        <v>43760.208333333328</v>
      </c>
      <c r="T14" s="8">
        <f t="shared" si="5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1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  <c r="S15" s="8">
        <f t="shared" si="4"/>
        <v>42532.208333333328</v>
      </c>
      <c r="T15" s="8">
        <f t="shared" si="5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1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  <c r="S16" s="8">
        <f t="shared" si="4"/>
        <v>40974.25</v>
      </c>
      <c r="T16" s="8">
        <f t="shared" si="5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1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  <c r="S17" s="8">
        <f t="shared" si="4"/>
        <v>43809.25</v>
      </c>
      <c r="T17" s="8">
        <f t="shared" si="5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1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  <c r="S18" s="8">
        <f t="shared" si="4"/>
        <v>41661.25</v>
      </c>
      <c r="T18" s="8">
        <f t="shared" si="5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1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  <c r="S19" s="8">
        <f t="shared" si="4"/>
        <v>40555.25</v>
      </c>
      <c r="T19" s="8">
        <f t="shared" si="5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1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  <c r="S20" s="8">
        <f t="shared" si="4"/>
        <v>43351.208333333328</v>
      </c>
      <c r="T20" s="8">
        <f t="shared" si="5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1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  <c r="S21" s="8">
        <f t="shared" si="4"/>
        <v>43528.25</v>
      </c>
      <c r="T21" s="8">
        <f t="shared" si="5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1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  <c r="S22" s="8">
        <f t="shared" si="4"/>
        <v>41848.208333333336</v>
      </c>
      <c r="T22" s="8">
        <f t="shared" si="5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1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  <c r="S23" s="8">
        <f t="shared" si="4"/>
        <v>40770.208333333336</v>
      </c>
      <c r="T23" s="8">
        <f t="shared" si="5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1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  <c r="S24" s="8">
        <f t="shared" si="4"/>
        <v>43193.208333333328</v>
      </c>
      <c r="T24" s="8">
        <f t="shared" si="5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1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  <c r="S25" s="8">
        <f t="shared" si="4"/>
        <v>43510.25</v>
      </c>
      <c r="T25" s="8">
        <f t="shared" si="5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1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  <c r="S26" s="8">
        <f t="shared" si="4"/>
        <v>41811.208333333336</v>
      </c>
      <c r="T26" s="8">
        <f t="shared" si="5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1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  <c r="S27" s="8">
        <f t="shared" si="4"/>
        <v>40681.208333333336</v>
      </c>
      <c r="T27" s="8">
        <f t="shared" si="5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1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  <c r="S28" s="8">
        <f t="shared" si="4"/>
        <v>43312.208333333328</v>
      </c>
      <c r="T28" s="8">
        <f t="shared" si="5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1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  <c r="S29" s="8">
        <f t="shared" si="4"/>
        <v>42280.208333333328</v>
      </c>
      <c r="T29" s="8">
        <f t="shared" si="5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1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  <c r="S30" s="8">
        <f t="shared" si="4"/>
        <v>40218.25</v>
      </c>
      <c r="T30" s="8">
        <f t="shared" si="5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1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  <c r="S31" s="8">
        <f t="shared" si="4"/>
        <v>43301.208333333328</v>
      </c>
      <c r="T31" s="8">
        <f t="shared" si="5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1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  <c r="S32" s="8">
        <f t="shared" si="4"/>
        <v>43609.208333333328</v>
      </c>
      <c r="T32" s="8">
        <f t="shared" si="5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1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  <c r="S33" s="8">
        <f t="shared" si="4"/>
        <v>42374.25</v>
      </c>
      <c r="T33" s="8">
        <f t="shared" si="5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1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  <c r="S34" s="8">
        <f t="shared" si="4"/>
        <v>43110.25</v>
      </c>
      <c r="T34" s="8">
        <f t="shared" si="5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1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  <c r="S35" s="8">
        <f t="shared" si="4"/>
        <v>41917.208333333336</v>
      </c>
      <c r="T35" s="8">
        <f t="shared" si="5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1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  <c r="S36" s="8">
        <f t="shared" si="4"/>
        <v>42817.208333333328</v>
      </c>
      <c r="T36" s="8">
        <f t="shared" si="5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1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  <c r="S37" s="8">
        <f t="shared" si="4"/>
        <v>43484.25</v>
      </c>
      <c r="T37" s="8">
        <f t="shared" si="5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1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  <c r="S38" s="8">
        <f t="shared" si="4"/>
        <v>40600.25</v>
      </c>
      <c r="T38" s="8">
        <f t="shared" si="5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1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  <c r="S39" s="8">
        <f t="shared" si="4"/>
        <v>43744.208333333328</v>
      </c>
      <c r="T39" s="8">
        <f t="shared" si="5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1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  <c r="S40" s="8">
        <f t="shared" si="4"/>
        <v>40469.208333333336</v>
      </c>
      <c r="T40" s="8">
        <f t="shared" si="5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1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  <c r="S41" s="8">
        <f t="shared" si="4"/>
        <v>41330.25</v>
      </c>
      <c r="T41" s="8">
        <f t="shared" si="5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1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  <c r="S42" s="8">
        <f t="shared" si="4"/>
        <v>40334.208333333336</v>
      </c>
      <c r="T42" s="8">
        <f t="shared" si="5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1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  <c r="S43" s="8">
        <f t="shared" si="4"/>
        <v>41156.208333333336</v>
      </c>
      <c r="T43" s="8">
        <f t="shared" si="5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1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  <c r="S44" s="8">
        <f t="shared" si="4"/>
        <v>40728.208333333336</v>
      </c>
      <c r="T44" s="8">
        <f t="shared" si="5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1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  <c r="S45" s="8">
        <f t="shared" si="4"/>
        <v>41844.208333333336</v>
      </c>
      <c r="T45" s="8">
        <f t="shared" si="5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1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  <c r="S46" s="8">
        <f t="shared" si="4"/>
        <v>43541.208333333328</v>
      </c>
      <c r="T46" s="8">
        <f t="shared" si="5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1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  <c r="S47" s="8">
        <f t="shared" si="4"/>
        <v>42676.208333333328</v>
      </c>
      <c r="T47" s="8">
        <f t="shared" si="5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1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  <c r="S48" s="8">
        <f t="shared" si="4"/>
        <v>40367.208333333336</v>
      </c>
      <c r="T48" s="8">
        <f t="shared" si="5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1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  <c r="S49" s="8">
        <f t="shared" si="4"/>
        <v>41727.208333333336</v>
      </c>
      <c r="T49" s="8">
        <f t="shared" si="5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1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  <c r="S50" s="8">
        <f t="shared" si="4"/>
        <v>42180.208333333328</v>
      </c>
      <c r="T50" s="8">
        <f t="shared" si="5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1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  <c r="S51" s="8">
        <f t="shared" si="4"/>
        <v>43758.208333333328</v>
      </c>
      <c r="T51" s="8">
        <f t="shared" si="5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1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  <c r="S52" s="8">
        <f t="shared" si="4"/>
        <v>41487.208333333336</v>
      </c>
      <c r="T52" s="8">
        <f t="shared" si="5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1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  <c r="S53" s="8">
        <f t="shared" si="4"/>
        <v>40995.208333333336</v>
      </c>
      <c r="T53" s="8">
        <f t="shared" si="5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1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  <c r="S54" s="8">
        <f t="shared" si="4"/>
        <v>40436.208333333336</v>
      </c>
      <c r="T54" s="8">
        <f t="shared" si="5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1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  <c r="S55" s="8">
        <f t="shared" si="4"/>
        <v>41779.208333333336</v>
      </c>
      <c r="T55" s="8">
        <f t="shared" si="5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1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  <c r="S56" s="8">
        <f t="shared" si="4"/>
        <v>43170.25</v>
      </c>
      <c r="T56" s="8">
        <f t="shared" si="5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1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  <c r="S57" s="8">
        <f t="shared" si="4"/>
        <v>43311.208333333328</v>
      </c>
      <c r="T57" s="8">
        <f t="shared" si="5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1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  <c r="S58" s="8">
        <f t="shared" si="4"/>
        <v>42014.25</v>
      </c>
      <c r="T58" s="8">
        <f t="shared" si="5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1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  <c r="S59" s="8">
        <f t="shared" si="4"/>
        <v>42979.208333333328</v>
      </c>
      <c r="T59" s="8">
        <f t="shared" si="5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1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  <c r="S60" s="8">
        <f t="shared" si="4"/>
        <v>42268.208333333328</v>
      </c>
      <c r="T60" s="8">
        <f t="shared" si="5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1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  <c r="S61" s="8">
        <f t="shared" si="4"/>
        <v>42898.208333333328</v>
      </c>
      <c r="T61" s="8">
        <f t="shared" si="5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1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  <c r="S62" s="8">
        <f t="shared" si="4"/>
        <v>41107.208333333336</v>
      </c>
      <c r="T62" s="8">
        <f t="shared" si="5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1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  <c r="S63" s="8">
        <f t="shared" si="4"/>
        <v>40595.25</v>
      </c>
      <c r="T63" s="8">
        <f t="shared" si="5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1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  <c r="S64" s="8">
        <f t="shared" si="4"/>
        <v>42160.208333333328</v>
      </c>
      <c r="T64" s="8">
        <f t="shared" si="5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1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  <c r="S65" s="8">
        <f t="shared" si="4"/>
        <v>42853.208333333328</v>
      </c>
      <c r="T65" s="8">
        <f t="shared" si="5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1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  <c r="S66" s="8">
        <f t="shared" si="4"/>
        <v>43283.208333333328</v>
      </c>
      <c r="T66" s="8">
        <f t="shared" si="5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1">
        <f t="shared" ref="F67:F130" si="6">(E67/D67)*100</f>
        <v>236.14754098360655</v>
      </c>
      <c r="G67" t="s">
        <v>20</v>
      </c>
      <c r="H67">
        <v>236</v>
      </c>
      <c r="I67" s="5">
        <f t="shared" ref="I67:I130" si="7">AVERAGE(E67/H67)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8">_xlfn.TEXTBEFORE(P67,"/")</f>
        <v>theater</v>
      </c>
      <c r="R67" t="str">
        <f t="shared" ref="R67:R130" si="9">_xlfn.TEXTAFTER(P67,"/")</f>
        <v>plays</v>
      </c>
      <c r="S67" s="8">
        <f t="shared" ref="S67:S130" si="10">(((L67/60)/60)/24)+DATE(1970,1,1)</f>
        <v>40570.25</v>
      </c>
      <c r="T67" s="8">
        <f t="shared" ref="T67:T130" si="11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1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8"/>
        <v>theater</v>
      </c>
      <c r="R68" t="str">
        <f t="shared" si="9"/>
        <v>plays</v>
      </c>
      <c r="S68" s="8">
        <f t="shared" si="10"/>
        <v>42102.208333333328</v>
      </c>
      <c r="T68" s="8">
        <f t="shared" si="11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1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8"/>
        <v>technology</v>
      </c>
      <c r="R69" t="str">
        <f t="shared" si="9"/>
        <v>wearables</v>
      </c>
      <c r="S69" s="8">
        <f t="shared" si="10"/>
        <v>40203.25</v>
      </c>
      <c r="T69" s="8">
        <f t="shared" si="11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1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8"/>
        <v>theater</v>
      </c>
      <c r="R70" t="str">
        <f t="shared" si="9"/>
        <v>plays</v>
      </c>
      <c r="S70" s="8">
        <f t="shared" si="10"/>
        <v>42943.208333333328</v>
      </c>
      <c r="T70" s="8">
        <f t="shared" si="11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1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8"/>
        <v>theater</v>
      </c>
      <c r="R71" t="str">
        <f t="shared" si="9"/>
        <v>plays</v>
      </c>
      <c r="S71" s="8">
        <f t="shared" si="10"/>
        <v>40531.25</v>
      </c>
      <c r="T71" s="8">
        <f t="shared" si="11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1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8"/>
        <v>theater</v>
      </c>
      <c r="R72" t="str">
        <f t="shared" si="9"/>
        <v>plays</v>
      </c>
      <c r="S72" s="8">
        <f t="shared" si="10"/>
        <v>40484.208333333336</v>
      </c>
      <c r="T72" s="8">
        <f t="shared" si="11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1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8"/>
        <v>theater</v>
      </c>
      <c r="R73" t="str">
        <f t="shared" si="9"/>
        <v>plays</v>
      </c>
      <c r="S73" s="8">
        <f t="shared" si="10"/>
        <v>43799.25</v>
      </c>
      <c r="T73" s="8">
        <f t="shared" si="11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1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8"/>
        <v>film &amp; video</v>
      </c>
      <c r="R74" t="str">
        <f t="shared" si="9"/>
        <v>animation</v>
      </c>
      <c r="S74" s="8">
        <f t="shared" si="10"/>
        <v>42186.208333333328</v>
      </c>
      <c r="T74" s="8">
        <f t="shared" si="11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1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8"/>
        <v>music</v>
      </c>
      <c r="R75" t="str">
        <f t="shared" si="9"/>
        <v>jazz</v>
      </c>
      <c r="S75" s="8">
        <f t="shared" si="10"/>
        <v>42701.25</v>
      </c>
      <c r="T75" s="8">
        <f t="shared" si="11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1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8"/>
        <v>music</v>
      </c>
      <c r="R76" t="str">
        <f t="shared" si="9"/>
        <v>metal</v>
      </c>
      <c r="S76" s="8">
        <f t="shared" si="10"/>
        <v>42456.208333333328</v>
      </c>
      <c r="T76" s="8">
        <f t="shared" si="11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1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8"/>
        <v>photography</v>
      </c>
      <c r="R77" t="str">
        <f t="shared" si="9"/>
        <v>photography books</v>
      </c>
      <c r="S77" s="8">
        <f t="shared" si="10"/>
        <v>43296.208333333328</v>
      </c>
      <c r="T77" s="8">
        <f t="shared" si="11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1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8"/>
        <v>theater</v>
      </c>
      <c r="R78" t="str">
        <f t="shared" si="9"/>
        <v>plays</v>
      </c>
      <c r="S78" s="8">
        <f t="shared" si="10"/>
        <v>42027.25</v>
      </c>
      <c r="T78" s="8">
        <f t="shared" si="11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1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8"/>
        <v>film &amp; video</v>
      </c>
      <c r="R79" t="str">
        <f t="shared" si="9"/>
        <v>animation</v>
      </c>
      <c r="S79" s="8">
        <f t="shared" si="10"/>
        <v>40448.208333333336</v>
      </c>
      <c r="T79" s="8">
        <f t="shared" si="11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1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8"/>
        <v>publishing</v>
      </c>
      <c r="R80" t="str">
        <f t="shared" si="9"/>
        <v>translations</v>
      </c>
      <c r="S80" s="8">
        <f t="shared" si="10"/>
        <v>43206.208333333328</v>
      </c>
      <c r="T80" s="8">
        <f t="shared" si="11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1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8"/>
        <v>theater</v>
      </c>
      <c r="R81" t="str">
        <f t="shared" si="9"/>
        <v>plays</v>
      </c>
      <c r="S81" s="8">
        <f t="shared" si="10"/>
        <v>43267.208333333328</v>
      </c>
      <c r="T81" s="8">
        <f t="shared" si="11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1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8"/>
        <v>games</v>
      </c>
      <c r="R82" t="str">
        <f t="shared" si="9"/>
        <v>video games</v>
      </c>
      <c r="S82" s="8">
        <f t="shared" si="10"/>
        <v>42976.208333333328</v>
      </c>
      <c r="T82" s="8">
        <f t="shared" si="11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1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8"/>
        <v>music</v>
      </c>
      <c r="R83" t="str">
        <f t="shared" si="9"/>
        <v>rock</v>
      </c>
      <c r="S83" s="8">
        <f t="shared" si="10"/>
        <v>43062.25</v>
      </c>
      <c r="T83" s="8">
        <f t="shared" si="11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1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8"/>
        <v>games</v>
      </c>
      <c r="R84" t="str">
        <f t="shared" si="9"/>
        <v>video games</v>
      </c>
      <c r="S84" s="8">
        <f t="shared" si="10"/>
        <v>43482.25</v>
      </c>
      <c r="T84" s="8">
        <f t="shared" si="11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1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8"/>
        <v>music</v>
      </c>
      <c r="R85" t="str">
        <f t="shared" si="9"/>
        <v>electric music</v>
      </c>
      <c r="S85" s="8">
        <f t="shared" si="10"/>
        <v>42579.208333333328</v>
      </c>
      <c r="T85" s="8">
        <f t="shared" si="11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1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8"/>
        <v>technology</v>
      </c>
      <c r="R86" t="str">
        <f t="shared" si="9"/>
        <v>wearables</v>
      </c>
      <c r="S86" s="8">
        <f t="shared" si="10"/>
        <v>41118.208333333336</v>
      </c>
      <c r="T86" s="8">
        <f t="shared" si="11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1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8"/>
        <v>music</v>
      </c>
      <c r="R87" t="str">
        <f t="shared" si="9"/>
        <v>indie rock</v>
      </c>
      <c r="S87" s="8">
        <f t="shared" si="10"/>
        <v>40797.208333333336</v>
      </c>
      <c r="T87" s="8">
        <f t="shared" si="11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1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8"/>
        <v>theater</v>
      </c>
      <c r="R88" t="str">
        <f t="shared" si="9"/>
        <v>plays</v>
      </c>
      <c r="S88" s="8">
        <f t="shared" si="10"/>
        <v>42128.208333333328</v>
      </c>
      <c r="T88" s="8">
        <f t="shared" si="11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1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8"/>
        <v>music</v>
      </c>
      <c r="R89" t="str">
        <f t="shared" si="9"/>
        <v>rock</v>
      </c>
      <c r="S89" s="8">
        <f t="shared" si="10"/>
        <v>40610.25</v>
      </c>
      <c r="T89" s="8">
        <f t="shared" si="11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1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8"/>
        <v>publishing</v>
      </c>
      <c r="R90" t="str">
        <f t="shared" si="9"/>
        <v>translations</v>
      </c>
      <c r="S90" s="8">
        <f t="shared" si="10"/>
        <v>42110.208333333328</v>
      </c>
      <c r="T90" s="8">
        <f t="shared" si="11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1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8"/>
        <v>theater</v>
      </c>
      <c r="R91" t="str">
        <f t="shared" si="9"/>
        <v>plays</v>
      </c>
      <c r="S91" s="8">
        <f t="shared" si="10"/>
        <v>40283.208333333336</v>
      </c>
      <c r="T91" s="8">
        <f t="shared" si="11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1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8"/>
        <v>theater</v>
      </c>
      <c r="R92" t="str">
        <f t="shared" si="9"/>
        <v>plays</v>
      </c>
      <c r="S92" s="8">
        <f t="shared" si="10"/>
        <v>42425.25</v>
      </c>
      <c r="T92" s="8">
        <f t="shared" si="11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1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8"/>
        <v>publishing</v>
      </c>
      <c r="R93" t="str">
        <f t="shared" si="9"/>
        <v>translations</v>
      </c>
      <c r="S93" s="8">
        <f t="shared" si="10"/>
        <v>42588.208333333328</v>
      </c>
      <c r="T93" s="8">
        <f t="shared" si="11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1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8"/>
        <v>games</v>
      </c>
      <c r="R94" t="str">
        <f t="shared" si="9"/>
        <v>video games</v>
      </c>
      <c r="S94" s="8">
        <f t="shared" si="10"/>
        <v>40352.208333333336</v>
      </c>
      <c r="T94" s="8">
        <f t="shared" si="11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1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8"/>
        <v>theater</v>
      </c>
      <c r="R95" t="str">
        <f t="shared" si="9"/>
        <v>plays</v>
      </c>
      <c r="S95" s="8">
        <f t="shared" si="10"/>
        <v>41202.208333333336</v>
      </c>
      <c r="T95" s="8">
        <f t="shared" si="11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1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8"/>
        <v>technology</v>
      </c>
      <c r="R96" t="str">
        <f t="shared" si="9"/>
        <v>web</v>
      </c>
      <c r="S96" s="8">
        <f t="shared" si="10"/>
        <v>43562.208333333328</v>
      </c>
      <c r="T96" s="8">
        <f t="shared" si="11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1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8"/>
        <v>film &amp; video</v>
      </c>
      <c r="R97" t="str">
        <f t="shared" si="9"/>
        <v>documentary</v>
      </c>
      <c r="S97" s="8">
        <f t="shared" si="10"/>
        <v>43752.208333333328</v>
      </c>
      <c r="T97" s="8">
        <f t="shared" si="11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1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8"/>
        <v>theater</v>
      </c>
      <c r="R98" t="str">
        <f t="shared" si="9"/>
        <v>plays</v>
      </c>
      <c r="S98" s="8">
        <f t="shared" si="10"/>
        <v>40612.25</v>
      </c>
      <c r="T98" s="8">
        <f t="shared" si="11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1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8"/>
        <v>food</v>
      </c>
      <c r="R99" t="str">
        <f t="shared" si="9"/>
        <v>food trucks</v>
      </c>
      <c r="S99" s="8">
        <f t="shared" si="10"/>
        <v>42180.208333333328</v>
      </c>
      <c r="T99" s="8">
        <f t="shared" si="11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1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8"/>
        <v>games</v>
      </c>
      <c r="R100" t="str">
        <f t="shared" si="9"/>
        <v>video games</v>
      </c>
      <c r="S100" s="8">
        <f t="shared" si="10"/>
        <v>42212.208333333328</v>
      </c>
      <c r="T100" s="8">
        <f t="shared" si="11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1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8"/>
        <v>theater</v>
      </c>
      <c r="R101" t="str">
        <f t="shared" si="9"/>
        <v>plays</v>
      </c>
      <c r="S101" s="8">
        <f t="shared" si="10"/>
        <v>41968.25</v>
      </c>
      <c r="T101" s="8">
        <f t="shared" si="11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1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8"/>
        <v>theater</v>
      </c>
      <c r="R102" t="str">
        <f t="shared" si="9"/>
        <v>plays</v>
      </c>
      <c r="S102" s="8">
        <f t="shared" si="10"/>
        <v>40835.208333333336</v>
      </c>
      <c r="T102" s="8">
        <f t="shared" si="11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1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8"/>
        <v>music</v>
      </c>
      <c r="R103" t="str">
        <f t="shared" si="9"/>
        <v>electric music</v>
      </c>
      <c r="S103" s="8">
        <f t="shared" si="10"/>
        <v>42056.25</v>
      </c>
      <c r="T103" s="8">
        <f t="shared" si="11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1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8"/>
        <v>technology</v>
      </c>
      <c r="R104" t="str">
        <f t="shared" si="9"/>
        <v>wearables</v>
      </c>
      <c r="S104" s="8">
        <f t="shared" si="10"/>
        <v>43234.208333333328</v>
      </c>
      <c r="T104" s="8">
        <f t="shared" si="11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1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8"/>
        <v>music</v>
      </c>
      <c r="R105" t="str">
        <f t="shared" si="9"/>
        <v>electric music</v>
      </c>
      <c r="S105" s="8">
        <f t="shared" si="10"/>
        <v>40475.208333333336</v>
      </c>
      <c r="T105" s="8">
        <f t="shared" si="11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1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8"/>
        <v>music</v>
      </c>
      <c r="R106" t="str">
        <f t="shared" si="9"/>
        <v>indie rock</v>
      </c>
      <c r="S106" s="8">
        <f t="shared" si="10"/>
        <v>42878.208333333328</v>
      </c>
      <c r="T106" s="8">
        <f t="shared" si="11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1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8"/>
        <v>technology</v>
      </c>
      <c r="R107" t="str">
        <f t="shared" si="9"/>
        <v>web</v>
      </c>
      <c r="S107" s="8">
        <f t="shared" si="10"/>
        <v>41366.208333333336</v>
      </c>
      <c r="T107" s="8">
        <f t="shared" si="11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1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8"/>
        <v>theater</v>
      </c>
      <c r="R108" t="str">
        <f t="shared" si="9"/>
        <v>plays</v>
      </c>
      <c r="S108" s="8">
        <f t="shared" si="10"/>
        <v>43716.208333333328</v>
      </c>
      <c r="T108" s="8">
        <f t="shared" si="11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1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8"/>
        <v>theater</v>
      </c>
      <c r="R109" t="str">
        <f t="shared" si="9"/>
        <v>plays</v>
      </c>
      <c r="S109" s="8">
        <f t="shared" si="10"/>
        <v>43213.208333333328</v>
      </c>
      <c r="T109" s="8">
        <f t="shared" si="11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1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8"/>
        <v>film &amp; video</v>
      </c>
      <c r="R110" t="str">
        <f t="shared" si="9"/>
        <v>documentary</v>
      </c>
      <c r="S110" s="8">
        <f t="shared" si="10"/>
        <v>41005.208333333336</v>
      </c>
      <c r="T110" s="8">
        <f t="shared" si="11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1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8"/>
        <v>film &amp; video</v>
      </c>
      <c r="R111" t="str">
        <f t="shared" si="9"/>
        <v>television</v>
      </c>
      <c r="S111" s="8">
        <f t="shared" si="10"/>
        <v>41651.25</v>
      </c>
      <c r="T111" s="8">
        <f t="shared" si="11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1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8"/>
        <v>food</v>
      </c>
      <c r="R112" t="str">
        <f t="shared" si="9"/>
        <v>food trucks</v>
      </c>
      <c r="S112" s="8">
        <f t="shared" si="10"/>
        <v>43354.208333333328</v>
      </c>
      <c r="T112" s="8">
        <f t="shared" si="11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1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8"/>
        <v>publishing</v>
      </c>
      <c r="R113" t="str">
        <f t="shared" si="9"/>
        <v>radio &amp; podcasts</v>
      </c>
      <c r="S113" s="8">
        <f t="shared" si="10"/>
        <v>41174.208333333336</v>
      </c>
      <c r="T113" s="8">
        <f t="shared" si="11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1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8"/>
        <v>technology</v>
      </c>
      <c r="R114" t="str">
        <f t="shared" si="9"/>
        <v>web</v>
      </c>
      <c r="S114" s="8">
        <f t="shared" si="10"/>
        <v>41875.208333333336</v>
      </c>
      <c r="T114" s="8">
        <f t="shared" si="11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1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8"/>
        <v>food</v>
      </c>
      <c r="R115" t="str">
        <f t="shared" si="9"/>
        <v>food trucks</v>
      </c>
      <c r="S115" s="8">
        <f t="shared" si="10"/>
        <v>42990.208333333328</v>
      </c>
      <c r="T115" s="8">
        <f t="shared" si="11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1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8"/>
        <v>technology</v>
      </c>
      <c r="R116" t="str">
        <f t="shared" si="9"/>
        <v>wearables</v>
      </c>
      <c r="S116" s="8">
        <f t="shared" si="10"/>
        <v>43564.208333333328</v>
      </c>
      <c r="T116" s="8">
        <f t="shared" si="11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1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8"/>
        <v>publishing</v>
      </c>
      <c r="R117" t="str">
        <f t="shared" si="9"/>
        <v>fiction</v>
      </c>
      <c r="S117" s="8">
        <f t="shared" si="10"/>
        <v>43056.25</v>
      </c>
      <c r="T117" s="8">
        <f t="shared" si="11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1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8"/>
        <v>theater</v>
      </c>
      <c r="R118" t="str">
        <f t="shared" si="9"/>
        <v>plays</v>
      </c>
      <c r="S118" s="8">
        <f t="shared" si="10"/>
        <v>42265.208333333328</v>
      </c>
      <c r="T118" s="8">
        <f t="shared" si="11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1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8"/>
        <v>film &amp; video</v>
      </c>
      <c r="R119" t="str">
        <f t="shared" si="9"/>
        <v>television</v>
      </c>
      <c r="S119" s="8">
        <f t="shared" si="10"/>
        <v>40808.208333333336</v>
      </c>
      <c r="T119" s="8">
        <f t="shared" si="11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1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8"/>
        <v>photography</v>
      </c>
      <c r="R120" t="str">
        <f t="shared" si="9"/>
        <v>photography books</v>
      </c>
      <c r="S120" s="8">
        <f t="shared" si="10"/>
        <v>41665.25</v>
      </c>
      <c r="T120" s="8">
        <f t="shared" si="11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1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8"/>
        <v>film &amp; video</v>
      </c>
      <c r="R121" t="str">
        <f t="shared" si="9"/>
        <v>documentary</v>
      </c>
      <c r="S121" s="8">
        <f t="shared" si="10"/>
        <v>41806.208333333336</v>
      </c>
      <c r="T121" s="8">
        <f t="shared" si="11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1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8"/>
        <v>games</v>
      </c>
      <c r="R122" t="str">
        <f t="shared" si="9"/>
        <v>mobile games</v>
      </c>
      <c r="S122" s="8">
        <f t="shared" si="10"/>
        <v>42111.208333333328</v>
      </c>
      <c r="T122" s="8">
        <f t="shared" si="11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1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8"/>
        <v>games</v>
      </c>
      <c r="R123" t="str">
        <f t="shared" si="9"/>
        <v>video games</v>
      </c>
      <c r="S123" s="8">
        <f t="shared" si="10"/>
        <v>41917.208333333336</v>
      </c>
      <c r="T123" s="8">
        <f t="shared" si="11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1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8"/>
        <v>publishing</v>
      </c>
      <c r="R124" t="str">
        <f t="shared" si="9"/>
        <v>fiction</v>
      </c>
      <c r="S124" s="8">
        <f t="shared" si="10"/>
        <v>41970.25</v>
      </c>
      <c r="T124" s="8">
        <f t="shared" si="11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1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8"/>
        <v>theater</v>
      </c>
      <c r="R125" t="str">
        <f t="shared" si="9"/>
        <v>plays</v>
      </c>
      <c r="S125" s="8">
        <f t="shared" si="10"/>
        <v>42332.25</v>
      </c>
      <c r="T125" s="8">
        <f t="shared" si="11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1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8"/>
        <v>photography</v>
      </c>
      <c r="R126" t="str">
        <f t="shared" si="9"/>
        <v>photography books</v>
      </c>
      <c r="S126" s="8">
        <f t="shared" si="10"/>
        <v>43598.208333333328</v>
      </c>
      <c r="T126" s="8">
        <f t="shared" si="11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1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8"/>
        <v>theater</v>
      </c>
      <c r="R127" t="str">
        <f t="shared" si="9"/>
        <v>plays</v>
      </c>
      <c r="S127" s="8">
        <f t="shared" si="10"/>
        <v>43362.208333333328</v>
      </c>
      <c r="T127" s="8">
        <f t="shared" si="11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1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8"/>
        <v>theater</v>
      </c>
      <c r="R128" t="str">
        <f t="shared" si="9"/>
        <v>plays</v>
      </c>
      <c r="S128" s="8">
        <f t="shared" si="10"/>
        <v>42596.208333333328</v>
      </c>
      <c r="T128" s="8">
        <f t="shared" si="11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1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8"/>
        <v>theater</v>
      </c>
      <c r="R129" t="str">
        <f t="shared" si="9"/>
        <v>plays</v>
      </c>
      <c r="S129" s="8">
        <f t="shared" si="10"/>
        <v>40310.208333333336</v>
      </c>
      <c r="T129" s="8">
        <f t="shared" si="11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1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8"/>
        <v>music</v>
      </c>
      <c r="R130" t="str">
        <f t="shared" si="9"/>
        <v>rock</v>
      </c>
      <c r="S130" s="8">
        <f t="shared" si="10"/>
        <v>40417.208333333336</v>
      </c>
      <c r="T130" s="8">
        <f t="shared" si="11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1">
        <f t="shared" ref="F131:F194" si="12">(E131/D131)*100</f>
        <v>3.202693602693603</v>
      </c>
      <c r="G131" t="s">
        <v>74</v>
      </c>
      <c r="H131">
        <v>55</v>
      </c>
      <c r="I131" s="5">
        <f t="shared" ref="I131:I194" si="13">AVERAGE(E131/H131)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4">_xlfn.TEXTBEFORE(P131,"/")</f>
        <v>food</v>
      </c>
      <c r="R131" t="str">
        <f t="shared" ref="R131:R194" si="15">_xlfn.TEXTAFTER(P131,"/")</f>
        <v>food trucks</v>
      </c>
      <c r="S131" s="8">
        <f t="shared" ref="S131:S194" si="16">(((L131/60)/60)/24)+DATE(1970,1,1)</f>
        <v>42038.25</v>
      </c>
      <c r="T131" s="8">
        <f t="shared" ref="T131:T194" si="17">(((M131/60)/60)/24)+DATE(1970,1,1)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1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4"/>
        <v>film &amp; video</v>
      </c>
      <c r="R132" t="str">
        <f t="shared" si="15"/>
        <v>drama</v>
      </c>
      <c r="S132" s="8">
        <f t="shared" si="16"/>
        <v>40842.208333333336</v>
      </c>
      <c r="T132" s="8">
        <f t="shared" si="17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1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4"/>
        <v>technology</v>
      </c>
      <c r="R133" t="str">
        <f t="shared" si="15"/>
        <v>web</v>
      </c>
      <c r="S133" s="8">
        <f t="shared" si="16"/>
        <v>41607.25</v>
      </c>
      <c r="T133" s="8">
        <f t="shared" si="17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1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4"/>
        <v>theater</v>
      </c>
      <c r="R134" t="str">
        <f t="shared" si="15"/>
        <v>plays</v>
      </c>
      <c r="S134" s="8">
        <f t="shared" si="16"/>
        <v>43112.25</v>
      </c>
      <c r="T134" s="8">
        <f t="shared" si="17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1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4"/>
        <v>music</v>
      </c>
      <c r="R135" t="str">
        <f t="shared" si="15"/>
        <v>world music</v>
      </c>
      <c r="S135" s="8">
        <f t="shared" si="16"/>
        <v>40767.208333333336</v>
      </c>
      <c r="T135" s="8">
        <f t="shared" si="17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1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4"/>
        <v>film &amp; video</v>
      </c>
      <c r="R136" t="str">
        <f t="shared" si="15"/>
        <v>documentary</v>
      </c>
      <c r="S136" s="8">
        <f t="shared" si="16"/>
        <v>40713.208333333336</v>
      </c>
      <c r="T136" s="8">
        <f t="shared" si="17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1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4"/>
        <v>theater</v>
      </c>
      <c r="R137" t="str">
        <f t="shared" si="15"/>
        <v>plays</v>
      </c>
      <c r="S137" s="8">
        <f t="shared" si="16"/>
        <v>41340.25</v>
      </c>
      <c r="T137" s="8">
        <f t="shared" si="17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1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4"/>
        <v>film &amp; video</v>
      </c>
      <c r="R138" t="str">
        <f t="shared" si="15"/>
        <v>drama</v>
      </c>
      <c r="S138" s="8">
        <f t="shared" si="16"/>
        <v>41797.208333333336</v>
      </c>
      <c r="T138" s="8">
        <f t="shared" si="17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1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4"/>
        <v>publishing</v>
      </c>
      <c r="R139" t="str">
        <f t="shared" si="15"/>
        <v>nonfiction</v>
      </c>
      <c r="S139" s="8">
        <f t="shared" si="16"/>
        <v>40457.208333333336</v>
      </c>
      <c r="T139" s="8">
        <f t="shared" si="17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1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4"/>
        <v>games</v>
      </c>
      <c r="R140" t="str">
        <f t="shared" si="15"/>
        <v>mobile games</v>
      </c>
      <c r="S140" s="8">
        <f t="shared" si="16"/>
        <v>41180.208333333336</v>
      </c>
      <c r="T140" s="8">
        <f t="shared" si="17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1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4"/>
        <v>technology</v>
      </c>
      <c r="R141" t="str">
        <f t="shared" si="15"/>
        <v>wearables</v>
      </c>
      <c r="S141" s="8">
        <f t="shared" si="16"/>
        <v>42115.208333333328</v>
      </c>
      <c r="T141" s="8">
        <f t="shared" si="17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1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4"/>
        <v>film &amp; video</v>
      </c>
      <c r="R142" t="str">
        <f t="shared" si="15"/>
        <v>documentary</v>
      </c>
      <c r="S142" s="8">
        <f t="shared" si="16"/>
        <v>43156.25</v>
      </c>
      <c r="T142" s="8">
        <f t="shared" si="17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1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4"/>
        <v>technology</v>
      </c>
      <c r="R143" t="str">
        <f t="shared" si="15"/>
        <v>web</v>
      </c>
      <c r="S143" s="8">
        <f t="shared" si="16"/>
        <v>42167.208333333328</v>
      </c>
      <c r="T143" s="8">
        <f t="shared" si="17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1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4"/>
        <v>technology</v>
      </c>
      <c r="R144" t="str">
        <f t="shared" si="15"/>
        <v>web</v>
      </c>
      <c r="S144" s="8">
        <f t="shared" si="16"/>
        <v>41005.208333333336</v>
      </c>
      <c r="T144" s="8">
        <f t="shared" si="17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1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4"/>
        <v>music</v>
      </c>
      <c r="R145" t="str">
        <f t="shared" si="15"/>
        <v>indie rock</v>
      </c>
      <c r="S145" s="8">
        <f t="shared" si="16"/>
        <v>40357.208333333336</v>
      </c>
      <c r="T145" s="8">
        <f t="shared" si="17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1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4"/>
        <v>theater</v>
      </c>
      <c r="R146" t="str">
        <f t="shared" si="15"/>
        <v>plays</v>
      </c>
      <c r="S146" s="8">
        <f t="shared" si="16"/>
        <v>43633.208333333328</v>
      </c>
      <c r="T146" s="8">
        <f t="shared" si="17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1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4"/>
        <v>technology</v>
      </c>
      <c r="R147" t="str">
        <f t="shared" si="15"/>
        <v>wearables</v>
      </c>
      <c r="S147" s="8">
        <f t="shared" si="16"/>
        <v>41889.208333333336</v>
      </c>
      <c r="T147" s="8">
        <f t="shared" si="17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1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4"/>
        <v>theater</v>
      </c>
      <c r="R148" t="str">
        <f t="shared" si="15"/>
        <v>plays</v>
      </c>
      <c r="S148" s="8">
        <f t="shared" si="16"/>
        <v>40855.25</v>
      </c>
      <c r="T148" s="8">
        <f t="shared" si="17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1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4"/>
        <v>theater</v>
      </c>
      <c r="R149" t="str">
        <f t="shared" si="15"/>
        <v>plays</v>
      </c>
      <c r="S149" s="8">
        <f t="shared" si="16"/>
        <v>42534.208333333328</v>
      </c>
      <c r="T149" s="8">
        <f t="shared" si="17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1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4"/>
        <v>technology</v>
      </c>
      <c r="R150" t="str">
        <f t="shared" si="15"/>
        <v>wearables</v>
      </c>
      <c r="S150" s="8">
        <f t="shared" si="16"/>
        <v>42941.208333333328</v>
      </c>
      <c r="T150" s="8">
        <f t="shared" si="17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1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4"/>
        <v>music</v>
      </c>
      <c r="R151" t="str">
        <f t="shared" si="15"/>
        <v>indie rock</v>
      </c>
      <c r="S151" s="8">
        <f t="shared" si="16"/>
        <v>41275.25</v>
      </c>
      <c r="T151" s="8">
        <f t="shared" si="17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1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4"/>
        <v>music</v>
      </c>
      <c r="R152" t="str">
        <f t="shared" si="15"/>
        <v>rock</v>
      </c>
      <c r="S152" s="8">
        <f t="shared" si="16"/>
        <v>43450.25</v>
      </c>
      <c r="T152" s="8">
        <f t="shared" si="17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1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4"/>
        <v>music</v>
      </c>
      <c r="R153" t="str">
        <f t="shared" si="15"/>
        <v>electric music</v>
      </c>
      <c r="S153" s="8">
        <f t="shared" si="16"/>
        <v>41799.208333333336</v>
      </c>
      <c r="T153" s="8">
        <f t="shared" si="17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1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4"/>
        <v>music</v>
      </c>
      <c r="R154" t="str">
        <f t="shared" si="15"/>
        <v>indie rock</v>
      </c>
      <c r="S154" s="8">
        <f t="shared" si="16"/>
        <v>42783.25</v>
      </c>
      <c r="T154" s="8">
        <f t="shared" si="17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1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4"/>
        <v>theater</v>
      </c>
      <c r="R155" t="str">
        <f t="shared" si="15"/>
        <v>plays</v>
      </c>
      <c r="S155" s="8">
        <f t="shared" si="16"/>
        <v>41201.208333333336</v>
      </c>
      <c r="T155" s="8">
        <f t="shared" si="17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1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4"/>
        <v>music</v>
      </c>
      <c r="R156" t="str">
        <f t="shared" si="15"/>
        <v>indie rock</v>
      </c>
      <c r="S156" s="8">
        <f t="shared" si="16"/>
        <v>42502.208333333328</v>
      </c>
      <c r="T156" s="8">
        <f t="shared" si="17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1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4"/>
        <v>theater</v>
      </c>
      <c r="R157" t="str">
        <f t="shared" si="15"/>
        <v>plays</v>
      </c>
      <c r="S157" s="8">
        <f t="shared" si="16"/>
        <v>40262.208333333336</v>
      </c>
      <c r="T157" s="8">
        <f t="shared" si="17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1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4"/>
        <v>music</v>
      </c>
      <c r="R158" t="str">
        <f t="shared" si="15"/>
        <v>rock</v>
      </c>
      <c r="S158" s="8">
        <f t="shared" si="16"/>
        <v>43743.208333333328</v>
      </c>
      <c r="T158" s="8">
        <f t="shared" si="17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1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4"/>
        <v>photography</v>
      </c>
      <c r="R159" t="str">
        <f t="shared" si="15"/>
        <v>photography books</v>
      </c>
      <c r="S159" s="8">
        <f t="shared" si="16"/>
        <v>41638.25</v>
      </c>
      <c r="T159" s="8">
        <f t="shared" si="17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1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4"/>
        <v>music</v>
      </c>
      <c r="R160" t="str">
        <f t="shared" si="15"/>
        <v>rock</v>
      </c>
      <c r="S160" s="8">
        <f t="shared" si="16"/>
        <v>42346.25</v>
      </c>
      <c r="T160" s="8">
        <f t="shared" si="17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1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4"/>
        <v>theater</v>
      </c>
      <c r="R161" t="str">
        <f t="shared" si="15"/>
        <v>plays</v>
      </c>
      <c r="S161" s="8">
        <f t="shared" si="16"/>
        <v>43551.208333333328</v>
      </c>
      <c r="T161" s="8">
        <f t="shared" si="17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1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4"/>
        <v>technology</v>
      </c>
      <c r="R162" t="str">
        <f t="shared" si="15"/>
        <v>wearables</v>
      </c>
      <c r="S162" s="8">
        <f t="shared" si="16"/>
        <v>43582.208333333328</v>
      </c>
      <c r="T162" s="8">
        <f t="shared" si="17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1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4"/>
        <v>technology</v>
      </c>
      <c r="R163" t="str">
        <f t="shared" si="15"/>
        <v>web</v>
      </c>
      <c r="S163" s="8">
        <f t="shared" si="16"/>
        <v>42270.208333333328</v>
      </c>
      <c r="T163" s="8">
        <f t="shared" si="17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1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4"/>
        <v>music</v>
      </c>
      <c r="R164" t="str">
        <f t="shared" si="15"/>
        <v>rock</v>
      </c>
      <c r="S164" s="8">
        <f t="shared" si="16"/>
        <v>43442.25</v>
      </c>
      <c r="T164" s="8">
        <f t="shared" si="17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1">
        <f t="shared" si="12"/>
        <v>253.25714285714284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4"/>
        <v>photography</v>
      </c>
      <c r="R165" t="str">
        <f t="shared" si="15"/>
        <v>photography books</v>
      </c>
      <c r="S165" s="8">
        <f t="shared" si="16"/>
        <v>43028.208333333328</v>
      </c>
      <c r="T165" s="8">
        <f t="shared" si="17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1">
        <f t="shared" si="12"/>
        <v>100.16943521594683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4"/>
        <v>theater</v>
      </c>
      <c r="R166" t="str">
        <f t="shared" si="15"/>
        <v>plays</v>
      </c>
      <c r="S166" s="8">
        <f t="shared" si="16"/>
        <v>43016.208333333328</v>
      </c>
      <c r="T166" s="8">
        <f t="shared" si="17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1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4"/>
        <v>technology</v>
      </c>
      <c r="R167" t="str">
        <f t="shared" si="15"/>
        <v>web</v>
      </c>
      <c r="S167" s="8">
        <f t="shared" si="16"/>
        <v>42948.208333333328</v>
      </c>
      <c r="T167" s="8">
        <f t="shared" si="17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1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4"/>
        <v>photography</v>
      </c>
      <c r="R168" t="str">
        <f t="shared" si="15"/>
        <v>photography books</v>
      </c>
      <c r="S168" s="8">
        <f t="shared" si="16"/>
        <v>40534.25</v>
      </c>
      <c r="T168" s="8">
        <f t="shared" si="17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1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4"/>
        <v>theater</v>
      </c>
      <c r="R169" t="str">
        <f t="shared" si="15"/>
        <v>plays</v>
      </c>
      <c r="S169" s="8">
        <f t="shared" si="16"/>
        <v>41435.208333333336</v>
      </c>
      <c r="T169" s="8">
        <f t="shared" si="17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1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4"/>
        <v>music</v>
      </c>
      <c r="R170" t="str">
        <f t="shared" si="15"/>
        <v>indie rock</v>
      </c>
      <c r="S170" s="8">
        <f t="shared" si="16"/>
        <v>43518.25</v>
      </c>
      <c r="T170" s="8">
        <f t="shared" si="17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1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4"/>
        <v>film &amp; video</v>
      </c>
      <c r="R171" t="str">
        <f t="shared" si="15"/>
        <v>shorts</v>
      </c>
      <c r="S171" s="8">
        <f t="shared" si="16"/>
        <v>41077.208333333336</v>
      </c>
      <c r="T171" s="8">
        <f t="shared" si="17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1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4"/>
        <v>music</v>
      </c>
      <c r="R172" t="str">
        <f t="shared" si="15"/>
        <v>indie rock</v>
      </c>
      <c r="S172" s="8">
        <f t="shared" si="16"/>
        <v>42950.208333333328</v>
      </c>
      <c r="T172" s="8">
        <f t="shared" si="17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1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4"/>
        <v>publishing</v>
      </c>
      <c r="R173" t="str">
        <f t="shared" si="15"/>
        <v>translations</v>
      </c>
      <c r="S173" s="8">
        <f t="shared" si="16"/>
        <v>41718.208333333336</v>
      </c>
      <c r="T173" s="8">
        <f t="shared" si="17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1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4"/>
        <v>film &amp; video</v>
      </c>
      <c r="R174" t="str">
        <f t="shared" si="15"/>
        <v>documentary</v>
      </c>
      <c r="S174" s="8">
        <f t="shared" si="16"/>
        <v>41839.208333333336</v>
      </c>
      <c r="T174" s="8">
        <f t="shared" si="17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1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4"/>
        <v>theater</v>
      </c>
      <c r="R175" t="str">
        <f t="shared" si="15"/>
        <v>plays</v>
      </c>
      <c r="S175" s="8">
        <f t="shared" si="16"/>
        <v>41412.208333333336</v>
      </c>
      <c r="T175" s="8">
        <f t="shared" si="17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1">
        <f t="shared" si="12"/>
        <v>894.66666666666674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4"/>
        <v>technology</v>
      </c>
      <c r="R176" t="str">
        <f t="shared" si="15"/>
        <v>wearables</v>
      </c>
      <c r="S176" s="8">
        <f t="shared" si="16"/>
        <v>42282.208333333328</v>
      </c>
      <c r="T176" s="8">
        <f t="shared" si="17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1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4"/>
        <v>theater</v>
      </c>
      <c r="R177" t="str">
        <f t="shared" si="15"/>
        <v>plays</v>
      </c>
      <c r="S177" s="8">
        <f t="shared" si="16"/>
        <v>42613.208333333328</v>
      </c>
      <c r="T177" s="8">
        <f t="shared" si="17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1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4"/>
        <v>theater</v>
      </c>
      <c r="R178" t="str">
        <f t="shared" si="15"/>
        <v>plays</v>
      </c>
      <c r="S178" s="8">
        <f t="shared" si="16"/>
        <v>42616.208333333328</v>
      </c>
      <c r="T178" s="8">
        <f t="shared" si="17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1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4"/>
        <v>theater</v>
      </c>
      <c r="R179" t="str">
        <f t="shared" si="15"/>
        <v>plays</v>
      </c>
      <c r="S179" s="8">
        <f t="shared" si="16"/>
        <v>40497.25</v>
      </c>
      <c r="T179" s="8">
        <f t="shared" si="17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1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4"/>
        <v>food</v>
      </c>
      <c r="R180" t="str">
        <f t="shared" si="15"/>
        <v>food trucks</v>
      </c>
      <c r="S180" s="8">
        <f t="shared" si="16"/>
        <v>42999.208333333328</v>
      </c>
      <c r="T180" s="8">
        <f t="shared" si="17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1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4"/>
        <v>theater</v>
      </c>
      <c r="R181" t="str">
        <f t="shared" si="15"/>
        <v>plays</v>
      </c>
      <c r="S181" s="8">
        <f t="shared" si="16"/>
        <v>41350.208333333336</v>
      </c>
      <c r="T181" s="8">
        <f t="shared" si="17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1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4"/>
        <v>technology</v>
      </c>
      <c r="R182" t="str">
        <f t="shared" si="15"/>
        <v>wearables</v>
      </c>
      <c r="S182" s="8">
        <f t="shared" si="16"/>
        <v>40259.208333333336</v>
      </c>
      <c r="T182" s="8">
        <f t="shared" si="17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1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4"/>
        <v>technology</v>
      </c>
      <c r="R183" t="str">
        <f t="shared" si="15"/>
        <v>web</v>
      </c>
      <c r="S183" s="8">
        <f t="shared" si="16"/>
        <v>43012.208333333328</v>
      </c>
      <c r="T183" s="8">
        <f t="shared" si="17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1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4"/>
        <v>theater</v>
      </c>
      <c r="R184" t="str">
        <f t="shared" si="15"/>
        <v>plays</v>
      </c>
      <c r="S184" s="8">
        <f t="shared" si="16"/>
        <v>43631.208333333328</v>
      </c>
      <c r="T184" s="8">
        <f t="shared" si="17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1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4"/>
        <v>music</v>
      </c>
      <c r="R185" t="str">
        <f t="shared" si="15"/>
        <v>rock</v>
      </c>
      <c r="S185" s="8">
        <f t="shared" si="16"/>
        <v>40430.208333333336</v>
      </c>
      <c r="T185" s="8">
        <f t="shared" si="17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1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4"/>
        <v>theater</v>
      </c>
      <c r="R186" t="str">
        <f t="shared" si="15"/>
        <v>plays</v>
      </c>
      <c r="S186" s="8">
        <f t="shared" si="16"/>
        <v>43588.208333333328</v>
      </c>
      <c r="T186" s="8">
        <f t="shared" si="17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1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4"/>
        <v>film &amp; video</v>
      </c>
      <c r="R187" t="str">
        <f t="shared" si="15"/>
        <v>television</v>
      </c>
      <c r="S187" s="8">
        <f t="shared" si="16"/>
        <v>43233.208333333328</v>
      </c>
      <c r="T187" s="8">
        <f t="shared" si="17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1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4"/>
        <v>theater</v>
      </c>
      <c r="R188" t="str">
        <f t="shared" si="15"/>
        <v>plays</v>
      </c>
      <c r="S188" s="8">
        <f t="shared" si="16"/>
        <v>41782.208333333336</v>
      </c>
      <c r="T188" s="8">
        <f t="shared" si="17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1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4"/>
        <v>film &amp; video</v>
      </c>
      <c r="R189" t="str">
        <f t="shared" si="15"/>
        <v>shorts</v>
      </c>
      <c r="S189" s="8">
        <f t="shared" si="16"/>
        <v>41328.25</v>
      </c>
      <c r="T189" s="8">
        <f t="shared" si="17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1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4"/>
        <v>theater</v>
      </c>
      <c r="R190" t="str">
        <f t="shared" si="15"/>
        <v>plays</v>
      </c>
      <c r="S190" s="8">
        <f t="shared" si="16"/>
        <v>41975.25</v>
      </c>
      <c r="T190" s="8">
        <f t="shared" si="17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1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4"/>
        <v>theater</v>
      </c>
      <c r="R191" t="str">
        <f t="shared" si="15"/>
        <v>plays</v>
      </c>
      <c r="S191" s="8">
        <f t="shared" si="16"/>
        <v>42433.25</v>
      </c>
      <c r="T191" s="8">
        <f t="shared" si="17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1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4"/>
        <v>theater</v>
      </c>
      <c r="R192" t="str">
        <f t="shared" si="15"/>
        <v>plays</v>
      </c>
      <c r="S192" s="8">
        <f t="shared" si="16"/>
        <v>41429.208333333336</v>
      </c>
      <c r="T192" s="8">
        <f t="shared" si="17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1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4"/>
        <v>theater</v>
      </c>
      <c r="R193" t="str">
        <f t="shared" si="15"/>
        <v>plays</v>
      </c>
      <c r="S193" s="8">
        <f t="shared" si="16"/>
        <v>43536.208333333328</v>
      </c>
      <c r="T193" s="8">
        <f t="shared" si="17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1">
        <f t="shared" si="12"/>
        <v>19.992957746478872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4"/>
        <v>music</v>
      </c>
      <c r="R194" t="str">
        <f t="shared" si="15"/>
        <v>rock</v>
      </c>
      <c r="S194" s="8">
        <f t="shared" si="16"/>
        <v>41817.208333333336</v>
      </c>
      <c r="T194" s="8">
        <f t="shared" si="17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1">
        <f t="shared" ref="F195:F258" si="18">(E195/D195)*100</f>
        <v>45.636363636363633</v>
      </c>
      <c r="G195" t="s">
        <v>14</v>
      </c>
      <c r="H195">
        <v>65</v>
      </c>
      <c r="I195" s="5">
        <f t="shared" ref="I195:I258" si="19">AVERAGE(E195/H195)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0">_xlfn.TEXTBEFORE(P195,"/")</f>
        <v>music</v>
      </c>
      <c r="R195" t="str">
        <f t="shared" ref="R195:R258" si="21">_xlfn.TEXTAFTER(P195,"/")</f>
        <v>indie rock</v>
      </c>
      <c r="S195" s="8">
        <f t="shared" ref="S195:S258" si="22">(((L195/60)/60)/24)+DATE(1970,1,1)</f>
        <v>43198.208333333328</v>
      </c>
      <c r="T195" s="8">
        <f t="shared" ref="T195:T258" si="23">(((M195/60)/60)/24)+DATE(1970,1,1)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1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0"/>
        <v>music</v>
      </c>
      <c r="R196" t="str">
        <f t="shared" si="21"/>
        <v>metal</v>
      </c>
      <c r="S196" s="8">
        <f t="shared" si="22"/>
        <v>42261.208333333328</v>
      </c>
      <c r="T196" s="8">
        <f t="shared" si="23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1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0"/>
        <v>music</v>
      </c>
      <c r="R197" t="str">
        <f t="shared" si="21"/>
        <v>electric music</v>
      </c>
      <c r="S197" s="8">
        <f t="shared" si="22"/>
        <v>43310.208333333328</v>
      </c>
      <c r="T197" s="8">
        <f t="shared" si="23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1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0"/>
        <v>technology</v>
      </c>
      <c r="R198" t="str">
        <f t="shared" si="21"/>
        <v>wearables</v>
      </c>
      <c r="S198" s="8">
        <f t="shared" si="22"/>
        <v>42616.208333333328</v>
      </c>
      <c r="T198" s="8">
        <f t="shared" si="23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1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0"/>
        <v>film &amp; video</v>
      </c>
      <c r="R199" t="str">
        <f t="shared" si="21"/>
        <v>drama</v>
      </c>
      <c r="S199" s="8">
        <f t="shared" si="22"/>
        <v>42909.208333333328</v>
      </c>
      <c r="T199" s="8">
        <f t="shared" si="23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1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0"/>
        <v>music</v>
      </c>
      <c r="R200" t="str">
        <f t="shared" si="21"/>
        <v>electric music</v>
      </c>
      <c r="S200" s="8">
        <f t="shared" si="22"/>
        <v>40396.208333333336</v>
      </c>
      <c r="T200" s="8">
        <f t="shared" si="23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1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0"/>
        <v>music</v>
      </c>
      <c r="R201" t="str">
        <f t="shared" si="21"/>
        <v>rock</v>
      </c>
      <c r="S201" s="8">
        <f t="shared" si="22"/>
        <v>42192.208333333328</v>
      </c>
      <c r="T201" s="8">
        <f t="shared" si="23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1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0"/>
        <v>theater</v>
      </c>
      <c r="R202" t="str">
        <f t="shared" si="21"/>
        <v>plays</v>
      </c>
      <c r="S202" s="8">
        <f t="shared" si="22"/>
        <v>40262.208333333336</v>
      </c>
      <c r="T202" s="8">
        <f t="shared" si="23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1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0"/>
        <v>technology</v>
      </c>
      <c r="R203" t="str">
        <f t="shared" si="21"/>
        <v>web</v>
      </c>
      <c r="S203" s="8">
        <f t="shared" si="22"/>
        <v>41845.208333333336</v>
      </c>
      <c r="T203" s="8">
        <f t="shared" si="23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1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0"/>
        <v>food</v>
      </c>
      <c r="R204" t="str">
        <f t="shared" si="21"/>
        <v>food trucks</v>
      </c>
      <c r="S204" s="8">
        <f t="shared" si="22"/>
        <v>40818.208333333336</v>
      </c>
      <c r="T204" s="8">
        <f t="shared" si="23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1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0"/>
        <v>theater</v>
      </c>
      <c r="R205" t="str">
        <f t="shared" si="21"/>
        <v>plays</v>
      </c>
      <c r="S205" s="8">
        <f t="shared" si="22"/>
        <v>42752.25</v>
      </c>
      <c r="T205" s="8">
        <f t="shared" si="23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1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0"/>
        <v>music</v>
      </c>
      <c r="R206" t="str">
        <f t="shared" si="21"/>
        <v>jazz</v>
      </c>
      <c r="S206" s="8">
        <f t="shared" si="22"/>
        <v>40636.208333333336</v>
      </c>
      <c r="T206" s="8">
        <f t="shared" si="23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1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0"/>
        <v>theater</v>
      </c>
      <c r="R207" t="str">
        <f t="shared" si="21"/>
        <v>plays</v>
      </c>
      <c r="S207" s="8">
        <f t="shared" si="22"/>
        <v>43390.208333333328</v>
      </c>
      <c r="T207" s="8">
        <f t="shared" si="23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1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0"/>
        <v>publishing</v>
      </c>
      <c r="R208" t="str">
        <f t="shared" si="21"/>
        <v>fiction</v>
      </c>
      <c r="S208" s="8">
        <f t="shared" si="22"/>
        <v>40236.25</v>
      </c>
      <c r="T208" s="8">
        <f t="shared" si="23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1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0"/>
        <v>music</v>
      </c>
      <c r="R209" t="str">
        <f t="shared" si="21"/>
        <v>rock</v>
      </c>
      <c r="S209" s="8">
        <f t="shared" si="22"/>
        <v>43340.208333333328</v>
      </c>
      <c r="T209" s="8">
        <f t="shared" si="23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1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0"/>
        <v>film &amp; video</v>
      </c>
      <c r="R210" t="str">
        <f t="shared" si="21"/>
        <v>documentary</v>
      </c>
      <c r="S210" s="8">
        <f t="shared" si="22"/>
        <v>43048.25</v>
      </c>
      <c r="T210" s="8">
        <f t="shared" si="23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1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0"/>
        <v>film &amp; video</v>
      </c>
      <c r="R211" t="str">
        <f t="shared" si="21"/>
        <v>documentary</v>
      </c>
      <c r="S211" s="8">
        <f t="shared" si="22"/>
        <v>42496.208333333328</v>
      </c>
      <c r="T211" s="8">
        <f t="shared" si="23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1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0"/>
        <v>film &amp; video</v>
      </c>
      <c r="R212" t="str">
        <f t="shared" si="21"/>
        <v>science fiction</v>
      </c>
      <c r="S212" s="8">
        <f t="shared" si="22"/>
        <v>42797.25</v>
      </c>
      <c r="T212" s="8">
        <f t="shared" si="23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1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0"/>
        <v>theater</v>
      </c>
      <c r="R213" t="str">
        <f t="shared" si="21"/>
        <v>plays</v>
      </c>
      <c r="S213" s="8">
        <f t="shared" si="22"/>
        <v>41513.208333333336</v>
      </c>
      <c r="T213" s="8">
        <f t="shared" si="23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1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0"/>
        <v>theater</v>
      </c>
      <c r="R214" t="str">
        <f t="shared" si="21"/>
        <v>plays</v>
      </c>
      <c r="S214" s="8">
        <f t="shared" si="22"/>
        <v>43814.25</v>
      </c>
      <c r="T214" s="8">
        <f t="shared" si="23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1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0"/>
        <v>music</v>
      </c>
      <c r="R215" t="str">
        <f t="shared" si="21"/>
        <v>indie rock</v>
      </c>
      <c r="S215" s="8">
        <f t="shared" si="22"/>
        <v>40488.208333333336</v>
      </c>
      <c r="T215" s="8">
        <f t="shared" si="23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1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0"/>
        <v>music</v>
      </c>
      <c r="R216" t="str">
        <f t="shared" si="21"/>
        <v>rock</v>
      </c>
      <c r="S216" s="8">
        <f t="shared" si="22"/>
        <v>40409.208333333336</v>
      </c>
      <c r="T216" s="8">
        <f t="shared" si="23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1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0"/>
        <v>theater</v>
      </c>
      <c r="R217" t="str">
        <f t="shared" si="21"/>
        <v>plays</v>
      </c>
      <c r="S217" s="8">
        <f t="shared" si="22"/>
        <v>43509.25</v>
      </c>
      <c r="T217" s="8">
        <f t="shared" si="23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1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0"/>
        <v>theater</v>
      </c>
      <c r="R218" t="str">
        <f t="shared" si="21"/>
        <v>plays</v>
      </c>
      <c r="S218" s="8">
        <f t="shared" si="22"/>
        <v>40869.25</v>
      </c>
      <c r="T218" s="8">
        <f t="shared" si="23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1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0"/>
        <v>film &amp; video</v>
      </c>
      <c r="R219" t="str">
        <f t="shared" si="21"/>
        <v>science fiction</v>
      </c>
      <c r="S219" s="8">
        <f t="shared" si="22"/>
        <v>43583.208333333328</v>
      </c>
      <c r="T219" s="8">
        <f t="shared" si="23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1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0"/>
        <v>film &amp; video</v>
      </c>
      <c r="R220" t="str">
        <f t="shared" si="21"/>
        <v>shorts</v>
      </c>
      <c r="S220" s="8">
        <f t="shared" si="22"/>
        <v>40858.25</v>
      </c>
      <c r="T220" s="8">
        <f t="shared" si="23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1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0"/>
        <v>film &amp; video</v>
      </c>
      <c r="R221" t="str">
        <f t="shared" si="21"/>
        <v>animation</v>
      </c>
      <c r="S221" s="8">
        <f t="shared" si="22"/>
        <v>41137.208333333336</v>
      </c>
      <c r="T221" s="8">
        <f t="shared" si="23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1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0"/>
        <v>theater</v>
      </c>
      <c r="R222" t="str">
        <f t="shared" si="21"/>
        <v>plays</v>
      </c>
      <c r="S222" s="8">
        <f t="shared" si="22"/>
        <v>40725.208333333336</v>
      </c>
      <c r="T222" s="8">
        <f t="shared" si="23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1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0"/>
        <v>food</v>
      </c>
      <c r="R223" t="str">
        <f t="shared" si="21"/>
        <v>food trucks</v>
      </c>
      <c r="S223" s="8">
        <f t="shared" si="22"/>
        <v>41081.208333333336</v>
      </c>
      <c r="T223" s="8">
        <f t="shared" si="23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1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0"/>
        <v>photography</v>
      </c>
      <c r="R224" t="str">
        <f t="shared" si="21"/>
        <v>photography books</v>
      </c>
      <c r="S224" s="8">
        <f t="shared" si="22"/>
        <v>41914.208333333336</v>
      </c>
      <c r="T224" s="8">
        <f t="shared" si="23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1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0"/>
        <v>theater</v>
      </c>
      <c r="R225" t="str">
        <f t="shared" si="21"/>
        <v>plays</v>
      </c>
      <c r="S225" s="8">
        <f t="shared" si="22"/>
        <v>42445.208333333328</v>
      </c>
      <c r="T225" s="8">
        <f t="shared" si="23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1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0"/>
        <v>film &amp; video</v>
      </c>
      <c r="R226" t="str">
        <f t="shared" si="21"/>
        <v>science fiction</v>
      </c>
      <c r="S226" s="8">
        <f t="shared" si="22"/>
        <v>41906.208333333336</v>
      </c>
      <c r="T226" s="8">
        <f t="shared" si="23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1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0"/>
        <v>music</v>
      </c>
      <c r="R227" t="str">
        <f t="shared" si="21"/>
        <v>rock</v>
      </c>
      <c r="S227" s="8">
        <f t="shared" si="22"/>
        <v>41762.208333333336</v>
      </c>
      <c r="T227" s="8">
        <f t="shared" si="23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1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0"/>
        <v>photography</v>
      </c>
      <c r="R228" t="str">
        <f t="shared" si="21"/>
        <v>photography books</v>
      </c>
      <c r="S228" s="8">
        <f t="shared" si="22"/>
        <v>40276.208333333336</v>
      </c>
      <c r="T228" s="8">
        <f t="shared" si="23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1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0"/>
        <v>games</v>
      </c>
      <c r="R229" t="str">
        <f t="shared" si="21"/>
        <v>mobile games</v>
      </c>
      <c r="S229" s="8">
        <f t="shared" si="22"/>
        <v>42139.208333333328</v>
      </c>
      <c r="T229" s="8">
        <f t="shared" si="23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1">
        <f t="shared" si="18"/>
        <v>119.90717911530093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0"/>
        <v>film &amp; video</v>
      </c>
      <c r="R230" t="str">
        <f t="shared" si="21"/>
        <v>animation</v>
      </c>
      <c r="S230" s="8">
        <f t="shared" si="22"/>
        <v>42613.208333333328</v>
      </c>
      <c r="T230" s="8">
        <f t="shared" si="23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1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0"/>
        <v>games</v>
      </c>
      <c r="R231" t="str">
        <f t="shared" si="21"/>
        <v>mobile games</v>
      </c>
      <c r="S231" s="8">
        <f t="shared" si="22"/>
        <v>42887.208333333328</v>
      </c>
      <c r="T231" s="8">
        <f t="shared" si="23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1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0"/>
        <v>games</v>
      </c>
      <c r="R232" t="str">
        <f t="shared" si="21"/>
        <v>video games</v>
      </c>
      <c r="S232" s="8">
        <f t="shared" si="22"/>
        <v>43805.25</v>
      </c>
      <c r="T232" s="8">
        <f t="shared" si="23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1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0"/>
        <v>theater</v>
      </c>
      <c r="R233" t="str">
        <f t="shared" si="21"/>
        <v>plays</v>
      </c>
      <c r="S233" s="8">
        <f t="shared" si="22"/>
        <v>41415.208333333336</v>
      </c>
      <c r="T233" s="8">
        <f t="shared" si="23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1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0"/>
        <v>theater</v>
      </c>
      <c r="R234" t="str">
        <f t="shared" si="21"/>
        <v>plays</v>
      </c>
      <c r="S234" s="8">
        <f t="shared" si="22"/>
        <v>42576.208333333328</v>
      </c>
      <c r="T234" s="8">
        <f t="shared" si="23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1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0"/>
        <v>film &amp; video</v>
      </c>
      <c r="R235" t="str">
        <f t="shared" si="21"/>
        <v>animation</v>
      </c>
      <c r="S235" s="8">
        <f t="shared" si="22"/>
        <v>40706.208333333336</v>
      </c>
      <c r="T235" s="8">
        <f t="shared" si="23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1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0"/>
        <v>games</v>
      </c>
      <c r="R236" t="str">
        <f t="shared" si="21"/>
        <v>video games</v>
      </c>
      <c r="S236" s="8">
        <f t="shared" si="22"/>
        <v>42969.208333333328</v>
      </c>
      <c r="T236" s="8">
        <f t="shared" si="23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1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0"/>
        <v>film &amp; video</v>
      </c>
      <c r="R237" t="str">
        <f t="shared" si="21"/>
        <v>animation</v>
      </c>
      <c r="S237" s="8">
        <f t="shared" si="22"/>
        <v>42779.25</v>
      </c>
      <c r="T237" s="8">
        <f t="shared" si="23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1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0"/>
        <v>music</v>
      </c>
      <c r="R238" t="str">
        <f t="shared" si="21"/>
        <v>rock</v>
      </c>
      <c r="S238" s="8">
        <f t="shared" si="22"/>
        <v>43641.208333333328</v>
      </c>
      <c r="T238" s="8">
        <f t="shared" si="23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1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0"/>
        <v>film &amp; video</v>
      </c>
      <c r="R239" t="str">
        <f t="shared" si="21"/>
        <v>animation</v>
      </c>
      <c r="S239" s="8">
        <f t="shared" si="22"/>
        <v>41754.208333333336</v>
      </c>
      <c r="T239" s="8">
        <f t="shared" si="23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1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0"/>
        <v>theater</v>
      </c>
      <c r="R240" t="str">
        <f t="shared" si="21"/>
        <v>plays</v>
      </c>
      <c r="S240" s="8">
        <f t="shared" si="22"/>
        <v>43083.25</v>
      </c>
      <c r="T240" s="8">
        <f t="shared" si="23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1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0"/>
        <v>technology</v>
      </c>
      <c r="R241" t="str">
        <f t="shared" si="21"/>
        <v>wearables</v>
      </c>
      <c r="S241" s="8">
        <f t="shared" si="22"/>
        <v>42245.208333333328</v>
      </c>
      <c r="T241" s="8">
        <f t="shared" si="23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1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0"/>
        <v>theater</v>
      </c>
      <c r="R242" t="str">
        <f t="shared" si="21"/>
        <v>plays</v>
      </c>
      <c r="S242" s="8">
        <f t="shared" si="22"/>
        <v>40396.208333333336</v>
      </c>
      <c r="T242" s="8">
        <f t="shared" si="23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1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0"/>
        <v>publishing</v>
      </c>
      <c r="R243" t="str">
        <f t="shared" si="21"/>
        <v>nonfiction</v>
      </c>
      <c r="S243" s="8">
        <f t="shared" si="22"/>
        <v>41742.208333333336</v>
      </c>
      <c r="T243" s="8">
        <f t="shared" si="23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1">
        <f t="shared" si="18"/>
        <v>127.72619047619047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0"/>
        <v>music</v>
      </c>
      <c r="R244" t="str">
        <f t="shared" si="21"/>
        <v>rock</v>
      </c>
      <c r="S244" s="8">
        <f t="shared" si="22"/>
        <v>42865.208333333328</v>
      </c>
      <c r="T244" s="8">
        <f t="shared" si="23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1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0"/>
        <v>theater</v>
      </c>
      <c r="R245" t="str">
        <f t="shared" si="21"/>
        <v>plays</v>
      </c>
      <c r="S245" s="8">
        <f t="shared" si="22"/>
        <v>43163.25</v>
      </c>
      <c r="T245" s="8">
        <f t="shared" si="23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1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0"/>
        <v>theater</v>
      </c>
      <c r="R246" t="str">
        <f t="shared" si="21"/>
        <v>plays</v>
      </c>
      <c r="S246" s="8">
        <f t="shared" si="22"/>
        <v>41834.208333333336</v>
      </c>
      <c r="T246" s="8">
        <f t="shared" si="23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1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0"/>
        <v>theater</v>
      </c>
      <c r="R247" t="str">
        <f t="shared" si="21"/>
        <v>plays</v>
      </c>
      <c r="S247" s="8">
        <f t="shared" si="22"/>
        <v>41736.208333333336</v>
      </c>
      <c r="T247" s="8">
        <f t="shared" si="23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1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0"/>
        <v>technology</v>
      </c>
      <c r="R248" t="str">
        <f t="shared" si="21"/>
        <v>web</v>
      </c>
      <c r="S248" s="8">
        <f t="shared" si="22"/>
        <v>41491.208333333336</v>
      </c>
      <c r="T248" s="8">
        <f t="shared" si="23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1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0"/>
        <v>publishing</v>
      </c>
      <c r="R249" t="str">
        <f t="shared" si="21"/>
        <v>fiction</v>
      </c>
      <c r="S249" s="8">
        <f t="shared" si="22"/>
        <v>42726.25</v>
      </c>
      <c r="T249" s="8">
        <f t="shared" si="23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1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0"/>
        <v>games</v>
      </c>
      <c r="R250" t="str">
        <f t="shared" si="21"/>
        <v>mobile games</v>
      </c>
      <c r="S250" s="8">
        <f t="shared" si="22"/>
        <v>42004.25</v>
      </c>
      <c r="T250" s="8">
        <f t="shared" si="23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1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0"/>
        <v>publishing</v>
      </c>
      <c r="R251" t="str">
        <f t="shared" si="21"/>
        <v>translations</v>
      </c>
      <c r="S251" s="8">
        <f t="shared" si="22"/>
        <v>42006.25</v>
      </c>
      <c r="T251" s="8">
        <f t="shared" si="23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1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0"/>
        <v>music</v>
      </c>
      <c r="R252" t="str">
        <f t="shared" si="21"/>
        <v>rock</v>
      </c>
      <c r="S252" s="8">
        <f t="shared" si="22"/>
        <v>40203.25</v>
      </c>
      <c r="T252" s="8">
        <f t="shared" si="23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1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0"/>
        <v>theater</v>
      </c>
      <c r="R253" t="str">
        <f t="shared" si="21"/>
        <v>plays</v>
      </c>
      <c r="S253" s="8">
        <f t="shared" si="22"/>
        <v>41252.25</v>
      </c>
      <c r="T253" s="8">
        <f t="shared" si="23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1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0"/>
        <v>theater</v>
      </c>
      <c r="R254" t="str">
        <f t="shared" si="21"/>
        <v>plays</v>
      </c>
      <c r="S254" s="8">
        <f t="shared" si="22"/>
        <v>41572.208333333336</v>
      </c>
      <c r="T254" s="8">
        <f t="shared" si="23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1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0"/>
        <v>film &amp; video</v>
      </c>
      <c r="R255" t="str">
        <f t="shared" si="21"/>
        <v>drama</v>
      </c>
      <c r="S255" s="8">
        <f t="shared" si="22"/>
        <v>40641.208333333336</v>
      </c>
      <c r="T255" s="8">
        <f t="shared" si="23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1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0"/>
        <v>publishing</v>
      </c>
      <c r="R256" t="str">
        <f t="shared" si="21"/>
        <v>nonfiction</v>
      </c>
      <c r="S256" s="8">
        <f t="shared" si="22"/>
        <v>42787.25</v>
      </c>
      <c r="T256" s="8">
        <f t="shared" si="23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1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0"/>
        <v>music</v>
      </c>
      <c r="R257" t="str">
        <f t="shared" si="21"/>
        <v>rock</v>
      </c>
      <c r="S257" s="8">
        <f t="shared" si="22"/>
        <v>40590.25</v>
      </c>
      <c r="T257" s="8">
        <f t="shared" si="23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1">
        <f t="shared" si="18"/>
        <v>23.390243902439025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0"/>
        <v>music</v>
      </c>
      <c r="R258" t="str">
        <f t="shared" si="21"/>
        <v>rock</v>
      </c>
      <c r="S258" s="8">
        <f t="shared" si="22"/>
        <v>42393.25</v>
      </c>
      <c r="T258" s="8">
        <f t="shared" si="23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1">
        <f t="shared" ref="F259:F322" si="24">(E259/D259)*100</f>
        <v>146</v>
      </c>
      <c r="G259" t="s">
        <v>20</v>
      </c>
      <c r="H259">
        <v>92</v>
      </c>
      <c r="I259" s="5">
        <f t="shared" ref="I259:I322" si="25">AVERAGE(E259/H259)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6">_xlfn.TEXTBEFORE(P259,"/")</f>
        <v>theater</v>
      </c>
      <c r="R259" t="str">
        <f t="shared" ref="R259:R322" si="27">_xlfn.TEXTAFTER(P259,"/")</f>
        <v>plays</v>
      </c>
      <c r="S259" s="8">
        <f t="shared" ref="S259:S322" si="28">(((L259/60)/60)/24)+DATE(1970,1,1)</f>
        <v>41338.25</v>
      </c>
      <c r="T259" s="8">
        <f t="shared" ref="T259:T322" si="29">(((M259/60)/60)/24)+DATE(1970,1,1)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1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6"/>
        <v>theater</v>
      </c>
      <c r="R260" t="str">
        <f t="shared" si="27"/>
        <v>plays</v>
      </c>
      <c r="S260" s="8">
        <f t="shared" si="28"/>
        <v>42712.25</v>
      </c>
      <c r="T260" s="8">
        <f t="shared" si="2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1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6"/>
        <v>photography</v>
      </c>
      <c r="R261" t="str">
        <f t="shared" si="27"/>
        <v>photography books</v>
      </c>
      <c r="S261" s="8">
        <f t="shared" si="28"/>
        <v>41251.25</v>
      </c>
      <c r="T261" s="8">
        <f t="shared" si="2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1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6"/>
        <v>music</v>
      </c>
      <c r="R262" t="str">
        <f t="shared" si="27"/>
        <v>rock</v>
      </c>
      <c r="S262" s="8">
        <f t="shared" si="28"/>
        <v>41180.208333333336</v>
      </c>
      <c r="T262" s="8">
        <f t="shared" si="2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1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6"/>
        <v>music</v>
      </c>
      <c r="R263" t="str">
        <f t="shared" si="27"/>
        <v>rock</v>
      </c>
      <c r="S263" s="8">
        <f t="shared" si="28"/>
        <v>40415.208333333336</v>
      </c>
      <c r="T263" s="8">
        <f t="shared" si="2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1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6"/>
        <v>music</v>
      </c>
      <c r="R264" t="str">
        <f t="shared" si="27"/>
        <v>indie rock</v>
      </c>
      <c r="S264" s="8">
        <f t="shared" si="28"/>
        <v>40638.208333333336</v>
      </c>
      <c r="T264" s="8">
        <f t="shared" si="2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1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6"/>
        <v>photography</v>
      </c>
      <c r="R265" t="str">
        <f t="shared" si="27"/>
        <v>photography books</v>
      </c>
      <c r="S265" s="8">
        <f t="shared" si="28"/>
        <v>40187.25</v>
      </c>
      <c r="T265" s="8">
        <f t="shared" si="2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1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6"/>
        <v>theater</v>
      </c>
      <c r="R266" t="str">
        <f t="shared" si="27"/>
        <v>plays</v>
      </c>
      <c r="S266" s="8">
        <f t="shared" si="28"/>
        <v>41317.25</v>
      </c>
      <c r="T266" s="8">
        <f t="shared" si="2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1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6"/>
        <v>theater</v>
      </c>
      <c r="R267" t="str">
        <f t="shared" si="27"/>
        <v>plays</v>
      </c>
      <c r="S267" s="8">
        <f t="shared" si="28"/>
        <v>42372.25</v>
      </c>
      <c r="T267" s="8">
        <f t="shared" si="2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1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6"/>
        <v>music</v>
      </c>
      <c r="R268" t="str">
        <f t="shared" si="27"/>
        <v>jazz</v>
      </c>
      <c r="S268" s="8">
        <f t="shared" si="28"/>
        <v>41950.25</v>
      </c>
      <c r="T268" s="8">
        <f t="shared" si="2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1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6"/>
        <v>theater</v>
      </c>
      <c r="R269" t="str">
        <f t="shared" si="27"/>
        <v>plays</v>
      </c>
      <c r="S269" s="8">
        <f t="shared" si="28"/>
        <v>41206.208333333336</v>
      </c>
      <c r="T269" s="8">
        <f t="shared" si="2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1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6"/>
        <v>film &amp; video</v>
      </c>
      <c r="R270" t="str">
        <f t="shared" si="27"/>
        <v>documentary</v>
      </c>
      <c r="S270" s="8">
        <f t="shared" si="28"/>
        <v>41186.208333333336</v>
      </c>
      <c r="T270" s="8">
        <f t="shared" si="2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1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6"/>
        <v>film &amp; video</v>
      </c>
      <c r="R271" t="str">
        <f t="shared" si="27"/>
        <v>television</v>
      </c>
      <c r="S271" s="8">
        <f t="shared" si="28"/>
        <v>43496.25</v>
      </c>
      <c r="T271" s="8">
        <f t="shared" si="2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1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6"/>
        <v>games</v>
      </c>
      <c r="R272" t="str">
        <f t="shared" si="27"/>
        <v>video games</v>
      </c>
      <c r="S272" s="8">
        <f t="shared" si="28"/>
        <v>40514.25</v>
      </c>
      <c r="T272" s="8">
        <f t="shared" si="2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1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6"/>
        <v>photography</v>
      </c>
      <c r="R273" t="str">
        <f t="shared" si="27"/>
        <v>photography books</v>
      </c>
      <c r="S273" s="8">
        <f t="shared" si="28"/>
        <v>42345.25</v>
      </c>
      <c r="T273" s="8">
        <f t="shared" si="2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1">
        <f t="shared" si="24"/>
        <v>304.0097847358121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6"/>
        <v>theater</v>
      </c>
      <c r="R274" t="str">
        <f t="shared" si="27"/>
        <v>plays</v>
      </c>
      <c r="S274" s="8">
        <f t="shared" si="28"/>
        <v>43656.208333333328</v>
      </c>
      <c r="T274" s="8">
        <f t="shared" si="2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1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6"/>
        <v>theater</v>
      </c>
      <c r="R275" t="str">
        <f t="shared" si="27"/>
        <v>plays</v>
      </c>
      <c r="S275" s="8">
        <f t="shared" si="28"/>
        <v>42995.208333333328</v>
      </c>
      <c r="T275" s="8">
        <f t="shared" si="2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1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6"/>
        <v>theater</v>
      </c>
      <c r="R276" t="str">
        <f t="shared" si="27"/>
        <v>plays</v>
      </c>
      <c r="S276" s="8">
        <f t="shared" si="28"/>
        <v>43045.25</v>
      </c>
      <c r="T276" s="8">
        <f t="shared" si="2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1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6"/>
        <v>publishing</v>
      </c>
      <c r="R277" t="str">
        <f t="shared" si="27"/>
        <v>translations</v>
      </c>
      <c r="S277" s="8">
        <f t="shared" si="28"/>
        <v>43561.208333333328</v>
      </c>
      <c r="T277" s="8">
        <f t="shared" si="2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1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6"/>
        <v>games</v>
      </c>
      <c r="R278" t="str">
        <f t="shared" si="27"/>
        <v>video games</v>
      </c>
      <c r="S278" s="8">
        <f t="shared" si="28"/>
        <v>41018.208333333336</v>
      </c>
      <c r="T278" s="8">
        <f t="shared" si="2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1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6"/>
        <v>theater</v>
      </c>
      <c r="R279" t="str">
        <f t="shared" si="27"/>
        <v>plays</v>
      </c>
      <c r="S279" s="8">
        <f t="shared" si="28"/>
        <v>40378.208333333336</v>
      </c>
      <c r="T279" s="8">
        <f t="shared" si="2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1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6"/>
        <v>technology</v>
      </c>
      <c r="R280" t="str">
        <f t="shared" si="27"/>
        <v>web</v>
      </c>
      <c r="S280" s="8">
        <f t="shared" si="28"/>
        <v>41239.25</v>
      </c>
      <c r="T280" s="8">
        <f t="shared" si="2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1">
        <f t="shared" si="24"/>
        <v>170.70000000000002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6"/>
        <v>theater</v>
      </c>
      <c r="R281" t="str">
        <f t="shared" si="27"/>
        <v>plays</v>
      </c>
      <c r="S281" s="8">
        <f t="shared" si="28"/>
        <v>43346.208333333328</v>
      </c>
      <c r="T281" s="8">
        <f t="shared" si="2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1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6"/>
        <v>film &amp; video</v>
      </c>
      <c r="R282" t="str">
        <f t="shared" si="27"/>
        <v>animation</v>
      </c>
      <c r="S282" s="8">
        <f t="shared" si="28"/>
        <v>43060.25</v>
      </c>
      <c r="T282" s="8">
        <f t="shared" si="2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1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6"/>
        <v>theater</v>
      </c>
      <c r="R283" t="str">
        <f t="shared" si="27"/>
        <v>plays</v>
      </c>
      <c r="S283" s="8">
        <f t="shared" si="28"/>
        <v>40979.25</v>
      </c>
      <c r="T283" s="8">
        <f t="shared" si="2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1">
        <f t="shared" si="24"/>
        <v>108.04761904761904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6"/>
        <v>film &amp; video</v>
      </c>
      <c r="R284" t="str">
        <f t="shared" si="27"/>
        <v>television</v>
      </c>
      <c r="S284" s="8">
        <f t="shared" si="28"/>
        <v>42701.25</v>
      </c>
      <c r="T284" s="8">
        <f t="shared" si="2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1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6"/>
        <v>music</v>
      </c>
      <c r="R285" t="str">
        <f t="shared" si="27"/>
        <v>rock</v>
      </c>
      <c r="S285" s="8">
        <f t="shared" si="28"/>
        <v>42520.208333333328</v>
      </c>
      <c r="T285" s="8">
        <f t="shared" si="2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1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6"/>
        <v>technology</v>
      </c>
      <c r="R286" t="str">
        <f t="shared" si="27"/>
        <v>web</v>
      </c>
      <c r="S286" s="8">
        <f t="shared" si="28"/>
        <v>41030.208333333336</v>
      </c>
      <c r="T286" s="8">
        <f t="shared" si="2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1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6"/>
        <v>theater</v>
      </c>
      <c r="R287" t="str">
        <f t="shared" si="27"/>
        <v>plays</v>
      </c>
      <c r="S287" s="8">
        <f t="shared" si="28"/>
        <v>42623.208333333328</v>
      </c>
      <c r="T287" s="8">
        <f t="shared" si="2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1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6"/>
        <v>theater</v>
      </c>
      <c r="R288" t="str">
        <f t="shared" si="27"/>
        <v>plays</v>
      </c>
      <c r="S288" s="8">
        <f t="shared" si="28"/>
        <v>42697.25</v>
      </c>
      <c r="T288" s="8">
        <f t="shared" si="2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1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6"/>
        <v>music</v>
      </c>
      <c r="R289" t="str">
        <f t="shared" si="27"/>
        <v>electric music</v>
      </c>
      <c r="S289" s="8">
        <f t="shared" si="28"/>
        <v>42122.208333333328</v>
      </c>
      <c r="T289" s="8">
        <f t="shared" si="2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1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6"/>
        <v>music</v>
      </c>
      <c r="R290" t="str">
        <f t="shared" si="27"/>
        <v>metal</v>
      </c>
      <c r="S290" s="8">
        <f t="shared" si="28"/>
        <v>40982.208333333336</v>
      </c>
      <c r="T290" s="8">
        <f t="shared" si="2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1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6"/>
        <v>theater</v>
      </c>
      <c r="R291" t="str">
        <f t="shared" si="27"/>
        <v>plays</v>
      </c>
      <c r="S291" s="8">
        <f t="shared" si="28"/>
        <v>42219.208333333328</v>
      </c>
      <c r="T291" s="8">
        <f t="shared" si="2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1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6"/>
        <v>film &amp; video</v>
      </c>
      <c r="R292" t="str">
        <f t="shared" si="27"/>
        <v>documentary</v>
      </c>
      <c r="S292" s="8">
        <f t="shared" si="28"/>
        <v>41404.208333333336</v>
      </c>
      <c r="T292" s="8">
        <f t="shared" si="2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1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6"/>
        <v>technology</v>
      </c>
      <c r="R293" t="str">
        <f t="shared" si="27"/>
        <v>web</v>
      </c>
      <c r="S293" s="8">
        <f t="shared" si="28"/>
        <v>40831.208333333336</v>
      </c>
      <c r="T293" s="8">
        <f t="shared" si="2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1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6"/>
        <v>food</v>
      </c>
      <c r="R294" t="str">
        <f t="shared" si="27"/>
        <v>food trucks</v>
      </c>
      <c r="S294" s="8">
        <f t="shared" si="28"/>
        <v>40984.208333333336</v>
      </c>
      <c r="T294" s="8">
        <f t="shared" si="2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1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6"/>
        <v>theater</v>
      </c>
      <c r="R295" t="str">
        <f t="shared" si="27"/>
        <v>plays</v>
      </c>
      <c r="S295" s="8">
        <f t="shared" si="28"/>
        <v>40456.208333333336</v>
      </c>
      <c r="T295" s="8">
        <f t="shared" si="2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1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6"/>
        <v>theater</v>
      </c>
      <c r="R296" t="str">
        <f t="shared" si="27"/>
        <v>plays</v>
      </c>
      <c r="S296" s="8">
        <f t="shared" si="28"/>
        <v>43399.208333333328</v>
      </c>
      <c r="T296" s="8">
        <f t="shared" si="2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1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6"/>
        <v>theater</v>
      </c>
      <c r="R297" t="str">
        <f t="shared" si="27"/>
        <v>plays</v>
      </c>
      <c r="S297" s="8">
        <f t="shared" si="28"/>
        <v>41562.208333333336</v>
      </c>
      <c r="T297" s="8">
        <f t="shared" si="2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1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6"/>
        <v>theater</v>
      </c>
      <c r="R298" t="str">
        <f t="shared" si="27"/>
        <v>plays</v>
      </c>
      <c r="S298" s="8">
        <f t="shared" si="28"/>
        <v>43493.25</v>
      </c>
      <c r="T298" s="8">
        <f t="shared" si="2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1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6"/>
        <v>theater</v>
      </c>
      <c r="R299" t="str">
        <f t="shared" si="27"/>
        <v>plays</v>
      </c>
      <c r="S299" s="8">
        <f t="shared" si="28"/>
        <v>41653.25</v>
      </c>
      <c r="T299" s="8">
        <f t="shared" si="2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1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6"/>
        <v>music</v>
      </c>
      <c r="R300" t="str">
        <f t="shared" si="27"/>
        <v>rock</v>
      </c>
      <c r="S300" s="8">
        <f t="shared" si="28"/>
        <v>42426.25</v>
      </c>
      <c r="T300" s="8">
        <f t="shared" si="2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1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6"/>
        <v>food</v>
      </c>
      <c r="R301" t="str">
        <f t="shared" si="27"/>
        <v>food trucks</v>
      </c>
      <c r="S301" s="8">
        <f t="shared" si="28"/>
        <v>42432.25</v>
      </c>
      <c r="T301" s="8">
        <f t="shared" si="2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1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6"/>
        <v>publishing</v>
      </c>
      <c r="R302" t="str">
        <f t="shared" si="27"/>
        <v>nonfiction</v>
      </c>
      <c r="S302" s="8">
        <f t="shared" si="28"/>
        <v>42977.208333333328</v>
      </c>
      <c r="T302" s="8">
        <f t="shared" si="2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1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6"/>
        <v>film &amp; video</v>
      </c>
      <c r="R303" t="str">
        <f t="shared" si="27"/>
        <v>documentary</v>
      </c>
      <c r="S303" s="8">
        <f t="shared" si="28"/>
        <v>42061.25</v>
      </c>
      <c r="T303" s="8">
        <f t="shared" si="2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1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6"/>
        <v>theater</v>
      </c>
      <c r="R304" t="str">
        <f t="shared" si="27"/>
        <v>plays</v>
      </c>
      <c r="S304" s="8">
        <f t="shared" si="28"/>
        <v>43345.208333333328</v>
      </c>
      <c r="T304" s="8">
        <f t="shared" si="2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1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6"/>
        <v>music</v>
      </c>
      <c r="R305" t="str">
        <f t="shared" si="27"/>
        <v>indie rock</v>
      </c>
      <c r="S305" s="8">
        <f t="shared" si="28"/>
        <v>42376.25</v>
      </c>
      <c r="T305" s="8">
        <f t="shared" si="2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1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6"/>
        <v>film &amp; video</v>
      </c>
      <c r="R306" t="str">
        <f t="shared" si="27"/>
        <v>documentary</v>
      </c>
      <c r="S306" s="8">
        <f t="shared" si="28"/>
        <v>42589.208333333328</v>
      </c>
      <c r="T306" s="8">
        <f t="shared" si="2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1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6"/>
        <v>theater</v>
      </c>
      <c r="R307" t="str">
        <f t="shared" si="27"/>
        <v>plays</v>
      </c>
      <c r="S307" s="8">
        <f t="shared" si="28"/>
        <v>42448.208333333328</v>
      </c>
      <c r="T307" s="8">
        <f t="shared" si="2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1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6"/>
        <v>theater</v>
      </c>
      <c r="R308" t="str">
        <f t="shared" si="27"/>
        <v>plays</v>
      </c>
      <c r="S308" s="8">
        <f t="shared" si="28"/>
        <v>42930.208333333328</v>
      </c>
      <c r="T308" s="8">
        <f t="shared" si="2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1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6"/>
        <v>publishing</v>
      </c>
      <c r="R309" t="str">
        <f t="shared" si="27"/>
        <v>fiction</v>
      </c>
      <c r="S309" s="8">
        <f t="shared" si="28"/>
        <v>41066.208333333336</v>
      </c>
      <c r="T309" s="8">
        <f t="shared" si="2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1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6"/>
        <v>theater</v>
      </c>
      <c r="R310" t="str">
        <f t="shared" si="27"/>
        <v>plays</v>
      </c>
      <c r="S310" s="8">
        <f t="shared" si="28"/>
        <v>40651.208333333336</v>
      </c>
      <c r="T310" s="8">
        <f t="shared" si="2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1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6"/>
        <v>music</v>
      </c>
      <c r="R311" t="str">
        <f t="shared" si="27"/>
        <v>indie rock</v>
      </c>
      <c r="S311" s="8">
        <f t="shared" si="28"/>
        <v>40807.208333333336</v>
      </c>
      <c r="T311" s="8">
        <f t="shared" si="2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1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6"/>
        <v>games</v>
      </c>
      <c r="R312" t="str">
        <f t="shared" si="27"/>
        <v>video games</v>
      </c>
      <c r="S312" s="8">
        <f t="shared" si="28"/>
        <v>40277.208333333336</v>
      </c>
      <c r="T312" s="8">
        <f t="shared" si="2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1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6"/>
        <v>theater</v>
      </c>
      <c r="R313" t="str">
        <f t="shared" si="27"/>
        <v>plays</v>
      </c>
      <c r="S313" s="8">
        <f t="shared" si="28"/>
        <v>40590.25</v>
      </c>
      <c r="T313" s="8">
        <f t="shared" si="2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1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6"/>
        <v>theater</v>
      </c>
      <c r="R314" t="str">
        <f t="shared" si="27"/>
        <v>plays</v>
      </c>
      <c r="S314" s="8">
        <f t="shared" si="28"/>
        <v>41572.208333333336</v>
      </c>
      <c r="T314" s="8">
        <f t="shared" si="2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1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6"/>
        <v>music</v>
      </c>
      <c r="R315" t="str">
        <f t="shared" si="27"/>
        <v>rock</v>
      </c>
      <c r="S315" s="8">
        <f t="shared" si="28"/>
        <v>40966.25</v>
      </c>
      <c r="T315" s="8">
        <f t="shared" si="2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1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6"/>
        <v>film &amp; video</v>
      </c>
      <c r="R316" t="str">
        <f t="shared" si="27"/>
        <v>documentary</v>
      </c>
      <c r="S316" s="8">
        <f t="shared" si="28"/>
        <v>43536.208333333328</v>
      </c>
      <c r="T316" s="8">
        <f t="shared" si="2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1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6"/>
        <v>theater</v>
      </c>
      <c r="R317" t="str">
        <f t="shared" si="27"/>
        <v>plays</v>
      </c>
      <c r="S317" s="8">
        <f t="shared" si="28"/>
        <v>41783.208333333336</v>
      </c>
      <c r="T317" s="8">
        <f t="shared" si="2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1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6"/>
        <v>food</v>
      </c>
      <c r="R318" t="str">
        <f t="shared" si="27"/>
        <v>food trucks</v>
      </c>
      <c r="S318" s="8">
        <f t="shared" si="28"/>
        <v>43788.25</v>
      </c>
      <c r="T318" s="8">
        <f t="shared" si="2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1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6"/>
        <v>theater</v>
      </c>
      <c r="R319" t="str">
        <f t="shared" si="27"/>
        <v>plays</v>
      </c>
      <c r="S319" s="8">
        <f t="shared" si="28"/>
        <v>42869.208333333328</v>
      </c>
      <c r="T319" s="8">
        <f t="shared" si="2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1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6"/>
        <v>music</v>
      </c>
      <c r="R320" t="str">
        <f t="shared" si="27"/>
        <v>rock</v>
      </c>
      <c r="S320" s="8">
        <f t="shared" si="28"/>
        <v>41684.25</v>
      </c>
      <c r="T320" s="8">
        <f t="shared" si="2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1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6"/>
        <v>technology</v>
      </c>
      <c r="R321" t="str">
        <f t="shared" si="27"/>
        <v>web</v>
      </c>
      <c r="S321" s="8">
        <f t="shared" si="28"/>
        <v>40402.208333333336</v>
      </c>
      <c r="T321" s="8">
        <f t="shared" si="2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1">
        <f t="shared" si="24"/>
        <v>9.5876777251184837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6"/>
        <v>publishing</v>
      </c>
      <c r="R322" t="str">
        <f t="shared" si="27"/>
        <v>fiction</v>
      </c>
      <c r="S322" s="8">
        <f t="shared" si="28"/>
        <v>40673.208333333336</v>
      </c>
      <c r="T322" s="8">
        <f t="shared" si="2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1">
        <f t="shared" ref="F323:F386" si="30">(E323/D323)*100</f>
        <v>94.144366197183089</v>
      </c>
      <c r="G323" t="s">
        <v>14</v>
      </c>
      <c r="H323">
        <v>2468</v>
      </c>
      <c r="I323" s="5">
        <f t="shared" ref="I323:I386" si="31">AVERAGE(E323/H323)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2">_xlfn.TEXTBEFORE(P323,"/")</f>
        <v>film &amp; video</v>
      </c>
      <c r="R323" t="str">
        <f t="shared" ref="R323:R386" si="33">_xlfn.TEXTAFTER(P323,"/")</f>
        <v>shorts</v>
      </c>
      <c r="S323" s="8">
        <f t="shared" ref="S323:S386" si="34">(((L323/60)/60)/24)+DATE(1970,1,1)</f>
        <v>40634.208333333336</v>
      </c>
      <c r="T323" s="8">
        <f t="shared" ref="T323:T386" si="35">(((M323/60)/60)/24)+DATE(1970,1,1)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1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2"/>
        <v>theater</v>
      </c>
      <c r="R324" t="str">
        <f t="shared" si="33"/>
        <v>plays</v>
      </c>
      <c r="S324" s="8">
        <f t="shared" si="34"/>
        <v>40507.25</v>
      </c>
      <c r="T324" s="8">
        <f t="shared" si="35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1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2"/>
        <v>film &amp; video</v>
      </c>
      <c r="R325" t="str">
        <f t="shared" si="33"/>
        <v>documentary</v>
      </c>
      <c r="S325" s="8">
        <f t="shared" si="34"/>
        <v>41725.208333333336</v>
      </c>
      <c r="T325" s="8">
        <f t="shared" si="35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1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2"/>
        <v>theater</v>
      </c>
      <c r="R326" t="str">
        <f t="shared" si="33"/>
        <v>plays</v>
      </c>
      <c r="S326" s="8">
        <f t="shared" si="34"/>
        <v>42176.208333333328</v>
      </c>
      <c r="T326" s="8">
        <f t="shared" si="35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1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2"/>
        <v>theater</v>
      </c>
      <c r="R327" t="str">
        <f t="shared" si="33"/>
        <v>plays</v>
      </c>
      <c r="S327" s="8">
        <f t="shared" si="34"/>
        <v>43267.208333333328</v>
      </c>
      <c r="T327" s="8">
        <f t="shared" si="35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1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2"/>
        <v>film &amp; video</v>
      </c>
      <c r="R328" t="str">
        <f t="shared" si="33"/>
        <v>animation</v>
      </c>
      <c r="S328" s="8">
        <f t="shared" si="34"/>
        <v>42364.25</v>
      </c>
      <c r="T328" s="8">
        <f t="shared" si="35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1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2"/>
        <v>theater</v>
      </c>
      <c r="R329" t="str">
        <f t="shared" si="33"/>
        <v>plays</v>
      </c>
      <c r="S329" s="8">
        <f t="shared" si="34"/>
        <v>43705.208333333328</v>
      </c>
      <c r="T329" s="8">
        <f t="shared" si="35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1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2"/>
        <v>music</v>
      </c>
      <c r="R330" t="str">
        <f t="shared" si="33"/>
        <v>rock</v>
      </c>
      <c r="S330" s="8">
        <f t="shared" si="34"/>
        <v>43434.25</v>
      </c>
      <c r="T330" s="8">
        <f t="shared" si="35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1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2"/>
        <v>games</v>
      </c>
      <c r="R331" t="str">
        <f t="shared" si="33"/>
        <v>video games</v>
      </c>
      <c r="S331" s="8">
        <f t="shared" si="34"/>
        <v>42716.25</v>
      </c>
      <c r="T331" s="8">
        <f t="shared" si="35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1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2"/>
        <v>film &amp; video</v>
      </c>
      <c r="R332" t="str">
        <f t="shared" si="33"/>
        <v>documentary</v>
      </c>
      <c r="S332" s="8">
        <f t="shared" si="34"/>
        <v>43077.25</v>
      </c>
      <c r="T332" s="8">
        <f t="shared" si="35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1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2"/>
        <v>food</v>
      </c>
      <c r="R333" t="str">
        <f t="shared" si="33"/>
        <v>food trucks</v>
      </c>
      <c r="S333" s="8">
        <f t="shared" si="34"/>
        <v>40896.25</v>
      </c>
      <c r="T333" s="8">
        <f t="shared" si="35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1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2"/>
        <v>technology</v>
      </c>
      <c r="R334" t="str">
        <f t="shared" si="33"/>
        <v>wearables</v>
      </c>
      <c r="S334" s="8">
        <f t="shared" si="34"/>
        <v>41361.208333333336</v>
      </c>
      <c r="T334" s="8">
        <f t="shared" si="35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1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2"/>
        <v>theater</v>
      </c>
      <c r="R335" t="str">
        <f t="shared" si="33"/>
        <v>plays</v>
      </c>
      <c r="S335" s="8">
        <f t="shared" si="34"/>
        <v>43424.25</v>
      </c>
      <c r="T335" s="8">
        <f t="shared" si="35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1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2"/>
        <v>music</v>
      </c>
      <c r="R336" t="str">
        <f t="shared" si="33"/>
        <v>rock</v>
      </c>
      <c r="S336" s="8">
        <f t="shared" si="34"/>
        <v>43110.25</v>
      </c>
      <c r="T336" s="8">
        <f t="shared" si="35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1">
        <f t="shared" si="30"/>
        <v>114.28538550057536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2"/>
        <v>music</v>
      </c>
      <c r="R337" t="str">
        <f t="shared" si="33"/>
        <v>rock</v>
      </c>
      <c r="S337" s="8">
        <f t="shared" si="34"/>
        <v>43784.25</v>
      </c>
      <c r="T337" s="8">
        <f t="shared" si="35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1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2"/>
        <v>music</v>
      </c>
      <c r="R338" t="str">
        <f t="shared" si="33"/>
        <v>rock</v>
      </c>
      <c r="S338" s="8">
        <f t="shared" si="34"/>
        <v>40527.25</v>
      </c>
      <c r="T338" s="8">
        <f t="shared" si="35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1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2"/>
        <v>theater</v>
      </c>
      <c r="R339" t="str">
        <f t="shared" si="33"/>
        <v>plays</v>
      </c>
      <c r="S339" s="8">
        <f t="shared" si="34"/>
        <v>43780.25</v>
      </c>
      <c r="T339" s="8">
        <f t="shared" si="35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1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2"/>
        <v>theater</v>
      </c>
      <c r="R340" t="str">
        <f t="shared" si="33"/>
        <v>plays</v>
      </c>
      <c r="S340" s="8">
        <f t="shared" si="34"/>
        <v>40821.208333333336</v>
      </c>
      <c r="T340" s="8">
        <f t="shared" si="35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1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2"/>
        <v>theater</v>
      </c>
      <c r="R341" t="str">
        <f t="shared" si="33"/>
        <v>plays</v>
      </c>
      <c r="S341" s="8">
        <f t="shared" si="34"/>
        <v>42949.208333333328</v>
      </c>
      <c r="T341" s="8">
        <f t="shared" si="35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1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2"/>
        <v>photography</v>
      </c>
      <c r="R342" t="str">
        <f t="shared" si="33"/>
        <v>photography books</v>
      </c>
      <c r="S342" s="8">
        <f t="shared" si="34"/>
        <v>40889.25</v>
      </c>
      <c r="T342" s="8">
        <f t="shared" si="35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1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2"/>
        <v>music</v>
      </c>
      <c r="R343" t="str">
        <f t="shared" si="33"/>
        <v>indie rock</v>
      </c>
      <c r="S343" s="8">
        <f t="shared" si="34"/>
        <v>42244.208333333328</v>
      </c>
      <c r="T343" s="8">
        <f t="shared" si="35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1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2"/>
        <v>theater</v>
      </c>
      <c r="R344" t="str">
        <f t="shared" si="33"/>
        <v>plays</v>
      </c>
      <c r="S344" s="8">
        <f t="shared" si="34"/>
        <v>41475.208333333336</v>
      </c>
      <c r="T344" s="8">
        <f t="shared" si="35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1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2"/>
        <v>theater</v>
      </c>
      <c r="R345" t="str">
        <f t="shared" si="33"/>
        <v>plays</v>
      </c>
      <c r="S345" s="8">
        <f t="shared" si="34"/>
        <v>41597.25</v>
      </c>
      <c r="T345" s="8">
        <f t="shared" si="35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1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2"/>
        <v>games</v>
      </c>
      <c r="R346" t="str">
        <f t="shared" si="33"/>
        <v>video games</v>
      </c>
      <c r="S346" s="8">
        <f t="shared" si="34"/>
        <v>43122.25</v>
      </c>
      <c r="T346" s="8">
        <f t="shared" si="35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1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2"/>
        <v>film &amp; video</v>
      </c>
      <c r="R347" t="str">
        <f t="shared" si="33"/>
        <v>drama</v>
      </c>
      <c r="S347" s="8">
        <f t="shared" si="34"/>
        <v>42194.208333333328</v>
      </c>
      <c r="T347" s="8">
        <f t="shared" si="35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1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2"/>
        <v>music</v>
      </c>
      <c r="R348" t="str">
        <f t="shared" si="33"/>
        <v>indie rock</v>
      </c>
      <c r="S348" s="8">
        <f t="shared" si="34"/>
        <v>42971.208333333328</v>
      </c>
      <c r="T348" s="8">
        <f t="shared" si="35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1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2"/>
        <v>technology</v>
      </c>
      <c r="R349" t="str">
        <f t="shared" si="33"/>
        <v>web</v>
      </c>
      <c r="S349" s="8">
        <f t="shared" si="34"/>
        <v>42046.25</v>
      </c>
      <c r="T349" s="8">
        <f t="shared" si="35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1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2"/>
        <v>food</v>
      </c>
      <c r="R350" t="str">
        <f t="shared" si="33"/>
        <v>food trucks</v>
      </c>
      <c r="S350" s="8">
        <f t="shared" si="34"/>
        <v>42782.25</v>
      </c>
      <c r="T350" s="8">
        <f t="shared" si="35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1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2"/>
        <v>theater</v>
      </c>
      <c r="R351" t="str">
        <f t="shared" si="33"/>
        <v>plays</v>
      </c>
      <c r="S351" s="8">
        <f t="shared" si="34"/>
        <v>42930.208333333328</v>
      </c>
      <c r="T351" s="8">
        <f t="shared" si="35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1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2"/>
        <v>music</v>
      </c>
      <c r="R352" t="str">
        <f t="shared" si="33"/>
        <v>jazz</v>
      </c>
      <c r="S352" s="8">
        <f t="shared" si="34"/>
        <v>42144.208333333328</v>
      </c>
      <c r="T352" s="8">
        <f t="shared" si="35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1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2"/>
        <v>music</v>
      </c>
      <c r="R353" t="str">
        <f t="shared" si="33"/>
        <v>rock</v>
      </c>
      <c r="S353" s="8">
        <f t="shared" si="34"/>
        <v>42240.208333333328</v>
      </c>
      <c r="T353" s="8">
        <f t="shared" si="35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1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2"/>
        <v>theater</v>
      </c>
      <c r="R354" t="str">
        <f t="shared" si="33"/>
        <v>plays</v>
      </c>
      <c r="S354" s="8">
        <f t="shared" si="34"/>
        <v>42315.25</v>
      </c>
      <c r="T354" s="8">
        <f t="shared" si="35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1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2"/>
        <v>theater</v>
      </c>
      <c r="R355" t="str">
        <f t="shared" si="33"/>
        <v>plays</v>
      </c>
      <c r="S355" s="8">
        <f t="shared" si="34"/>
        <v>43651.208333333328</v>
      </c>
      <c r="T355" s="8">
        <f t="shared" si="35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1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2"/>
        <v>film &amp; video</v>
      </c>
      <c r="R356" t="str">
        <f t="shared" si="33"/>
        <v>documentary</v>
      </c>
      <c r="S356" s="8">
        <f t="shared" si="34"/>
        <v>41520.208333333336</v>
      </c>
      <c r="T356" s="8">
        <f t="shared" si="35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1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2"/>
        <v>technology</v>
      </c>
      <c r="R357" t="str">
        <f t="shared" si="33"/>
        <v>wearables</v>
      </c>
      <c r="S357" s="8">
        <f t="shared" si="34"/>
        <v>42757.25</v>
      </c>
      <c r="T357" s="8">
        <f t="shared" si="35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1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2"/>
        <v>theater</v>
      </c>
      <c r="R358" t="str">
        <f t="shared" si="33"/>
        <v>plays</v>
      </c>
      <c r="S358" s="8">
        <f t="shared" si="34"/>
        <v>40922.25</v>
      </c>
      <c r="T358" s="8">
        <f t="shared" si="35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1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2"/>
        <v>games</v>
      </c>
      <c r="R359" t="str">
        <f t="shared" si="33"/>
        <v>video games</v>
      </c>
      <c r="S359" s="8">
        <f t="shared" si="34"/>
        <v>42250.208333333328</v>
      </c>
      <c r="T359" s="8">
        <f t="shared" si="35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1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2"/>
        <v>photography</v>
      </c>
      <c r="R360" t="str">
        <f t="shared" si="33"/>
        <v>photography books</v>
      </c>
      <c r="S360" s="8">
        <f t="shared" si="34"/>
        <v>43322.208333333328</v>
      </c>
      <c r="T360" s="8">
        <f t="shared" si="35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1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2"/>
        <v>film &amp; video</v>
      </c>
      <c r="R361" t="str">
        <f t="shared" si="33"/>
        <v>animation</v>
      </c>
      <c r="S361" s="8">
        <f t="shared" si="34"/>
        <v>40782.208333333336</v>
      </c>
      <c r="T361" s="8">
        <f t="shared" si="35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1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2"/>
        <v>theater</v>
      </c>
      <c r="R362" t="str">
        <f t="shared" si="33"/>
        <v>plays</v>
      </c>
      <c r="S362" s="8">
        <f t="shared" si="34"/>
        <v>40544.25</v>
      </c>
      <c r="T362" s="8">
        <f t="shared" si="35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1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2"/>
        <v>theater</v>
      </c>
      <c r="R363" t="str">
        <f t="shared" si="33"/>
        <v>plays</v>
      </c>
      <c r="S363" s="8">
        <f t="shared" si="34"/>
        <v>43015.208333333328</v>
      </c>
      <c r="T363" s="8">
        <f t="shared" si="35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1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2"/>
        <v>music</v>
      </c>
      <c r="R364" t="str">
        <f t="shared" si="33"/>
        <v>rock</v>
      </c>
      <c r="S364" s="8">
        <f t="shared" si="34"/>
        <v>40570.25</v>
      </c>
      <c r="T364" s="8">
        <f t="shared" si="35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1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2"/>
        <v>music</v>
      </c>
      <c r="R365" t="str">
        <f t="shared" si="33"/>
        <v>rock</v>
      </c>
      <c r="S365" s="8">
        <f t="shared" si="34"/>
        <v>40904.25</v>
      </c>
      <c r="T365" s="8">
        <f t="shared" si="35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1">
        <f t="shared" si="30"/>
        <v>1616.3333333333335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2"/>
        <v>music</v>
      </c>
      <c r="R366" t="str">
        <f t="shared" si="33"/>
        <v>indie rock</v>
      </c>
      <c r="S366" s="8">
        <f t="shared" si="34"/>
        <v>43164.25</v>
      </c>
      <c r="T366" s="8">
        <f t="shared" si="35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1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2"/>
        <v>theater</v>
      </c>
      <c r="R367" t="str">
        <f t="shared" si="33"/>
        <v>plays</v>
      </c>
      <c r="S367" s="8">
        <f t="shared" si="34"/>
        <v>42733.25</v>
      </c>
      <c r="T367" s="8">
        <f t="shared" si="35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1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2"/>
        <v>theater</v>
      </c>
      <c r="R368" t="str">
        <f t="shared" si="33"/>
        <v>plays</v>
      </c>
      <c r="S368" s="8">
        <f t="shared" si="34"/>
        <v>40546.25</v>
      </c>
      <c r="T368" s="8">
        <f t="shared" si="35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1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2"/>
        <v>theater</v>
      </c>
      <c r="R369" t="str">
        <f t="shared" si="33"/>
        <v>plays</v>
      </c>
      <c r="S369" s="8">
        <f t="shared" si="34"/>
        <v>41930.208333333336</v>
      </c>
      <c r="T369" s="8">
        <f t="shared" si="35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1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2"/>
        <v>film &amp; video</v>
      </c>
      <c r="R370" t="str">
        <f t="shared" si="33"/>
        <v>documentary</v>
      </c>
      <c r="S370" s="8">
        <f t="shared" si="34"/>
        <v>40464.208333333336</v>
      </c>
      <c r="T370" s="8">
        <f t="shared" si="35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1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2"/>
        <v>film &amp; video</v>
      </c>
      <c r="R371" t="str">
        <f t="shared" si="33"/>
        <v>television</v>
      </c>
      <c r="S371" s="8">
        <f t="shared" si="34"/>
        <v>41308.25</v>
      </c>
      <c r="T371" s="8">
        <f t="shared" si="35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1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2"/>
        <v>theater</v>
      </c>
      <c r="R372" t="str">
        <f t="shared" si="33"/>
        <v>plays</v>
      </c>
      <c r="S372" s="8">
        <f t="shared" si="34"/>
        <v>43570.208333333328</v>
      </c>
      <c r="T372" s="8">
        <f t="shared" si="35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1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2"/>
        <v>theater</v>
      </c>
      <c r="R373" t="str">
        <f t="shared" si="33"/>
        <v>plays</v>
      </c>
      <c r="S373" s="8">
        <f t="shared" si="34"/>
        <v>42043.25</v>
      </c>
      <c r="T373" s="8">
        <f t="shared" si="35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1">
        <f t="shared" si="30"/>
        <v>1591.5555555555554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2"/>
        <v>film &amp; video</v>
      </c>
      <c r="R374" t="str">
        <f t="shared" si="33"/>
        <v>documentary</v>
      </c>
      <c r="S374" s="8">
        <f t="shared" si="34"/>
        <v>42012.25</v>
      </c>
      <c r="T374" s="8">
        <f t="shared" si="35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1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2"/>
        <v>theater</v>
      </c>
      <c r="R375" t="str">
        <f t="shared" si="33"/>
        <v>plays</v>
      </c>
      <c r="S375" s="8">
        <f t="shared" si="34"/>
        <v>42964.208333333328</v>
      </c>
      <c r="T375" s="8">
        <f t="shared" si="35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1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2"/>
        <v>film &amp; video</v>
      </c>
      <c r="R376" t="str">
        <f t="shared" si="33"/>
        <v>documentary</v>
      </c>
      <c r="S376" s="8">
        <f t="shared" si="34"/>
        <v>43476.25</v>
      </c>
      <c r="T376" s="8">
        <f t="shared" si="35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1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2"/>
        <v>music</v>
      </c>
      <c r="R377" t="str">
        <f t="shared" si="33"/>
        <v>indie rock</v>
      </c>
      <c r="S377" s="8">
        <f t="shared" si="34"/>
        <v>42293.208333333328</v>
      </c>
      <c r="T377" s="8">
        <f t="shared" si="35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1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2"/>
        <v>music</v>
      </c>
      <c r="R378" t="str">
        <f t="shared" si="33"/>
        <v>rock</v>
      </c>
      <c r="S378" s="8">
        <f t="shared" si="34"/>
        <v>41826.208333333336</v>
      </c>
      <c r="T378" s="8">
        <f t="shared" si="35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1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2"/>
        <v>theater</v>
      </c>
      <c r="R379" t="str">
        <f t="shared" si="33"/>
        <v>plays</v>
      </c>
      <c r="S379" s="8">
        <f t="shared" si="34"/>
        <v>43760.208333333328</v>
      </c>
      <c r="T379" s="8">
        <f t="shared" si="35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1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2"/>
        <v>film &amp; video</v>
      </c>
      <c r="R380" t="str">
        <f t="shared" si="33"/>
        <v>documentary</v>
      </c>
      <c r="S380" s="8">
        <f t="shared" si="34"/>
        <v>43241.208333333328</v>
      </c>
      <c r="T380" s="8">
        <f t="shared" si="35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1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2"/>
        <v>theater</v>
      </c>
      <c r="R381" t="str">
        <f t="shared" si="33"/>
        <v>plays</v>
      </c>
      <c r="S381" s="8">
        <f t="shared" si="34"/>
        <v>40843.208333333336</v>
      </c>
      <c r="T381" s="8">
        <f t="shared" si="35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1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2"/>
        <v>theater</v>
      </c>
      <c r="R382" t="str">
        <f t="shared" si="33"/>
        <v>plays</v>
      </c>
      <c r="S382" s="8">
        <f t="shared" si="34"/>
        <v>41448.208333333336</v>
      </c>
      <c r="T382" s="8">
        <f t="shared" si="35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1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2"/>
        <v>theater</v>
      </c>
      <c r="R383" t="str">
        <f t="shared" si="33"/>
        <v>plays</v>
      </c>
      <c r="S383" s="8">
        <f t="shared" si="34"/>
        <v>42163.208333333328</v>
      </c>
      <c r="T383" s="8">
        <f t="shared" si="35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1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2"/>
        <v>photography</v>
      </c>
      <c r="R384" t="str">
        <f t="shared" si="33"/>
        <v>photography books</v>
      </c>
      <c r="S384" s="8">
        <f t="shared" si="34"/>
        <v>43024.208333333328</v>
      </c>
      <c r="T384" s="8">
        <f t="shared" si="35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1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2"/>
        <v>food</v>
      </c>
      <c r="R385" t="str">
        <f t="shared" si="33"/>
        <v>food trucks</v>
      </c>
      <c r="S385" s="8">
        <f t="shared" si="34"/>
        <v>43509.25</v>
      </c>
      <c r="T385" s="8">
        <f t="shared" si="35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1">
        <f t="shared" si="30"/>
        <v>172.00961538461539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2"/>
        <v>film &amp; video</v>
      </c>
      <c r="R386" t="str">
        <f t="shared" si="33"/>
        <v>documentary</v>
      </c>
      <c r="S386" s="8">
        <f t="shared" si="34"/>
        <v>42776.25</v>
      </c>
      <c r="T386" s="8">
        <f t="shared" si="35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1">
        <f t="shared" ref="F387:F450" si="36">(E387/D387)*100</f>
        <v>146.16709511568124</v>
      </c>
      <c r="G387" t="s">
        <v>20</v>
      </c>
      <c r="H387">
        <v>1137</v>
      </c>
      <c r="I387" s="5">
        <f t="shared" ref="I387:I450" si="37">AVERAGE(E387/H387)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8">_xlfn.TEXTBEFORE(P387,"/")</f>
        <v>publishing</v>
      </c>
      <c r="R387" t="str">
        <f t="shared" ref="R387:R450" si="39">_xlfn.TEXTAFTER(P387,"/")</f>
        <v>nonfiction</v>
      </c>
      <c r="S387" s="8">
        <f t="shared" ref="S387:S450" si="40">(((L387/60)/60)/24)+DATE(1970,1,1)</f>
        <v>43553.208333333328</v>
      </c>
      <c r="T387" s="8">
        <f t="shared" ref="T387:T450" si="41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1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8"/>
        <v>theater</v>
      </c>
      <c r="R388" t="str">
        <f t="shared" si="39"/>
        <v>plays</v>
      </c>
      <c r="S388" s="8">
        <f t="shared" si="40"/>
        <v>40355.208333333336</v>
      </c>
      <c r="T388" s="8">
        <f t="shared" si="41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1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8"/>
        <v>technology</v>
      </c>
      <c r="R389" t="str">
        <f t="shared" si="39"/>
        <v>wearables</v>
      </c>
      <c r="S389" s="8">
        <f t="shared" si="40"/>
        <v>41072.208333333336</v>
      </c>
      <c r="T389" s="8">
        <f t="shared" si="41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1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8"/>
        <v>music</v>
      </c>
      <c r="R390" t="str">
        <f t="shared" si="39"/>
        <v>indie rock</v>
      </c>
      <c r="S390" s="8">
        <f t="shared" si="40"/>
        <v>40912.25</v>
      </c>
      <c r="T390" s="8">
        <f t="shared" si="41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1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8"/>
        <v>theater</v>
      </c>
      <c r="R391" t="str">
        <f t="shared" si="39"/>
        <v>plays</v>
      </c>
      <c r="S391" s="8">
        <f t="shared" si="40"/>
        <v>40479.208333333336</v>
      </c>
      <c r="T391" s="8">
        <f t="shared" si="41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1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8"/>
        <v>photography</v>
      </c>
      <c r="R392" t="str">
        <f t="shared" si="39"/>
        <v>photography books</v>
      </c>
      <c r="S392" s="8">
        <f t="shared" si="40"/>
        <v>41530.208333333336</v>
      </c>
      <c r="T392" s="8">
        <f t="shared" si="41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1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8"/>
        <v>publishing</v>
      </c>
      <c r="R393" t="str">
        <f t="shared" si="39"/>
        <v>nonfiction</v>
      </c>
      <c r="S393" s="8">
        <f t="shared" si="40"/>
        <v>41653.25</v>
      </c>
      <c r="T393" s="8">
        <f t="shared" si="41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1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8"/>
        <v>technology</v>
      </c>
      <c r="R394" t="str">
        <f t="shared" si="39"/>
        <v>wearables</v>
      </c>
      <c r="S394" s="8">
        <f t="shared" si="40"/>
        <v>40549.25</v>
      </c>
      <c r="T394" s="8">
        <f t="shared" si="41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1">
        <f t="shared" si="36"/>
        <v>228.96178343949046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8"/>
        <v>music</v>
      </c>
      <c r="R395" t="str">
        <f t="shared" si="39"/>
        <v>jazz</v>
      </c>
      <c r="S395" s="8">
        <f t="shared" si="40"/>
        <v>42933.208333333328</v>
      </c>
      <c r="T395" s="8">
        <f t="shared" si="41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1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8"/>
        <v>film &amp; video</v>
      </c>
      <c r="R396" t="str">
        <f t="shared" si="39"/>
        <v>documentary</v>
      </c>
      <c r="S396" s="8">
        <f t="shared" si="40"/>
        <v>41484.208333333336</v>
      </c>
      <c r="T396" s="8">
        <f t="shared" si="41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1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8"/>
        <v>theater</v>
      </c>
      <c r="R397" t="str">
        <f t="shared" si="39"/>
        <v>plays</v>
      </c>
      <c r="S397" s="8">
        <f t="shared" si="40"/>
        <v>40885.25</v>
      </c>
      <c r="T397" s="8">
        <f t="shared" si="41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1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8"/>
        <v>film &amp; video</v>
      </c>
      <c r="R398" t="str">
        <f t="shared" si="39"/>
        <v>drama</v>
      </c>
      <c r="S398" s="8">
        <f t="shared" si="40"/>
        <v>43378.208333333328</v>
      </c>
      <c r="T398" s="8">
        <f t="shared" si="41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1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8"/>
        <v>music</v>
      </c>
      <c r="R399" t="str">
        <f t="shared" si="39"/>
        <v>rock</v>
      </c>
      <c r="S399" s="8">
        <f t="shared" si="40"/>
        <v>41417.208333333336</v>
      </c>
      <c r="T399" s="8">
        <f t="shared" si="41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1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8"/>
        <v>film &amp; video</v>
      </c>
      <c r="R400" t="str">
        <f t="shared" si="39"/>
        <v>animation</v>
      </c>
      <c r="S400" s="8">
        <f t="shared" si="40"/>
        <v>43228.208333333328</v>
      </c>
      <c r="T400" s="8">
        <f t="shared" si="41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1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8"/>
        <v>music</v>
      </c>
      <c r="R401" t="str">
        <f t="shared" si="39"/>
        <v>indie rock</v>
      </c>
      <c r="S401" s="8">
        <f t="shared" si="40"/>
        <v>40576.25</v>
      </c>
      <c r="T401" s="8">
        <f t="shared" si="41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1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8"/>
        <v>photography</v>
      </c>
      <c r="R402" t="str">
        <f t="shared" si="39"/>
        <v>photography books</v>
      </c>
      <c r="S402" s="8">
        <f t="shared" si="40"/>
        <v>41502.208333333336</v>
      </c>
      <c r="T402" s="8">
        <f t="shared" si="41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1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8"/>
        <v>theater</v>
      </c>
      <c r="R403" t="str">
        <f t="shared" si="39"/>
        <v>plays</v>
      </c>
      <c r="S403" s="8">
        <f t="shared" si="40"/>
        <v>43765.208333333328</v>
      </c>
      <c r="T403" s="8">
        <f t="shared" si="41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1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8"/>
        <v>film &amp; video</v>
      </c>
      <c r="R404" t="str">
        <f t="shared" si="39"/>
        <v>shorts</v>
      </c>
      <c r="S404" s="8">
        <f t="shared" si="40"/>
        <v>40914.25</v>
      </c>
      <c r="T404" s="8">
        <f t="shared" si="41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1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8"/>
        <v>theater</v>
      </c>
      <c r="R405" t="str">
        <f t="shared" si="39"/>
        <v>plays</v>
      </c>
      <c r="S405" s="8">
        <f t="shared" si="40"/>
        <v>40310.208333333336</v>
      </c>
      <c r="T405" s="8">
        <f t="shared" si="41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1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8"/>
        <v>theater</v>
      </c>
      <c r="R406" t="str">
        <f t="shared" si="39"/>
        <v>plays</v>
      </c>
      <c r="S406" s="8">
        <f t="shared" si="40"/>
        <v>43053.25</v>
      </c>
      <c r="T406" s="8">
        <f t="shared" si="41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1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8"/>
        <v>theater</v>
      </c>
      <c r="R407" t="str">
        <f t="shared" si="39"/>
        <v>plays</v>
      </c>
      <c r="S407" s="8">
        <f t="shared" si="40"/>
        <v>43255.208333333328</v>
      </c>
      <c r="T407" s="8">
        <f t="shared" si="41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1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8"/>
        <v>film &amp; video</v>
      </c>
      <c r="R408" t="str">
        <f t="shared" si="39"/>
        <v>documentary</v>
      </c>
      <c r="S408" s="8">
        <f t="shared" si="40"/>
        <v>41304.25</v>
      </c>
      <c r="T408" s="8">
        <f t="shared" si="41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1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8"/>
        <v>theater</v>
      </c>
      <c r="R409" t="str">
        <f t="shared" si="39"/>
        <v>plays</v>
      </c>
      <c r="S409" s="8">
        <f t="shared" si="40"/>
        <v>43751.208333333328</v>
      </c>
      <c r="T409" s="8">
        <f t="shared" si="41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1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8"/>
        <v>film &amp; video</v>
      </c>
      <c r="R410" t="str">
        <f t="shared" si="39"/>
        <v>documentary</v>
      </c>
      <c r="S410" s="8">
        <f t="shared" si="40"/>
        <v>42541.208333333328</v>
      </c>
      <c r="T410" s="8">
        <f t="shared" si="41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1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8"/>
        <v>music</v>
      </c>
      <c r="R411" t="str">
        <f t="shared" si="39"/>
        <v>rock</v>
      </c>
      <c r="S411" s="8">
        <f t="shared" si="40"/>
        <v>42843.208333333328</v>
      </c>
      <c r="T411" s="8">
        <f t="shared" si="41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1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8"/>
        <v>games</v>
      </c>
      <c r="R412" t="str">
        <f t="shared" si="39"/>
        <v>mobile games</v>
      </c>
      <c r="S412" s="8">
        <f t="shared" si="40"/>
        <v>42122.208333333328</v>
      </c>
      <c r="T412" s="8">
        <f t="shared" si="41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1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8"/>
        <v>theater</v>
      </c>
      <c r="R413" t="str">
        <f t="shared" si="39"/>
        <v>plays</v>
      </c>
      <c r="S413" s="8">
        <f t="shared" si="40"/>
        <v>42884.208333333328</v>
      </c>
      <c r="T413" s="8">
        <f t="shared" si="41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1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8"/>
        <v>publishing</v>
      </c>
      <c r="R414" t="str">
        <f t="shared" si="39"/>
        <v>fiction</v>
      </c>
      <c r="S414" s="8">
        <f t="shared" si="40"/>
        <v>41642.25</v>
      </c>
      <c r="T414" s="8">
        <f t="shared" si="41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1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8"/>
        <v>film &amp; video</v>
      </c>
      <c r="R415" t="str">
        <f t="shared" si="39"/>
        <v>animation</v>
      </c>
      <c r="S415" s="8">
        <f t="shared" si="40"/>
        <v>43431.25</v>
      </c>
      <c r="T415" s="8">
        <f t="shared" si="41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1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8"/>
        <v>food</v>
      </c>
      <c r="R416" t="str">
        <f t="shared" si="39"/>
        <v>food trucks</v>
      </c>
      <c r="S416" s="8">
        <f t="shared" si="40"/>
        <v>40288.208333333336</v>
      </c>
      <c r="T416" s="8">
        <f t="shared" si="41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1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8"/>
        <v>theater</v>
      </c>
      <c r="R417" t="str">
        <f t="shared" si="39"/>
        <v>plays</v>
      </c>
      <c r="S417" s="8">
        <f t="shared" si="40"/>
        <v>40921.25</v>
      </c>
      <c r="T417" s="8">
        <f t="shared" si="41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1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8"/>
        <v>film &amp; video</v>
      </c>
      <c r="R418" t="str">
        <f t="shared" si="39"/>
        <v>documentary</v>
      </c>
      <c r="S418" s="8">
        <f t="shared" si="40"/>
        <v>40560.25</v>
      </c>
      <c r="T418" s="8">
        <f t="shared" si="41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1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8"/>
        <v>theater</v>
      </c>
      <c r="R419" t="str">
        <f t="shared" si="39"/>
        <v>plays</v>
      </c>
      <c r="S419" s="8">
        <f t="shared" si="40"/>
        <v>43407.208333333328</v>
      </c>
      <c r="T419" s="8">
        <f t="shared" si="41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1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8"/>
        <v>film &amp; video</v>
      </c>
      <c r="R420" t="str">
        <f t="shared" si="39"/>
        <v>documentary</v>
      </c>
      <c r="S420" s="8">
        <f t="shared" si="40"/>
        <v>41035.208333333336</v>
      </c>
      <c r="T420" s="8">
        <f t="shared" si="41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1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8"/>
        <v>technology</v>
      </c>
      <c r="R421" t="str">
        <f t="shared" si="39"/>
        <v>web</v>
      </c>
      <c r="S421" s="8">
        <f t="shared" si="40"/>
        <v>40899.25</v>
      </c>
      <c r="T421" s="8">
        <f t="shared" si="41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1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8"/>
        <v>theater</v>
      </c>
      <c r="R422" t="str">
        <f t="shared" si="39"/>
        <v>plays</v>
      </c>
      <c r="S422" s="8">
        <f t="shared" si="40"/>
        <v>42911.208333333328</v>
      </c>
      <c r="T422" s="8">
        <f t="shared" si="41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1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8"/>
        <v>technology</v>
      </c>
      <c r="R423" t="str">
        <f t="shared" si="39"/>
        <v>wearables</v>
      </c>
      <c r="S423" s="8">
        <f t="shared" si="40"/>
        <v>42915.208333333328</v>
      </c>
      <c r="T423" s="8">
        <f t="shared" si="41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1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8"/>
        <v>theater</v>
      </c>
      <c r="R424" t="str">
        <f t="shared" si="39"/>
        <v>plays</v>
      </c>
      <c r="S424" s="8">
        <f t="shared" si="40"/>
        <v>40285.208333333336</v>
      </c>
      <c r="T424" s="8">
        <f t="shared" si="41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1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8"/>
        <v>food</v>
      </c>
      <c r="R425" t="str">
        <f t="shared" si="39"/>
        <v>food trucks</v>
      </c>
      <c r="S425" s="8">
        <f t="shared" si="40"/>
        <v>40808.208333333336</v>
      </c>
      <c r="T425" s="8">
        <f t="shared" si="41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1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8"/>
        <v>music</v>
      </c>
      <c r="R426" t="str">
        <f t="shared" si="39"/>
        <v>indie rock</v>
      </c>
      <c r="S426" s="8">
        <f t="shared" si="40"/>
        <v>43208.208333333328</v>
      </c>
      <c r="T426" s="8">
        <f t="shared" si="41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1">
        <f t="shared" si="36"/>
        <v>287.66666666666663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8"/>
        <v>photography</v>
      </c>
      <c r="R427" t="str">
        <f t="shared" si="39"/>
        <v>photography books</v>
      </c>
      <c r="S427" s="8">
        <f t="shared" si="40"/>
        <v>42213.208333333328</v>
      </c>
      <c r="T427" s="8">
        <f t="shared" si="41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1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8"/>
        <v>theater</v>
      </c>
      <c r="R428" t="str">
        <f t="shared" si="39"/>
        <v>plays</v>
      </c>
      <c r="S428" s="8">
        <f t="shared" si="40"/>
        <v>41332.25</v>
      </c>
      <c r="T428" s="8">
        <f t="shared" si="41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1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8"/>
        <v>theater</v>
      </c>
      <c r="R429" t="str">
        <f t="shared" si="39"/>
        <v>plays</v>
      </c>
      <c r="S429" s="8">
        <f t="shared" si="40"/>
        <v>41895.208333333336</v>
      </c>
      <c r="T429" s="8">
        <f t="shared" si="41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1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8"/>
        <v>film &amp; video</v>
      </c>
      <c r="R430" t="str">
        <f t="shared" si="39"/>
        <v>animation</v>
      </c>
      <c r="S430" s="8">
        <f t="shared" si="40"/>
        <v>40585.25</v>
      </c>
      <c r="T430" s="8">
        <f t="shared" si="41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1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8"/>
        <v>photography</v>
      </c>
      <c r="R431" t="str">
        <f t="shared" si="39"/>
        <v>photography books</v>
      </c>
      <c r="S431" s="8">
        <f t="shared" si="40"/>
        <v>41680.25</v>
      </c>
      <c r="T431" s="8">
        <f t="shared" si="41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1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8"/>
        <v>theater</v>
      </c>
      <c r="R432" t="str">
        <f t="shared" si="39"/>
        <v>plays</v>
      </c>
      <c r="S432" s="8">
        <f t="shared" si="40"/>
        <v>43737.208333333328</v>
      </c>
      <c r="T432" s="8">
        <f t="shared" si="41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1">
        <f t="shared" si="36"/>
        <v>192.49019607843135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8"/>
        <v>theater</v>
      </c>
      <c r="R433" t="str">
        <f t="shared" si="39"/>
        <v>plays</v>
      </c>
      <c r="S433" s="8">
        <f t="shared" si="40"/>
        <v>43273.208333333328</v>
      </c>
      <c r="T433" s="8">
        <f t="shared" si="41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1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8"/>
        <v>theater</v>
      </c>
      <c r="R434" t="str">
        <f t="shared" si="39"/>
        <v>plays</v>
      </c>
      <c r="S434" s="8">
        <f t="shared" si="40"/>
        <v>41761.208333333336</v>
      </c>
      <c r="T434" s="8">
        <f t="shared" si="41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1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8"/>
        <v>film &amp; video</v>
      </c>
      <c r="R435" t="str">
        <f t="shared" si="39"/>
        <v>documentary</v>
      </c>
      <c r="S435" s="8">
        <f t="shared" si="40"/>
        <v>41603.25</v>
      </c>
      <c r="T435" s="8">
        <f t="shared" si="41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1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8"/>
        <v>theater</v>
      </c>
      <c r="R436" t="str">
        <f t="shared" si="39"/>
        <v>plays</v>
      </c>
      <c r="S436" s="8">
        <f t="shared" si="40"/>
        <v>42705.25</v>
      </c>
      <c r="T436" s="8">
        <f t="shared" si="41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1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8"/>
        <v>theater</v>
      </c>
      <c r="R437" t="str">
        <f t="shared" si="39"/>
        <v>plays</v>
      </c>
      <c r="S437" s="8">
        <f t="shared" si="40"/>
        <v>41988.25</v>
      </c>
      <c r="T437" s="8">
        <f t="shared" si="41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1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8"/>
        <v>music</v>
      </c>
      <c r="R438" t="str">
        <f t="shared" si="39"/>
        <v>jazz</v>
      </c>
      <c r="S438" s="8">
        <f t="shared" si="40"/>
        <v>43575.208333333328</v>
      </c>
      <c r="T438" s="8">
        <f t="shared" si="41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1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8"/>
        <v>film &amp; video</v>
      </c>
      <c r="R439" t="str">
        <f t="shared" si="39"/>
        <v>animation</v>
      </c>
      <c r="S439" s="8">
        <f t="shared" si="40"/>
        <v>42260.208333333328</v>
      </c>
      <c r="T439" s="8">
        <f t="shared" si="41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1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8"/>
        <v>theater</v>
      </c>
      <c r="R440" t="str">
        <f t="shared" si="39"/>
        <v>plays</v>
      </c>
      <c r="S440" s="8">
        <f t="shared" si="40"/>
        <v>41337.25</v>
      </c>
      <c r="T440" s="8">
        <f t="shared" si="41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1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8"/>
        <v>film &amp; video</v>
      </c>
      <c r="R441" t="str">
        <f t="shared" si="39"/>
        <v>science fiction</v>
      </c>
      <c r="S441" s="8">
        <f t="shared" si="40"/>
        <v>42680.208333333328</v>
      </c>
      <c r="T441" s="8">
        <f t="shared" si="41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1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8"/>
        <v>film &amp; video</v>
      </c>
      <c r="R442" t="str">
        <f t="shared" si="39"/>
        <v>television</v>
      </c>
      <c r="S442" s="8">
        <f t="shared" si="40"/>
        <v>42916.208333333328</v>
      </c>
      <c r="T442" s="8">
        <f t="shared" si="41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1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8"/>
        <v>technology</v>
      </c>
      <c r="R443" t="str">
        <f t="shared" si="39"/>
        <v>wearables</v>
      </c>
      <c r="S443" s="8">
        <f t="shared" si="40"/>
        <v>41025.208333333336</v>
      </c>
      <c r="T443" s="8">
        <f t="shared" si="41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1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8"/>
        <v>theater</v>
      </c>
      <c r="R444" t="str">
        <f t="shared" si="39"/>
        <v>plays</v>
      </c>
      <c r="S444" s="8">
        <f t="shared" si="40"/>
        <v>42980.208333333328</v>
      </c>
      <c r="T444" s="8">
        <f t="shared" si="41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1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8"/>
        <v>theater</v>
      </c>
      <c r="R445" t="str">
        <f t="shared" si="39"/>
        <v>plays</v>
      </c>
      <c r="S445" s="8">
        <f t="shared" si="40"/>
        <v>40451.208333333336</v>
      </c>
      <c r="T445" s="8">
        <f t="shared" si="41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1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8"/>
        <v>music</v>
      </c>
      <c r="R446" t="str">
        <f t="shared" si="39"/>
        <v>indie rock</v>
      </c>
      <c r="S446" s="8">
        <f t="shared" si="40"/>
        <v>40748.208333333336</v>
      </c>
      <c r="T446" s="8">
        <f t="shared" si="41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1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8"/>
        <v>theater</v>
      </c>
      <c r="R447" t="str">
        <f t="shared" si="39"/>
        <v>plays</v>
      </c>
      <c r="S447" s="8">
        <f t="shared" si="40"/>
        <v>40515.25</v>
      </c>
      <c r="T447" s="8">
        <f t="shared" si="41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1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8"/>
        <v>technology</v>
      </c>
      <c r="R448" t="str">
        <f t="shared" si="39"/>
        <v>wearables</v>
      </c>
      <c r="S448" s="8">
        <f t="shared" si="40"/>
        <v>41261.25</v>
      </c>
      <c r="T448" s="8">
        <f t="shared" si="41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1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8"/>
        <v>film &amp; video</v>
      </c>
      <c r="R449" t="str">
        <f t="shared" si="39"/>
        <v>television</v>
      </c>
      <c r="S449" s="8">
        <f t="shared" si="40"/>
        <v>43088.25</v>
      </c>
      <c r="T449" s="8">
        <f t="shared" si="41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1">
        <f t="shared" si="36"/>
        <v>50.482758620689658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8"/>
        <v>games</v>
      </c>
      <c r="R450" t="str">
        <f t="shared" si="39"/>
        <v>video games</v>
      </c>
      <c r="S450" s="8">
        <f t="shared" si="40"/>
        <v>41378.208333333336</v>
      </c>
      <c r="T450" s="8">
        <f t="shared" si="41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1">
        <f t="shared" ref="F451:F514" si="42">(E451/D451)*100</f>
        <v>967</v>
      </c>
      <c r="G451" t="s">
        <v>20</v>
      </c>
      <c r="H451">
        <v>86</v>
      </c>
      <c r="I451" s="5">
        <f t="shared" ref="I451:I514" si="43">AVERAGE(E451/H451)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4">_xlfn.TEXTBEFORE(P451,"/")</f>
        <v>games</v>
      </c>
      <c r="R451" t="str">
        <f t="shared" ref="R451:R514" si="45">_xlfn.TEXTAFTER(P451,"/")</f>
        <v>video games</v>
      </c>
      <c r="S451" s="8">
        <f t="shared" ref="S451:S514" si="46">(((L451/60)/60)/24)+DATE(1970,1,1)</f>
        <v>43530.25</v>
      </c>
      <c r="T451" s="8">
        <f t="shared" ref="T451:T514" si="47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1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4"/>
        <v>film &amp; video</v>
      </c>
      <c r="R452" t="str">
        <f t="shared" si="45"/>
        <v>animation</v>
      </c>
      <c r="S452" s="8">
        <f t="shared" si="46"/>
        <v>43394.208333333328</v>
      </c>
      <c r="T452" s="8">
        <f t="shared" si="47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1">
        <f t="shared" si="42"/>
        <v>122.84501347708894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4"/>
        <v>music</v>
      </c>
      <c r="R453" t="str">
        <f t="shared" si="45"/>
        <v>rock</v>
      </c>
      <c r="S453" s="8">
        <f t="shared" si="46"/>
        <v>42935.208333333328</v>
      </c>
      <c r="T453" s="8">
        <f t="shared" si="47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1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4"/>
        <v>film &amp; video</v>
      </c>
      <c r="R454" t="str">
        <f t="shared" si="45"/>
        <v>drama</v>
      </c>
      <c r="S454" s="8">
        <f t="shared" si="46"/>
        <v>40365.208333333336</v>
      </c>
      <c r="T454" s="8">
        <f t="shared" si="47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1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4"/>
        <v>film &amp; video</v>
      </c>
      <c r="R455" t="str">
        <f t="shared" si="45"/>
        <v>science fiction</v>
      </c>
      <c r="S455" s="8">
        <f t="shared" si="46"/>
        <v>42705.25</v>
      </c>
      <c r="T455" s="8">
        <f t="shared" si="47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1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4"/>
        <v>film &amp; video</v>
      </c>
      <c r="R456" t="str">
        <f t="shared" si="45"/>
        <v>drama</v>
      </c>
      <c r="S456" s="8">
        <f t="shared" si="46"/>
        <v>41568.208333333336</v>
      </c>
      <c r="T456" s="8">
        <f t="shared" si="47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1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4"/>
        <v>theater</v>
      </c>
      <c r="R457" t="str">
        <f t="shared" si="45"/>
        <v>plays</v>
      </c>
      <c r="S457" s="8">
        <f t="shared" si="46"/>
        <v>40809.208333333336</v>
      </c>
      <c r="T457" s="8">
        <f t="shared" si="47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1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4"/>
        <v>music</v>
      </c>
      <c r="R458" t="str">
        <f t="shared" si="45"/>
        <v>indie rock</v>
      </c>
      <c r="S458" s="8">
        <f t="shared" si="46"/>
        <v>43141.25</v>
      </c>
      <c r="T458" s="8">
        <f t="shared" si="47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1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4"/>
        <v>theater</v>
      </c>
      <c r="R459" t="str">
        <f t="shared" si="45"/>
        <v>plays</v>
      </c>
      <c r="S459" s="8">
        <f t="shared" si="46"/>
        <v>42657.208333333328</v>
      </c>
      <c r="T459" s="8">
        <f t="shared" si="47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1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4"/>
        <v>theater</v>
      </c>
      <c r="R460" t="str">
        <f t="shared" si="45"/>
        <v>plays</v>
      </c>
      <c r="S460" s="8">
        <f t="shared" si="46"/>
        <v>40265.208333333336</v>
      </c>
      <c r="T460" s="8">
        <f t="shared" si="47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1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4"/>
        <v>film &amp; video</v>
      </c>
      <c r="R461" t="str">
        <f t="shared" si="45"/>
        <v>documentary</v>
      </c>
      <c r="S461" s="8">
        <f t="shared" si="46"/>
        <v>42001.25</v>
      </c>
      <c r="T461" s="8">
        <f t="shared" si="47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1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4"/>
        <v>theater</v>
      </c>
      <c r="R462" t="str">
        <f t="shared" si="45"/>
        <v>plays</v>
      </c>
      <c r="S462" s="8">
        <f t="shared" si="46"/>
        <v>40399.208333333336</v>
      </c>
      <c r="T462" s="8">
        <f t="shared" si="47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1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4"/>
        <v>film &amp; video</v>
      </c>
      <c r="R463" t="str">
        <f t="shared" si="45"/>
        <v>drama</v>
      </c>
      <c r="S463" s="8">
        <f t="shared" si="46"/>
        <v>41757.208333333336</v>
      </c>
      <c r="T463" s="8">
        <f t="shared" si="47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1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4"/>
        <v>games</v>
      </c>
      <c r="R464" t="str">
        <f t="shared" si="45"/>
        <v>mobile games</v>
      </c>
      <c r="S464" s="8">
        <f t="shared" si="46"/>
        <v>41304.25</v>
      </c>
      <c r="T464" s="8">
        <f t="shared" si="47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1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4"/>
        <v>film &amp; video</v>
      </c>
      <c r="R465" t="str">
        <f t="shared" si="45"/>
        <v>animation</v>
      </c>
      <c r="S465" s="8">
        <f t="shared" si="46"/>
        <v>41639.25</v>
      </c>
      <c r="T465" s="8">
        <f t="shared" si="47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1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4"/>
        <v>theater</v>
      </c>
      <c r="R466" t="str">
        <f t="shared" si="45"/>
        <v>plays</v>
      </c>
      <c r="S466" s="8">
        <f t="shared" si="46"/>
        <v>43142.25</v>
      </c>
      <c r="T466" s="8">
        <f t="shared" si="47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1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4"/>
        <v>publishing</v>
      </c>
      <c r="R467" t="str">
        <f t="shared" si="45"/>
        <v>translations</v>
      </c>
      <c r="S467" s="8">
        <f t="shared" si="46"/>
        <v>43127.25</v>
      </c>
      <c r="T467" s="8">
        <f t="shared" si="47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1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4"/>
        <v>technology</v>
      </c>
      <c r="R468" t="str">
        <f t="shared" si="45"/>
        <v>wearables</v>
      </c>
      <c r="S468" s="8">
        <f t="shared" si="46"/>
        <v>41409.208333333336</v>
      </c>
      <c r="T468" s="8">
        <f t="shared" si="47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1">
        <f t="shared" si="42"/>
        <v>575.21428571428578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4"/>
        <v>technology</v>
      </c>
      <c r="R469" t="str">
        <f t="shared" si="45"/>
        <v>web</v>
      </c>
      <c r="S469" s="8">
        <f t="shared" si="46"/>
        <v>42331.25</v>
      </c>
      <c r="T469" s="8">
        <f t="shared" si="47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1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4"/>
        <v>theater</v>
      </c>
      <c r="R470" t="str">
        <f t="shared" si="45"/>
        <v>plays</v>
      </c>
      <c r="S470" s="8">
        <f t="shared" si="46"/>
        <v>43569.208333333328</v>
      </c>
      <c r="T470" s="8">
        <f t="shared" si="47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1">
        <f t="shared" si="42"/>
        <v>184.42857142857144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4"/>
        <v>film &amp; video</v>
      </c>
      <c r="R471" t="str">
        <f t="shared" si="45"/>
        <v>drama</v>
      </c>
      <c r="S471" s="8">
        <f t="shared" si="46"/>
        <v>42142.208333333328</v>
      </c>
      <c r="T471" s="8">
        <f t="shared" si="47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1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4"/>
        <v>technology</v>
      </c>
      <c r="R472" t="str">
        <f t="shared" si="45"/>
        <v>wearables</v>
      </c>
      <c r="S472" s="8">
        <f t="shared" si="46"/>
        <v>42716.25</v>
      </c>
      <c r="T472" s="8">
        <f t="shared" si="47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1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4"/>
        <v>food</v>
      </c>
      <c r="R473" t="str">
        <f t="shared" si="45"/>
        <v>food trucks</v>
      </c>
      <c r="S473" s="8">
        <f t="shared" si="46"/>
        <v>41031.208333333336</v>
      </c>
      <c r="T473" s="8">
        <f t="shared" si="47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1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4"/>
        <v>music</v>
      </c>
      <c r="R474" t="str">
        <f t="shared" si="45"/>
        <v>rock</v>
      </c>
      <c r="S474" s="8">
        <f t="shared" si="46"/>
        <v>43535.208333333328</v>
      </c>
      <c r="T474" s="8">
        <f t="shared" si="47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1">
        <f t="shared" si="42"/>
        <v>178.14000000000001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4"/>
        <v>music</v>
      </c>
      <c r="R475" t="str">
        <f t="shared" si="45"/>
        <v>electric music</v>
      </c>
      <c r="S475" s="8">
        <f t="shared" si="46"/>
        <v>43277.208333333328</v>
      </c>
      <c r="T475" s="8">
        <f t="shared" si="47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1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4"/>
        <v>film &amp; video</v>
      </c>
      <c r="R476" t="str">
        <f t="shared" si="45"/>
        <v>television</v>
      </c>
      <c r="S476" s="8">
        <f t="shared" si="46"/>
        <v>41989.25</v>
      </c>
      <c r="T476" s="8">
        <f t="shared" si="47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1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4"/>
        <v>publishing</v>
      </c>
      <c r="R477" t="str">
        <f t="shared" si="45"/>
        <v>translations</v>
      </c>
      <c r="S477" s="8">
        <f t="shared" si="46"/>
        <v>41450.208333333336</v>
      </c>
      <c r="T477" s="8">
        <f t="shared" si="47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1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4"/>
        <v>publishing</v>
      </c>
      <c r="R478" t="str">
        <f t="shared" si="45"/>
        <v>fiction</v>
      </c>
      <c r="S478" s="8">
        <f t="shared" si="46"/>
        <v>43322.208333333328</v>
      </c>
      <c r="T478" s="8">
        <f t="shared" si="47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1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4"/>
        <v>film &amp; video</v>
      </c>
      <c r="R479" t="str">
        <f t="shared" si="45"/>
        <v>science fiction</v>
      </c>
      <c r="S479" s="8">
        <f t="shared" si="46"/>
        <v>40720.208333333336</v>
      </c>
      <c r="T479" s="8">
        <f t="shared" si="47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1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4"/>
        <v>technology</v>
      </c>
      <c r="R480" t="str">
        <f t="shared" si="45"/>
        <v>wearables</v>
      </c>
      <c r="S480" s="8">
        <f t="shared" si="46"/>
        <v>42072.208333333328</v>
      </c>
      <c r="T480" s="8">
        <f t="shared" si="47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1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4"/>
        <v>food</v>
      </c>
      <c r="R481" t="str">
        <f t="shared" si="45"/>
        <v>food trucks</v>
      </c>
      <c r="S481" s="8">
        <f t="shared" si="46"/>
        <v>42945.208333333328</v>
      </c>
      <c r="T481" s="8">
        <f t="shared" si="47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1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4"/>
        <v>photography</v>
      </c>
      <c r="R482" t="str">
        <f t="shared" si="45"/>
        <v>photography books</v>
      </c>
      <c r="S482" s="8">
        <f t="shared" si="46"/>
        <v>40248.25</v>
      </c>
      <c r="T482" s="8">
        <f t="shared" si="47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1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4"/>
        <v>theater</v>
      </c>
      <c r="R483" t="str">
        <f t="shared" si="45"/>
        <v>plays</v>
      </c>
      <c r="S483" s="8">
        <f t="shared" si="46"/>
        <v>41913.208333333336</v>
      </c>
      <c r="T483" s="8">
        <f t="shared" si="47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1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4"/>
        <v>publishing</v>
      </c>
      <c r="R484" t="str">
        <f t="shared" si="45"/>
        <v>fiction</v>
      </c>
      <c r="S484" s="8">
        <f t="shared" si="46"/>
        <v>40963.25</v>
      </c>
      <c r="T484" s="8">
        <f t="shared" si="47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1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4"/>
        <v>theater</v>
      </c>
      <c r="R485" t="str">
        <f t="shared" si="45"/>
        <v>plays</v>
      </c>
      <c r="S485" s="8">
        <f t="shared" si="46"/>
        <v>43811.25</v>
      </c>
      <c r="T485" s="8">
        <f t="shared" si="47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1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4"/>
        <v>food</v>
      </c>
      <c r="R486" t="str">
        <f t="shared" si="45"/>
        <v>food trucks</v>
      </c>
      <c r="S486" s="8">
        <f t="shared" si="46"/>
        <v>41855.208333333336</v>
      </c>
      <c r="T486" s="8">
        <f t="shared" si="47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1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4"/>
        <v>theater</v>
      </c>
      <c r="R487" t="str">
        <f t="shared" si="45"/>
        <v>plays</v>
      </c>
      <c r="S487" s="8">
        <f t="shared" si="46"/>
        <v>43626.208333333328</v>
      </c>
      <c r="T487" s="8">
        <f t="shared" si="47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1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4"/>
        <v>publishing</v>
      </c>
      <c r="R488" t="str">
        <f t="shared" si="45"/>
        <v>translations</v>
      </c>
      <c r="S488" s="8">
        <f t="shared" si="46"/>
        <v>43168.25</v>
      </c>
      <c r="T488" s="8">
        <f t="shared" si="47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1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4"/>
        <v>theater</v>
      </c>
      <c r="R489" t="str">
        <f t="shared" si="45"/>
        <v>plays</v>
      </c>
      <c r="S489" s="8">
        <f t="shared" si="46"/>
        <v>42845.208333333328</v>
      </c>
      <c r="T489" s="8">
        <f t="shared" si="47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1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4"/>
        <v>theater</v>
      </c>
      <c r="R490" t="str">
        <f t="shared" si="45"/>
        <v>plays</v>
      </c>
      <c r="S490" s="8">
        <f t="shared" si="46"/>
        <v>42403.25</v>
      </c>
      <c r="T490" s="8">
        <f t="shared" si="47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1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4"/>
        <v>technology</v>
      </c>
      <c r="R491" t="str">
        <f t="shared" si="45"/>
        <v>wearables</v>
      </c>
      <c r="S491" s="8">
        <f t="shared" si="46"/>
        <v>40406.208333333336</v>
      </c>
      <c r="T491" s="8">
        <f t="shared" si="47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1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4"/>
        <v>journalism</v>
      </c>
      <c r="R492" t="str">
        <f t="shared" si="45"/>
        <v>audio</v>
      </c>
      <c r="S492" s="8">
        <f t="shared" si="46"/>
        <v>43786.25</v>
      </c>
      <c r="T492" s="8">
        <f t="shared" si="47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1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4"/>
        <v>food</v>
      </c>
      <c r="R493" t="str">
        <f t="shared" si="45"/>
        <v>food trucks</v>
      </c>
      <c r="S493" s="8">
        <f t="shared" si="46"/>
        <v>41456.208333333336</v>
      </c>
      <c r="T493" s="8">
        <f t="shared" si="47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1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4"/>
        <v>film &amp; video</v>
      </c>
      <c r="R494" t="str">
        <f t="shared" si="45"/>
        <v>shorts</v>
      </c>
      <c r="S494" s="8">
        <f t="shared" si="46"/>
        <v>40336.208333333336</v>
      </c>
      <c r="T494" s="8">
        <f t="shared" si="47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1">
        <f t="shared" si="42"/>
        <v>723.77777777777771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4"/>
        <v>photography</v>
      </c>
      <c r="R495" t="str">
        <f t="shared" si="45"/>
        <v>photography books</v>
      </c>
      <c r="S495" s="8">
        <f t="shared" si="46"/>
        <v>43645.208333333328</v>
      </c>
      <c r="T495" s="8">
        <f t="shared" si="47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1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4"/>
        <v>technology</v>
      </c>
      <c r="R496" t="str">
        <f t="shared" si="45"/>
        <v>wearables</v>
      </c>
      <c r="S496" s="8">
        <f t="shared" si="46"/>
        <v>40990.208333333336</v>
      </c>
      <c r="T496" s="8">
        <f t="shared" si="47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1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4"/>
        <v>theater</v>
      </c>
      <c r="R497" t="str">
        <f t="shared" si="45"/>
        <v>plays</v>
      </c>
      <c r="S497" s="8">
        <f t="shared" si="46"/>
        <v>41800.208333333336</v>
      </c>
      <c r="T497" s="8">
        <f t="shared" si="47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1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4"/>
        <v>film &amp; video</v>
      </c>
      <c r="R498" t="str">
        <f t="shared" si="45"/>
        <v>animation</v>
      </c>
      <c r="S498" s="8">
        <f t="shared" si="46"/>
        <v>42876.208333333328</v>
      </c>
      <c r="T498" s="8">
        <f t="shared" si="47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1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4"/>
        <v>technology</v>
      </c>
      <c r="R499" t="str">
        <f t="shared" si="45"/>
        <v>wearables</v>
      </c>
      <c r="S499" s="8">
        <f t="shared" si="46"/>
        <v>42724.25</v>
      </c>
      <c r="T499" s="8">
        <f t="shared" si="47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1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4"/>
        <v>technology</v>
      </c>
      <c r="R500" t="str">
        <f t="shared" si="45"/>
        <v>web</v>
      </c>
      <c r="S500" s="8">
        <f t="shared" si="46"/>
        <v>42005.25</v>
      </c>
      <c r="T500" s="8">
        <f t="shared" si="47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1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4"/>
        <v>film &amp; video</v>
      </c>
      <c r="R501" t="str">
        <f t="shared" si="45"/>
        <v>documentary</v>
      </c>
      <c r="S501" s="8">
        <f t="shared" si="46"/>
        <v>42444.208333333328</v>
      </c>
      <c r="T501" s="8">
        <f t="shared" si="47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1">
        <f t="shared" si="42"/>
        <v>0</v>
      </c>
      <c r="G502" t="s">
        <v>14</v>
      </c>
      <c r="H502">
        <v>0</v>
      </c>
      <c r="I502" s="5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4"/>
        <v>theater</v>
      </c>
      <c r="R502" t="str">
        <f t="shared" si="45"/>
        <v>plays</v>
      </c>
      <c r="S502" s="8">
        <f t="shared" si="46"/>
        <v>41395.208333333336</v>
      </c>
      <c r="T502" s="8">
        <f t="shared" si="47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1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4"/>
        <v>film &amp; video</v>
      </c>
      <c r="R503" t="str">
        <f t="shared" si="45"/>
        <v>documentary</v>
      </c>
      <c r="S503" s="8">
        <f t="shared" si="46"/>
        <v>41345.208333333336</v>
      </c>
      <c r="T503" s="8">
        <f t="shared" si="47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1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4"/>
        <v>games</v>
      </c>
      <c r="R504" t="str">
        <f t="shared" si="45"/>
        <v>video games</v>
      </c>
      <c r="S504" s="8">
        <f t="shared" si="46"/>
        <v>41117.208333333336</v>
      </c>
      <c r="T504" s="8">
        <f t="shared" si="47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1">
        <f t="shared" si="42"/>
        <v>180.32549019607845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4"/>
        <v>film &amp; video</v>
      </c>
      <c r="R505" t="str">
        <f t="shared" si="45"/>
        <v>drama</v>
      </c>
      <c r="S505" s="8">
        <f t="shared" si="46"/>
        <v>42186.208333333328</v>
      </c>
      <c r="T505" s="8">
        <f t="shared" si="47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1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4"/>
        <v>music</v>
      </c>
      <c r="R506" t="str">
        <f t="shared" si="45"/>
        <v>rock</v>
      </c>
      <c r="S506" s="8">
        <f t="shared" si="46"/>
        <v>42142.208333333328</v>
      </c>
      <c r="T506" s="8">
        <f t="shared" si="47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1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4"/>
        <v>publishing</v>
      </c>
      <c r="R507" t="str">
        <f t="shared" si="45"/>
        <v>radio &amp; podcasts</v>
      </c>
      <c r="S507" s="8">
        <f t="shared" si="46"/>
        <v>41341.25</v>
      </c>
      <c r="T507" s="8">
        <f t="shared" si="47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1">
        <f t="shared" si="42"/>
        <v>927.07777777777767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4"/>
        <v>theater</v>
      </c>
      <c r="R508" t="str">
        <f t="shared" si="45"/>
        <v>plays</v>
      </c>
      <c r="S508" s="8">
        <f t="shared" si="46"/>
        <v>43062.25</v>
      </c>
      <c r="T508" s="8">
        <f t="shared" si="47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1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4"/>
        <v>technology</v>
      </c>
      <c r="R509" t="str">
        <f t="shared" si="45"/>
        <v>web</v>
      </c>
      <c r="S509" s="8">
        <f t="shared" si="46"/>
        <v>41373.208333333336</v>
      </c>
      <c r="T509" s="8">
        <f t="shared" si="47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1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4"/>
        <v>theater</v>
      </c>
      <c r="R510" t="str">
        <f t="shared" si="45"/>
        <v>plays</v>
      </c>
      <c r="S510" s="8">
        <f t="shared" si="46"/>
        <v>43310.208333333328</v>
      </c>
      <c r="T510" s="8">
        <f t="shared" si="47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1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4"/>
        <v>theater</v>
      </c>
      <c r="R511" t="str">
        <f t="shared" si="45"/>
        <v>plays</v>
      </c>
      <c r="S511" s="8">
        <f t="shared" si="46"/>
        <v>41034.208333333336</v>
      </c>
      <c r="T511" s="8">
        <f t="shared" si="47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1">
        <f t="shared" si="42"/>
        <v>119.08974358974358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4"/>
        <v>film &amp; video</v>
      </c>
      <c r="R512" t="str">
        <f t="shared" si="45"/>
        <v>drama</v>
      </c>
      <c r="S512" s="8">
        <f t="shared" si="46"/>
        <v>43251.208333333328</v>
      </c>
      <c r="T512" s="8">
        <f t="shared" si="47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1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4"/>
        <v>theater</v>
      </c>
      <c r="R513" t="str">
        <f t="shared" si="45"/>
        <v>plays</v>
      </c>
      <c r="S513" s="8">
        <f t="shared" si="46"/>
        <v>43671.208333333328</v>
      </c>
      <c r="T513" s="8">
        <f t="shared" si="47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1">
        <f t="shared" si="42"/>
        <v>139.31868131868131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4"/>
        <v>games</v>
      </c>
      <c r="R514" t="str">
        <f t="shared" si="45"/>
        <v>video games</v>
      </c>
      <c r="S514" s="8">
        <f t="shared" si="46"/>
        <v>41825.208333333336</v>
      </c>
      <c r="T514" s="8">
        <f t="shared" si="47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1">
        <f t="shared" ref="F515:F578" si="48">(E515/D515)*100</f>
        <v>39.277108433734945</v>
      </c>
      <c r="G515" t="s">
        <v>74</v>
      </c>
      <c r="H515">
        <v>35</v>
      </c>
      <c r="I515" s="5">
        <f t="shared" ref="I515:I578" si="49">AVERAGE(E515/H515)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0">_xlfn.TEXTBEFORE(P515,"/")</f>
        <v>film &amp; video</v>
      </c>
      <c r="R515" t="str">
        <f t="shared" ref="R515:R578" si="51">_xlfn.TEXTAFTER(P515,"/")</f>
        <v>television</v>
      </c>
      <c r="S515" s="8">
        <f t="shared" ref="S515:S578" si="52">(((L515/60)/60)/24)+DATE(1970,1,1)</f>
        <v>40430.208333333336</v>
      </c>
      <c r="T515" s="8">
        <f t="shared" ref="T515:T578" si="53">(((M515/60)/60)/24)+DATE(1970,1,1)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1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0"/>
        <v>music</v>
      </c>
      <c r="R516" t="str">
        <f t="shared" si="51"/>
        <v>rock</v>
      </c>
      <c r="S516" s="8">
        <f t="shared" si="52"/>
        <v>41614.25</v>
      </c>
      <c r="T516" s="8">
        <f t="shared" si="53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1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0"/>
        <v>theater</v>
      </c>
      <c r="R517" t="str">
        <f t="shared" si="51"/>
        <v>plays</v>
      </c>
      <c r="S517" s="8">
        <f t="shared" si="52"/>
        <v>40900.25</v>
      </c>
      <c r="T517" s="8">
        <f t="shared" si="53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1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0"/>
        <v>publishing</v>
      </c>
      <c r="R518" t="str">
        <f t="shared" si="51"/>
        <v>nonfiction</v>
      </c>
      <c r="S518" s="8">
        <f t="shared" si="52"/>
        <v>40396.208333333336</v>
      </c>
      <c r="T518" s="8">
        <f t="shared" si="53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1">
        <f t="shared" si="48"/>
        <v>112.00000000000001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0"/>
        <v>food</v>
      </c>
      <c r="R519" t="str">
        <f t="shared" si="51"/>
        <v>food trucks</v>
      </c>
      <c r="S519" s="8">
        <f t="shared" si="52"/>
        <v>42860.208333333328</v>
      </c>
      <c r="T519" s="8">
        <f t="shared" si="53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1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0"/>
        <v>film &amp; video</v>
      </c>
      <c r="R520" t="str">
        <f t="shared" si="51"/>
        <v>animation</v>
      </c>
      <c r="S520" s="8">
        <f t="shared" si="52"/>
        <v>43154.25</v>
      </c>
      <c r="T520" s="8">
        <f t="shared" si="53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1">
        <f t="shared" si="48"/>
        <v>101.74563871693867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0"/>
        <v>music</v>
      </c>
      <c r="R521" t="str">
        <f t="shared" si="51"/>
        <v>rock</v>
      </c>
      <c r="S521" s="8">
        <f t="shared" si="52"/>
        <v>42012.25</v>
      </c>
      <c r="T521" s="8">
        <f t="shared" si="53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1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0"/>
        <v>theater</v>
      </c>
      <c r="R522" t="str">
        <f t="shared" si="51"/>
        <v>plays</v>
      </c>
      <c r="S522" s="8">
        <f t="shared" si="52"/>
        <v>43574.208333333328</v>
      </c>
      <c r="T522" s="8">
        <f t="shared" si="53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1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0"/>
        <v>film &amp; video</v>
      </c>
      <c r="R523" t="str">
        <f t="shared" si="51"/>
        <v>drama</v>
      </c>
      <c r="S523" s="8">
        <f t="shared" si="52"/>
        <v>42605.208333333328</v>
      </c>
      <c r="T523" s="8">
        <f t="shared" si="53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1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0"/>
        <v>film &amp; video</v>
      </c>
      <c r="R524" t="str">
        <f t="shared" si="51"/>
        <v>shorts</v>
      </c>
      <c r="S524" s="8">
        <f t="shared" si="52"/>
        <v>41093.208333333336</v>
      </c>
      <c r="T524" s="8">
        <f t="shared" si="53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1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0"/>
        <v>film &amp; video</v>
      </c>
      <c r="R525" t="str">
        <f t="shared" si="51"/>
        <v>shorts</v>
      </c>
      <c r="S525" s="8">
        <f t="shared" si="52"/>
        <v>40241.25</v>
      </c>
      <c r="T525" s="8">
        <f t="shared" si="53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1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0"/>
        <v>theater</v>
      </c>
      <c r="R526" t="str">
        <f t="shared" si="51"/>
        <v>plays</v>
      </c>
      <c r="S526" s="8">
        <f t="shared" si="52"/>
        <v>40294.208333333336</v>
      </c>
      <c r="T526" s="8">
        <f t="shared" si="53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1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0"/>
        <v>technology</v>
      </c>
      <c r="R527" t="str">
        <f t="shared" si="51"/>
        <v>wearables</v>
      </c>
      <c r="S527" s="8">
        <f t="shared" si="52"/>
        <v>40505.25</v>
      </c>
      <c r="T527" s="8">
        <f t="shared" si="53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1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0"/>
        <v>theater</v>
      </c>
      <c r="R528" t="str">
        <f t="shared" si="51"/>
        <v>plays</v>
      </c>
      <c r="S528" s="8">
        <f t="shared" si="52"/>
        <v>42364.25</v>
      </c>
      <c r="T528" s="8">
        <f t="shared" si="53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1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0"/>
        <v>film &amp; video</v>
      </c>
      <c r="R529" t="str">
        <f t="shared" si="51"/>
        <v>animation</v>
      </c>
      <c r="S529" s="8">
        <f t="shared" si="52"/>
        <v>42405.25</v>
      </c>
      <c r="T529" s="8">
        <f t="shared" si="53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1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0"/>
        <v>music</v>
      </c>
      <c r="R530" t="str">
        <f t="shared" si="51"/>
        <v>indie rock</v>
      </c>
      <c r="S530" s="8">
        <f t="shared" si="52"/>
        <v>41601.25</v>
      </c>
      <c r="T530" s="8">
        <f t="shared" si="53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1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0"/>
        <v>games</v>
      </c>
      <c r="R531" t="str">
        <f t="shared" si="51"/>
        <v>video games</v>
      </c>
      <c r="S531" s="8">
        <f t="shared" si="52"/>
        <v>41769.208333333336</v>
      </c>
      <c r="T531" s="8">
        <f t="shared" si="53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1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0"/>
        <v>publishing</v>
      </c>
      <c r="R532" t="str">
        <f t="shared" si="51"/>
        <v>fiction</v>
      </c>
      <c r="S532" s="8">
        <f t="shared" si="52"/>
        <v>40421.208333333336</v>
      </c>
      <c r="T532" s="8">
        <f t="shared" si="53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1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0"/>
        <v>games</v>
      </c>
      <c r="R533" t="str">
        <f t="shared" si="51"/>
        <v>video games</v>
      </c>
      <c r="S533" s="8">
        <f t="shared" si="52"/>
        <v>41589.25</v>
      </c>
      <c r="T533" s="8">
        <f t="shared" si="53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1">
        <f t="shared" si="48"/>
        <v>502.87499999999994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0"/>
        <v>theater</v>
      </c>
      <c r="R534" t="str">
        <f t="shared" si="51"/>
        <v>plays</v>
      </c>
      <c r="S534" s="8">
        <f t="shared" si="52"/>
        <v>43125.25</v>
      </c>
      <c r="T534" s="8">
        <f t="shared" si="53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1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0"/>
        <v>music</v>
      </c>
      <c r="R535" t="str">
        <f t="shared" si="51"/>
        <v>indie rock</v>
      </c>
      <c r="S535" s="8">
        <f t="shared" si="52"/>
        <v>41479.208333333336</v>
      </c>
      <c r="T535" s="8">
        <f t="shared" si="53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1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0"/>
        <v>film &amp; video</v>
      </c>
      <c r="R536" t="str">
        <f t="shared" si="51"/>
        <v>drama</v>
      </c>
      <c r="S536" s="8">
        <f t="shared" si="52"/>
        <v>43329.208333333328</v>
      </c>
      <c r="T536" s="8">
        <f t="shared" si="53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1">
        <f t="shared" si="48"/>
        <v>482.03846153846149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0"/>
        <v>theater</v>
      </c>
      <c r="R537" t="str">
        <f t="shared" si="51"/>
        <v>plays</v>
      </c>
      <c r="S537" s="8">
        <f t="shared" si="52"/>
        <v>43259.208333333328</v>
      </c>
      <c r="T537" s="8">
        <f t="shared" si="53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1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0"/>
        <v>publishing</v>
      </c>
      <c r="R538" t="str">
        <f t="shared" si="51"/>
        <v>fiction</v>
      </c>
      <c r="S538" s="8">
        <f t="shared" si="52"/>
        <v>40414.208333333336</v>
      </c>
      <c r="T538" s="8">
        <f t="shared" si="53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1">
        <f t="shared" si="48"/>
        <v>117.22156398104266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0"/>
        <v>film &amp; video</v>
      </c>
      <c r="R539" t="str">
        <f t="shared" si="51"/>
        <v>documentary</v>
      </c>
      <c r="S539" s="8">
        <f t="shared" si="52"/>
        <v>43342.208333333328</v>
      </c>
      <c r="T539" s="8">
        <f t="shared" si="53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1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0"/>
        <v>games</v>
      </c>
      <c r="R540" t="str">
        <f t="shared" si="51"/>
        <v>mobile games</v>
      </c>
      <c r="S540" s="8">
        <f t="shared" si="52"/>
        <v>41539.208333333336</v>
      </c>
      <c r="T540" s="8">
        <f t="shared" si="53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1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0"/>
        <v>food</v>
      </c>
      <c r="R541" t="str">
        <f t="shared" si="51"/>
        <v>food trucks</v>
      </c>
      <c r="S541" s="8">
        <f t="shared" si="52"/>
        <v>43647.208333333328</v>
      </c>
      <c r="T541" s="8">
        <f t="shared" si="53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1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0"/>
        <v>photography</v>
      </c>
      <c r="R542" t="str">
        <f t="shared" si="51"/>
        <v>photography books</v>
      </c>
      <c r="S542" s="8">
        <f t="shared" si="52"/>
        <v>43225.208333333328</v>
      </c>
      <c r="T542" s="8">
        <f t="shared" si="53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1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0"/>
        <v>games</v>
      </c>
      <c r="R543" t="str">
        <f t="shared" si="51"/>
        <v>mobile games</v>
      </c>
      <c r="S543" s="8">
        <f t="shared" si="52"/>
        <v>42165.208333333328</v>
      </c>
      <c r="T543" s="8">
        <f t="shared" si="53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1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0"/>
        <v>music</v>
      </c>
      <c r="R544" t="str">
        <f t="shared" si="51"/>
        <v>indie rock</v>
      </c>
      <c r="S544" s="8">
        <f t="shared" si="52"/>
        <v>42391.25</v>
      </c>
      <c r="T544" s="8">
        <f t="shared" si="53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1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0"/>
        <v>games</v>
      </c>
      <c r="R545" t="str">
        <f t="shared" si="51"/>
        <v>video games</v>
      </c>
      <c r="S545" s="8">
        <f t="shared" si="52"/>
        <v>41528.208333333336</v>
      </c>
      <c r="T545" s="8">
        <f t="shared" si="53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1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0"/>
        <v>music</v>
      </c>
      <c r="R546" t="str">
        <f t="shared" si="51"/>
        <v>rock</v>
      </c>
      <c r="S546" s="8">
        <f t="shared" si="52"/>
        <v>42377.25</v>
      </c>
      <c r="T546" s="8">
        <f t="shared" si="53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1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0"/>
        <v>theater</v>
      </c>
      <c r="R547" t="str">
        <f t="shared" si="51"/>
        <v>plays</v>
      </c>
      <c r="S547" s="8">
        <f t="shared" si="52"/>
        <v>43824.25</v>
      </c>
      <c r="T547" s="8">
        <f t="shared" si="53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1">
        <f t="shared" si="48"/>
        <v>163.57142857142856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0"/>
        <v>theater</v>
      </c>
      <c r="R548" t="str">
        <f t="shared" si="51"/>
        <v>plays</v>
      </c>
      <c r="S548" s="8">
        <f t="shared" si="52"/>
        <v>43360.208333333328</v>
      </c>
      <c r="T548" s="8">
        <f t="shared" si="53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1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0"/>
        <v>film &amp; video</v>
      </c>
      <c r="R549" t="str">
        <f t="shared" si="51"/>
        <v>drama</v>
      </c>
      <c r="S549" s="8">
        <f t="shared" si="52"/>
        <v>42029.25</v>
      </c>
      <c r="T549" s="8">
        <f t="shared" si="53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1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0"/>
        <v>theater</v>
      </c>
      <c r="R550" t="str">
        <f t="shared" si="51"/>
        <v>plays</v>
      </c>
      <c r="S550" s="8">
        <f t="shared" si="52"/>
        <v>42461.208333333328</v>
      </c>
      <c r="T550" s="8">
        <f t="shared" si="53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1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0"/>
        <v>technology</v>
      </c>
      <c r="R551" t="str">
        <f t="shared" si="51"/>
        <v>wearables</v>
      </c>
      <c r="S551" s="8">
        <f t="shared" si="52"/>
        <v>41422.208333333336</v>
      </c>
      <c r="T551" s="8">
        <f t="shared" si="53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1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0"/>
        <v>music</v>
      </c>
      <c r="R552" t="str">
        <f t="shared" si="51"/>
        <v>indie rock</v>
      </c>
      <c r="S552" s="8">
        <f t="shared" si="52"/>
        <v>40968.25</v>
      </c>
      <c r="T552" s="8">
        <f t="shared" si="53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1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0"/>
        <v>technology</v>
      </c>
      <c r="R553" t="str">
        <f t="shared" si="51"/>
        <v>web</v>
      </c>
      <c r="S553" s="8">
        <f t="shared" si="52"/>
        <v>41993.25</v>
      </c>
      <c r="T553" s="8">
        <f t="shared" si="53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1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0"/>
        <v>theater</v>
      </c>
      <c r="R554" t="str">
        <f t="shared" si="51"/>
        <v>plays</v>
      </c>
      <c r="S554" s="8">
        <f t="shared" si="52"/>
        <v>42700.25</v>
      </c>
      <c r="T554" s="8">
        <f t="shared" si="53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1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0"/>
        <v>music</v>
      </c>
      <c r="R555" t="str">
        <f t="shared" si="51"/>
        <v>rock</v>
      </c>
      <c r="S555" s="8">
        <f t="shared" si="52"/>
        <v>40545.25</v>
      </c>
      <c r="T555" s="8">
        <f t="shared" si="53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1">
        <f t="shared" si="48"/>
        <v>151.66315789473683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0"/>
        <v>music</v>
      </c>
      <c r="R556" t="str">
        <f t="shared" si="51"/>
        <v>indie rock</v>
      </c>
      <c r="S556" s="8">
        <f t="shared" si="52"/>
        <v>42723.25</v>
      </c>
      <c r="T556" s="8">
        <f t="shared" si="53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1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0"/>
        <v>music</v>
      </c>
      <c r="R557" t="str">
        <f t="shared" si="51"/>
        <v>rock</v>
      </c>
      <c r="S557" s="8">
        <f t="shared" si="52"/>
        <v>41731.208333333336</v>
      </c>
      <c r="T557" s="8">
        <f t="shared" si="53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1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0"/>
        <v>publishing</v>
      </c>
      <c r="R558" t="str">
        <f t="shared" si="51"/>
        <v>translations</v>
      </c>
      <c r="S558" s="8">
        <f t="shared" si="52"/>
        <v>40792.208333333336</v>
      </c>
      <c r="T558" s="8">
        <f t="shared" si="53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1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0"/>
        <v>film &amp; video</v>
      </c>
      <c r="R559" t="str">
        <f t="shared" si="51"/>
        <v>science fiction</v>
      </c>
      <c r="S559" s="8">
        <f t="shared" si="52"/>
        <v>42279.208333333328</v>
      </c>
      <c r="T559" s="8">
        <f t="shared" si="53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1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0"/>
        <v>theater</v>
      </c>
      <c r="R560" t="str">
        <f t="shared" si="51"/>
        <v>plays</v>
      </c>
      <c r="S560" s="8">
        <f t="shared" si="52"/>
        <v>42424.25</v>
      </c>
      <c r="T560" s="8">
        <f t="shared" si="53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1">
        <f t="shared" si="48"/>
        <v>100.9696106362773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0"/>
        <v>theater</v>
      </c>
      <c r="R561" t="str">
        <f t="shared" si="51"/>
        <v>plays</v>
      </c>
      <c r="S561" s="8">
        <f t="shared" si="52"/>
        <v>42584.208333333328</v>
      </c>
      <c r="T561" s="8">
        <f t="shared" si="53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1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0"/>
        <v>film &amp; video</v>
      </c>
      <c r="R562" t="str">
        <f t="shared" si="51"/>
        <v>animation</v>
      </c>
      <c r="S562" s="8">
        <f t="shared" si="52"/>
        <v>40865.25</v>
      </c>
      <c r="T562" s="8">
        <f t="shared" si="53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1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0"/>
        <v>theater</v>
      </c>
      <c r="R563" t="str">
        <f t="shared" si="51"/>
        <v>plays</v>
      </c>
      <c r="S563" s="8">
        <f t="shared" si="52"/>
        <v>40833.208333333336</v>
      </c>
      <c r="T563" s="8">
        <f t="shared" si="53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1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0"/>
        <v>music</v>
      </c>
      <c r="R564" t="str">
        <f t="shared" si="51"/>
        <v>rock</v>
      </c>
      <c r="S564" s="8">
        <f t="shared" si="52"/>
        <v>43536.208333333328</v>
      </c>
      <c r="T564" s="8">
        <f t="shared" si="53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1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0"/>
        <v>film &amp; video</v>
      </c>
      <c r="R565" t="str">
        <f t="shared" si="51"/>
        <v>documentary</v>
      </c>
      <c r="S565" s="8">
        <f t="shared" si="52"/>
        <v>43417.25</v>
      </c>
      <c r="T565" s="8">
        <f t="shared" si="53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1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0"/>
        <v>theater</v>
      </c>
      <c r="R566" t="str">
        <f t="shared" si="51"/>
        <v>plays</v>
      </c>
      <c r="S566" s="8">
        <f t="shared" si="52"/>
        <v>42078.208333333328</v>
      </c>
      <c r="T566" s="8">
        <f t="shared" si="53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1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0"/>
        <v>theater</v>
      </c>
      <c r="R567" t="str">
        <f t="shared" si="51"/>
        <v>plays</v>
      </c>
      <c r="S567" s="8">
        <f t="shared" si="52"/>
        <v>40862.25</v>
      </c>
      <c r="T567" s="8">
        <f t="shared" si="53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1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0"/>
        <v>music</v>
      </c>
      <c r="R568" t="str">
        <f t="shared" si="51"/>
        <v>electric music</v>
      </c>
      <c r="S568" s="8">
        <f t="shared" si="52"/>
        <v>42424.25</v>
      </c>
      <c r="T568" s="8">
        <f t="shared" si="53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1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0"/>
        <v>music</v>
      </c>
      <c r="R569" t="str">
        <f t="shared" si="51"/>
        <v>rock</v>
      </c>
      <c r="S569" s="8">
        <f t="shared" si="52"/>
        <v>41830.208333333336</v>
      </c>
      <c r="T569" s="8">
        <f t="shared" si="53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1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0"/>
        <v>theater</v>
      </c>
      <c r="R570" t="str">
        <f t="shared" si="51"/>
        <v>plays</v>
      </c>
      <c r="S570" s="8">
        <f t="shared" si="52"/>
        <v>40374.208333333336</v>
      </c>
      <c r="T570" s="8">
        <f t="shared" si="53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1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0"/>
        <v>film &amp; video</v>
      </c>
      <c r="R571" t="str">
        <f t="shared" si="51"/>
        <v>animation</v>
      </c>
      <c r="S571" s="8">
        <f t="shared" si="52"/>
        <v>40554.25</v>
      </c>
      <c r="T571" s="8">
        <f t="shared" si="53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1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0"/>
        <v>music</v>
      </c>
      <c r="R572" t="str">
        <f t="shared" si="51"/>
        <v>rock</v>
      </c>
      <c r="S572" s="8">
        <f t="shared" si="52"/>
        <v>41993.25</v>
      </c>
      <c r="T572" s="8">
        <f t="shared" si="53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1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0"/>
        <v>film &amp; video</v>
      </c>
      <c r="R573" t="str">
        <f t="shared" si="51"/>
        <v>shorts</v>
      </c>
      <c r="S573" s="8">
        <f t="shared" si="52"/>
        <v>42174.208333333328</v>
      </c>
      <c r="T573" s="8">
        <f t="shared" si="53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1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0"/>
        <v>music</v>
      </c>
      <c r="R574" t="str">
        <f t="shared" si="51"/>
        <v>rock</v>
      </c>
      <c r="S574" s="8">
        <f t="shared" si="52"/>
        <v>42275.208333333328</v>
      </c>
      <c r="T574" s="8">
        <f t="shared" si="53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1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0"/>
        <v>journalism</v>
      </c>
      <c r="R575" t="str">
        <f t="shared" si="51"/>
        <v>audio</v>
      </c>
      <c r="S575" s="8">
        <f t="shared" si="52"/>
        <v>41761.208333333336</v>
      </c>
      <c r="T575" s="8">
        <f t="shared" si="53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1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0"/>
        <v>food</v>
      </c>
      <c r="R576" t="str">
        <f t="shared" si="51"/>
        <v>food trucks</v>
      </c>
      <c r="S576" s="8">
        <f t="shared" si="52"/>
        <v>43806.25</v>
      </c>
      <c r="T576" s="8">
        <f t="shared" si="53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1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0"/>
        <v>theater</v>
      </c>
      <c r="R577" t="str">
        <f t="shared" si="51"/>
        <v>plays</v>
      </c>
      <c r="S577" s="8">
        <f t="shared" si="52"/>
        <v>41779.208333333336</v>
      </c>
      <c r="T577" s="8">
        <f t="shared" si="53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1">
        <f t="shared" si="48"/>
        <v>64.927835051546396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0"/>
        <v>theater</v>
      </c>
      <c r="R578" t="str">
        <f t="shared" si="51"/>
        <v>plays</v>
      </c>
      <c r="S578" s="8">
        <f t="shared" si="52"/>
        <v>43040.208333333328</v>
      </c>
      <c r="T578" s="8">
        <f t="shared" si="53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1">
        <f t="shared" ref="F579:F642" si="54">(E579/D579)*100</f>
        <v>18.853658536585368</v>
      </c>
      <c r="G579" t="s">
        <v>74</v>
      </c>
      <c r="H579">
        <v>37</v>
      </c>
      <c r="I579" s="5">
        <f t="shared" ref="I579:I642" si="55">AVERAGE(E579/H579)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6">_xlfn.TEXTBEFORE(P579,"/")</f>
        <v>music</v>
      </c>
      <c r="R579" t="str">
        <f t="shared" ref="R579:R642" si="57">_xlfn.TEXTAFTER(P579,"/")</f>
        <v>jazz</v>
      </c>
      <c r="S579" s="8">
        <f t="shared" ref="S579:S642" si="58">(((L579/60)/60)/24)+DATE(1970,1,1)</f>
        <v>40613.25</v>
      </c>
      <c r="T579" s="8">
        <f t="shared" ref="T579:T642" si="59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1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6"/>
        <v>film &amp; video</v>
      </c>
      <c r="R580" t="str">
        <f t="shared" si="57"/>
        <v>science fiction</v>
      </c>
      <c r="S580" s="8">
        <f t="shared" si="58"/>
        <v>40878.25</v>
      </c>
      <c r="T580" s="8">
        <f t="shared" si="5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1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6"/>
        <v>music</v>
      </c>
      <c r="R581" t="str">
        <f t="shared" si="57"/>
        <v>jazz</v>
      </c>
      <c r="S581" s="8">
        <f t="shared" si="58"/>
        <v>40762.208333333336</v>
      </c>
      <c r="T581" s="8">
        <f t="shared" si="5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1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6"/>
        <v>theater</v>
      </c>
      <c r="R582" t="str">
        <f t="shared" si="57"/>
        <v>plays</v>
      </c>
      <c r="S582" s="8">
        <f t="shared" si="58"/>
        <v>41696.25</v>
      </c>
      <c r="T582" s="8">
        <f t="shared" si="5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1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6"/>
        <v>technology</v>
      </c>
      <c r="R583" t="str">
        <f t="shared" si="57"/>
        <v>web</v>
      </c>
      <c r="S583" s="8">
        <f t="shared" si="58"/>
        <v>40662.208333333336</v>
      </c>
      <c r="T583" s="8">
        <f t="shared" si="5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1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6"/>
        <v>games</v>
      </c>
      <c r="R584" t="str">
        <f t="shared" si="57"/>
        <v>video games</v>
      </c>
      <c r="S584" s="8">
        <f t="shared" si="58"/>
        <v>42165.208333333328</v>
      </c>
      <c r="T584" s="8">
        <f t="shared" si="5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1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6"/>
        <v>film &amp; video</v>
      </c>
      <c r="R585" t="str">
        <f t="shared" si="57"/>
        <v>documentary</v>
      </c>
      <c r="S585" s="8">
        <f t="shared" si="58"/>
        <v>40959.25</v>
      </c>
      <c r="T585" s="8">
        <f t="shared" si="5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1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6"/>
        <v>technology</v>
      </c>
      <c r="R586" t="str">
        <f t="shared" si="57"/>
        <v>web</v>
      </c>
      <c r="S586" s="8">
        <f t="shared" si="58"/>
        <v>41024.208333333336</v>
      </c>
      <c r="T586" s="8">
        <f t="shared" si="5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1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6"/>
        <v>publishing</v>
      </c>
      <c r="R587" t="str">
        <f t="shared" si="57"/>
        <v>translations</v>
      </c>
      <c r="S587" s="8">
        <f t="shared" si="58"/>
        <v>40255.208333333336</v>
      </c>
      <c r="T587" s="8">
        <f t="shared" si="5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1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6"/>
        <v>music</v>
      </c>
      <c r="R588" t="str">
        <f t="shared" si="57"/>
        <v>rock</v>
      </c>
      <c r="S588" s="8">
        <f t="shared" si="58"/>
        <v>40499.25</v>
      </c>
      <c r="T588" s="8">
        <f t="shared" si="5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1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6"/>
        <v>food</v>
      </c>
      <c r="R589" t="str">
        <f t="shared" si="57"/>
        <v>food trucks</v>
      </c>
      <c r="S589" s="8">
        <f t="shared" si="58"/>
        <v>43484.25</v>
      </c>
      <c r="T589" s="8">
        <f t="shared" si="5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1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6"/>
        <v>theater</v>
      </c>
      <c r="R590" t="str">
        <f t="shared" si="57"/>
        <v>plays</v>
      </c>
      <c r="S590" s="8">
        <f t="shared" si="58"/>
        <v>40262.208333333336</v>
      </c>
      <c r="T590" s="8">
        <f t="shared" si="5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1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6"/>
        <v>film &amp; video</v>
      </c>
      <c r="R591" t="str">
        <f t="shared" si="57"/>
        <v>documentary</v>
      </c>
      <c r="S591" s="8">
        <f t="shared" si="58"/>
        <v>42190.208333333328</v>
      </c>
      <c r="T591" s="8">
        <f t="shared" si="5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1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6"/>
        <v>publishing</v>
      </c>
      <c r="R592" t="str">
        <f t="shared" si="57"/>
        <v>radio &amp; podcasts</v>
      </c>
      <c r="S592" s="8">
        <f t="shared" si="58"/>
        <v>41994.25</v>
      </c>
      <c r="T592" s="8">
        <f t="shared" si="5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1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6"/>
        <v>games</v>
      </c>
      <c r="R593" t="str">
        <f t="shared" si="57"/>
        <v>video games</v>
      </c>
      <c r="S593" s="8">
        <f t="shared" si="58"/>
        <v>40373.208333333336</v>
      </c>
      <c r="T593" s="8">
        <f t="shared" si="5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1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6"/>
        <v>theater</v>
      </c>
      <c r="R594" t="str">
        <f t="shared" si="57"/>
        <v>plays</v>
      </c>
      <c r="S594" s="8">
        <f t="shared" si="58"/>
        <v>41789.208333333336</v>
      </c>
      <c r="T594" s="8">
        <f t="shared" si="5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1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6"/>
        <v>film &amp; video</v>
      </c>
      <c r="R595" t="str">
        <f t="shared" si="57"/>
        <v>animation</v>
      </c>
      <c r="S595" s="8">
        <f t="shared" si="58"/>
        <v>41724.208333333336</v>
      </c>
      <c r="T595" s="8">
        <f t="shared" si="5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1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6"/>
        <v>theater</v>
      </c>
      <c r="R596" t="str">
        <f t="shared" si="57"/>
        <v>plays</v>
      </c>
      <c r="S596" s="8">
        <f t="shared" si="58"/>
        <v>42548.208333333328</v>
      </c>
      <c r="T596" s="8">
        <f t="shared" si="5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1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6"/>
        <v>theater</v>
      </c>
      <c r="R597" t="str">
        <f t="shared" si="57"/>
        <v>plays</v>
      </c>
      <c r="S597" s="8">
        <f t="shared" si="58"/>
        <v>40253.208333333336</v>
      </c>
      <c r="T597" s="8">
        <f t="shared" si="5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1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6"/>
        <v>film &amp; video</v>
      </c>
      <c r="R598" t="str">
        <f t="shared" si="57"/>
        <v>drama</v>
      </c>
      <c r="S598" s="8">
        <f t="shared" si="58"/>
        <v>42434.25</v>
      </c>
      <c r="T598" s="8">
        <f t="shared" si="5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1">
        <f t="shared" si="54"/>
        <v>201.59756097560978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6"/>
        <v>theater</v>
      </c>
      <c r="R599" t="str">
        <f t="shared" si="57"/>
        <v>plays</v>
      </c>
      <c r="S599" s="8">
        <f t="shared" si="58"/>
        <v>43786.25</v>
      </c>
      <c r="T599" s="8">
        <f t="shared" si="5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1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6"/>
        <v>music</v>
      </c>
      <c r="R600" t="str">
        <f t="shared" si="57"/>
        <v>rock</v>
      </c>
      <c r="S600" s="8">
        <f t="shared" si="58"/>
        <v>40344.208333333336</v>
      </c>
      <c r="T600" s="8">
        <f t="shared" si="5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1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6"/>
        <v>film &amp; video</v>
      </c>
      <c r="R601" t="str">
        <f t="shared" si="57"/>
        <v>documentary</v>
      </c>
      <c r="S601" s="8">
        <f t="shared" si="58"/>
        <v>42047.25</v>
      </c>
      <c r="T601" s="8">
        <f t="shared" si="5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1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6"/>
        <v>food</v>
      </c>
      <c r="R602" t="str">
        <f t="shared" si="57"/>
        <v>food trucks</v>
      </c>
      <c r="S602" s="8">
        <f t="shared" si="58"/>
        <v>41485.208333333336</v>
      </c>
      <c r="T602" s="8">
        <f t="shared" si="5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1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6"/>
        <v>technology</v>
      </c>
      <c r="R603" t="str">
        <f t="shared" si="57"/>
        <v>wearables</v>
      </c>
      <c r="S603" s="8">
        <f t="shared" si="58"/>
        <v>41789.208333333336</v>
      </c>
      <c r="T603" s="8">
        <f t="shared" si="5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1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6"/>
        <v>theater</v>
      </c>
      <c r="R604" t="str">
        <f t="shared" si="57"/>
        <v>plays</v>
      </c>
      <c r="S604" s="8">
        <f t="shared" si="58"/>
        <v>42160.208333333328</v>
      </c>
      <c r="T604" s="8">
        <f t="shared" si="5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1">
        <f t="shared" si="54"/>
        <v>119.66037735849055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6"/>
        <v>theater</v>
      </c>
      <c r="R605" t="str">
        <f t="shared" si="57"/>
        <v>plays</v>
      </c>
      <c r="S605" s="8">
        <f t="shared" si="58"/>
        <v>43573.208333333328</v>
      </c>
      <c r="T605" s="8">
        <f t="shared" si="5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1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6"/>
        <v>theater</v>
      </c>
      <c r="R606" t="str">
        <f t="shared" si="57"/>
        <v>plays</v>
      </c>
      <c r="S606" s="8">
        <f t="shared" si="58"/>
        <v>40565.25</v>
      </c>
      <c r="T606" s="8">
        <f t="shared" si="5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1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6"/>
        <v>publishing</v>
      </c>
      <c r="R607" t="str">
        <f t="shared" si="57"/>
        <v>nonfiction</v>
      </c>
      <c r="S607" s="8">
        <f t="shared" si="58"/>
        <v>42280.208333333328</v>
      </c>
      <c r="T607" s="8">
        <f t="shared" si="5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1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6"/>
        <v>music</v>
      </c>
      <c r="R608" t="str">
        <f t="shared" si="57"/>
        <v>rock</v>
      </c>
      <c r="S608" s="8">
        <f t="shared" si="58"/>
        <v>42436.25</v>
      </c>
      <c r="T608" s="8">
        <f t="shared" si="5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1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6"/>
        <v>food</v>
      </c>
      <c r="R609" t="str">
        <f t="shared" si="57"/>
        <v>food trucks</v>
      </c>
      <c r="S609" s="8">
        <f t="shared" si="58"/>
        <v>41721.208333333336</v>
      </c>
      <c r="T609" s="8">
        <f t="shared" si="5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1">
        <f t="shared" si="54"/>
        <v>283.97435897435901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6"/>
        <v>music</v>
      </c>
      <c r="R610" t="str">
        <f t="shared" si="57"/>
        <v>jazz</v>
      </c>
      <c r="S610" s="8">
        <f t="shared" si="58"/>
        <v>43530.25</v>
      </c>
      <c r="T610" s="8">
        <f t="shared" si="5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1">
        <f t="shared" si="54"/>
        <v>120.41999999999999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6"/>
        <v>film &amp; video</v>
      </c>
      <c r="R611" t="str">
        <f t="shared" si="57"/>
        <v>science fiction</v>
      </c>
      <c r="S611" s="8">
        <f t="shared" si="58"/>
        <v>43481.25</v>
      </c>
      <c r="T611" s="8">
        <f t="shared" si="5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1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6"/>
        <v>theater</v>
      </c>
      <c r="R612" t="str">
        <f t="shared" si="57"/>
        <v>plays</v>
      </c>
      <c r="S612" s="8">
        <f t="shared" si="58"/>
        <v>41259.25</v>
      </c>
      <c r="T612" s="8">
        <f t="shared" si="5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1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6"/>
        <v>theater</v>
      </c>
      <c r="R613" t="str">
        <f t="shared" si="57"/>
        <v>plays</v>
      </c>
      <c r="S613" s="8">
        <f t="shared" si="58"/>
        <v>41480.208333333336</v>
      </c>
      <c r="T613" s="8">
        <f t="shared" si="5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1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6"/>
        <v>music</v>
      </c>
      <c r="R614" t="str">
        <f t="shared" si="57"/>
        <v>electric music</v>
      </c>
      <c r="S614" s="8">
        <f t="shared" si="58"/>
        <v>40474.208333333336</v>
      </c>
      <c r="T614" s="8">
        <f t="shared" si="5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1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6"/>
        <v>theater</v>
      </c>
      <c r="R615" t="str">
        <f t="shared" si="57"/>
        <v>plays</v>
      </c>
      <c r="S615" s="8">
        <f t="shared" si="58"/>
        <v>42973.208333333328</v>
      </c>
      <c r="T615" s="8">
        <f t="shared" si="5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1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6"/>
        <v>theater</v>
      </c>
      <c r="R616" t="str">
        <f t="shared" si="57"/>
        <v>plays</v>
      </c>
      <c r="S616" s="8">
        <f t="shared" si="58"/>
        <v>42746.25</v>
      </c>
      <c r="T616" s="8">
        <f t="shared" si="5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1">
        <f t="shared" si="54"/>
        <v>170.44705882352943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6"/>
        <v>theater</v>
      </c>
      <c r="R617" t="str">
        <f t="shared" si="57"/>
        <v>plays</v>
      </c>
      <c r="S617" s="8">
        <f t="shared" si="58"/>
        <v>42489.208333333328</v>
      </c>
      <c r="T617" s="8">
        <f t="shared" si="5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1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6"/>
        <v>music</v>
      </c>
      <c r="R618" t="str">
        <f t="shared" si="57"/>
        <v>indie rock</v>
      </c>
      <c r="S618" s="8">
        <f t="shared" si="58"/>
        <v>41537.208333333336</v>
      </c>
      <c r="T618" s="8">
        <f t="shared" si="5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1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6"/>
        <v>theater</v>
      </c>
      <c r="R619" t="str">
        <f t="shared" si="57"/>
        <v>plays</v>
      </c>
      <c r="S619" s="8">
        <f t="shared" si="58"/>
        <v>41794.208333333336</v>
      </c>
      <c r="T619" s="8">
        <f t="shared" si="5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1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6"/>
        <v>publishing</v>
      </c>
      <c r="R620" t="str">
        <f t="shared" si="57"/>
        <v>nonfiction</v>
      </c>
      <c r="S620" s="8">
        <f t="shared" si="58"/>
        <v>41396.208333333336</v>
      </c>
      <c r="T620" s="8">
        <f t="shared" si="5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1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6"/>
        <v>theater</v>
      </c>
      <c r="R621" t="str">
        <f t="shared" si="57"/>
        <v>plays</v>
      </c>
      <c r="S621" s="8">
        <f t="shared" si="58"/>
        <v>40669.208333333336</v>
      </c>
      <c r="T621" s="8">
        <f t="shared" si="5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1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6"/>
        <v>photography</v>
      </c>
      <c r="R622" t="str">
        <f t="shared" si="57"/>
        <v>photography books</v>
      </c>
      <c r="S622" s="8">
        <f t="shared" si="58"/>
        <v>42559.208333333328</v>
      </c>
      <c r="T622" s="8">
        <f t="shared" si="5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1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6"/>
        <v>theater</v>
      </c>
      <c r="R623" t="str">
        <f t="shared" si="57"/>
        <v>plays</v>
      </c>
      <c r="S623" s="8">
        <f t="shared" si="58"/>
        <v>42626.208333333328</v>
      </c>
      <c r="T623" s="8">
        <f t="shared" si="5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1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6"/>
        <v>music</v>
      </c>
      <c r="R624" t="str">
        <f t="shared" si="57"/>
        <v>indie rock</v>
      </c>
      <c r="S624" s="8">
        <f t="shared" si="58"/>
        <v>43205.208333333328</v>
      </c>
      <c r="T624" s="8">
        <f t="shared" si="5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1">
        <f t="shared" si="54"/>
        <v>159.92152704135739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6"/>
        <v>theater</v>
      </c>
      <c r="R625" t="str">
        <f t="shared" si="57"/>
        <v>plays</v>
      </c>
      <c r="S625" s="8">
        <f t="shared" si="58"/>
        <v>42201.208333333328</v>
      </c>
      <c r="T625" s="8">
        <f t="shared" si="5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1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6"/>
        <v>photography</v>
      </c>
      <c r="R626" t="str">
        <f t="shared" si="57"/>
        <v>photography books</v>
      </c>
      <c r="S626" s="8">
        <f t="shared" si="58"/>
        <v>42029.25</v>
      </c>
      <c r="T626" s="8">
        <f t="shared" si="5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1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6"/>
        <v>theater</v>
      </c>
      <c r="R627" t="str">
        <f t="shared" si="57"/>
        <v>plays</v>
      </c>
      <c r="S627" s="8">
        <f t="shared" si="58"/>
        <v>43857.25</v>
      </c>
      <c r="T627" s="8">
        <f t="shared" si="5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1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6"/>
        <v>theater</v>
      </c>
      <c r="R628" t="str">
        <f t="shared" si="57"/>
        <v>plays</v>
      </c>
      <c r="S628" s="8">
        <f t="shared" si="58"/>
        <v>40449.208333333336</v>
      </c>
      <c r="T628" s="8">
        <f t="shared" si="5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1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6"/>
        <v>food</v>
      </c>
      <c r="R629" t="str">
        <f t="shared" si="57"/>
        <v>food trucks</v>
      </c>
      <c r="S629" s="8">
        <f t="shared" si="58"/>
        <v>40345.208333333336</v>
      </c>
      <c r="T629" s="8">
        <f t="shared" si="5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1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6"/>
        <v>music</v>
      </c>
      <c r="R630" t="str">
        <f t="shared" si="57"/>
        <v>indie rock</v>
      </c>
      <c r="S630" s="8">
        <f t="shared" si="58"/>
        <v>40455.208333333336</v>
      </c>
      <c r="T630" s="8">
        <f t="shared" si="5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1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6"/>
        <v>theater</v>
      </c>
      <c r="R631" t="str">
        <f t="shared" si="57"/>
        <v>plays</v>
      </c>
      <c r="S631" s="8">
        <f t="shared" si="58"/>
        <v>42557.208333333328</v>
      </c>
      <c r="T631" s="8">
        <f t="shared" si="5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1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6"/>
        <v>theater</v>
      </c>
      <c r="R632" t="str">
        <f t="shared" si="57"/>
        <v>plays</v>
      </c>
      <c r="S632" s="8">
        <f t="shared" si="58"/>
        <v>43586.208333333328</v>
      </c>
      <c r="T632" s="8">
        <f t="shared" si="5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1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6"/>
        <v>theater</v>
      </c>
      <c r="R633" t="str">
        <f t="shared" si="57"/>
        <v>plays</v>
      </c>
      <c r="S633" s="8">
        <f t="shared" si="58"/>
        <v>43550.208333333328</v>
      </c>
      <c r="T633" s="8">
        <f t="shared" si="5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1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6"/>
        <v>theater</v>
      </c>
      <c r="R634" t="str">
        <f t="shared" si="57"/>
        <v>plays</v>
      </c>
      <c r="S634" s="8">
        <f t="shared" si="58"/>
        <v>41945.208333333336</v>
      </c>
      <c r="T634" s="8">
        <f t="shared" si="5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1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6"/>
        <v>film &amp; video</v>
      </c>
      <c r="R635" t="str">
        <f t="shared" si="57"/>
        <v>animation</v>
      </c>
      <c r="S635" s="8">
        <f t="shared" si="58"/>
        <v>42315.25</v>
      </c>
      <c r="T635" s="8">
        <f t="shared" si="5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1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6"/>
        <v>film &amp; video</v>
      </c>
      <c r="R636" t="str">
        <f t="shared" si="57"/>
        <v>television</v>
      </c>
      <c r="S636" s="8">
        <f t="shared" si="58"/>
        <v>42819.208333333328</v>
      </c>
      <c r="T636" s="8">
        <f t="shared" si="5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1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6"/>
        <v>film &amp; video</v>
      </c>
      <c r="R637" t="str">
        <f t="shared" si="57"/>
        <v>television</v>
      </c>
      <c r="S637" s="8">
        <f t="shared" si="58"/>
        <v>41314.25</v>
      </c>
      <c r="T637" s="8">
        <f t="shared" si="5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1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6"/>
        <v>film &amp; video</v>
      </c>
      <c r="R638" t="str">
        <f t="shared" si="57"/>
        <v>animation</v>
      </c>
      <c r="S638" s="8">
        <f t="shared" si="58"/>
        <v>40926.25</v>
      </c>
      <c r="T638" s="8">
        <f t="shared" si="5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1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6"/>
        <v>theater</v>
      </c>
      <c r="R639" t="str">
        <f t="shared" si="57"/>
        <v>plays</v>
      </c>
      <c r="S639" s="8">
        <f t="shared" si="58"/>
        <v>42688.25</v>
      </c>
      <c r="T639" s="8">
        <f t="shared" si="5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1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6"/>
        <v>theater</v>
      </c>
      <c r="R640" t="str">
        <f t="shared" si="57"/>
        <v>plays</v>
      </c>
      <c r="S640" s="8">
        <f t="shared" si="58"/>
        <v>40386.208333333336</v>
      </c>
      <c r="T640" s="8">
        <f t="shared" si="5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1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6"/>
        <v>film &amp; video</v>
      </c>
      <c r="R641" t="str">
        <f t="shared" si="57"/>
        <v>drama</v>
      </c>
      <c r="S641" s="8">
        <f t="shared" si="58"/>
        <v>43309.208333333328</v>
      </c>
      <c r="T641" s="8">
        <f t="shared" si="5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1">
        <f t="shared" si="54"/>
        <v>16.501669449081803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6"/>
        <v>theater</v>
      </c>
      <c r="R642" t="str">
        <f t="shared" si="57"/>
        <v>plays</v>
      </c>
      <c r="S642" s="8">
        <f t="shared" si="58"/>
        <v>42387.25</v>
      </c>
      <c r="T642" s="8">
        <f t="shared" si="5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1">
        <f t="shared" ref="F643:F706" si="60">(E643/D643)*100</f>
        <v>119.96808510638297</v>
      </c>
      <c r="G643" t="s">
        <v>20</v>
      </c>
      <c r="H643">
        <v>194</v>
      </c>
      <c r="I643" s="5">
        <f t="shared" ref="I643:I706" si="61">AVERAGE(E643/H643)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2">_xlfn.TEXTBEFORE(P643,"/")</f>
        <v>theater</v>
      </c>
      <c r="R643" t="str">
        <f t="shared" ref="R643:R706" si="63">_xlfn.TEXTAFTER(P643,"/")</f>
        <v>plays</v>
      </c>
      <c r="S643" s="8">
        <f t="shared" ref="S643:S706" si="64">(((L643/60)/60)/24)+DATE(1970,1,1)</f>
        <v>42786.25</v>
      </c>
      <c r="T643" s="8">
        <f t="shared" ref="T643:T706" si="65">(((M643/60)/60)/24)+DATE(1970,1,1)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1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2"/>
        <v>technology</v>
      </c>
      <c r="R644" t="str">
        <f t="shared" si="63"/>
        <v>wearables</v>
      </c>
      <c r="S644" s="8">
        <f t="shared" si="64"/>
        <v>43451.25</v>
      </c>
      <c r="T644" s="8">
        <f t="shared" si="65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1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2"/>
        <v>theater</v>
      </c>
      <c r="R645" t="str">
        <f t="shared" si="63"/>
        <v>plays</v>
      </c>
      <c r="S645" s="8">
        <f t="shared" si="64"/>
        <v>42795.25</v>
      </c>
      <c r="T645" s="8">
        <f t="shared" si="65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1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2"/>
        <v>theater</v>
      </c>
      <c r="R646" t="str">
        <f t="shared" si="63"/>
        <v>plays</v>
      </c>
      <c r="S646" s="8">
        <f t="shared" si="64"/>
        <v>43452.25</v>
      </c>
      <c r="T646" s="8">
        <f t="shared" si="65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1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2"/>
        <v>music</v>
      </c>
      <c r="R647" t="str">
        <f t="shared" si="63"/>
        <v>rock</v>
      </c>
      <c r="S647" s="8">
        <f t="shared" si="64"/>
        <v>43369.208333333328</v>
      </c>
      <c r="T647" s="8">
        <f t="shared" si="65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1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2"/>
        <v>games</v>
      </c>
      <c r="R648" t="str">
        <f t="shared" si="63"/>
        <v>video games</v>
      </c>
      <c r="S648" s="8">
        <f t="shared" si="64"/>
        <v>41346.208333333336</v>
      </c>
      <c r="T648" s="8">
        <f t="shared" si="65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1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2"/>
        <v>publishing</v>
      </c>
      <c r="R649" t="str">
        <f t="shared" si="63"/>
        <v>translations</v>
      </c>
      <c r="S649" s="8">
        <f t="shared" si="64"/>
        <v>43199.208333333328</v>
      </c>
      <c r="T649" s="8">
        <f t="shared" si="65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1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2"/>
        <v>food</v>
      </c>
      <c r="R650" t="str">
        <f t="shared" si="63"/>
        <v>food trucks</v>
      </c>
      <c r="S650" s="8">
        <f t="shared" si="64"/>
        <v>42922.208333333328</v>
      </c>
      <c r="T650" s="8">
        <f t="shared" si="65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1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2"/>
        <v>theater</v>
      </c>
      <c r="R651" t="str">
        <f t="shared" si="63"/>
        <v>plays</v>
      </c>
      <c r="S651" s="8">
        <f t="shared" si="64"/>
        <v>40471.208333333336</v>
      </c>
      <c r="T651" s="8">
        <f t="shared" si="65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1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2"/>
        <v>music</v>
      </c>
      <c r="R652" t="str">
        <f t="shared" si="63"/>
        <v>jazz</v>
      </c>
      <c r="S652" s="8">
        <f t="shared" si="64"/>
        <v>41828.208333333336</v>
      </c>
      <c r="T652" s="8">
        <f t="shared" si="65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1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2"/>
        <v>film &amp; video</v>
      </c>
      <c r="R653" t="str">
        <f t="shared" si="63"/>
        <v>shorts</v>
      </c>
      <c r="S653" s="8">
        <f t="shared" si="64"/>
        <v>41692.25</v>
      </c>
      <c r="T653" s="8">
        <f t="shared" si="65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1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2"/>
        <v>technology</v>
      </c>
      <c r="R654" t="str">
        <f t="shared" si="63"/>
        <v>web</v>
      </c>
      <c r="S654" s="8">
        <f t="shared" si="64"/>
        <v>42587.208333333328</v>
      </c>
      <c r="T654" s="8">
        <f t="shared" si="65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1">
        <f t="shared" si="60"/>
        <v>2338.833333333333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2"/>
        <v>technology</v>
      </c>
      <c r="R655" t="str">
        <f t="shared" si="63"/>
        <v>web</v>
      </c>
      <c r="S655" s="8">
        <f t="shared" si="64"/>
        <v>42468.208333333328</v>
      </c>
      <c r="T655" s="8">
        <f t="shared" si="65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1">
        <f t="shared" si="60"/>
        <v>508.38857142857148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2"/>
        <v>music</v>
      </c>
      <c r="R656" t="str">
        <f t="shared" si="63"/>
        <v>metal</v>
      </c>
      <c r="S656" s="8">
        <f t="shared" si="64"/>
        <v>42240.208333333328</v>
      </c>
      <c r="T656" s="8">
        <f t="shared" si="65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1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2"/>
        <v>photography</v>
      </c>
      <c r="R657" t="str">
        <f t="shared" si="63"/>
        <v>photography books</v>
      </c>
      <c r="S657" s="8">
        <f t="shared" si="64"/>
        <v>42796.25</v>
      </c>
      <c r="T657" s="8">
        <f t="shared" si="65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1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2"/>
        <v>food</v>
      </c>
      <c r="R658" t="str">
        <f t="shared" si="63"/>
        <v>food trucks</v>
      </c>
      <c r="S658" s="8">
        <f t="shared" si="64"/>
        <v>43097.25</v>
      </c>
      <c r="T658" s="8">
        <f t="shared" si="65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1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2"/>
        <v>film &amp; video</v>
      </c>
      <c r="R659" t="str">
        <f t="shared" si="63"/>
        <v>science fiction</v>
      </c>
      <c r="S659" s="8">
        <f t="shared" si="64"/>
        <v>43096.25</v>
      </c>
      <c r="T659" s="8">
        <f t="shared" si="65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1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2"/>
        <v>music</v>
      </c>
      <c r="R660" t="str">
        <f t="shared" si="63"/>
        <v>rock</v>
      </c>
      <c r="S660" s="8">
        <f t="shared" si="64"/>
        <v>42246.208333333328</v>
      </c>
      <c r="T660" s="8">
        <f t="shared" si="65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1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2"/>
        <v>film &amp; video</v>
      </c>
      <c r="R661" t="str">
        <f t="shared" si="63"/>
        <v>documentary</v>
      </c>
      <c r="S661" s="8">
        <f t="shared" si="64"/>
        <v>40570.25</v>
      </c>
      <c r="T661" s="8">
        <f t="shared" si="65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1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2"/>
        <v>theater</v>
      </c>
      <c r="R662" t="str">
        <f t="shared" si="63"/>
        <v>plays</v>
      </c>
      <c r="S662" s="8">
        <f t="shared" si="64"/>
        <v>42237.208333333328</v>
      </c>
      <c r="T662" s="8">
        <f t="shared" si="65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1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2"/>
        <v>music</v>
      </c>
      <c r="R663" t="str">
        <f t="shared" si="63"/>
        <v>jazz</v>
      </c>
      <c r="S663" s="8">
        <f t="shared" si="64"/>
        <v>40996.208333333336</v>
      </c>
      <c r="T663" s="8">
        <f t="shared" si="65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1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2"/>
        <v>theater</v>
      </c>
      <c r="R664" t="str">
        <f t="shared" si="63"/>
        <v>plays</v>
      </c>
      <c r="S664" s="8">
        <f t="shared" si="64"/>
        <v>43443.25</v>
      </c>
      <c r="T664" s="8">
        <f t="shared" si="65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1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2"/>
        <v>theater</v>
      </c>
      <c r="R665" t="str">
        <f t="shared" si="63"/>
        <v>plays</v>
      </c>
      <c r="S665" s="8">
        <f t="shared" si="64"/>
        <v>40458.208333333336</v>
      </c>
      <c r="T665" s="8">
        <f t="shared" si="65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1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2"/>
        <v>music</v>
      </c>
      <c r="R666" t="str">
        <f t="shared" si="63"/>
        <v>jazz</v>
      </c>
      <c r="S666" s="8">
        <f t="shared" si="64"/>
        <v>40959.25</v>
      </c>
      <c r="T666" s="8">
        <f t="shared" si="65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1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2"/>
        <v>film &amp; video</v>
      </c>
      <c r="R667" t="str">
        <f t="shared" si="63"/>
        <v>documentary</v>
      </c>
      <c r="S667" s="8">
        <f t="shared" si="64"/>
        <v>40733.208333333336</v>
      </c>
      <c r="T667" s="8">
        <f t="shared" si="65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1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2"/>
        <v>theater</v>
      </c>
      <c r="R668" t="str">
        <f t="shared" si="63"/>
        <v>plays</v>
      </c>
      <c r="S668" s="8">
        <f t="shared" si="64"/>
        <v>41516.208333333336</v>
      </c>
      <c r="T668" s="8">
        <f t="shared" si="65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1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2"/>
        <v>journalism</v>
      </c>
      <c r="R669" t="str">
        <f t="shared" si="63"/>
        <v>audio</v>
      </c>
      <c r="S669" s="8">
        <f t="shared" si="64"/>
        <v>41892.208333333336</v>
      </c>
      <c r="T669" s="8">
        <f t="shared" si="65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1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2"/>
        <v>theater</v>
      </c>
      <c r="R670" t="str">
        <f t="shared" si="63"/>
        <v>plays</v>
      </c>
      <c r="S670" s="8">
        <f t="shared" si="64"/>
        <v>41122.208333333336</v>
      </c>
      <c r="T670" s="8">
        <f t="shared" si="65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1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2"/>
        <v>theater</v>
      </c>
      <c r="R671" t="str">
        <f t="shared" si="63"/>
        <v>plays</v>
      </c>
      <c r="S671" s="8">
        <f t="shared" si="64"/>
        <v>42912.208333333328</v>
      </c>
      <c r="T671" s="8">
        <f t="shared" si="65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1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2"/>
        <v>music</v>
      </c>
      <c r="R672" t="str">
        <f t="shared" si="63"/>
        <v>indie rock</v>
      </c>
      <c r="S672" s="8">
        <f t="shared" si="64"/>
        <v>42425.25</v>
      </c>
      <c r="T672" s="8">
        <f t="shared" si="65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1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2"/>
        <v>theater</v>
      </c>
      <c r="R673" t="str">
        <f t="shared" si="63"/>
        <v>plays</v>
      </c>
      <c r="S673" s="8">
        <f t="shared" si="64"/>
        <v>40390.208333333336</v>
      </c>
      <c r="T673" s="8">
        <f t="shared" si="65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1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2"/>
        <v>theater</v>
      </c>
      <c r="R674" t="str">
        <f t="shared" si="63"/>
        <v>plays</v>
      </c>
      <c r="S674" s="8">
        <f t="shared" si="64"/>
        <v>43180.208333333328</v>
      </c>
      <c r="T674" s="8">
        <f t="shared" si="65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1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2"/>
        <v>music</v>
      </c>
      <c r="R675" t="str">
        <f t="shared" si="63"/>
        <v>indie rock</v>
      </c>
      <c r="S675" s="8">
        <f t="shared" si="64"/>
        <v>42475.208333333328</v>
      </c>
      <c r="T675" s="8">
        <f t="shared" si="65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1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2"/>
        <v>photography</v>
      </c>
      <c r="R676" t="str">
        <f t="shared" si="63"/>
        <v>photography books</v>
      </c>
      <c r="S676" s="8">
        <f t="shared" si="64"/>
        <v>40774.208333333336</v>
      </c>
      <c r="T676" s="8">
        <f t="shared" si="65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1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2"/>
        <v>journalism</v>
      </c>
      <c r="R677" t="str">
        <f t="shared" si="63"/>
        <v>audio</v>
      </c>
      <c r="S677" s="8">
        <f t="shared" si="64"/>
        <v>43719.208333333328</v>
      </c>
      <c r="T677" s="8">
        <f t="shared" si="65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1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2"/>
        <v>photography</v>
      </c>
      <c r="R678" t="str">
        <f t="shared" si="63"/>
        <v>photography books</v>
      </c>
      <c r="S678" s="8">
        <f t="shared" si="64"/>
        <v>41178.208333333336</v>
      </c>
      <c r="T678" s="8">
        <f t="shared" si="65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1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2"/>
        <v>publishing</v>
      </c>
      <c r="R679" t="str">
        <f t="shared" si="63"/>
        <v>fiction</v>
      </c>
      <c r="S679" s="8">
        <f t="shared" si="64"/>
        <v>42561.208333333328</v>
      </c>
      <c r="T679" s="8">
        <f t="shared" si="65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1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2"/>
        <v>film &amp; video</v>
      </c>
      <c r="R680" t="str">
        <f t="shared" si="63"/>
        <v>drama</v>
      </c>
      <c r="S680" s="8">
        <f t="shared" si="64"/>
        <v>43484.25</v>
      </c>
      <c r="T680" s="8">
        <f t="shared" si="65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1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2"/>
        <v>food</v>
      </c>
      <c r="R681" t="str">
        <f t="shared" si="63"/>
        <v>food trucks</v>
      </c>
      <c r="S681" s="8">
        <f t="shared" si="64"/>
        <v>43756.208333333328</v>
      </c>
      <c r="T681" s="8">
        <f t="shared" si="65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1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2"/>
        <v>games</v>
      </c>
      <c r="R682" t="str">
        <f t="shared" si="63"/>
        <v>mobile games</v>
      </c>
      <c r="S682" s="8">
        <f t="shared" si="64"/>
        <v>43813.25</v>
      </c>
      <c r="T682" s="8">
        <f t="shared" si="65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1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2"/>
        <v>theater</v>
      </c>
      <c r="R683" t="str">
        <f t="shared" si="63"/>
        <v>plays</v>
      </c>
      <c r="S683" s="8">
        <f t="shared" si="64"/>
        <v>40898.25</v>
      </c>
      <c r="T683" s="8">
        <f t="shared" si="65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1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2"/>
        <v>theater</v>
      </c>
      <c r="R684" t="str">
        <f t="shared" si="63"/>
        <v>plays</v>
      </c>
      <c r="S684" s="8">
        <f t="shared" si="64"/>
        <v>41619.25</v>
      </c>
      <c r="T684" s="8">
        <f t="shared" si="65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1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2"/>
        <v>theater</v>
      </c>
      <c r="R685" t="str">
        <f t="shared" si="63"/>
        <v>plays</v>
      </c>
      <c r="S685" s="8">
        <f t="shared" si="64"/>
        <v>43359.208333333328</v>
      </c>
      <c r="T685" s="8">
        <f t="shared" si="65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1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2"/>
        <v>publishing</v>
      </c>
      <c r="R686" t="str">
        <f t="shared" si="63"/>
        <v>nonfiction</v>
      </c>
      <c r="S686" s="8">
        <f t="shared" si="64"/>
        <v>40358.208333333336</v>
      </c>
      <c r="T686" s="8">
        <f t="shared" si="65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1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2"/>
        <v>theater</v>
      </c>
      <c r="R687" t="str">
        <f t="shared" si="63"/>
        <v>plays</v>
      </c>
      <c r="S687" s="8">
        <f t="shared" si="64"/>
        <v>42239.208333333328</v>
      </c>
      <c r="T687" s="8">
        <f t="shared" si="65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1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2"/>
        <v>technology</v>
      </c>
      <c r="R688" t="str">
        <f t="shared" si="63"/>
        <v>wearables</v>
      </c>
      <c r="S688" s="8">
        <f t="shared" si="64"/>
        <v>43186.208333333328</v>
      </c>
      <c r="T688" s="8">
        <f t="shared" si="65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1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2"/>
        <v>theater</v>
      </c>
      <c r="R689" t="str">
        <f t="shared" si="63"/>
        <v>plays</v>
      </c>
      <c r="S689" s="8">
        <f t="shared" si="64"/>
        <v>42806.25</v>
      </c>
      <c r="T689" s="8">
        <f t="shared" si="65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1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2"/>
        <v>film &amp; video</v>
      </c>
      <c r="R690" t="str">
        <f t="shared" si="63"/>
        <v>television</v>
      </c>
      <c r="S690" s="8">
        <f t="shared" si="64"/>
        <v>43475.25</v>
      </c>
      <c r="T690" s="8">
        <f t="shared" si="65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1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2"/>
        <v>technology</v>
      </c>
      <c r="R691" t="str">
        <f t="shared" si="63"/>
        <v>web</v>
      </c>
      <c r="S691" s="8">
        <f t="shared" si="64"/>
        <v>41576.208333333336</v>
      </c>
      <c r="T691" s="8">
        <f t="shared" si="65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1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2"/>
        <v>film &amp; video</v>
      </c>
      <c r="R692" t="str">
        <f t="shared" si="63"/>
        <v>documentary</v>
      </c>
      <c r="S692" s="8">
        <f t="shared" si="64"/>
        <v>40874.25</v>
      </c>
      <c r="T692" s="8">
        <f t="shared" si="65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1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2"/>
        <v>film &amp; video</v>
      </c>
      <c r="R693" t="str">
        <f t="shared" si="63"/>
        <v>documentary</v>
      </c>
      <c r="S693" s="8">
        <f t="shared" si="64"/>
        <v>41185.208333333336</v>
      </c>
      <c r="T693" s="8">
        <f t="shared" si="65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1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2"/>
        <v>music</v>
      </c>
      <c r="R694" t="str">
        <f t="shared" si="63"/>
        <v>rock</v>
      </c>
      <c r="S694" s="8">
        <f t="shared" si="64"/>
        <v>43655.208333333328</v>
      </c>
      <c r="T694" s="8">
        <f t="shared" si="65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1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2"/>
        <v>theater</v>
      </c>
      <c r="R695" t="str">
        <f t="shared" si="63"/>
        <v>plays</v>
      </c>
      <c r="S695" s="8">
        <f t="shared" si="64"/>
        <v>43025.208333333328</v>
      </c>
      <c r="T695" s="8">
        <f t="shared" si="65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1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2"/>
        <v>theater</v>
      </c>
      <c r="R696" t="str">
        <f t="shared" si="63"/>
        <v>plays</v>
      </c>
      <c r="S696" s="8">
        <f t="shared" si="64"/>
        <v>43066.25</v>
      </c>
      <c r="T696" s="8">
        <f t="shared" si="65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1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2"/>
        <v>music</v>
      </c>
      <c r="R697" t="str">
        <f t="shared" si="63"/>
        <v>rock</v>
      </c>
      <c r="S697" s="8">
        <f t="shared" si="64"/>
        <v>42322.25</v>
      </c>
      <c r="T697" s="8">
        <f t="shared" si="65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1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2"/>
        <v>theater</v>
      </c>
      <c r="R698" t="str">
        <f t="shared" si="63"/>
        <v>plays</v>
      </c>
      <c r="S698" s="8">
        <f t="shared" si="64"/>
        <v>42114.208333333328</v>
      </c>
      <c r="T698" s="8">
        <f t="shared" si="65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1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2"/>
        <v>music</v>
      </c>
      <c r="R699" t="str">
        <f t="shared" si="63"/>
        <v>electric music</v>
      </c>
      <c r="S699" s="8">
        <f t="shared" si="64"/>
        <v>43190.208333333328</v>
      </c>
      <c r="T699" s="8">
        <f t="shared" si="65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1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2"/>
        <v>technology</v>
      </c>
      <c r="R700" t="str">
        <f t="shared" si="63"/>
        <v>wearables</v>
      </c>
      <c r="S700" s="8">
        <f t="shared" si="64"/>
        <v>40871.25</v>
      </c>
      <c r="T700" s="8">
        <f t="shared" si="65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1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2"/>
        <v>film &amp; video</v>
      </c>
      <c r="R701" t="str">
        <f t="shared" si="63"/>
        <v>drama</v>
      </c>
      <c r="S701" s="8">
        <f t="shared" si="64"/>
        <v>43641.208333333328</v>
      </c>
      <c r="T701" s="8">
        <f t="shared" si="65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1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2"/>
        <v>technology</v>
      </c>
      <c r="R702" t="str">
        <f t="shared" si="63"/>
        <v>wearables</v>
      </c>
      <c r="S702" s="8">
        <f t="shared" si="64"/>
        <v>40203.25</v>
      </c>
      <c r="T702" s="8">
        <f t="shared" si="65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1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2"/>
        <v>theater</v>
      </c>
      <c r="R703" t="str">
        <f t="shared" si="63"/>
        <v>plays</v>
      </c>
      <c r="S703" s="8">
        <f t="shared" si="64"/>
        <v>40629.208333333336</v>
      </c>
      <c r="T703" s="8">
        <f t="shared" si="65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1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2"/>
        <v>technology</v>
      </c>
      <c r="R704" t="str">
        <f t="shared" si="63"/>
        <v>wearables</v>
      </c>
      <c r="S704" s="8">
        <f t="shared" si="64"/>
        <v>41477.208333333336</v>
      </c>
      <c r="T704" s="8">
        <f t="shared" si="65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1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2"/>
        <v>publishing</v>
      </c>
      <c r="R705" t="str">
        <f t="shared" si="63"/>
        <v>translations</v>
      </c>
      <c r="S705" s="8">
        <f t="shared" si="64"/>
        <v>41020.208333333336</v>
      </c>
      <c r="T705" s="8">
        <f t="shared" si="65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1">
        <f t="shared" si="60"/>
        <v>122.78160919540231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2"/>
        <v>film &amp; video</v>
      </c>
      <c r="R706" t="str">
        <f t="shared" si="63"/>
        <v>animation</v>
      </c>
      <c r="S706" s="8">
        <f t="shared" si="64"/>
        <v>42555.208333333328</v>
      </c>
      <c r="T706" s="8">
        <f t="shared" si="65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1">
        <f t="shared" ref="F707:F770" si="66">(E707/D707)*100</f>
        <v>99.026517383618156</v>
      </c>
      <c r="G707" t="s">
        <v>14</v>
      </c>
      <c r="H707">
        <v>2025</v>
      </c>
      <c r="I707" s="5">
        <f t="shared" ref="I707:I770" si="67">AVERAGE(E707/H707)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8">_xlfn.TEXTBEFORE(P707,"/")</f>
        <v>publishing</v>
      </c>
      <c r="R707" t="str">
        <f t="shared" ref="R707:R770" si="69">_xlfn.TEXTAFTER(P707,"/")</f>
        <v>nonfiction</v>
      </c>
      <c r="S707" s="8">
        <f t="shared" ref="S707:S770" si="70">(((L707/60)/60)/24)+DATE(1970,1,1)</f>
        <v>41619.25</v>
      </c>
      <c r="T707" s="8">
        <f t="shared" ref="T707:T770" si="71">(((M707/60)/60)/24)+DATE(1970,1,1)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1">
        <f t="shared" si="66"/>
        <v>127.84686346863469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8"/>
        <v>technology</v>
      </c>
      <c r="R708" t="str">
        <f t="shared" si="69"/>
        <v>web</v>
      </c>
      <c r="S708" s="8">
        <f t="shared" si="70"/>
        <v>43471.25</v>
      </c>
      <c r="T708" s="8">
        <f t="shared" si="71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1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8"/>
        <v>film &amp; video</v>
      </c>
      <c r="R709" t="str">
        <f t="shared" si="69"/>
        <v>drama</v>
      </c>
      <c r="S709" s="8">
        <f t="shared" si="70"/>
        <v>43442.25</v>
      </c>
      <c r="T709" s="8">
        <f t="shared" si="71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1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8"/>
        <v>theater</v>
      </c>
      <c r="R710" t="str">
        <f t="shared" si="69"/>
        <v>plays</v>
      </c>
      <c r="S710" s="8">
        <f t="shared" si="70"/>
        <v>42877.208333333328</v>
      </c>
      <c r="T710" s="8">
        <f t="shared" si="71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1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8"/>
        <v>theater</v>
      </c>
      <c r="R711" t="str">
        <f t="shared" si="69"/>
        <v>plays</v>
      </c>
      <c r="S711" s="8">
        <f t="shared" si="70"/>
        <v>41018.208333333336</v>
      </c>
      <c r="T711" s="8">
        <f t="shared" si="71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1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8"/>
        <v>theater</v>
      </c>
      <c r="R712" t="str">
        <f t="shared" si="69"/>
        <v>plays</v>
      </c>
      <c r="S712" s="8">
        <f t="shared" si="70"/>
        <v>43295.208333333328</v>
      </c>
      <c r="T712" s="8">
        <f t="shared" si="71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1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8"/>
        <v>theater</v>
      </c>
      <c r="R713" t="str">
        <f t="shared" si="69"/>
        <v>plays</v>
      </c>
      <c r="S713" s="8">
        <f t="shared" si="70"/>
        <v>42393.25</v>
      </c>
      <c r="T713" s="8">
        <f t="shared" si="71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1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8"/>
        <v>theater</v>
      </c>
      <c r="R714" t="str">
        <f t="shared" si="69"/>
        <v>plays</v>
      </c>
      <c r="S714" s="8">
        <f t="shared" si="70"/>
        <v>42559.208333333328</v>
      </c>
      <c r="T714" s="8">
        <f t="shared" si="71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1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8"/>
        <v>publishing</v>
      </c>
      <c r="R715" t="str">
        <f t="shared" si="69"/>
        <v>radio &amp; podcasts</v>
      </c>
      <c r="S715" s="8">
        <f t="shared" si="70"/>
        <v>42604.208333333328</v>
      </c>
      <c r="T715" s="8">
        <f t="shared" si="71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1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8"/>
        <v>music</v>
      </c>
      <c r="R716" t="str">
        <f t="shared" si="69"/>
        <v>rock</v>
      </c>
      <c r="S716" s="8">
        <f t="shared" si="70"/>
        <v>41870.208333333336</v>
      </c>
      <c r="T716" s="8">
        <f t="shared" si="71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1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8"/>
        <v>games</v>
      </c>
      <c r="R717" t="str">
        <f t="shared" si="69"/>
        <v>mobile games</v>
      </c>
      <c r="S717" s="8">
        <f t="shared" si="70"/>
        <v>40397.208333333336</v>
      </c>
      <c r="T717" s="8">
        <f t="shared" si="71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1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8"/>
        <v>theater</v>
      </c>
      <c r="R718" t="str">
        <f t="shared" si="69"/>
        <v>plays</v>
      </c>
      <c r="S718" s="8">
        <f t="shared" si="70"/>
        <v>41465.208333333336</v>
      </c>
      <c r="T718" s="8">
        <f t="shared" si="71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1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8"/>
        <v>film &amp; video</v>
      </c>
      <c r="R719" t="str">
        <f t="shared" si="69"/>
        <v>documentary</v>
      </c>
      <c r="S719" s="8">
        <f t="shared" si="70"/>
        <v>40777.208333333336</v>
      </c>
      <c r="T719" s="8">
        <f t="shared" si="71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1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8"/>
        <v>technology</v>
      </c>
      <c r="R720" t="str">
        <f t="shared" si="69"/>
        <v>wearables</v>
      </c>
      <c r="S720" s="8">
        <f t="shared" si="70"/>
        <v>41442.208333333336</v>
      </c>
      <c r="T720" s="8">
        <f t="shared" si="71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1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8"/>
        <v>publishing</v>
      </c>
      <c r="R721" t="str">
        <f t="shared" si="69"/>
        <v>fiction</v>
      </c>
      <c r="S721" s="8">
        <f t="shared" si="70"/>
        <v>41058.208333333336</v>
      </c>
      <c r="T721" s="8">
        <f t="shared" si="71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1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8"/>
        <v>theater</v>
      </c>
      <c r="R722" t="str">
        <f t="shared" si="69"/>
        <v>plays</v>
      </c>
      <c r="S722" s="8">
        <f t="shared" si="70"/>
        <v>43152.25</v>
      </c>
      <c r="T722" s="8">
        <f t="shared" si="71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1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8"/>
        <v>music</v>
      </c>
      <c r="R723" t="str">
        <f t="shared" si="69"/>
        <v>rock</v>
      </c>
      <c r="S723" s="8">
        <f t="shared" si="70"/>
        <v>43194.208333333328</v>
      </c>
      <c r="T723" s="8">
        <f t="shared" si="71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1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8"/>
        <v>film &amp; video</v>
      </c>
      <c r="R724" t="str">
        <f t="shared" si="69"/>
        <v>documentary</v>
      </c>
      <c r="S724" s="8">
        <f t="shared" si="70"/>
        <v>43045.25</v>
      </c>
      <c r="T724" s="8">
        <f t="shared" si="71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1">
        <f t="shared" si="66"/>
        <v>270.40816326530609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8"/>
        <v>theater</v>
      </c>
      <c r="R725" t="str">
        <f t="shared" si="69"/>
        <v>plays</v>
      </c>
      <c r="S725" s="8">
        <f t="shared" si="70"/>
        <v>42431.25</v>
      </c>
      <c r="T725" s="8">
        <f t="shared" si="71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1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8"/>
        <v>theater</v>
      </c>
      <c r="R726" t="str">
        <f t="shared" si="69"/>
        <v>plays</v>
      </c>
      <c r="S726" s="8">
        <f t="shared" si="70"/>
        <v>41934.208333333336</v>
      </c>
      <c r="T726" s="8">
        <f t="shared" si="71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1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8"/>
        <v>games</v>
      </c>
      <c r="R727" t="str">
        <f t="shared" si="69"/>
        <v>mobile games</v>
      </c>
      <c r="S727" s="8">
        <f t="shared" si="70"/>
        <v>41958.25</v>
      </c>
      <c r="T727" s="8">
        <f t="shared" si="71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1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8"/>
        <v>theater</v>
      </c>
      <c r="R728" t="str">
        <f t="shared" si="69"/>
        <v>plays</v>
      </c>
      <c r="S728" s="8">
        <f t="shared" si="70"/>
        <v>40476.208333333336</v>
      </c>
      <c r="T728" s="8">
        <f t="shared" si="71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1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8"/>
        <v>technology</v>
      </c>
      <c r="R729" t="str">
        <f t="shared" si="69"/>
        <v>web</v>
      </c>
      <c r="S729" s="8">
        <f t="shared" si="70"/>
        <v>43485.25</v>
      </c>
      <c r="T729" s="8">
        <f t="shared" si="71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1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8"/>
        <v>theater</v>
      </c>
      <c r="R730" t="str">
        <f t="shared" si="69"/>
        <v>plays</v>
      </c>
      <c r="S730" s="8">
        <f t="shared" si="70"/>
        <v>42515.208333333328</v>
      </c>
      <c r="T730" s="8">
        <f t="shared" si="71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1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8"/>
        <v>film &amp; video</v>
      </c>
      <c r="R731" t="str">
        <f t="shared" si="69"/>
        <v>drama</v>
      </c>
      <c r="S731" s="8">
        <f t="shared" si="70"/>
        <v>41309.25</v>
      </c>
      <c r="T731" s="8">
        <f t="shared" si="71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1">
        <f t="shared" si="66"/>
        <v>412.6631944444444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8"/>
        <v>technology</v>
      </c>
      <c r="R732" t="str">
        <f t="shared" si="69"/>
        <v>wearables</v>
      </c>
      <c r="S732" s="8">
        <f t="shared" si="70"/>
        <v>42147.208333333328</v>
      </c>
      <c r="T732" s="8">
        <f t="shared" si="71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1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8"/>
        <v>technology</v>
      </c>
      <c r="R733" t="str">
        <f t="shared" si="69"/>
        <v>web</v>
      </c>
      <c r="S733" s="8">
        <f t="shared" si="70"/>
        <v>42939.208333333328</v>
      </c>
      <c r="T733" s="8">
        <f t="shared" si="71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1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8"/>
        <v>music</v>
      </c>
      <c r="R734" t="str">
        <f t="shared" si="69"/>
        <v>rock</v>
      </c>
      <c r="S734" s="8">
        <f t="shared" si="70"/>
        <v>42816.208333333328</v>
      </c>
      <c r="T734" s="8">
        <f t="shared" si="71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1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8"/>
        <v>music</v>
      </c>
      <c r="R735" t="str">
        <f t="shared" si="69"/>
        <v>metal</v>
      </c>
      <c r="S735" s="8">
        <f t="shared" si="70"/>
        <v>41844.208333333336</v>
      </c>
      <c r="T735" s="8">
        <f t="shared" si="71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1">
        <f t="shared" si="66"/>
        <v>319.14285714285711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8"/>
        <v>theater</v>
      </c>
      <c r="R736" t="str">
        <f t="shared" si="69"/>
        <v>plays</v>
      </c>
      <c r="S736" s="8">
        <f t="shared" si="70"/>
        <v>42763.25</v>
      </c>
      <c r="T736" s="8">
        <f t="shared" si="71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1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8"/>
        <v>photography</v>
      </c>
      <c r="R737" t="str">
        <f t="shared" si="69"/>
        <v>photography books</v>
      </c>
      <c r="S737" s="8">
        <f t="shared" si="70"/>
        <v>42459.208333333328</v>
      </c>
      <c r="T737" s="8">
        <f t="shared" si="71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1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8"/>
        <v>publishing</v>
      </c>
      <c r="R738" t="str">
        <f t="shared" si="69"/>
        <v>nonfiction</v>
      </c>
      <c r="S738" s="8">
        <f t="shared" si="70"/>
        <v>42055.25</v>
      </c>
      <c r="T738" s="8">
        <f t="shared" si="71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1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8"/>
        <v>music</v>
      </c>
      <c r="R739" t="str">
        <f t="shared" si="69"/>
        <v>indie rock</v>
      </c>
      <c r="S739" s="8">
        <f t="shared" si="70"/>
        <v>42685.25</v>
      </c>
      <c r="T739" s="8">
        <f t="shared" si="71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1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8"/>
        <v>theater</v>
      </c>
      <c r="R740" t="str">
        <f t="shared" si="69"/>
        <v>plays</v>
      </c>
      <c r="S740" s="8">
        <f t="shared" si="70"/>
        <v>41959.25</v>
      </c>
      <c r="T740" s="8">
        <f t="shared" si="71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1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8"/>
        <v>music</v>
      </c>
      <c r="R741" t="str">
        <f t="shared" si="69"/>
        <v>indie rock</v>
      </c>
      <c r="S741" s="8">
        <f t="shared" si="70"/>
        <v>41089.208333333336</v>
      </c>
      <c r="T741" s="8">
        <f t="shared" si="71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1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8"/>
        <v>theater</v>
      </c>
      <c r="R742" t="str">
        <f t="shared" si="69"/>
        <v>plays</v>
      </c>
      <c r="S742" s="8">
        <f t="shared" si="70"/>
        <v>42769.25</v>
      </c>
      <c r="T742" s="8">
        <f t="shared" si="71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1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8"/>
        <v>theater</v>
      </c>
      <c r="R743" t="str">
        <f t="shared" si="69"/>
        <v>plays</v>
      </c>
      <c r="S743" s="8">
        <f t="shared" si="70"/>
        <v>40321.208333333336</v>
      </c>
      <c r="T743" s="8">
        <f t="shared" si="71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1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8"/>
        <v>music</v>
      </c>
      <c r="R744" t="str">
        <f t="shared" si="69"/>
        <v>electric music</v>
      </c>
      <c r="S744" s="8">
        <f t="shared" si="70"/>
        <v>40197.25</v>
      </c>
      <c r="T744" s="8">
        <f t="shared" si="71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1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8"/>
        <v>theater</v>
      </c>
      <c r="R745" t="str">
        <f t="shared" si="69"/>
        <v>plays</v>
      </c>
      <c r="S745" s="8">
        <f t="shared" si="70"/>
        <v>42298.208333333328</v>
      </c>
      <c r="T745" s="8">
        <f t="shared" si="71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1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8"/>
        <v>theater</v>
      </c>
      <c r="R746" t="str">
        <f t="shared" si="69"/>
        <v>plays</v>
      </c>
      <c r="S746" s="8">
        <f t="shared" si="70"/>
        <v>43322.208333333328</v>
      </c>
      <c r="T746" s="8">
        <f t="shared" si="71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1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8"/>
        <v>technology</v>
      </c>
      <c r="R747" t="str">
        <f t="shared" si="69"/>
        <v>wearables</v>
      </c>
      <c r="S747" s="8">
        <f t="shared" si="70"/>
        <v>40328.208333333336</v>
      </c>
      <c r="T747" s="8">
        <f t="shared" si="71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1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8"/>
        <v>technology</v>
      </c>
      <c r="R748" t="str">
        <f t="shared" si="69"/>
        <v>web</v>
      </c>
      <c r="S748" s="8">
        <f t="shared" si="70"/>
        <v>40825.208333333336</v>
      </c>
      <c r="T748" s="8">
        <f t="shared" si="71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1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8"/>
        <v>theater</v>
      </c>
      <c r="R749" t="str">
        <f t="shared" si="69"/>
        <v>plays</v>
      </c>
      <c r="S749" s="8">
        <f t="shared" si="70"/>
        <v>40423.208333333336</v>
      </c>
      <c r="T749" s="8">
        <f t="shared" si="71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1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8"/>
        <v>film &amp; video</v>
      </c>
      <c r="R750" t="str">
        <f t="shared" si="69"/>
        <v>animation</v>
      </c>
      <c r="S750" s="8">
        <f t="shared" si="70"/>
        <v>40238.25</v>
      </c>
      <c r="T750" s="8">
        <f t="shared" si="71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1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8"/>
        <v>technology</v>
      </c>
      <c r="R751" t="str">
        <f t="shared" si="69"/>
        <v>wearables</v>
      </c>
      <c r="S751" s="8">
        <f t="shared" si="70"/>
        <v>41920.208333333336</v>
      </c>
      <c r="T751" s="8">
        <f t="shared" si="71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1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8"/>
        <v>music</v>
      </c>
      <c r="R752" t="str">
        <f t="shared" si="69"/>
        <v>electric music</v>
      </c>
      <c r="S752" s="8">
        <f t="shared" si="70"/>
        <v>40360.208333333336</v>
      </c>
      <c r="T752" s="8">
        <f t="shared" si="71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1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8"/>
        <v>publishing</v>
      </c>
      <c r="R753" t="str">
        <f t="shared" si="69"/>
        <v>nonfiction</v>
      </c>
      <c r="S753" s="8">
        <f t="shared" si="70"/>
        <v>42446.208333333328</v>
      </c>
      <c r="T753" s="8">
        <f t="shared" si="71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1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8"/>
        <v>theater</v>
      </c>
      <c r="R754" t="str">
        <f t="shared" si="69"/>
        <v>plays</v>
      </c>
      <c r="S754" s="8">
        <f t="shared" si="70"/>
        <v>40395.208333333336</v>
      </c>
      <c r="T754" s="8">
        <f t="shared" si="71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1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8"/>
        <v>photography</v>
      </c>
      <c r="R755" t="str">
        <f t="shared" si="69"/>
        <v>photography books</v>
      </c>
      <c r="S755" s="8">
        <f t="shared" si="70"/>
        <v>40321.208333333336</v>
      </c>
      <c r="T755" s="8">
        <f t="shared" si="71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1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8"/>
        <v>theater</v>
      </c>
      <c r="R756" t="str">
        <f t="shared" si="69"/>
        <v>plays</v>
      </c>
      <c r="S756" s="8">
        <f t="shared" si="70"/>
        <v>41210.208333333336</v>
      </c>
      <c r="T756" s="8">
        <f t="shared" si="71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1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8"/>
        <v>theater</v>
      </c>
      <c r="R757" t="str">
        <f t="shared" si="69"/>
        <v>plays</v>
      </c>
      <c r="S757" s="8">
        <f t="shared" si="70"/>
        <v>43096.25</v>
      </c>
      <c r="T757" s="8">
        <f t="shared" si="71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1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8"/>
        <v>theater</v>
      </c>
      <c r="R758" t="str">
        <f t="shared" si="69"/>
        <v>plays</v>
      </c>
      <c r="S758" s="8">
        <f t="shared" si="70"/>
        <v>42024.25</v>
      </c>
      <c r="T758" s="8">
        <f t="shared" si="71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1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8"/>
        <v>film &amp; video</v>
      </c>
      <c r="R759" t="str">
        <f t="shared" si="69"/>
        <v>drama</v>
      </c>
      <c r="S759" s="8">
        <f t="shared" si="70"/>
        <v>40675.208333333336</v>
      </c>
      <c r="T759" s="8">
        <f t="shared" si="71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1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8"/>
        <v>music</v>
      </c>
      <c r="R760" t="str">
        <f t="shared" si="69"/>
        <v>rock</v>
      </c>
      <c r="S760" s="8">
        <f t="shared" si="70"/>
        <v>41936.208333333336</v>
      </c>
      <c r="T760" s="8">
        <f t="shared" si="71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1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8"/>
        <v>music</v>
      </c>
      <c r="R761" t="str">
        <f t="shared" si="69"/>
        <v>electric music</v>
      </c>
      <c r="S761" s="8">
        <f t="shared" si="70"/>
        <v>43136.25</v>
      </c>
      <c r="T761" s="8">
        <f t="shared" si="71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1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8"/>
        <v>games</v>
      </c>
      <c r="R762" t="str">
        <f t="shared" si="69"/>
        <v>video games</v>
      </c>
      <c r="S762" s="8">
        <f t="shared" si="70"/>
        <v>43678.208333333328</v>
      </c>
      <c r="T762" s="8">
        <f t="shared" si="71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1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8"/>
        <v>music</v>
      </c>
      <c r="R763" t="str">
        <f t="shared" si="69"/>
        <v>rock</v>
      </c>
      <c r="S763" s="8">
        <f t="shared" si="70"/>
        <v>42938.208333333328</v>
      </c>
      <c r="T763" s="8">
        <f t="shared" si="71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1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8"/>
        <v>music</v>
      </c>
      <c r="R764" t="str">
        <f t="shared" si="69"/>
        <v>jazz</v>
      </c>
      <c r="S764" s="8">
        <f t="shared" si="70"/>
        <v>41241.25</v>
      </c>
      <c r="T764" s="8">
        <f t="shared" si="71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1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8"/>
        <v>theater</v>
      </c>
      <c r="R765" t="str">
        <f t="shared" si="69"/>
        <v>plays</v>
      </c>
      <c r="S765" s="8">
        <f t="shared" si="70"/>
        <v>41037.208333333336</v>
      </c>
      <c r="T765" s="8">
        <f t="shared" si="71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1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8"/>
        <v>music</v>
      </c>
      <c r="R766" t="str">
        <f t="shared" si="69"/>
        <v>rock</v>
      </c>
      <c r="S766" s="8">
        <f t="shared" si="70"/>
        <v>40676.208333333336</v>
      </c>
      <c r="T766" s="8">
        <f t="shared" si="71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1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8"/>
        <v>music</v>
      </c>
      <c r="R767" t="str">
        <f t="shared" si="69"/>
        <v>indie rock</v>
      </c>
      <c r="S767" s="8">
        <f t="shared" si="70"/>
        <v>42840.208333333328</v>
      </c>
      <c r="T767" s="8">
        <f t="shared" si="71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1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8"/>
        <v>film &amp; video</v>
      </c>
      <c r="R768" t="str">
        <f t="shared" si="69"/>
        <v>science fiction</v>
      </c>
      <c r="S768" s="8">
        <f t="shared" si="70"/>
        <v>43362.208333333328</v>
      </c>
      <c r="T768" s="8">
        <f t="shared" si="71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1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8"/>
        <v>publishing</v>
      </c>
      <c r="R769" t="str">
        <f t="shared" si="69"/>
        <v>translations</v>
      </c>
      <c r="S769" s="8">
        <f t="shared" si="70"/>
        <v>42283.208333333328</v>
      </c>
      <c r="T769" s="8">
        <f t="shared" si="71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1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8"/>
        <v>theater</v>
      </c>
      <c r="R770" t="str">
        <f t="shared" si="69"/>
        <v>plays</v>
      </c>
      <c r="S770" s="8">
        <f t="shared" si="70"/>
        <v>41619.25</v>
      </c>
      <c r="T770" s="8">
        <f t="shared" si="71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1">
        <f t="shared" ref="F771:F834" si="72">(E771/D771)*100</f>
        <v>86.867834394904463</v>
      </c>
      <c r="G771" t="s">
        <v>14</v>
      </c>
      <c r="H771">
        <v>3410</v>
      </c>
      <c r="I771" s="5">
        <f t="shared" ref="I771:I834" si="73">AVERAGE(E771/H771)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4">_xlfn.TEXTBEFORE(P771,"/")</f>
        <v>games</v>
      </c>
      <c r="R771" t="str">
        <f t="shared" ref="R771:R834" si="75">_xlfn.TEXTAFTER(P771,"/")</f>
        <v>video games</v>
      </c>
      <c r="S771" s="8">
        <f t="shared" ref="S771:S834" si="76">(((L771/60)/60)/24)+DATE(1970,1,1)</f>
        <v>41501.208333333336</v>
      </c>
      <c r="T771" s="8">
        <f t="shared" ref="T771:T834" si="77">(((M771/60)/60)/24)+DATE(1970,1,1)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1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4"/>
        <v>theater</v>
      </c>
      <c r="R772" t="str">
        <f t="shared" si="75"/>
        <v>plays</v>
      </c>
      <c r="S772" s="8">
        <f t="shared" si="76"/>
        <v>41743.208333333336</v>
      </c>
      <c r="T772" s="8">
        <f t="shared" si="77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1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4"/>
        <v>theater</v>
      </c>
      <c r="R773" t="str">
        <f t="shared" si="75"/>
        <v>plays</v>
      </c>
      <c r="S773" s="8">
        <f t="shared" si="76"/>
        <v>43491.25</v>
      </c>
      <c r="T773" s="8">
        <f t="shared" si="77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1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4"/>
        <v>music</v>
      </c>
      <c r="R774" t="str">
        <f t="shared" si="75"/>
        <v>indie rock</v>
      </c>
      <c r="S774" s="8">
        <f t="shared" si="76"/>
        <v>43505.25</v>
      </c>
      <c r="T774" s="8">
        <f t="shared" si="77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1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4"/>
        <v>theater</v>
      </c>
      <c r="R775" t="str">
        <f t="shared" si="75"/>
        <v>plays</v>
      </c>
      <c r="S775" s="8">
        <f t="shared" si="76"/>
        <v>42838.208333333328</v>
      </c>
      <c r="T775" s="8">
        <f t="shared" si="77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1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4"/>
        <v>technology</v>
      </c>
      <c r="R776" t="str">
        <f t="shared" si="75"/>
        <v>web</v>
      </c>
      <c r="S776" s="8">
        <f t="shared" si="76"/>
        <v>42513.208333333328</v>
      </c>
      <c r="T776" s="8">
        <f t="shared" si="77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1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4"/>
        <v>music</v>
      </c>
      <c r="R777" t="str">
        <f t="shared" si="75"/>
        <v>rock</v>
      </c>
      <c r="S777" s="8">
        <f t="shared" si="76"/>
        <v>41949.25</v>
      </c>
      <c r="T777" s="8">
        <f t="shared" si="77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1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4"/>
        <v>theater</v>
      </c>
      <c r="R778" t="str">
        <f t="shared" si="75"/>
        <v>plays</v>
      </c>
      <c r="S778" s="8">
        <f t="shared" si="76"/>
        <v>43650.208333333328</v>
      </c>
      <c r="T778" s="8">
        <f t="shared" si="77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1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4"/>
        <v>theater</v>
      </c>
      <c r="R779" t="str">
        <f t="shared" si="75"/>
        <v>plays</v>
      </c>
      <c r="S779" s="8">
        <f t="shared" si="76"/>
        <v>40809.208333333336</v>
      </c>
      <c r="T779" s="8">
        <f t="shared" si="77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1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4"/>
        <v>film &amp; video</v>
      </c>
      <c r="R780" t="str">
        <f t="shared" si="75"/>
        <v>animation</v>
      </c>
      <c r="S780" s="8">
        <f t="shared" si="76"/>
        <v>40768.208333333336</v>
      </c>
      <c r="T780" s="8">
        <f t="shared" si="77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1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4"/>
        <v>theater</v>
      </c>
      <c r="R781" t="str">
        <f t="shared" si="75"/>
        <v>plays</v>
      </c>
      <c r="S781" s="8">
        <f t="shared" si="76"/>
        <v>42230.208333333328</v>
      </c>
      <c r="T781" s="8">
        <f t="shared" si="77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1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4"/>
        <v>film &amp; video</v>
      </c>
      <c r="R782" t="str">
        <f t="shared" si="75"/>
        <v>drama</v>
      </c>
      <c r="S782" s="8">
        <f t="shared" si="76"/>
        <v>42573.208333333328</v>
      </c>
      <c r="T782" s="8">
        <f t="shared" si="77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1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4"/>
        <v>theater</v>
      </c>
      <c r="R783" t="str">
        <f t="shared" si="75"/>
        <v>plays</v>
      </c>
      <c r="S783" s="8">
        <f t="shared" si="76"/>
        <v>40482.208333333336</v>
      </c>
      <c r="T783" s="8">
        <f t="shared" si="77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1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4"/>
        <v>film &amp; video</v>
      </c>
      <c r="R784" t="str">
        <f t="shared" si="75"/>
        <v>animation</v>
      </c>
      <c r="S784" s="8">
        <f t="shared" si="76"/>
        <v>40603.25</v>
      </c>
      <c r="T784" s="8">
        <f t="shared" si="77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1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4"/>
        <v>music</v>
      </c>
      <c r="R785" t="str">
        <f t="shared" si="75"/>
        <v>rock</v>
      </c>
      <c r="S785" s="8">
        <f t="shared" si="76"/>
        <v>41625.25</v>
      </c>
      <c r="T785" s="8">
        <f t="shared" si="77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1">
        <f t="shared" si="72"/>
        <v>115.33745781777279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4"/>
        <v>technology</v>
      </c>
      <c r="R786" t="str">
        <f t="shared" si="75"/>
        <v>web</v>
      </c>
      <c r="S786" s="8">
        <f t="shared" si="76"/>
        <v>42435.25</v>
      </c>
      <c r="T786" s="8">
        <f t="shared" si="77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1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4"/>
        <v>film &amp; video</v>
      </c>
      <c r="R787" t="str">
        <f t="shared" si="75"/>
        <v>animation</v>
      </c>
      <c r="S787" s="8">
        <f t="shared" si="76"/>
        <v>43582.208333333328</v>
      </c>
      <c r="T787" s="8">
        <f t="shared" si="77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1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4"/>
        <v>music</v>
      </c>
      <c r="R788" t="str">
        <f t="shared" si="75"/>
        <v>jazz</v>
      </c>
      <c r="S788" s="8">
        <f t="shared" si="76"/>
        <v>43186.208333333328</v>
      </c>
      <c r="T788" s="8">
        <f t="shared" si="77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1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4"/>
        <v>music</v>
      </c>
      <c r="R789" t="str">
        <f t="shared" si="75"/>
        <v>rock</v>
      </c>
      <c r="S789" s="8">
        <f t="shared" si="76"/>
        <v>40684.208333333336</v>
      </c>
      <c r="T789" s="8">
        <f t="shared" si="77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1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4"/>
        <v>film &amp; video</v>
      </c>
      <c r="R790" t="str">
        <f t="shared" si="75"/>
        <v>animation</v>
      </c>
      <c r="S790" s="8">
        <f t="shared" si="76"/>
        <v>41202.208333333336</v>
      </c>
      <c r="T790" s="8">
        <f t="shared" si="77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1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4"/>
        <v>theater</v>
      </c>
      <c r="R791" t="str">
        <f t="shared" si="75"/>
        <v>plays</v>
      </c>
      <c r="S791" s="8">
        <f t="shared" si="76"/>
        <v>41786.208333333336</v>
      </c>
      <c r="T791" s="8">
        <f t="shared" si="77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1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4"/>
        <v>theater</v>
      </c>
      <c r="R792" t="str">
        <f t="shared" si="75"/>
        <v>plays</v>
      </c>
      <c r="S792" s="8">
        <f t="shared" si="76"/>
        <v>40223.25</v>
      </c>
      <c r="T792" s="8">
        <f t="shared" si="77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1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4"/>
        <v>food</v>
      </c>
      <c r="R793" t="str">
        <f t="shared" si="75"/>
        <v>food trucks</v>
      </c>
      <c r="S793" s="8">
        <f t="shared" si="76"/>
        <v>42715.25</v>
      </c>
      <c r="T793" s="8">
        <f t="shared" si="77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1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4"/>
        <v>theater</v>
      </c>
      <c r="R794" t="str">
        <f t="shared" si="75"/>
        <v>plays</v>
      </c>
      <c r="S794" s="8">
        <f t="shared" si="76"/>
        <v>41451.208333333336</v>
      </c>
      <c r="T794" s="8">
        <f t="shared" si="77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1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4"/>
        <v>publishing</v>
      </c>
      <c r="R795" t="str">
        <f t="shared" si="75"/>
        <v>nonfiction</v>
      </c>
      <c r="S795" s="8">
        <f t="shared" si="76"/>
        <v>41450.208333333336</v>
      </c>
      <c r="T795" s="8">
        <f t="shared" si="77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1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4"/>
        <v>music</v>
      </c>
      <c r="R796" t="str">
        <f t="shared" si="75"/>
        <v>rock</v>
      </c>
      <c r="S796" s="8">
        <f t="shared" si="76"/>
        <v>43091.25</v>
      </c>
      <c r="T796" s="8">
        <f t="shared" si="77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1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4"/>
        <v>film &amp; video</v>
      </c>
      <c r="R797" t="str">
        <f t="shared" si="75"/>
        <v>drama</v>
      </c>
      <c r="S797" s="8">
        <f t="shared" si="76"/>
        <v>42675.208333333328</v>
      </c>
      <c r="T797" s="8">
        <f t="shared" si="77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1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4"/>
        <v>games</v>
      </c>
      <c r="R798" t="str">
        <f t="shared" si="75"/>
        <v>mobile games</v>
      </c>
      <c r="S798" s="8">
        <f t="shared" si="76"/>
        <v>41859.208333333336</v>
      </c>
      <c r="T798" s="8">
        <f t="shared" si="77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1">
        <f t="shared" si="72"/>
        <v>109.63157894736841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4"/>
        <v>technology</v>
      </c>
      <c r="R799" t="str">
        <f t="shared" si="75"/>
        <v>web</v>
      </c>
      <c r="S799" s="8">
        <f t="shared" si="76"/>
        <v>43464.25</v>
      </c>
      <c r="T799" s="8">
        <f t="shared" si="77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1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4"/>
        <v>theater</v>
      </c>
      <c r="R800" t="str">
        <f t="shared" si="75"/>
        <v>plays</v>
      </c>
      <c r="S800" s="8">
        <f t="shared" si="76"/>
        <v>41060.208333333336</v>
      </c>
      <c r="T800" s="8">
        <f t="shared" si="77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1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4"/>
        <v>theater</v>
      </c>
      <c r="R801" t="str">
        <f t="shared" si="75"/>
        <v>plays</v>
      </c>
      <c r="S801" s="8">
        <f t="shared" si="76"/>
        <v>42399.25</v>
      </c>
      <c r="T801" s="8">
        <f t="shared" si="77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1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4"/>
        <v>music</v>
      </c>
      <c r="R802" t="str">
        <f t="shared" si="75"/>
        <v>rock</v>
      </c>
      <c r="S802" s="8">
        <f t="shared" si="76"/>
        <v>42167.208333333328</v>
      </c>
      <c r="T802" s="8">
        <f t="shared" si="77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1">
        <f t="shared" si="72"/>
        <v>202.9130434782609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4"/>
        <v>photography</v>
      </c>
      <c r="R803" t="str">
        <f t="shared" si="75"/>
        <v>photography books</v>
      </c>
      <c r="S803" s="8">
        <f t="shared" si="76"/>
        <v>43830.25</v>
      </c>
      <c r="T803" s="8">
        <f t="shared" si="77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1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4"/>
        <v>photography</v>
      </c>
      <c r="R804" t="str">
        <f t="shared" si="75"/>
        <v>photography books</v>
      </c>
      <c r="S804" s="8">
        <f t="shared" si="76"/>
        <v>43650.208333333328</v>
      </c>
      <c r="T804" s="8">
        <f t="shared" si="77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1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4"/>
        <v>theater</v>
      </c>
      <c r="R805" t="str">
        <f t="shared" si="75"/>
        <v>plays</v>
      </c>
      <c r="S805" s="8">
        <f t="shared" si="76"/>
        <v>43492.25</v>
      </c>
      <c r="T805" s="8">
        <f t="shared" si="77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1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4"/>
        <v>music</v>
      </c>
      <c r="R806" t="str">
        <f t="shared" si="75"/>
        <v>rock</v>
      </c>
      <c r="S806" s="8">
        <f t="shared" si="76"/>
        <v>43102.25</v>
      </c>
      <c r="T806" s="8">
        <f t="shared" si="77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1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4"/>
        <v>film &amp; video</v>
      </c>
      <c r="R807" t="str">
        <f t="shared" si="75"/>
        <v>documentary</v>
      </c>
      <c r="S807" s="8">
        <f t="shared" si="76"/>
        <v>41958.25</v>
      </c>
      <c r="T807" s="8">
        <f t="shared" si="77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1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4"/>
        <v>film &amp; video</v>
      </c>
      <c r="R808" t="str">
        <f t="shared" si="75"/>
        <v>drama</v>
      </c>
      <c r="S808" s="8">
        <f t="shared" si="76"/>
        <v>40973.25</v>
      </c>
      <c r="T808" s="8">
        <f t="shared" si="77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1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4"/>
        <v>theater</v>
      </c>
      <c r="R809" t="str">
        <f t="shared" si="75"/>
        <v>plays</v>
      </c>
      <c r="S809" s="8">
        <f t="shared" si="76"/>
        <v>43753.208333333328</v>
      </c>
      <c r="T809" s="8">
        <f t="shared" si="77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1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4"/>
        <v>food</v>
      </c>
      <c r="R810" t="str">
        <f t="shared" si="75"/>
        <v>food trucks</v>
      </c>
      <c r="S810" s="8">
        <f t="shared" si="76"/>
        <v>42507.208333333328</v>
      </c>
      <c r="T810" s="8">
        <f t="shared" si="77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1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4"/>
        <v>film &amp; video</v>
      </c>
      <c r="R811" t="str">
        <f t="shared" si="75"/>
        <v>documentary</v>
      </c>
      <c r="S811" s="8">
        <f t="shared" si="76"/>
        <v>41135.208333333336</v>
      </c>
      <c r="T811" s="8">
        <f t="shared" si="77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1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4"/>
        <v>theater</v>
      </c>
      <c r="R812" t="str">
        <f t="shared" si="75"/>
        <v>plays</v>
      </c>
      <c r="S812" s="8">
        <f t="shared" si="76"/>
        <v>43067.25</v>
      </c>
      <c r="T812" s="8">
        <f t="shared" si="77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1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4"/>
        <v>games</v>
      </c>
      <c r="R813" t="str">
        <f t="shared" si="75"/>
        <v>video games</v>
      </c>
      <c r="S813" s="8">
        <f t="shared" si="76"/>
        <v>42378.25</v>
      </c>
      <c r="T813" s="8">
        <f t="shared" si="77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1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4"/>
        <v>publishing</v>
      </c>
      <c r="R814" t="str">
        <f t="shared" si="75"/>
        <v>nonfiction</v>
      </c>
      <c r="S814" s="8">
        <f t="shared" si="76"/>
        <v>43206.208333333328</v>
      </c>
      <c r="T814" s="8">
        <f t="shared" si="77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1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4"/>
        <v>games</v>
      </c>
      <c r="R815" t="str">
        <f t="shared" si="75"/>
        <v>video games</v>
      </c>
      <c r="S815" s="8">
        <f t="shared" si="76"/>
        <v>41148.208333333336</v>
      </c>
      <c r="T815" s="8">
        <f t="shared" si="77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1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4"/>
        <v>music</v>
      </c>
      <c r="R816" t="str">
        <f t="shared" si="75"/>
        <v>rock</v>
      </c>
      <c r="S816" s="8">
        <f t="shared" si="76"/>
        <v>42517.208333333328</v>
      </c>
      <c r="T816" s="8">
        <f t="shared" si="77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1">
        <f t="shared" si="72"/>
        <v>130.23333333333335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4"/>
        <v>music</v>
      </c>
      <c r="R817" t="str">
        <f t="shared" si="75"/>
        <v>rock</v>
      </c>
      <c r="S817" s="8">
        <f t="shared" si="76"/>
        <v>43068.25</v>
      </c>
      <c r="T817" s="8">
        <f t="shared" si="77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1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4"/>
        <v>theater</v>
      </c>
      <c r="R818" t="str">
        <f t="shared" si="75"/>
        <v>plays</v>
      </c>
      <c r="S818" s="8">
        <f t="shared" si="76"/>
        <v>41680.25</v>
      </c>
      <c r="T818" s="8">
        <f t="shared" si="77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1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4"/>
        <v>publishing</v>
      </c>
      <c r="R819" t="str">
        <f t="shared" si="75"/>
        <v>nonfiction</v>
      </c>
      <c r="S819" s="8">
        <f t="shared" si="76"/>
        <v>43589.208333333328</v>
      </c>
      <c r="T819" s="8">
        <f t="shared" si="77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1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4"/>
        <v>theater</v>
      </c>
      <c r="R820" t="str">
        <f t="shared" si="75"/>
        <v>plays</v>
      </c>
      <c r="S820" s="8">
        <f t="shared" si="76"/>
        <v>43486.25</v>
      </c>
      <c r="T820" s="8">
        <f t="shared" si="77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1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4"/>
        <v>games</v>
      </c>
      <c r="R821" t="str">
        <f t="shared" si="75"/>
        <v>video games</v>
      </c>
      <c r="S821" s="8">
        <f t="shared" si="76"/>
        <v>41237.25</v>
      </c>
      <c r="T821" s="8">
        <f t="shared" si="77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1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4"/>
        <v>music</v>
      </c>
      <c r="R822" t="str">
        <f t="shared" si="75"/>
        <v>rock</v>
      </c>
      <c r="S822" s="8">
        <f t="shared" si="76"/>
        <v>43310.208333333328</v>
      </c>
      <c r="T822" s="8">
        <f t="shared" si="77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1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4"/>
        <v>film &amp; video</v>
      </c>
      <c r="R823" t="str">
        <f t="shared" si="75"/>
        <v>documentary</v>
      </c>
      <c r="S823" s="8">
        <f t="shared" si="76"/>
        <v>42794.25</v>
      </c>
      <c r="T823" s="8">
        <f t="shared" si="77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1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4"/>
        <v>music</v>
      </c>
      <c r="R824" t="str">
        <f t="shared" si="75"/>
        <v>rock</v>
      </c>
      <c r="S824" s="8">
        <f t="shared" si="76"/>
        <v>41698.25</v>
      </c>
      <c r="T824" s="8">
        <f t="shared" si="77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1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4"/>
        <v>music</v>
      </c>
      <c r="R825" t="str">
        <f t="shared" si="75"/>
        <v>rock</v>
      </c>
      <c r="S825" s="8">
        <f t="shared" si="76"/>
        <v>41892.208333333336</v>
      </c>
      <c r="T825" s="8">
        <f t="shared" si="77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1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4"/>
        <v>publishing</v>
      </c>
      <c r="R826" t="str">
        <f t="shared" si="75"/>
        <v>nonfiction</v>
      </c>
      <c r="S826" s="8">
        <f t="shared" si="76"/>
        <v>40348.208333333336</v>
      </c>
      <c r="T826" s="8">
        <f t="shared" si="77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1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4"/>
        <v>film &amp; video</v>
      </c>
      <c r="R827" t="str">
        <f t="shared" si="75"/>
        <v>shorts</v>
      </c>
      <c r="S827" s="8">
        <f t="shared" si="76"/>
        <v>42941.208333333328</v>
      </c>
      <c r="T827" s="8">
        <f t="shared" si="77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1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4"/>
        <v>theater</v>
      </c>
      <c r="R828" t="str">
        <f t="shared" si="75"/>
        <v>plays</v>
      </c>
      <c r="S828" s="8">
        <f t="shared" si="76"/>
        <v>40525.25</v>
      </c>
      <c r="T828" s="8">
        <f t="shared" si="77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1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4"/>
        <v>film &amp; video</v>
      </c>
      <c r="R829" t="str">
        <f t="shared" si="75"/>
        <v>drama</v>
      </c>
      <c r="S829" s="8">
        <f t="shared" si="76"/>
        <v>40666.208333333336</v>
      </c>
      <c r="T829" s="8">
        <f t="shared" si="77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1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4"/>
        <v>theater</v>
      </c>
      <c r="R830" t="str">
        <f t="shared" si="75"/>
        <v>plays</v>
      </c>
      <c r="S830" s="8">
        <f t="shared" si="76"/>
        <v>43340.208333333328</v>
      </c>
      <c r="T830" s="8">
        <f t="shared" si="77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1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4"/>
        <v>theater</v>
      </c>
      <c r="R831" t="str">
        <f t="shared" si="75"/>
        <v>plays</v>
      </c>
      <c r="S831" s="8">
        <f t="shared" si="76"/>
        <v>42164.208333333328</v>
      </c>
      <c r="T831" s="8">
        <f t="shared" si="77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1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4"/>
        <v>theater</v>
      </c>
      <c r="R832" t="str">
        <f t="shared" si="75"/>
        <v>plays</v>
      </c>
      <c r="S832" s="8">
        <f t="shared" si="76"/>
        <v>43103.25</v>
      </c>
      <c r="T832" s="8">
        <f t="shared" si="77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1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4"/>
        <v>photography</v>
      </c>
      <c r="R833" t="str">
        <f t="shared" si="75"/>
        <v>photography books</v>
      </c>
      <c r="S833" s="8">
        <f t="shared" si="76"/>
        <v>40994.208333333336</v>
      </c>
      <c r="T833" s="8">
        <f t="shared" si="77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1">
        <f t="shared" si="72"/>
        <v>315.17592592592592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4"/>
        <v>publishing</v>
      </c>
      <c r="R834" t="str">
        <f t="shared" si="75"/>
        <v>translations</v>
      </c>
      <c r="S834" s="8">
        <f t="shared" si="76"/>
        <v>42299.208333333328</v>
      </c>
      <c r="T834" s="8">
        <f t="shared" si="77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1">
        <f t="shared" ref="F835:F898" si="78">(E835/D835)*100</f>
        <v>157.69117647058823</v>
      </c>
      <c r="G835" t="s">
        <v>20</v>
      </c>
      <c r="H835">
        <v>165</v>
      </c>
      <c r="I835" s="5">
        <f t="shared" ref="I835:I898" si="79">AVERAGE(E835/H835)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80">_xlfn.TEXTBEFORE(P835,"/")</f>
        <v>publishing</v>
      </c>
      <c r="R835" t="str">
        <f t="shared" ref="R835:R898" si="81">_xlfn.TEXTAFTER(P835,"/")</f>
        <v>translations</v>
      </c>
      <c r="S835" s="8">
        <f t="shared" ref="S835:S898" si="82">(((L835/60)/60)/24)+DATE(1970,1,1)</f>
        <v>40588.25</v>
      </c>
      <c r="T835" s="8">
        <f t="shared" ref="T835:T898" si="83">(((M835/60)/60)/24)+DATE(1970,1,1)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1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0"/>
        <v>theater</v>
      </c>
      <c r="R836" t="str">
        <f t="shared" si="81"/>
        <v>plays</v>
      </c>
      <c r="S836" s="8">
        <f t="shared" si="82"/>
        <v>41448.208333333336</v>
      </c>
      <c r="T836" s="8">
        <f t="shared" si="83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1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0"/>
        <v>technology</v>
      </c>
      <c r="R837" t="str">
        <f t="shared" si="81"/>
        <v>web</v>
      </c>
      <c r="S837" s="8">
        <f t="shared" si="82"/>
        <v>42063.25</v>
      </c>
      <c r="T837" s="8">
        <f t="shared" si="83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1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0"/>
        <v>music</v>
      </c>
      <c r="R838" t="str">
        <f t="shared" si="81"/>
        <v>indie rock</v>
      </c>
      <c r="S838" s="8">
        <f t="shared" si="82"/>
        <v>40214.25</v>
      </c>
      <c r="T838" s="8">
        <f t="shared" si="83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1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0"/>
        <v>music</v>
      </c>
      <c r="R839" t="str">
        <f t="shared" si="81"/>
        <v>jazz</v>
      </c>
      <c r="S839" s="8">
        <f t="shared" si="82"/>
        <v>40629.208333333336</v>
      </c>
      <c r="T839" s="8">
        <f t="shared" si="83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1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0"/>
        <v>theater</v>
      </c>
      <c r="R840" t="str">
        <f t="shared" si="81"/>
        <v>plays</v>
      </c>
      <c r="S840" s="8">
        <f t="shared" si="82"/>
        <v>43370.208333333328</v>
      </c>
      <c r="T840" s="8">
        <f t="shared" si="83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1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0"/>
        <v>film &amp; video</v>
      </c>
      <c r="R841" t="str">
        <f t="shared" si="81"/>
        <v>documentary</v>
      </c>
      <c r="S841" s="8">
        <f t="shared" si="82"/>
        <v>41715.208333333336</v>
      </c>
      <c r="T841" s="8">
        <f t="shared" si="83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1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0"/>
        <v>theater</v>
      </c>
      <c r="R842" t="str">
        <f t="shared" si="81"/>
        <v>plays</v>
      </c>
      <c r="S842" s="8">
        <f t="shared" si="82"/>
        <v>41836.208333333336</v>
      </c>
      <c r="T842" s="8">
        <f t="shared" si="83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1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0"/>
        <v>technology</v>
      </c>
      <c r="R843" t="str">
        <f t="shared" si="81"/>
        <v>web</v>
      </c>
      <c r="S843" s="8">
        <f t="shared" si="82"/>
        <v>42419.25</v>
      </c>
      <c r="T843" s="8">
        <f t="shared" si="83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1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0"/>
        <v>technology</v>
      </c>
      <c r="R844" t="str">
        <f t="shared" si="81"/>
        <v>wearables</v>
      </c>
      <c r="S844" s="8">
        <f t="shared" si="82"/>
        <v>43266.208333333328</v>
      </c>
      <c r="T844" s="8">
        <f t="shared" si="83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1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0"/>
        <v>photography</v>
      </c>
      <c r="R845" t="str">
        <f t="shared" si="81"/>
        <v>photography books</v>
      </c>
      <c r="S845" s="8">
        <f t="shared" si="82"/>
        <v>43338.208333333328</v>
      </c>
      <c r="T845" s="8">
        <f t="shared" si="83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1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0"/>
        <v>film &amp; video</v>
      </c>
      <c r="R846" t="str">
        <f t="shared" si="81"/>
        <v>documentary</v>
      </c>
      <c r="S846" s="8">
        <f t="shared" si="82"/>
        <v>40930.25</v>
      </c>
      <c r="T846" s="8">
        <f t="shared" si="83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1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0"/>
        <v>technology</v>
      </c>
      <c r="R847" t="str">
        <f t="shared" si="81"/>
        <v>web</v>
      </c>
      <c r="S847" s="8">
        <f t="shared" si="82"/>
        <v>43235.208333333328</v>
      </c>
      <c r="T847" s="8">
        <f t="shared" si="83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1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0"/>
        <v>technology</v>
      </c>
      <c r="R848" t="str">
        <f t="shared" si="81"/>
        <v>web</v>
      </c>
      <c r="S848" s="8">
        <f t="shared" si="82"/>
        <v>43302.208333333328</v>
      </c>
      <c r="T848" s="8">
        <f t="shared" si="83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1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0"/>
        <v>food</v>
      </c>
      <c r="R849" t="str">
        <f t="shared" si="81"/>
        <v>food trucks</v>
      </c>
      <c r="S849" s="8">
        <f t="shared" si="82"/>
        <v>43107.25</v>
      </c>
      <c r="T849" s="8">
        <f t="shared" si="83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1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0"/>
        <v>film &amp; video</v>
      </c>
      <c r="R850" t="str">
        <f t="shared" si="81"/>
        <v>drama</v>
      </c>
      <c r="S850" s="8">
        <f t="shared" si="82"/>
        <v>40341.208333333336</v>
      </c>
      <c r="T850" s="8">
        <f t="shared" si="83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1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0"/>
        <v>music</v>
      </c>
      <c r="R851" t="str">
        <f t="shared" si="81"/>
        <v>indie rock</v>
      </c>
      <c r="S851" s="8">
        <f t="shared" si="82"/>
        <v>40948.25</v>
      </c>
      <c r="T851" s="8">
        <f t="shared" si="83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1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0"/>
        <v>music</v>
      </c>
      <c r="R852" t="str">
        <f t="shared" si="81"/>
        <v>rock</v>
      </c>
      <c r="S852" s="8">
        <f t="shared" si="82"/>
        <v>40866.25</v>
      </c>
      <c r="T852" s="8">
        <f t="shared" si="83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1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0"/>
        <v>music</v>
      </c>
      <c r="R853" t="str">
        <f t="shared" si="81"/>
        <v>electric music</v>
      </c>
      <c r="S853" s="8">
        <f t="shared" si="82"/>
        <v>41031.208333333336</v>
      </c>
      <c r="T853" s="8">
        <f t="shared" si="83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1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0"/>
        <v>games</v>
      </c>
      <c r="R854" t="str">
        <f t="shared" si="81"/>
        <v>video games</v>
      </c>
      <c r="S854" s="8">
        <f t="shared" si="82"/>
        <v>40740.208333333336</v>
      </c>
      <c r="T854" s="8">
        <f t="shared" si="83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1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0"/>
        <v>music</v>
      </c>
      <c r="R855" t="str">
        <f t="shared" si="81"/>
        <v>indie rock</v>
      </c>
      <c r="S855" s="8">
        <f t="shared" si="82"/>
        <v>40714.208333333336</v>
      </c>
      <c r="T855" s="8">
        <f t="shared" si="83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1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0"/>
        <v>publishing</v>
      </c>
      <c r="R856" t="str">
        <f t="shared" si="81"/>
        <v>fiction</v>
      </c>
      <c r="S856" s="8">
        <f t="shared" si="82"/>
        <v>43787.25</v>
      </c>
      <c r="T856" s="8">
        <f t="shared" si="83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1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0"/>
        <v>theater</v>
      </c>
      <c r="R857" t="str">
        <f t="shared" si="81"/>
        <v>plays</v>
      </c>
      <c r="S857" s="8">
        <f t="shared" si="82"/>
        <v>40712.208333333336</v>
      </c>
      <c r="T857" s="8">
        <f t="shared" si="83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1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0"/>
        <v>food</v>
      </c>
      <c r="R858" t="str">
        <f t="shared" si="81"/>
        <v>food trucks</v>
      </c>
      <c r="S858" s="8">
        <f t="shared" si="82"/>
        <v>41023.208333333336</v>
      </c>
      <c r="T858" s="8">
        <f t="shared" si="83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1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0"/>
        <v>film &amp; video</v>
      </c>
      <c r="R859" t="str">
        <f t="shared" si="81"/>
        <v>shorts</v>
      </c>
      <c r="S859" s="8">
        <f t="shared" si="82"/>
        <v>40944.25</v>
      </c>
      <c r="T859" s="8">
        <f t="shared" si="83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1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0"/>
        <v>food</v>
      </c>
      <c r="R860" t="str">
        <f t="shared" si="81"/>
        <v>food trucks</v>
      </c>
      <c r="S860" s="8">
        <f t="shared" si="82"/>
        <v>43211.208333333328</v>
      </c>
      <c r="T860" s="8">
        <f t="shared" si="83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1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0"/>
        <v>theater</v>
      </c>
      <c r="R861" t="str">
        <f t="shared" si="81"/>
        <v>plays</v>
      </c>
      <c r="S861" s="8">
        <f t="shared" si="82"/>
        <v>41334.25</v>
      </c>
      <c r="T861" s="8">
        <f t="shared" si="83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1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0"/>
        <v>technology</v>
      </c>
      <c r="R862" t="str">
        <f t="shared" si="81"/>
        <v>wearables</v>
      </c>
      <c r="S862" s="8">
        <f t="shared" si="82"/>
        <v>43515.25</v>
      </c>
      <c r="T862" s="8">
        <f t="shared" si="83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1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0"/>
        <v>theater</v>
      </c>
      <c r="R863" t="str">
        <f t="shared" si="81"/>
        <v>plays</v>
      </c>
      <c r="S863" s="8">
        <f t="shared" si="82"/>
        <v>40258.208333333336</v>
      </c>
      <c r="T863" s="8">
        <f t="shared" si="83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1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0"/>
        <v>theater</v>
      </c>
      <c r="R864" t="str">
        <f t="shared" si="81"/>
        <v>plays</v>
      </c>
      <c r="S864" s="8">
        <f t="shared" si="82"/>
        <v>40756.208333333336</v>
      </c>
      <c r="T864" s="8">
        <f t="shared" si="83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1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0"/>
        <v>film &amp; video</v>
      </c>
      <c r="R865" t="str">
        <f t="shared" si="81"/>
        <v>television</v>
      </c>
      <c r="S865" s="8">
        <f t="shared" si="82"/>
        <v>42172.208333333328</v>
      </c>
      <c r="T865" s="8">
        <f t="shared" si="83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1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0"/>
        <v>film &amp; video</v>
      </c>
      <c r="R866" t="str">
        <f t="shared" si="81"/>
        <v>shorts</v>
      </c>
      <c r="S866" s="8">
        <f t="shared" si="82"/>
        <v>42601.208333333328</v>
      </c>
      <c r="T866" s="8">
        <f t="shared" si="83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1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0"/>
        <v>theater</v>
      </c>
      <c r="R867" t="str">
        <f t="shared" si="81"/>
        <v>plays</v>
      </c>
      <c r="S867" s="8">
        <f t="shared" si="82"/>
        <v>41897.208333333336</v>
      </c>
      <c r="T867" s="8">
        <f t="shared" si="83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1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0"/>
        <v>photography</v>
      </c>
      <c r="R868" t="str">
        <f t="shared" si="81"/>
        <v>photography books</v>
      </c>
      <c r="S868" s="8">
        <f t="shared" si="82"/>
        <v>40671.208333333336</v>
      </c>
      <c r="T868" s="8">
        <f t="shared" si="83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1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0"/>
        <v>food</v>
      </c>
      <c r="R869" t="str">
        <f t="shared" si="81"/>
        <v>food trucks</v>
      </c>
      <c r="S869" s="8">
        <f t="shared" si="82"/>
        <v>43382.208333333328</v>
      </c>
      <c r="T869" s="8">
        <f t="shared" si="83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1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0"/>
        <v>theater</v>
      </c>
      <c r="R870" t="str">
        <f t="shared" si="81"/>
        <v>plays</v>
      </c>
      <c r="S870" s="8">
        <f t="shared" si="82"/>
        <v>41559.208333333336</v>
      </c>
      <c r="T870" s="8">
        <f t="shared" si="83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1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0"/>
        <v>film &amp; video</v>
      </c>
      <c r="R871" t="str">
        <f t="shared" si="81"/>
        <v>drama</v>
      </c>
      <c r="S871" s="8">
        <f t="shared" si="82"/>
        <v>40350.208333333336</v>
      </c>
      <c r="T871" s="8">
        <f t="shared" si="83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1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0"/>
        <v>theater</v>
      </c>
      <c r="R872" t="str">
        <f t="shared" si="81"/>
        <v>plays</v>
      </c>
      <c r="S872" s="8">
        <f t="shared" si="82"/>
        <v>42240.208333333328</v>
      </c>
      <c r="T872" s="8">
        <f t="shared" si="83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1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0"/>
        <v>theater</v>
      </c>
      <c r="R873" t="str">
        <f t="shared" si="81"/>
        <v>plays</v>
      </c>
      <c r="S873" s="8">
        <f t="shared" si="82"/>
        <v>43040.208333333328</v>
      </c>
      <c r="T873" s="8">
        <f t="shared" si="83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1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0"/>
        <v>film &amp; video</v>
      </c>
      <c r="R874" t="str">
        <f t="shared" si="81"/>
        <v>science fiction</v>
      </c>
      <c r="S874" s="8">
        <f t="shared" si="82"/>
        <v>43346.208333333328</v>
      </c>
      <c r="T874" s="8">
        <f t="shared" si="83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1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0"/>
        <v>photography</v>
      </c>
      <c r="R875" t="str">
        <f t="shared" si="81"/>
        <v>photography books</v>
      </c>
      <c r="S875" s="8">
        <f t="shared" si="82"/>
        <v>41647.25</v>
      </c>
      <c r="T875" s="8">
        <f t="shared" si="83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1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0"/>
        <v>photography</v>
      </c>
      <c r="R876" t="str">
        <f t="shared" si="81"/>
        <v>photography books</v>
      </c>
      <c r="S876" s="8">
        <f t="shared" si="82"/>
        <v>40291.208333333336</v>
      </c>
      <c r="T876" s="8">
        <f t="shared" si="83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1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0"/>
        <v>music</v>
      </c>
      <c r="R877" t="str">
        <f t="shared" si="81"/>
        <v>rock</v>
      </c>
      <c r="S877" s="8">
        <f t="shared" si="82"/>
        <v>40556.25</v>
      </c>
      <c r="T877" s="8">
        <f t="shared" si="83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1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0"/>
        <v>photography</v>
      </c>
      <c r="R878" t="str">
        <f t="shared" si="81"/>
        <v>photography books</v>
      </c>
      <c r="S878" s="8">
        <f t="shared" si="82"/>
        <v>43624.208333333328</v>
      </c>
      <c r="T878" s="8">
        <f t="shared" si="83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1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0"/>
        <v>food</v>
      </c>
      <c r="R879" t="str">
        <f t="shared" si="81"/>
        <v>food trucks</v>
      </c>
      <c r="S879" s="8">
        <f t="shared" si="82"/>
        <v>42577.208333333328</v>
      </c>
      <c r="T879" s="8">
        <f t="shared" si="83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1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0"/>
        <v>music</v>
      </c>
      <c r="R880" t="str">
        <f t="shared" si="81"/>
        <v>metal</v>
      </c>
      <c r="S880" s="8">
        <f t="shared" si="82"/>
        <v>43845.25</v>
      </c>
      <c r="T880" s="8">
        <f t="shared" si="83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1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0"/>
        <v>publishing</v>
      </c>
      <c r="R881" t="str">
        <f t="shared" si="81"/>
        <v>nonfiction</v>
      </c>
      <c r="S881" s="8">
        <f t="shared" si="82"/>
        <v>42788.25</v>
      </c>
      <c r="T881" s="8">
        <f t="shared" si="83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1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0"/>
        <v>music</v>
      </c>
      <c r="R882" t="str">
        <f t="shared" si="81"/>
        <v>electric music</v>
      </c>
      <c r="S882" s="8">
        <f t="shared" si="82"/>
        <v>43667.208333333328</v>
      </c>
      <c r="T882" s="8">
        <f t="shared" si="83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1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0"/>
        <v>theater</v>
      </c>
      <c r="R883" t="str">
        <f t="shared" si="81"/>
        <v>plays</v>
      </c>
      <c r="S883" s="8">
        <f t="shared" si="82"/>
        <v>42194.208333333328</v>
      </c>
      <c r="T883" s="8">
        <f t="shared" si="83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1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0"/>
        <v>theater</v>
      </c>
      <c r="R884" t="str">
        <f t="shared" si="81"/>
        <v>plays</v>
      </c>
      <c r="S884" s="8">
        <f t="shared" si="82"/>
        <v>42025.25</v>
      </c>
      <c r="T884" s="8">
        <f t="shared" si="83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1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0"/>
        <v>film &amp; video</v>
      </c>
      <c r="R885" t="str">
        <f t="shared" si="81"/>
        <v>shorts</v>
      </c>
      <c r="S885" s="8">
        <f t="shared" si="82"/>
        <v>40323.208333333336</v>
      </c>
      <c r="T885" s="8">
        <f t="shared" si="83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1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0"/>
        <v>theater</v>
      </c>
      <c r="R886" t="str">
        <f t="shared" si="81"/>
        <v>plays</v>
      </c>
      <c r="S886" s="8">
        <f t="shared" si="82"/>
        <v>41763.208333333336</v>
      </c>
      <c r="T886" s="8">
        <f t="shared" si="83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1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0"/>
        <v>theater</v>
      </c>
      <c r="R887" t="str">
        <f t="shared" si="81"/>
        <v>plays</v>
      </c>
      <c r="S887" s="8">
        <f t="shared" si="82"/>
        <v>40335.208333333336</v>
      </c>
      <c r="T887" s="8">
        <f t="shared" si="83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1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0"/>
        <v>music</v>
      </c>
      <c r="R888" t="str">
        <f t="shared" si="81"/>
        <v>indie rock</v>
      </c>
      <c r="S888" s="8">
        <f t="shared" si="82"/>
        <v>40416.208333333336</v>
      </c>
      <c r="T888" s="8">
        <f t="shared" si="83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1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0"/>
        <v>theater</v>
      </c>
      <c r="R889" t="str">
        <f t="shared" si="81"/>
        <v>plays</v>
      </c>
      <c r="S889" s="8">
        <f t="shared" si="82"/>
        <v>42202.208333333328</v>
      </c>
      <c r="T889" s="8">
        <f t="shared" si="83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1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0"/>
        <v>theater</v>
      </c>
      <c r="R890" t="str">
        <f t="shared" si="81"/>
        <v>plays</v>
      </c>
      <c r="S890" s="8">
        <f t="shared" si="82"/>
        <v>42836.208333333328</v>
      </c>
      <c r="T890" s="8">
        <f t="shared" si="83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1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0"/>
        <v>music</v>
      </c>
      <c r="R891" t="str">
        <f t="shared" si="81"/>
        <v>electric music</v>
      </c>
      <c r="S891" s="8">
        <f t="shared" si="82"/>
        <v>41710.208333333336</v>
      </c>
      <c r="T891" s="8">
        <f t="shared" si="83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1">
        <f t="shared" si="78"/>
        <v>115.95907738095239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0"/>
        <v>music</v>
      </c>
      <c r="R892" t="str">
        <f t="shared" si="81"/>
        <v>indie rock</v>
      </c>
      <c r="S892" s="8">
        <f t="shared" si="82"/>
        <v>43640.208333333328</v>
      </c>
      <c r="T892" s="8">
        <f t="shared" si="83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1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0"/>
        <v>film &amp; video</v>
      </c>
      <c r="R893" t="str">
        <f t="shared" si="81"/>
        <v>documentary</v>
      </c>
      <c r="S893" s="8">
        <f t="shared" si="82"/>
        <v>40880.25</v>
      </c>
      <c r="T893" s="8">
        <f t="shared" si="83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1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0"/>
        <v>publishing</v>
      </c>
      <c r="R894" t="str">
        <f t="shared" si="81"/>
        <v>translations</v>
      </c>
      <c r="S894" s="8">
        <f t="shared" si="82"/>
        <v>40319.208333333336</v>
      </c>
      <c r="T894" s="8">
        <f t="shared" si="83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1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0"/>
        <v>film &amp; video</v>
      </c>
      <c r="R895" t="str">
        <f t="shared" si="81"/>
        <v>documentary</v>
      </c>
      <c r="S895" s="8">
        <f t="shared" si="82"/>
        <v>42170.208333333328</v>
      </c>
      <c r="T895" s="8">
        <f t="shared" si="83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1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0"/>
        <v>film &amp; video</v>
      </c>
      <c r="R896" t="str">
        <f t="shared" si="81"/>
        <v>television</v>
      </c>
      <c r="S896" s="8">
        <f t="shared" si="82"/>
        <v>41466.208333333336</v>
      </c>
      <c r="T896" s="8">
        <f t="shared" si="83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1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0"/>
        <v>theater</v>
      </c>
      <c r="R897" t="str">
        <f t="shared" si="81"/>
        <v>plays</v>
      </c>
      <c r="S897" s="8">
        <f t="shared" si="82"/>
        <v>43134.25</v>
      </c>
      <c r="T897" s="8">
        <f t="shared" si="83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1">
        <f t="shared" si="78"/>
        <v>774.43434343434342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0"/>
        <v>food</v>
      </c>
      <c r="R898" t="str">
        <f t="shared" si="81"/>
        <v>food trucks</v>
      </c>
      <c r="S898" s="8">
        <f t="shared" si="82"/>
        <v>40738.208333333336</v>
      </c>
      <c r="T898" s="8">
        <f t="shared" si="83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1">
        <f t="shared" ref="F899:F962" si="84">(E899/D899)*100</f>
        <v>27.693181818181817</v>
      </c>
      <c r="G899" t="s">
        <v>14</v>
      </c>
      <c r="H899">
        <v>27</v>
      </c>
      <c r="I899" s="5">
        <f t="shared" ref="I899:I962" si="85">AVERAGE(E899/H899)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6">_xlfn.TEXTBEFORE(P899,"/")</f>
        <v>theater</v>
      </c>
      <c r="R899" t="str">
        <f t="shared" ref="R899:R962" si="87">_xlfn.TEXTAFTER(P899,"/")</f>
        <v>plays</v>
      </c>
      <c r="S899" s="8">
        <f t="shared" ref="S899:S962" si="88">(((L899/60)/60)/24)+DATE(1970,1,1)</f>
        <v>43583.208333333328</v>
      </c>
      <c r="T899" s="8">
        <f t="shared" ref="T899:T962" si="89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1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6"/>
        <v>film &amp; video</v>
      </c>
      <c r="R900" t="str">
        <f t="shared" si="87"/>
        <v>documentary</v>
      </c>
      <c r="S900" s="8">
        <f t="shared" si="88"/>
        <v>43815.25</v>
      </c>
      <c r="T900" s="8">
        <f t="shared" si="8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1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6"/>
        <v>music</v>
      </c>
      <c r="R901" t="str">
        <f t="shared" si="87"/>
        <v>jazz</v>
      </c>
      <c r="S901" s="8">
        <f t="shared" si="88"/>
        <v>41554.208333333336</v>
      </c>
      <c r="T901" s="8">
        <f t="shared" si="8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1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6"/>
        <v>technology</v>
      </c>
      <c r="R902" t="str">
        <f t="shared" si="87"/>
        <v>web</v>
      </c>
      <c r="S902" s="8">
        <f t="shared" si="88"/>
        <v>41901.208333333336</v>
      </c>
      <c r="T902" s="8">
        <f t="shared" si="8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1">
        <f t="shared" si="84"/>
        <v>156.17857142857144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6"/>
        <v>music</v>
      </c>
      <c r="R903" t="str">
        <f t="shared" si="87"/>
        <v>rock</v>
      </c>
      <c r="S903" s="8">
        <f t="shared" si="88"/>
        <v>43298.208333333328</v>
      </c>
      <c r="T903" s="8">
        <f t="shared" si="8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1">
        <f t="shared" si="84"/>
        <v>252.42857142857144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6"/>
        <v>technology</v>
      </c>
      <c r="R904" t="str">
        <f t="shared" si="87"/>
        <v>web</v>
      </c>
      <c r="S904" s="8">
        <f t="shared" si="88"/>
        <v>42399.25</v>
      </c>
      <c r="T904" s="8">
        <f t="shared" si="8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1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6"/>
        <v>publishing</v>
      </c>
      <c r="R905" t="str">
        <f t="shared" si="87"/>
        <v>nonfiction</v>
      </c>
      <c r="S905" s="8">
        <f t="shared" si="88"/>
        <v>41034.208333333336</v>
      </c>
      <c r="T905" s="8">
        <f t="shared" si="8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1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6"/>
        <v>publishing</v>
      </c>
      <c r="R906" t="str">
        <f t="shared" si="87"/>
        <v>radio &amp; podcasts</v>
      </c>
      <c r="S906" s="8">
        <f t="shared" si="88"/>
        <v>41186.208333333336</v>
      </c>
      <c r="T906" s="8">
        <f t="shared" si="8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1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6"/>
        <v>theater</v>
      </c>
      <c r="R907" t="str">
        <f t="shared" si="87"/>
        <v>plays</v>
      </c>
      <c r="S907" s="8">
        <f t="shared" si="88"/>
        <v>41536.208333333336</v>
      </c>
      <c r="T907" s="8">
        <f t="shared" si="8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1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6"/>
        <v>film &amp; video</v>
      </c>
      <c r="R908" t="str">
        <f t="shared" si="87"/>
        <v>documentary</v>
      </c>
      <c r="S908" s="8">
        <f t="shared" si="88"/>
        <v>42868.208333333328</v>
      </c>
      <c r="T908" s="8">
        <f t="shared" si="8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1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6"/>
        <v>theater</v>
      </c>
      <c r="R909" t="str">
        <f t="shared" si="87"/>
        <v>plays</v>
      </c>
      <c r="S909" s="8">
        <f t="shared" si="88"/>
        <v>40660.208333333336</v>
      </c>
      <c r="T909" s="8">
        <f t="shared" si="8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1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6"/>
        <v>games</v>
      </c>
      <c r="R910" t="str">
        <f t="shared" si="87"/>
        <v>video games</v>
      </c>
      <c r="S910" s="8">
        <f t="shared" si="88"/>
        <v>41031.208333333336</v>
      </c>
      <c r="T910" s="8">
        <f t="shared" si="8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1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6"/>
        <v>theater</v>
      </c>
      <c r="R911" t="str">
        <f t="shared" si="87"/>
        <v>plays</v>
      </c>
      <c r="S911" s="8">
        <f t="shared" si="88"/>
        <v>43255.208333333328</v>
      </c>
      <c r="T911" s="8">
        <f t="shared" si="8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1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6"/>
        <v>theater</v>
      </c>
      <c r="R912" t="str">
        <f t="shared" si="87"/>
        <v>plays</v>
      </c>
      <c r="S912" s="8">
        <f t="shared" si="88"/>
        <v>42026.25</v>
      </c>
      <c r="T912" s="8">
        <f t="shared" si="8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1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6"/>
        <v>technology</v>
      </c>
      <c r="R913" t="str">
        <f t="shared" si="87"/>
        <v>web</v>
      </c>
      <c r="S913" s="8">
        <f t="shared" si="88"/>
        <v>43717.208333333328</v>
      </c>
      <c r="T913" s="8">
        <f t="shared" si="8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1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6"/>
        <v>film &amp; video</v>
      </c>
      <c r="R914" t="str">
        <f t="shared" si="87"/>
        <v>drama</v>
      </c>
      <c r="S914" s="8">
        <f t="shared" si="88"/>
        <v>41157.208333333336</v>
      </c>
      <c r="T914" s="8">
        <f t="shared" si="8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1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6"/>
        <v>film &amp; video</v>
      </c>
      <c r="R915" t="str">
        <f t="shared" si="87"/>
        <v>drama</v>
      </c>
      <c r="S915" s="8">
        <f t="shared" si="88"/>
        <v>43597.208333333328</v>
      </c>
      <c r="T915" s="8">
        <f t="shared" si="8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1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6"/>
        <v>theater</v>
      </c>
      <c r="R916" t="str">
        <f t="shared" si="87"/>
        <v>plays</v>
      </c>
      <c r="S916" s="8">
        <f t="shared" si="88"/>
        <v>41490.208333333336</v>
      </c>
      <c r="T916" s="8">
        <f t="shared" si="8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1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6"/>
        <v>film &amp; video</v>
      </c>
      <c r="R917" t="str">
        <f t="shared" si="87"/>
        <v>television</v>
      </c>
      <c r="S917" s="8">
        <f t="shared" si="88"/>
        <v>42976.208333333328</v>
      </c>
      <c r="T917" s="8">
        <f t="shared" si="8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1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6"/>
        <v>photography</v>
      </c>
      <c r="R918" t="str">
        <f t="shared" si="87"/>
        <v>photography books</v>
      </c>
      <c r="S918" s="8">
        <f t="shared" si="88"/>
        <v>41991.25</v>
      </c>
      <c r="T918" s="8">
        <f t="shared" si="8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1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6"/>
        <v>film &amp; video</v>
      </c>
      <c r="R919" t="str">
        <f t="shared" si="87"/>
        <v>shorts</v>
      </c>
      <c r="S919" s="8">
        <f t="shared" si="88"/>
        <v>40722.208333333336</v>
      </c>
      <c r="T919" s="8">
        <f t="shared" si="8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1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6"/>
        <v>publishing</v>
      </c>
      <c r="R920" t="str">
        <f t="shared" si="87"/>
        <v>radio &amp; podcasts</v>
      </c>
      <c r="S920" s="8">
        <f t="shared" si="88"/>
        <v>41117.208333333336</v>
      </c>
      <c r="T920" s="8">
        <f t="shared" si="8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1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6"/>
        <v>theater</v>
      </c>
      <c r="R921" t="str">
        <f t="shared" si="87"/>
        <v>plays</v>
      </c>
      <c r="S921" s="8">
        <f t="shared" si="88"/>
        <v>43022.208333333328</v>
      </c>
      <c r="T921" s="8">
        <f t="shared" si="8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1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6"/>
        <v>film &amp; video</v>
      </c>
      <c r="R922" t="str">
        <f t="shared" si="87"/>
        <v>animation</v>
      </c>
      <c r="S922" s="8">
        <f t="shared" si="88"/>
        <v>43503.25</v>
      </c>
      <c r="T922" s="8">
        <f t="shared" si="8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1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6"/>
        <v>technology</v>
      </c>
      <c r="R923" t="str">
        <f t="shared" si="87"/>
        <v>web</v>
      </c>
      <c r="S923" s="8">
        <f t="shared" si="88"/>
        <v>40951.25</v>
      </c>
      <c r="T923" s="8">
        <f t="shared" si="8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1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6"/>
        <v>music</v>
      </c>
      <c r="R924" t="str">
        <f t="shared" si="87"/>
        <v>world music</v>
      </c>
      <c r="S924" s="8">
        <f t="shared" si="88"/>
        <v>43443.25</v>
      </c>
      <c r="T924" s="8">
        <f t="shared" si="8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1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6"/>
        <v>theater</v>
      </c>
      <c r="R925" t="str">
        <f t="shared" si="87"/>
        <v>plays</v>
      </c>
      <c r="S925" s="8">
        <f t="shared" si="88"/>
        <v>40373.208333333336</v>
      </c>
      <c r="T925" s="8">
        <f t="shared" si="8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1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6"/>
        <v>theater</v>
      </c>
      <c r="R926" t="str">
        <f t="shared" si="87"/>
        <v>plays</v>
      </c>
      <c r="S926" s="8">
        <f t="shared" si="88"/>
        <v>43769.208333333328</v>
      </c>
      <c r="T926" s="8">
        <f t="shared" si="8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1">
        <f t="shared" si="84"/>
        <v>224.06666666666669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6"/>
        <v>theater</v>
      </c>
      <c r="R927" t="str">
        <f t="shared" si="87"/>
        <v>plays</v>
      </c>
      <c r="S927" s="8">
        <f t="shared" si="88"/>
        <v>43000.208333333328</v>
      </c>
      <c r="T927" s="8">
        <f t="shared" si="8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1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6"/>
        <v>food</v>
      </c>
      <c r="R928" t="str">
        <f t="shared" si="87"/>
        <v>food trucks</v>
      </c>
      <c r="S928" s="8">
        <f t="shared" si="88"/>
        <v>42502.208333333328</v>
      </c>
      <c r="T928" s="8">
        <f t="shared" si="8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1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6"/>
        <v>theater</v>
      </c>
      <c r="R929" t="str">
        <f t="shared" si="87"/>
        <v>plays</v>
      </c>
      <c r="S929" s="8">
        <f t="shared" si="88"/>
        <v>41102.208333333336</v>
      </c>
      <c r="T929" s="8">
        <f t="shared" si="8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1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6"/>
        <v>technology</v>
      </c>
      <c r="R930" t="str">
        <f t="shared" si="87"/>
        <v>web</v>
      </c>
      <c r="S930" s="8">
        <f t="shared" si="88"/>
        <v>41637.25</v>
      </c>
      <c r="T930" s="8">
        <f t="shared" si="8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1">
        <f t="shared" si="84"/>
        <v>217.30909090909088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6"/>
        <v>theater</v>
      </c>
      <c r="R931" t="str">
        <f t="shared" si="87"/>
        <v>plays</v>
      </c>
      <c r="S931" s="8">
        <f t="shared" si="88"/>
        <v>42858.208333333328</v>
      </c>
      <c r="T931" s="8">
        <f t="shared" si="8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1">
        <f t="shared" si="84"/>
        <v>112.28571428571428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6"/>
        <v>theater</v>
      </c>
      <c r="R932" t="str">
        <f t="shared" si="87"/>
        <v>plays</v>
      </c>
      <c r="S932" s="8">
        <f t="shared" si="88"/>
        <v>42060.25</v>
      </c>
      <c r="T932" s="8">
        <f t="shared" si="8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1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6"/>
        <v>theater</v>
      </c>
      <c r="R933" t="str">
        <f t="shared" si="87"/>
        <v>plays</v>
      </c>
      <c r="S933" s="8">
        <f t="shared" si="88"/>
        <v>41818.208333333336</v>
      </c>
      <c r="T933" s="8">
        <f t="shared" si="8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1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6"/>
        <v>music</v>
      </c>
      <c r="R934" t="str">
        <f t="shared" si="87"/>
        <v>rock</v>
      </c>
      <c r="S934" s="8">
        <f t="shared" si="88"/>
        <v>41709.208333333336</v>
      </c>
      <c r="T934" s="8">
        <f t="shared" si="8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1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6"/>
        <v>theater</v>
      </c>
      <c r="R935" t="str">
        <f t="shared" si="87"/>
        <v>plays</v>
      </c>
      <c r="S935" s="8">
        <f t="shared" si="88"/>
        <v>41372.208333333336</v>
      </c>
      <c r="T935" s="8">
        <f t="shared" si="8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1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6"/>
        <v>theater</v>
      </c>
      <c r="R936" t="str">
        <f t="shared" si="87"/>
        <v>plays</v>
      </c>
      <c r="S936" s="8">
        <f t="shared" si="88"/>
        <v>42422.25</v>
      </c>
      <c r="T936" s="8">
        <f t="shared" si="8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1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6"/>
        <v>theater</v>
      </c>
      <c r="R937" t="str">
        <f t="shared" si="87"/>
        <v>plays</v>
      </c>
      <c r="S937" s="8">
        <f t="shared" si="88"/>
        <v>42209.208333333328</v>
      </c>
      <c r="T937" s="8">
        <f t="shared" si="8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1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6"/>
        <v>theater</v>
      </c>
      <c r="R938" t="str">
        <f t="shared" si="87"/>
        <v>plays</v>
      </c>
      <c r="S938" s="8">
        <f t="shared" si="88"/>
        <v>43668.208333333328</v>
      </c>
      <c r="T938" s="8">
        <f t="shared" si="8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1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6"/>
        <v>film &amp; video</v>
      </c>
      <c r="R939" t="str">
        <f t="shared" si="87"/>
        <v>documentary</v>
      </c>
      <c r="S939" s="8">
        <f t="shared" si="88"/>
        <v>42334.25</v>
      </c>
      <c r="T939" s="8">
        <f t="shared" si="8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1">
        <f t="shared" si="84"/>
        <v>109.70652173913042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6"/>
        <v>publishing</v>
      </c>
      <c r="R940" t="str">
        <f t="shared" si="87"/>
        <v>fiction</v>
      </c>
      <c r="S940" s="8">
        <f t="shared" si="88"/>
        <v>43263.208333333328</v>
      </c>
      <c r="T940" s="8">
        <f t="shared" si="8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1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6"/>
        <v>games</v>
      </c>
      <c r="R941" t="str">
        <f t="shared" si="87"/>
        <v>video games</v>
      </c>
      <c r="S941" s="8">
        <f t="shared" si="88"/>
        <v>40670.208333333336</v>
      </c>
      <c r="T941" s="8">
        <f t="shared" si="8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1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6"/>
        <v>technology</v>
      </c>
      <c r="R942" t="str">
        <f t="shared" si="87"/>
        <v>web</v>
      </c>
      <c r="S942" s="8">
        <f t="shared" si="88"/>
        <v>41244.25</v>
      </c>
      <c r="T942" s="8">
        <f t="shared" si="8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1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6"/>
        <v>theater</v>
      </c>
      <c r="R943" t="str">
        <f t="shared" si="87"/>
        <v>plays</v>
      </c>
      <c r="S943" s="8">
        <f t="shared" si="88"/>
        <v>40552.25</v>
      </c>
      <c r="T943" s="8">
        <f t="shared" si="8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1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6"/>
        <v>theater</v>
      </c>
      <c r="R944" t="str">
        <f t="shared" si="87"/>
        <v>plays</v>
      </c>
      <c r="S944" s="8">
        <f t="shared" si="88"/>
        <v>40568.25</v>
      </c>
      <c r="T944" s="8">
        <f t="shared" si="8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1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6"/>
        <v>food</v>
      </c>
      <c r="R945" t="str">
        <f t="shared" si="87"/>
        <v>food trucks</v>
      </c>
      <c r="S945" s="8">
        <f t="shared" si="88"/>
        <v>41906.208333333336</v>
      </c>
      <c r="T945" s="8">
        <f t="shared" si="8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1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6"/>
        <v>photography</v>
      </c>
      <c r="R946" t="str">
        <f t="shared" si="87"/>
        <v>photography books</v>
      </c>
      <c r="S946" s="8">
        <f t="shared" si="88"/>
        <v>42776.25</v>
      </c>
      <c r="T946" s="8">
        <f t="shared" si="8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1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6"/>
        <v>photography</v>
      </c>
      <c r="R947" t="str">
        <f t="shared" si="87"/>
        <v>photography books</v>
      </c>
      <c r="S947" s="8">
        <f t="shared" si="88"/>
        <v>41004.208333333336</v>
      </c>
      <c r="T947" s="8">
        <f t="shared" si="8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1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6"/>
        <v>theater</v>
      </c>
      <c r="R948" t="str">
        <f t="shared" si="87"/>
        <v>plays</v>
      </c>
      <c r="S948" s="8">
        <f t="shared" si="88"/>
        <v>40710.208333333336</v>
      </c>
      <c r="T948" s="8">
        <f t="shared" si="8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1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6"/>
        <v>theater</v>
      </c>
      <c r="R949" t="str">
        <f t="shared" si="87"/>
        <v>plays</v>
      </c>
      <c r="S949" s="8">
        <f t="shared" si="88"/>
        <v>41908.208333333336</v>
      </c>
      <c r="T949" s="8">
        <f t="shared" si="8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1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6"/>
        <v>film &amp; video</v>
      </c>
      <c r="R950" t="str">
        <f t="shared" si="87"/>
        <v>documentary</v>
      </c>
      <c r="S950" s="8">
        <f t="shared" si="88"/>
        <v>41985.25</v>
      </c>
      <c r="T950" s="8">
        <f t="shared" si="8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1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6"/>
        <v>technology</v>
      </c>
      <c r="R951" t="str">
        <f t="shared" si="87"/>
        <v>web</v>
      </c>
      <c r="S951" s="8">
        <f t="shared" si="88"/>
        <v>42112.208333333328</v>
      </c>
      <c r="T951" s="8">
        <f t="shared" si="8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1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6"/>
        <v>theater</v>
      </c>
      <c r="R952" t="str">
        <f t="shared" si="87"/>
        <v>plays</v>
      </c>
      <c r="S952" s="8">
        <f t="shared" si="88"/>
        <v>43571.208333333328</v>
      </c>
      <c r="T952" s="8">
        <f t="shared" si="8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1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6"/>
        <v>music</v>
      </c>
      <c r="R953" t="str">
        <f t="shared" si="87"/>
        <v>rock</v>
      </c>
      <c r="S953" s="8">
        <f t="shared" si="88"/>
        <v>42730.25</v>
      </c>
      <c r="T953" s="8">
        <f t="shared" si="8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1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6"/>
        <v>film &amp; video</v>
      </c>
      <c r="R954" t="str">
        <f t="shared" si="87"/>
        <v>documentary</v>
      </c>
      <c r="S954" s="8">
        <f t="shared" si="88"/>
        <v>42591.208333333328</v>
      </c>
      <c r="T954" s="8">
        <f t="shared" si="8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1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6"/>
        <v>film &amp; video</v>
      </c>
      <c r="R955" t="str">
        <f t="shared" si="87"/>
        <v>science fiction</v>
      </c>
      <c r="S955" s="8">
        <f t="shared" si="88"/>
        <v>42358.25</v>
      </c>
      <c r="T955" s="8">
        <f t="shared" si="8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1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6"/>
        <v>technology</v>
      </c>
      <c r="R956" t="str">
        <f t="shared" si="87"/>
        <v>web</v>
      </c>
      <c r="S956" s="8">
        <f t="shared" si="88"/>
        <v>41174.208333333336</v>
      </c>
      <c r="T956" s="8">
        <f t="shared" si="8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1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6"/>
        <v>theater</v>
      </c>
      <c r="R957" t="str">
        <f t="shared" si="87"/>
        <v>plays</v>
      </c>
      <c r="S957" s="8">
        <f t="shared" si="88"/>
        <v>41238.25</v>
      </c>
      <c r="T957" s="8">
        <f t="shared" si="8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1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6"/>
        <v>film &amp; video</v>
      </c>
      <c r="R958" t="str">
        <f t="shared" si="87"/>
        <v>science fiction</v>
      </c>
      <c r="S958" s="8">
        <f t="shared" si="88"/>
        <v>42360.25</v>
      </c>
      <c r="T958" s="8">
        <f t="shared" si="8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1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6"/>
        <v>theater</v>
      </c>
      <c r="R959" t="str">
        <f t="shared" si="87"/>
        <v>plays</v>
      </c>
      <c r="S959" s="8">
        <f t="shared" si="88"/>
        <v>40955.25</v>
      </c>
      <c r="T959" s="8">
        <f t="shared" si="8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1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6"/>
        <v>film &amp; video</v>
      </c>
      <c r="R960" t="str">
        <f t="shared" si="87"/>
        <v>animation</v>
      </c>
      <c r="S960" s="8">
        <f t="shared" si="88"/>
        <v>40350.208333333336</v>
      </c>
      <c r="T960" s="8">
        <f t="shared" si="8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1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6"/>
        <v>publishing</v>
      </c>
      <c r="R961" t="str">
        <f t="shared" si="87"/>
        <v>translations</v>
      </c>
      <c r="S961" s="8">
        <f t="shared" si="88"/>
        <v>40357.208333333336</v>
      </c>
      <c r="T961" s="8">
        <f t="shared" si="8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1">
        <f t="shared" si="84"/>
        <v>85.054545454545448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6"/>
        <v>technology</v>
      </c>
      <c r="R962" t="str">
        <f t="shared" si="87"/>
        <v>web</v>
      </c>
      <c r="S962" s="8">
        <f t="shared" si="88"/>
        <v>42408.25</v>
      </c>
      <c r="T962" s="8">
        <f t="shared" si="8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1">
        <f t="shared" ref="F963:F1001" si="90">(E963/D963)*100</f>
        <v>119.29824561403508</v>
      </c>
      <c r="G963" t="s">
        <v>20</v>
      </c>
      <c r="H963">
        <v>155</v>
      </c>
      <c r="I963" s="5">
        <f t="shared" ref="I963:I1001" si="91">AVERAGE(E963/H963)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2">_xlfn.TEXTBEFORE(P963,"/")</f>
        <v>publishing</v>
      </c>
      <c r="R963" t="str">
        <f t="shared" ref="R963:R1001" si="93">_xlfn.TEXTAFTER(P963,"/")</f>
        <v>translations</v>
      </c>
      <c r="S963" s="8">
        <f t="shared" ref="S963:S1001" si="94">(((L963/60)/60)/24)+DATE(1970,1,1)</f>
        <v>40591.25</v>
      </c>
      <c r="T963" s="8">
        <f t="shared" ref="T963:T1001" si="95">(((M963/60)/60)/24)+DATE(1970,1,1)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1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2"/>
        <v>food</v>
      </c>
      <c r="R964" t="str">
        <f t="shared" si="93"/>
        <v>food trucks</v>
      </c>
      <c r="S964" s="8">
        <f t="shared" si="94"/>
        <v>41592.25</v>
      </c>
      <c r="T964" s="8">
        <f t="shared" si="95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1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2"/>
        <v>photography</v>
      </c>
      <c r="R965" t="str">
        <f t="shared" si="93"/>
        <v>photography books</v>
      </c>
      <c r="S965" s="8">
        <f t="shared" si="94"/>
        <v>40607.25</v>
      </c>
      <c r="T965" s="8">
        <f t="shared" si="95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1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2"/>
        <v>theater</v>
      </c>
      <c r="R966" t="str">
        <f t="shared" si="93"/>
        <v>plays</v>
      </c>
      <c r="S966" s="8">
        <f t="shared" si="94"/>
        <v>42135.208333333328</v>
      </c>
      <c r="T966" s="8">
        <f t="shared" si="95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1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2"/>
        <v>music</v>
      </c>
      <c r="R967" t="str">
        <f t="shared" si="93"/>
        <v>rock</v>
      </c>
      <c r="S967" s="8">
        <f t="shared" si="94"/>
        <v>40203.25</v>
      </c>
      <c r="T967" s="8">
        <f t="shared" si="95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1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2"/>
        <v>theater</v>
      </c>
      <c r="R968" t="str">
        <f t="shared" si="93"/>
        <v>plays</v>
      </c>
      <c r="S968" s="8">
        <f t="shared" si="94"/>
        <v>42901.208333333328</v>
      </c>
      <c r="T968" s="8">
        <f t="shared" si="95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1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2"/>
        <v>music</v>
      </c>
      <c r="R969" t="str">
        <f t="shared" si="93"/>
        <v>world music</v>
      </c>
      <c r="S969" s="8">
        <f t="shared" si="94"/>
        <v>41005.208333333336</v>
      </c>
      <c r="T969" s="8">
        <f t="shared" si="95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1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2"/>
        <v>food</v>
      </c>
      <c r="R970" t="str">
        <f t="shared" si="93"/>
        <v>food trucks</v>
      </c>
      <c r="S970" s="8">
        <f t="shared" si="94"/>
        <v>40544.25</v>
      </c>
      <c r="T970" s="8">
        <f t="shared" si="95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1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2"/>
        <v>theater</v>
      </c>
      <c r="R971" t="str">
        <f t="shared" si="93"/>
        <v>plays</v>
      </c>
      <c r="S971" s="8">
        <f t="shared" si="94"/>
        <v>43821.25</v>
      </c>
      <c r="T971" s="8">
        <f t="shared" si="95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1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2"/>
        <v>theater</v>
      </c>
      <c r="R972" t="str">
        <f t="shared" si="93"/>
        <v>plays</v>
      </c>
      <c r="S972" s="8">
        <f t="shared" si="94"/>
        <v>40672.208333333336</v>
      </c>
      <c r="T972" s="8">
        <f t="shared" si="95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1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2"/>
        <v>film &amp; video</v>
      </c>
      <c r="R973" t="str">
        <f t="shared" si="93"/>
        <v>television</v>
      </c>
      <c r="S973" s="8">
        <f t="shared" si="94"/>
        <v>41555.208333333336</v>
      </c>
      <c r="T973" s="8">
        <f t="shared" si="95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1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2"/>
        <v>technology</v>
      </c>
      <c r="R974" t="str">
        <f t="shared" si="93"/>
        <v>web</v>
      </c>
      <c r="S974" s="8">
        <f t="shared" si="94"/>
        <v>41792.208333333336</v>
      </c>
      <c r="T974" s="8">
        <f t="shared" si="95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1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2"/>
        <v>theater</v>
      </c>
      <c r="R975" t="str">
        <f t="shared" si="93"/>
        <v>plays</v>
      </c>
      <c r="S975" s="8">
        <f t="shared" si="94"/>
        <v>40522.25</v>
      </c>
      <c r="T975" s="8">
        <f t="shared" si="95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1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2"/>
        <v>music</v>
      </c>
      <c r="R976" t="str">
        <f t="shared" si="93"/>
        <v>indie rock</v>
      </c>
      <c r="S976" s="8">
        <f t="shared" si="94"/>
        <v>41412.208333333336</v>
      </c>
      <c r="T976" s="8">
        <f t="shared" si="95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1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2"/>
        <v>theater</v>
      </c>
      <c r="R977" t="str">
        <f t="shared" si="93"/>
        <v>plays</v>
      </c>
      <c r="S977" s="8">
        <f t="shared" si="94"/>
        <v>42337.25</v>
      </c>
      <c r="T977" s="8">
        <f t="shared" si="95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1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2"/>
        <v>theater</v>
      </c>
      <c r="R978" t="str">
        <f t="shared" si="93"/>
        <v>plays</v>
      </c>
      <c r="S978" s="8">
        <f t="shared" si="94"/>
        <v>40571.25</v>
      </c>
      <c r="T978" s="8">
        <f t="shared" si="95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1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2"/>
        <v>food</v>
      </c>
      <c r="R979" t="str">
        <f t="shared" si="93"/>
        <v>food trucks</v>
      </c>
      <c r="S979" s="8">
        <f t="shared" si="94"/>
        <v>43138.25</v>
      </c>
      <c r="T979" s="8">
        <f t="shared" si="95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1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2"/>
        <v>games</v>
      </c>
      <c r="R980" t="str">
        <f t="shared" si="93"/>
        <v>video games</v>
      </c>
      <c r="S980" s="8">
        <f t="shared" si="94"/>
        <v>42686.25</v>
      </c>
      <c r="T980" s="8">
        <f t="shared" si="95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1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2"/>
        <v>theater</v>
      </c>
      <c r="R981" t="str">
        <f t="shared" si="93"/>
        <v>plays</v>
      </c>
      <c r="S981" s="8">
        <f t="shared" si="94"/>
        <v>42078.208333333328</v>
      </c>
      <c r="T981" s="8">
        <f t="shared" si="95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1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2"/>
        <v>publishing</v>
      </c>
      <c r="R982" t="str">
        <f t="shared" si="93"/>
        <v>nonfiction</v>
      </c>
      <c r="S982" s="8">
        <f t="shared" si="94"/>
        <v>42307.208333333328</v>
      </c>
      <c r="T982" s="8">
        <f t="shared" si="95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1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2"/>
        <v>technology</v>
      </c>
      <c r="R983" t="str">
        <f t="shared" si="93"/>
        <v>web</v>
      </c>
      <c r="S983" s="8">
        <f t="shared" si="94"/>
        <v>43094.25</v>
      </c>
      <c r="T983" s="8">
        <f t="shared" si="95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1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2"/>
        <v>film &amp; video</v>
      </c>
      <c r="R984" t="str">
        <f t="shared" si="93"/>
        <v>documentary</v>
      </c>
      <c r="S984" s="8">
        <f t="shared" si="94"/>
        <v>40743.208333333336</v>
      </c>
      <c r="T984" s="8">
        <f t="shared" si="95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1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2"/>
        <v>film &amp; video</v>
      </c>
      <c r="R985" t="str">
        <f t="shared" si="93"/>
        <v>documentary</v>
      </c>
      <c r="S985" s="8">
        <f t="shared" si="94"/>
        <v>43681.208333333328</v>
      </c>
      <c r="T985" s="8">
        <f t="shared" si="95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1">
        <f t="shared" si="90"/>
        <v>152.46153846153848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2"/>
        <v>theater</v>
      </c>
      <c r="R986" t="str">
        <f t="shared" si="93"/>
        <v>plays</v>
      </c>
      <c r="S986" s="8">
        <f t="shared" si="94"/>
        <v>43716.208333333328</v>
      </c>
      <c r="T986" s="8">
        <f t="shared" si="95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1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2"/>
        <v>music</v>
      </c>
      <c r="R987" t="str">
        <f t="shared" si="93"/>
        <v>rock</v>
      </c>
      <c r="S987" s="8">
        <f t="shared" si="94"/>
        <v>41614.25</v>
      </c>
      <c r="T987" s="8">
        <f t="shared" si="95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1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2"/>
        <v>music</v>
      </c>
      <c r="R988" t="str">
        <f t="shared" si="93"/>
        <v>rock</v>
      </c>
      <c r="S988" s="8">
        <f t="shared" si="94"/>
        <v>40638.208333333336</v>
      </c>
      <c r="T988" s="8">
        <f t="shared" si="95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1">
        <f t="shared" si="90"/>
        <v>216.79032258064518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2"/>
        <v>film &amp; video</v>
      </c>
      <c r="R989" t="str">
        <f t="shared" si="93"/>
        <v>documentary</v>
      </c>
      <c r="S989" s="8">
        <f t="shared" si="94"/>
        <v>42852.208333333328</v>
      </c>
      <c r="T989" s="8">
        <f t="shared" si="95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1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2"/>
        <v>publishing</v>
      </c>
      <c r="R990" t="str">
        <f t="shared" si="93"/>
        <v>radio &amp; podcasts</v>
      </c>
      <c r="S990" s="8">
        <f t="shared" si="94"/>
        <v>42686.25</v>
      </c>
      <c r="T990" s="8">
        <f t="shared" si="95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1">
        <f t="shared" si="90"/>
        <v>499.58333333333337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2"/>
        <v>publishing</v>
      </c>
      <c r="R991" t="str">
        <f t="shared" si="93"/>
        <v>translations</v>
      </c>
      <c r="S991" s="8">
        <f t="shared" si="94"/>
        <v>43571.208333333328</v>
      </c>
      <c r="T991" s="8">
        <f t="shared" si="95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1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2"/>
        <v>film &amp; video</v>
      </c>
      <c r="R992" t="str">
        <f t="shared" si="93"/>
        <v>drama</v>
      </c>
      <c r="S992" s="8">
        <f t="shared" si="94"/>
        <v>42432.25</v>
      </c>
      <c r="T992" s="8">
        <f t="shared" si="95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1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2"/>
        <v>music</v>
      </c>
      <c r="R993" t="str">
        <f t="shared" si="93"/>
        <v>rock</v>
      </c>
      <c r="S993" s="8">
        <f t="shared" si="94"/>
        <v>41907.208333333336</v>
      </c>
      <c r="T993" s="8">
        <f t="shared" si="95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1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2"/>
        <v>film &amp; video</v>
      </c>
      <c r="R994" t="str">
        <f t="shared" si="93"/>
        <v>drama</v>
      </c>
      <c r="S994" s="8">
        <f t="shared" si="94"/>
        <v>43227.208333333328</v>
      </c>
      <c r="T994" s="8">
        <f t="shared" si="95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1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2"/>
        <v>photography</v>
      </c>
      <c r="R995" t="str">
        <f t="shared" si="93"/>
        <v>photography books</v>
      </c>
      <c r="S995" s="8">
        <f t="shared" si="94"/>
        <v>42362.25</v>
      </c>
      <c r="T995" s="8">
        <f t="shared" si="95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1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2"/>
        <v>publishing</v>
      </c>
      <c r="R996" t="str">
        <f t="shared" si="93"/>
        <v>translations</v>
      </c>
      <c r="S996" s="8">
        <f t="shared" si="94"/>
        <v>41929.208333333336</v>
      </c>
      <c r="T996" s="8">
        <f t="shared" si="95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1">
        <f t="shared" si="90"/>
        <v>157.46762589928059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2"/>
        <v>food</v>
      </c>
      <c r="R997" t="str">
        <f t="shared" si="93"/>
        <v>food trucks</v>
      </c>
      <c r="S997" s="8">
        <f t="shared" si="94"/>
        <v>43408.208333333328</v>
      </c>
      <c r="T997" s="8">
        <f t="shared" si="95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1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2"/>
        <v>theater</v>
      </c>
      <c r="R998" t="str">
        <f t="shared" si="93"/>
        <v>plays</v>
      </c>
      <c r="S998" s="8">
        <f t="shared" si="94"/>
        <v>41276.25</v>
      </c>
      <c r="T998" s="8">
        <f t="shared" si="95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1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2"/>
        <v>theater</v>
      </c>
      <c r="R999" t="str">
        <f t="shared" si="93"/>
        <v>plays</v>
      </c>
      <c r="S999" s="8">
        <f t="shared" si="94"/>
        <v>41659.25</v>
      </c>
      <c r="T999" s="8">
        <f t="shared" si="95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1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2"/>
        <v>music</v>
      </c>
      <c r="R1000" t="str">
        <f t="shared" si="93"/>
        <v>indie rock</v>
      </c>
      <c r="S1000" s="8">
        <f t="shared" si="94"/>
        <v>40220.25</v>
      </c>
      <c r="T1000" s="8">
        <f t="shared" si="95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1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2"/>
        <v>food</v>
      </c>
      <c r="R1001" t="str">
        <f t="shared" si="93"/>
        <v>food trucks</v>
      </c>
      <c r="S1001" s="8">
        <f t="shared" si="94"/>
        <v>42550.208333333328</v>
      </c>
      <c r="T1001" s="8">
        <f t="shared" si="95"/>
        <v>42557.208333333328</v>
      </c>
    </row>
  </sheetData>
  <dataConsolidate/>
  <conditionalFormatting sqref="F1:F1048576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G1:G1048576">
    <cfRule type="containsText" dxfId="19" priority="2" operator="containsText" text="live">
      <formula>NOT(ISERROR(SEARCH("live",G1)))</formula>
    </cfRule>
    <cfRule type="containsText" dxfId="18" priority="3" operator="containsText" text="canceled">
      <formula>NOT(ISERROR(SEARCH("canceled",G1)))</formula>
    </cfRule>
    <cfRule type="containsText" dxfId="17" priority="4" operator="containsText" text="successful">
      <formula>NOT(ISERROR(SEARCH("successful",G1)))</formula>
    </cfRule>
    <cfRule type="containsText" dxfId="16" priority="5" operator="containsText" text="failed">
      <formula>NOT(ISERROR(SEARCH("failed",G1)))</formula>
    </cfRule>
    <cfRule type="containsText" priority="6" operator="containsText" text="successful">
      <formula>NOT(ISERROR(SEARCH("successful",G1)))</formula>
    </cfRule>
    <cfRule type="expression" priority="7">
      <formula>"successful"</formula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15" priority="9">
      <formula>"failed, succesful, live, canceled"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DA89-A482-4046-808B-58294F49CBEE}">
  <dimension ref="A1:F14"/>
  <sheetViews>
    <sheetView workbookViewId="0">
      <selection activeCell="T8" sqref="T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2068</v>
      </c>
    </row>
    <row r="3" spans="1:6" x14ac:dyDescent="0.25">
      <c r="A3" s="6" t="s">
        <v>2070</v>
      </c>
      <c r="B3" s="6" t="s">
        <v>2069</v>
      </c>
    </row>
    <row r="4" spans="1:6" x14ac:dyDescent="0.2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7" t="s">
        <v>2034</v>
      </c>
      <c r="B5">
        <v>4</v>
      </c>
      <c r="C5">
        <v>20</v>
      </c>
      <c r="E5">
        <v>22</v>
      </c>
      <c r="F5">
        <v>46</v>
      </c>
    </row>
    <row r="6" spans="1:6" x14ac:dyDescent="0.25">
      <c r="A6" s="7" t="s">
        <v>2035</v>
      </c>
      <c r="B6">
        <v>10</v>
      </c>
      <c r="C6">
        <v>66</v>
      </c>
      <c r="E6">
        <v>99</v>
      </c>
      <c r="F6">
        <v>175</v>
      </c>
    </row>
    <row r="7" spans="1:6" x14ac:dyDescent="0.25">
      <c r="A7" s="7" t="s">
        <v>2036</v>
      </c>
      <c r="B7">
        <v>2</v>
      </c>
      <c r="C7">
        <v>28</v>
      </c>
      <c r="D7">
        <v>2</v>
      </c>
      <c r="E7">
        <v>64</v>
      </c>
      <c r="F7">
        <v>96</v>
      </c>
    </row>
    <row r="8" spans="1:6" x14ac:dyDescent="0.25">
      <c r="A8" s="7" t="s">
        <v>2037</v>
      </c>
      <c r="B8">
        <v>23</v>
      </c>
      <c r="C8">
        <v>132</v>
      </c>
      <c r="D8">
        <v>2</v>
      </c>
      <c r="E8">
        <v>187</v>
      </c>
      <c r="F8">
        <v>344</v>
      </c>
    </row>
    <row r="9" spans="1:6" x14ac:dyDescent="0.25">
      <c r="A9" s="7" t="s">
        <v>2038</v>
      </c>
      <c r="B9">
        <v>11</v>
      </c>
      <c r="C9">
        <v>60</v>
      </c>
      <c r="D9">
        <v>5</v>
      </c>
      <c r="E9">
        <v>102</v>
      </c>
      <c r="F9">
        <v>178</v>
      </c>
    </row>
    <row r="10" spans="1:6" x14ac:dyDescent="0.25">
      <c r="A10" s="7" t="s">
        <v>2039</v>
      </c>
      <c r="B10">
        <v>1</v>
      </c>
      <c r="C10">
        <v>23</v>
      </c>
      <c r="D10">
        <v>3</v>
      </c>
      <c r="E10">
        <v>21</v>
      </c>
      <c r="F10">
        <v>48</v>
      </c>
    </row>
    <row r="11" spans="1:6" x14ac:dyDescent="0.25">
      <c r="A11" s="7" t="s">
        <v>2040</v>
      </c>
      <c r="E11">
        <v>4</v>
      </c>
      <c r="F11">
        <v>4</v>
      </c>
    </row>
    <row r="12" spans="1:6" x14ac:dyDescent="0.25">
      <c r="A12" s="7" t="s">
        <v>2041</v>
      </c>
      <c r="B12">
        <v>4</v>
      </c>
      <c r="C12">
        <v>11</v>
      </c>
      <c r="D12">
        <v>1</v>
      </c>
      <c r="E12">
        <v>26</v>
      </c>
      <c r="F12">
        <v>42</v>
      </c>
    </row>
    <row r="13" spans="1:6" x14ac:dyDescent="0.25">
      <c r="A13" s="7" t="s">
        <v>2042</v>
      </c>
      <c r="B13">
        <v>2</v>
      </c>
      <c r="C13">
        <v>24</v>
      </c>
      <c r="D13">
        <v>1</v>
      </c>
      <c r="E13">
        <v>40</v>
      </c>
      <c r="F13">
        <v>67</v>
      </c>
    </row>
    <row r="14" spans="1:6" x14ac:dyDescent="0.25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93B2-9B1E-4BE1-81F0-80B43BE73EDC}">
  <dimension ref="A1:F30"/>
  <sheetViews>
    <sheetView workbookViewId="0">
      <selection activeCell="V18" sqref="V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2068</v>
      </c>
    </row>
    <row r="2" spans="1:6" x14ac:dyDescent="0.25">
      <c r="A2" s="6" t="s">
        <v>2031</v>
      </c>
      <c r="B2" t="s">
        <v>2068</v>
      </c>
    </row>
    <row r="4" spans="1:6" x14ac:dyDescent="0.25">
      <c r="A4" s="6" t="s">
        <v>2070</v>
      </c>
      <c r="B4" s="6" t="s">
        <v>2069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7" t="s">
        <v>2044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2045</v>
      </c>
      <c r="E7">
        <v>4</v>
      </c>
      <c r="F7">
        <v>4</v>
      </c>
    </row>
    <row r="8" spans="1:6" x14ac:dyDescent="0.25">
      <c r="A8" s="7" t="s">
        <v>2046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2048</v>
      </c>
      <c r="C10">
        <v>8</v>
      </c>
      <c r="E10">
        <v>10</v>
      </c>
      <c r="F10">
        <v>18</v>
      </c>
    </row>
    <row r="11" spans="1:6" x14ac:dyDescent="0.25">
      <c r="A11" s="7" t="s">
        <v>2049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2050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2051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2052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2053</v>
      </c>
      <c r="C15">
        <v>3</v>
      </c>
      <c r="E15">
        <v>4</v>
      </c>
      <c r="F15">
        <v>7</v>
      </c>
    </row>
    <row r="16" spans="1:6" x14ac:dyDescent="0.25">
      <c r="A16" s="7" t="s">
        <v>2054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2055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2057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2058</v>
      </c>
      <c r="C20">
        <v>4</v>
      </c>
      <c r="E20">
        <v>4</v>
      </c>
      <c r="F20">
        <v>8</v>
      </c>
    </row>
    <row r="21" spans="1:6" x14ac:dyDescent="0.25">
      <c r="A21" s="7" t="s">
        <v>2059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2060</v>
      </c>
      <c r="C22">
        <v>9</v>
      </c>
      <c r="E22">
        <v>5</v>
      </c>
      <c r="F22">
        <v>14</v>
      </c>
    </row>
    <row r="23" spans="1:6" x14ac:dyDescent="0.25">
      <c r="A23" s="7" t="s">
        <v>2061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2063</v>
      </c>
      <c r="C25">
        <v>7</v>
      </c>
      <c r="E25">
        <v>14</v>
      </c>
      <c r="F25">
        <v>21</v>
      </c>
    </row>
    <row r="26" spans="1:6" x14ac:dyDescent="0.25">
      <c r="A26" s="7" t="s">
        <v>2064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2065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2066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2067</v>
      </c>
      <c r="E29">
        <v>3</v>
      </c>
      <c r="F29">
        <v>3</v>
      </c>
    </row>
    <row r="30" spans="1:6" x14ac:dyDescent="0.25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1297-A5CE-4409-ACC7-927F5FA3C516}">
  <dimension ref="A1:E18"/>
  <sheetViews>
    <sheetView workbookViewId="0">
      <selection activeCell="I26" sqref="I26"/>
    </sheetView>
  </sheetViews>
  <sheetFormatPr defaultRowHeight="15.75" x14ac:dyDescent="0.25"/>
  <cols>
    <col min="1" max="1" width="28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2031</v>
      </c>
      <c r="B1" t="s">
        <v>2068</v>
      </c>
    </row>
    <row r="2" spans="1:5" x14ac:dyDescent="0.25">
      <c r="A2" s="6" t="s">
        <v>2085</v>
      </c>
      <c r="B2" t="s">
        <v>2068</v>
      </c>
    </row>
    <row r="4" spans="1:5" x14ac:dyDescent="0.25">
      <c r="A4" s="6" t="s">
        <v>2070</v>
      </c>
      <c r="B4" s="6" t="s">
        <v>2069</v>
      </c>
    </row>
    <row r="5" spans="1:5" x14ac:dyDescent="0.25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38AA8-A7F5-4180-AE24-61B55B4B4C62}">
  <dimension ref="A1:H13"/>
  <sheetViews>
    <sheetView workbookViewId="0">
      <selection activeCell="I2" sqref="I2"/>
    </sheetView>
  </sheetViews>
  <sheetFormatPr defaultRowHeight="15.75" x14ac:dyDescent="0.25"/>
  <cols>
    <col min="1" max="1" width="26.375" bestFit="1" customWidth="1"/>
    <col min="2" max="2" width="16.875" bestFit="1" customWidth="1"/>
    <col min="3" max="3" width="13.25" bestFit="1" customWidth="1"/>
    <col min="4" max="4" width="15.875" bestFit="1" customWidth="1"/>
    <col min="5" max="5" width="12.5" bestFit="1" customWidth="1"/>
    <col min="6" max="6" width="19.75" style="9" bestFit="1" customWidth="1"/>
    <col min="7" max="7" width="16" style="9" bestFit="1" customWidth="1"/>
    <col min="8" max="8" width="18.75" style="9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9" t="s">
        <v>2091</v>
      </c>
      <c r="G1" s="9" t="s">
        <v>2092</v>
      </c>
      <c r="H1" s="9" t="s">
        <v>2093</v>
      </c>
    </row>
    <row r="2" spans="1:8" x14ac:dyDescent="0.25">
      <c r="A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9">
        <f>(B2/E2)</f>
        <v>0.58823529411764708</v>
      </c>
      <c r="G2" s="9">
        <f>(C2/E2)</f>
        <v>0.39215686274509803</v>
      </c>
      <c r="H2" s="9">
        <f>(D2/E2)</f>
        <v>1.9607843137254902E-2</v>
      </c>
    </row>
    <row r="3" spans="1:8" x14ac:dyDescent="0.25">
      <c r="A3" t="s">
        <v>2097</v>
      </c>
      <c r="B3">
        <f>COUNTIFS(Crowdfunding!$D:$D,"&gt;999",Crowdfunding!$D:$D,"&lt;5000",Crowdfunding!$G:$G,"successful")</f>
        <v>191</v>
      </c>
      <c r="C3">
        <f>COUNTIFS(Crowdfunding!$D:$D,"&gt;999",Crowdfunding!$D:$D,"&lt;5000",Crowdfunding!$G:$G,"failed")</f>
        <v>38</v>
      </c>
      <c r="D3">
        <f>COUNTIFS(Crowdfunding!$D:$D,"&gt;999",Crowdfunding!$D:$D,"&lt;5000",Crowdfunding!$G:$G,"canceled")</f>
        <v>2</v>
      </c>
      <c r="E3">
        <f t="shared" ref="E3:E13" si="0">SUM(B3:D3)</f>
        <v>231</v>
      </c>
      <c r="F3" s="9">
        <f t="shared" ref="F3:F13" si="1">(B3/E3)</f>
        <v>0.82683982683982682</v>
      </c>
      <c r="G3" s="9">
        <f t="shared" ref="G3:G13" si="2">(C3/E3)</f>
        <v>0.16450216450216451</v>
      </c>
      <c r="H3" s="9">
        <f t="shared" ref="H3:H13" si="3">(D3/E3)</f>
        <v>8.658008658008658E-3</v>
      </c>
    </row>
    <row r="4" spans="1:8" x14ac:dyDescent="0.25">
      <c r="A4" t="s">
        <v>2095</v>
      </c>
      <c r="B4">
        <f>COUNTIFS(Crowdfunding!$D:$D,"&gt;4999",Crowdfunding!$D:$D,"&lt;10000",Crowdfunding!$G:$G,"successful")</f>
        <v>164</v>
      </c>
      <c r="C4">
        <f>COUNTIFS(Crowdfunding!$D:$D,"&gt;4999",Crowdfunding!$D:$D,"&lt;10000",Crowdfunding!$G:$G,"failed")</f>
        <v>126</v>
      </c>
      <c r="D4">
        <f>COUNTIFS(Crowdfunding!$D:$D,"&gt;4999",Crowdfunding!$D:$D,"&lt;10000",Crowdfunding!$G:$G,"canceled")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2096</v>
      </c>
      <c r="B5">
        <f>COUNTIFS(Crowdfunding!$D:$D,"&gt;9999",Crowdfunding!$D:$D,"&lt;15000",Crowdfunding!$G:$G,"successful")</f>
        <v>4</v>
      </c>
      <c r="C5">
        <f>COUNTIFS(Crowdfunding!$D:$D,"&gt;9999",Crowdfunding!$D:$D,"&lt;15000",Crowdfunding!$G:$G,"failed")</f>
        <v>5</v>
      </c>
      <c r="D5">
        <f>COUNTIFS(Crowdfunding!$D:$D,"&gt;9999",Crowdfunding!$D:$D,"&lt;15000",Crowdfunding!$G:$G,"canceled")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2098</v>
      </c>
      <c r="B6">
        <f>COUNTIFS(Crowdfunding!$D:$D,"&gt;14999",Crowdfunding!$D:$D,"&lt;20000",Crowdfunding!$G:$G,"successful")</f>
        <v>10</v>
      </c>
      <c r="C6">
        <f>COUNTIFS(Crowdfunding!$D:$D,"&gt;14999",Crowdfunding!$D:$D,"&lt;20000",Crowdfunding!$G:$G,"failed")</f>
        <v>0</v>
      </c>
      <c r="D6">
        <f>COUNTIFS(Crowdfunding!$D:$D,"&gt;14999",Crowdfunding!$D:$D,"&lt;20000",Crowdfunding!$G:$G,"canceled")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2099</v>
      </c>
      <c r="B7">
        <f>COUNTIFS(Crowdfunding!$D:$D,"&gt;19999",Crowdfunding!$D:$D,"&lt;25000",Crowdfunding!$G:$G,"successful")</f>
        <v>7</v>
      </c>
      <c r="C7">
        <f>COUNTIFS(Crowdfunding!$D:$D,"&gt;19999",Crowdfunding!$D:$D,"&lt;25000",Crowdfunding!$G:$G,"failed")</f>
        <v>0</v>
      </c>
      <c r="D7">
        <f>COUNTIFS(Crowdfunding!$D:$D,"&gt;19999",Crowdfunding!$D:$D,"&lt;25000",Crowdfunding!$G:$G,"canceled")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2100</v>
      </c>
      <c r="B8">
        <f>COUNTIFS(Crowdfunding!$D:$D,"&gt;24999",Crowdfunding!$D:$D,"&lt;30000",Crowdfunding!$G:$G,"successful")</f>
        <v>11</v>
      </c>
      <c r="C8">
        <f>COUNTIFS(Crowdfunding!$D:$D,"&gt;24999",Crowdfunding!$D:$D,"&lt;30000",Crowdfunding!$G:$G,"failed")</f>
        <v>3</v>
      </c>
      <c r="D8">
        <f>COUNTIFS(Crowdfunding!$D:$D,"&gt;24999",Crowdfunding!$D:$D,"&lt;30000",Crowdfunding!$G:$G,"canceled")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2101</v>
      </c>
      <c r="B9">
        <f>COUNTIFS(Crowdfunding!$D:$D,"&gt;29999",Crowdfunding!$D:$D,"&lt;35000",Crowdfunding!$G:$G,"successful")</f>
        <v>7</v>
      </c>
      <c r="C9">
        <f>COUNTIFS(Crowdfunding!$D:$D,"&gt;29999",Crowdfunding!$D:$D,"&lt;35000",Crowdfunding!$G:$G,"failed")</f>
        <v>0</v>
      </c>
      <c r="D9">
        <f>COUNTIFS(Crowdfunding!$D:$D,"&gt;29999",Crowdfunding!$D:$D,"&lt;35000",Crowdfunding!$G:$G,"canceled")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2102</v>
      </c>
      <c r="B10">
        <f>COUNTIFS(Crowdfunding!$D:$D,"&gt;34999",Crowdfunding!$D:$D,"&lt;40000",Crowdfunding!$G:$G,"successful")</f>
        <v>8</v>
      </c>
      <c r="C10">
        <f>COUNTIFS(Crowdfunding!$D:$D,"&gt;34999",Crowdfunding!$D:$D,"&lt;40000",Crowdfunding!$G:$G,"failed")</f>
        <v>3</v>
      </c>
      <c r="D10">
        <f>COUNTIFS(Crowdfunding!$D:$D,"&gt;34999",Crowdfunding!$D:$D,"&lt;40000",Crowdfunding!$G:$G,"canceled")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2103</v>
      </c>
      <c r="B11">
        <f>COUNTIFS(Crowdfunding!$D:$D,"&gt;39999",Crowdfunding!$D:$D,"&lt;45000",Crowdfunding!$G:$G,"successful")</f>
        <v>11</v>
      </c>
      <c r="C11">
        <f>COUNTIFS(Crowdfunding!$D:$D,"&gt;39999",Crowdfunding!$D:$D,"&lt;45000",Crowdfunding!$G:$G,"failed")</f>
        <v>3</v>
      </c>
      <c r="D11">
        <f>COUNTIFS(Crowdfunding!$D:$D,"&gt;39999",Crowdfunding!$D:$D,"&lt;45000",Crowdfunding!$G:$G,"canceled")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2104</v>
      </c>
      <c r="B12">
        <f>COUNTIFS(Crowdfunding!$D:$D,"&gt;44999",Crowdfunding!$D:$D,"&lt;50000",Crowdfunding!$G:$G,"successful")</f>
        <v>8</v>
      </c>
      <c r="C12">
        <f>COUNTIFS(Crowdfunding!$D:$D,"&gt;44999",Crowdfunding!$D:$D,"&lt;50000",Crowdfunding!$G:$G,"failed")</f>
        <v>3</v>
      </c>
      <c r="D12">
        <f>COUNTIFS(Crowdfunding!$D:$D,"&gt;44999",Crowdfunding!$D:$D,"&lt;50000",Crowdfunding!$G:$G,"canceled")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2105</v>
      </c>
      <c r="B13">
        <f>COUNTIFS(Crowdfunding!$D:$D,"&gt;49999",Crowdfunding!$G:$G,"successful")</f>
        <v>114</v>
      </c>
      <c r="C13">
        <f>COUNTIFS(Crowdfunding!$D:$D,"&gt;49999",Crowdfunding!$G:$G,"failed")</f>
        <v>163</v>
      </c>
      <c r="D13">
        <f>COUNTIFS(Crowdfunding!$D:$D,"&gt;49999",Crowdfunding!$G:$G,"canceled")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79F0-111C-41F0-96EC-F6FE45FC05BA}">
  <dimension ref="A1:K566"/>
  <sheetViews>
    <sheetView tabSelected="1" workbookViewId="0">
      <selection activeCell="K7" sqref="K7"/>
    </sheetView>
  </sheetViews>
  <sheetFormatPr defaultRowHeight="15.75" x14ac:dyDescent="0.25"/>
  <cols>
    <col min="2" max="2" width="11.875" bestFit="1" customWidth="1"/>
    <col min="3" max="3" width="11.875" customWidth="1"/>
    <col min="4" max="4" width="11.875" style="5" customWidth="1"/>
    <col min="7" max="7" width="13.125" bestFit="1" customWidth="1"/>
    <col min="9" max="9" width="9.375" style="5" bestFit="1" customWidth="1"/>
    <col min="11" max="11" width="9" customWidth="1"/>
    <col min="14" max="14" width="9.375" bestFit="1" customWidth="1"/>
    <col min="15" max="15" width="13.5" bestFit="1" customWidth="1"/>
  </cols>
  <sheetData>
    <row r="1" spans="1:11" x14ac:dyDescent="0.25">
      <c r="A1" s="1" t="s">
        <v>4</v>
      </c>
      <c r="B1" s="1" t="s">
        <v>5</v>
      </c>
      <c r="C1" s="1"/>
      <c r="D1" s="4"/>
      <c r="F1" s="1" t="s">
        <v>4</v>
      </c>
      <c r="G1" s="1" t="s">
        <v>5</v>
      </c>
      <c r="K1" t="s">
        <v>2113</v>
      </c>
    </row>
    <row r="2" spans="1:11" x14ac:dyDescent="0.25">
      <c r="A2" t="s">
        <v>20</v>
      </c>
      <c r="B2">
        <v>158</v>
      </c>
      <c r="C2" t="s">
        <v>2106</v>
      </c>
      <c r="D2" s="5">
        <f>AVERAGE(B:B,)</f>
        <v>849.64310954063603</v>
      </c>
      <c r="F2" t="s">
        <v>14</v>
      </c>
      <c r="G2">
        <v>0</v>
      </c>
      <c r="H2" t="s">
        <v>2106</v>
      </c>
      <c r="I2" s="5">
        <f>AVERAGE(G:G)</f>
        <v>585.61538461538464</v>
      </c>
      <c r="K2" t="s">
        <v>2114</v>
      </c>
    </row>
    <row r="3" spans="1:11" x14ac:dyDescent="0.25">
      <c r="A3" t="s">
        <v>20</v>
      </c>
      <c r="B3">
        <v>1425</v>
      </c>
      <c r="C3" t="s">
        <v>2107</v>
      </c>
      <c r="D3" s="5">
        <f>MEDIAN(B:B)</f>
        <v>201</v>
      </c>
      <c r="F3" t="s">
        <v>14</v>
      </c>
      <c r="G3">
        <v>24</v>
      </c>
      <c r="H3" t="s">
        <v>2107</v>
      </c>
      <c r="I3" s="5">
        <f>MEDIAN(G:G)</f>
        <v>114.5</v>
      </c>
      <c r="K3" t="s">
        <v>2115</v>
      </c>
    </row>
    <row r="4" spans="1:11" x14ac:dyDescent="0.25">
      <c r="A4" t="s">
        <v>20</v>
      </c>
      <c r="B4">
        <v>174</v>
      </c>
      <c r="C4" t="s">
        <v>2108</v>
      </c>
      <c r="D4" s="5">
        <f>MIN(B:B)</f>
        <v>16</v>
      </c>
      <c r="F4" t="s">
        <v>14</v>
      </c>
      <c r="G4">
        <v>53</v>
      </c>
      <c r="H4" t="s">
        <v>2108</v>
      </c>
      <c r="I4" s="5">
        <f>MIN(G:G)</f>
        <v>0</v>
      </c>
    </row>
    <row r="5" spans="1:11" x14ac:dyDescent="0.25">
      <c r="A5" t="s">
        <v>20</v>
      </c>
      <c r="B5">
        <v>227</v>
      </c>
      <c r="C5" t="s">
        <v>2109</v>
      </c>
      <c r="D5" s="5">
        <f>MAX(B:B)</f>
        <v>7295</v>
      </c>
      <c r="F5" t="s">
        <v>14</v>
      </c>
      <c r="G5">
        <v>18</v>
      </c>
      <c r="H5" t="s">
        <v>2109</v>
      </c>
      <c r="I5" s="5">
        <f>MAX(G:G)</f>
        <v>6080</v>
      </c>
    </row>
    <row r="6" spans="1:11" x14ac:dyDescent="0.25">
      <c r="A6" t="s">
        <v>20</v>
      </c>
      <c r="B6">
        <v>220</v>
      </c>
      <c r="C6" t="s">
        <v>2111</v>
      </c>
      <c r="D6" s="5">
        <f>_xlfn.VAR.P(B:B)</f>
        <v>1603373.7324019109</v>
      </c>
      <c r="F6" t="s">
        <v>14</v>
      </c>
      <c r="G6">
        <v>44</v>
      </c>
      <c r="H6" t="s">
        <v>2112</v>
      </c>
      <c r="I6" s="5">
        <f>_xlfn.VAR.P(G:G)</f>
        <v>921574.68174133555</v>
      </c>
    </row>
    <row r="7" spans="1:11" x14ac:dyDescent="0.25">
      <c r="A7" t="s">
        <v>20</v>
      </c>
      <c r="B7">
        <v>98</v>
      </c>
      <c r="C7" t="s">
        <v>2110</v>
      </c>
      <c r="D7" s="5">
        <f>SQRT(D6)</f>
        <v>1266.2439466397898</v>
      </c>
      <c r="F7" t="s">
        <v>14</v>
      </c>
      <c r="G7">
        <v>27</v>
      </c>
      <c r="H7" t="s">
        <v>2110</v>
      </c>
      <c r="I7" s="5">
        <f>SQRT(I6)</f>
        <v>959.98681331637863</v>
      </c>
    </row>
    <row r="8" spans="1:11" x14ac:dyDescent="0.25">
      <c r="A8" t="s">
        <v>20</v>
      </c>
      <c r="B8">
        <v>100</v>
      </c>
      <c r="F8" t="s">
        <v>14</v>
      </c>
      <c r="G8">
        <v>55</v>
      </c>
    </row>
    <row r="9" spans="1:11" x14ac:dyDescent="0.25">
      <c r="A9" t="s">
        <v>20</v>
      </c>
      <c r="B9">
        <v>1249</v>
      </c>
      <c r="F9" t="s">
        <v>14</v>
      </c>
      <c r="G9">
        <v>200</v>
      </c>
    </row>
    <row r="10" spans="1:11" x14ac:dyDescent="0.25">
      <c r="A10" t="s">
        <v>20</v>
      </c>
      <c r="B10">
        <v>1396</v>
      </c>
      <c r="F10" t="s">
        <v>14</v>
      </c>
      <c r="G10">
        <v>452</v>
      </c>
    </row>
    <row r="11" spans="1:11" x14ac:dyDescent="0.25">
      <c r="A11" t="s">
        <v>20</v>
      </c>
      <c r="B11">
        <v>890</v>
      </c>
      <c r="F11" t="s">
        <v>14</v>
      </c>
      <c r="G11">
        <v>674</v>
      </c>
    </row>
    <row r="12" spans="1:11" x14ac:dyDescent="0.25">
      <c r="A12" t="s">
        <v>20</v>
      </c>
      <c r="B12">
        <v>142</v>
      </c>
      <c r="F12" t="s">
        <v>14</v>
      </c>
      <c r="G12">
        <v>558</v>
      </c>
    </row>
    <row r="13" spans="1:11" x14ac:dyDescent="0.25">
      <c r="A13" t="s">
        <v>20</v>
      </c>
      <c r="B13">
        <v>2673</v>
      </c>
      <c r="F13" t="s">
        <v>14</v>
      </c>
      <c r="G13">
        <v>15</v>
      </c>
    </row>
    <row r="14" spans="1:11" x14ac:dyDescent="0.25">
      <c r="A14" t="s">
        <v>20</v>
      </c>
      <c r="B14">
        <v>163</v>
      </c>
      <c r="F14" t="s">
        <v>14</v>
      </c>
      <c r="G14">
        <v>2307</v>
      </c>
    </row>
    <row r="15" spans="1:11" x14ac:dyDescent="0.25">
      <c r="A15" t="s">
        <v>20</v>
      </c>
      <c r="B15">
        <v>2220</v>
      </c>
      <c r="F15" t="s">
        <v>14</v>
      </c>
      <c r="G15">
        <v>88</v>
      </c>
    </row>
    <row r="16" spans="1:11" x14ac:dyDescent="0.25">
      <c r="A16" t="s">
        <v>20</v>
      </c>
      <c r="B16">
        <v>1606</v>
      </c>
      <c r="F16" t="s">
        <v>14</v>
      </c>
      <c r="G16">
        <v>48</v>
      </c>
    </row>
    <row r="17" spans="1:7" x14ac:dyDescent="0.25">
      <c r="A17" t="s">
        <v>20</v>
      </c>
      <c r="B17">
        <v>129</v>
      </c>
      <c r="F17" t="s">
        <v>14</v>
      </c>
      <c r="G17">
        <v>1</v>
      </c>
    </row>
    <row r="18" spans="1:7" x14ac:dyDescent="0.25">
      <c r="A18" t="s">
        <v>20</v>
      </c>
      <c r="B18">
        <v>226</v>
      </c>
      <c r="F18" t="s">
        <v>14</v>
      </c>
      <c r="G18">
        <v>1467</v>
      </c>
    </row>
    <row r="19" spans="1:7" x14ac:dyDescent="0.25">
      <c r="A19" t="s">
        <v>20</v>
      </c>
      <c r="B19">
        <v>5419</v>
      </c>
      <c r="F19" t="s">
        <v>14</v>
      </c>
      <c r="G19">
        <v>75</v>
      </c>
    </row>
    <row r="20" spans="1:7" x14ac:dyDescent="0.25">
      <c r="A20" t="s">
        <v>20</v>
      </c>
      <c r="B20">
        <v>165</v>
      </c>
      <c r="F20" t="s">
        <v>14</v>
      </c>
      <c r="G20">
        <v>120</v>
      </c>
    </row>
    <row r="21" spans="1:7" x14ac:dyDescent="0.25">
      <c r="A21" t="s">
        <v>20</v>
      </c>
      <c r="B21">
        <v>1965</v>
      </c>
      <c r="F21" t="s">
        <v>14</v>
      </c>
      <c r="G21">
        <v>2253</v>
      </c>
    </row>
    <row r="22" spans="1:7" x14ac:dyDescent="0.25">
      <c r="A22" t="s">
        <v>20</v>
      </c>
      <c r="B22">
        <v>16</v>
      </c>
      <c r="F22" t="s">
        <v>14</v>
      </c>
      <c r="G22">
        <v>5</v>
      </c>
    </row>
    <row r="23" spans="1:7" x14ac:dyDescent="0.25">
      <c r="A23" t="s">
        <v>20</v>
      </c>
      <c r="B23">
        <v>107</v>
      </c>
      <c r="F23" t="s">
        <v>14</v>
      </c>
      <c r="G23">
        <v>38</v>
      </c>
    </row>
    <row r="24" spans="1:7" x14ac:dyDescent="0.25">
      <c r="A24" t="s">
        <v>20</v>
      </c>
      <c r="B24">
        <v>134</v>
      </c>
      <c r="F24" t="s">
        <v>14</v>
      </c>
      <c r="G24">
        <v>12</v>
      </c>
    </row>
    <row r="25" spans="1:7" x14ac:dyDescent="0.25">
      <c r="A25" t="s">
        <v>20</v>
      </c>
      <c r="B25">
        <v>198</v>
      </c>
      <c r="F25" t="s">
        <v>14</v>
      </c>
      <c r="G25">
        <v>1684</v>
      </c>
    </row>
    <row r="26" spans="1:7" x14ac:dyDescent="0.25">
      <c r="A26" t="s">
        <v>20</v>
      </c>
      <c r="B26">
        <v>111</v>
      </c>
      <c r="F26" t="s">
        <v>14</v>
      </c>
      <c r="G26">
        <v>56</v>
      </c>
    </row>
    <row r="27" spans="1:7" x14ac:dyDescent="0.25">
      <c r="A27" t="s">
        <v>20</v>
      </c>
      <c r="B27">
        <v>222</v>
      </c>
      <c r="F27" t="s">
        <v>14</v>
      </c>
      <c r="G27">
        <v>838</v>
      </c>
    </row>
    <row r="28" spans="1:7" x14ac:dyDescent="0.25">
      <c r="A28" t="s">
        <v>20</v>
      </c>
      <c r="B28">
        <v>6212</v>
      </c>
      <c r="F28" t="s">
        <v>14</v>
      </c>
      <c r="G28">
        <v>1000</v>
      </c>
    </row>
    <row r="29" spans="1:7" x14ac:dyDescent="0.25">
      <c r="A29" t="s">
        <v>20</v>
      </c>
      <c r="B29">
        <v>98</v>
      </c>
      <c r="F29" t="s">
        <v>14</v>
      </c>
      <c r="G29">
        <v>1482</v>
      </c>
    </row>
    <row r="30" spans="1:7" x14ac:dyDescent="0.25">
      <c r="A30" t="s">
        <v>20</v>
      </c>
      <c r="B30">
        <v>92</v>
      </c>
      <c r="F30" t="s">
        <v>14</v>
      </c>
      <c r="G30">
        <v>106</v>
      </c>
    </row>
    <row r="31" spans="1:7" x14ac:dyDescent="0.25">
      <c r="A31" t="s">
        <v>20</v>
      </c>
      <c r="B31">
        <v>149</v>
      </c>
      <c r="F31" t="s">
        <v>14</v>
      </c>
      <c r="G31">
        <v>679</v>
      </c>
    </row>
    <row r="32" spans="1:7" x14ac:dyDescent="0.25">
      <c r="A32" t="s">
        <v>20</v>
      </c>
      <c r="B32">
        <v>2431</v>
      </c>
      <c r="F32" t="s">
        <v>14</v>
      </c>
      <c r="G32">
        <v>1220</v>
      </c>
    </row>
    <row r="33" spans="1:7" x14ac:dyDescent="0.25">
      <c r="A33" t="s">
        <v>20</v>
      </c>
      <c r="B33">
        <v>303</v>
      </c>
      <c r="F33" t="s">
        <v>14</v>
      </c>
      <c r="G33">
        <v>1</v>
      </c>
    </row>
    <row r="34" spans="1:7" x14ac:dyDescent="0.25">
      <c r="A34" t="s">
        <v>20</v>
      </c>
      <c r="B34">
        <v>209</v>
      </c>
      <c r="F34" t="s">
        <v>14</v>
      </c>
      <c r="G34">
        <v>37</v>
      </c>
    </row>
    <row r="35" spans="1:7" x14ac:dyDescent="0.25">
      <c r="A35" t="s">
        <v>20</v>
      </c>
      <c r="B35">
        <v>131</v>
      </c>
      <c r="F35" t="s">
        <v>14</v>
      </c>
      <c r="G35">
        <v>60</v>
      </c>
    </row>
    <row r="36" spans="1:7" x14ac:dyDescent="0.25">
      <c r="A36" t="s">
        <v>20</v>
      </c>
      <c r="B36">
        <v>164</v>
      </c>
      <c r="F36" t="s">
        <v>14</v>
      </c>
      <c r="G36">
        <v>296</v>
      </c>
    </row>
    <row r="37" spans="1:7" x14ac:dyDescent="0.25">
      <c r="A37" t="s">
        <v>20</v>
      </c>
      <c r="B37">
        <v>201</v>
      </c>
      <c r="F37" t="s">
        <v>14</v>
      </c>
      <c r="G37">
        <v>3304</v>
      </c>
    </row>
    <row r="38" spans="1:7" x14ac:dyDescent="0.25">
      <c r="A38" t="s">
        <v>20</v>
      </c>
      <c r="B38">
        <v>211</v>
      </c>
      <c r="F38" t="s">
        <v>14</v>
      </c>
      <c r="G38">
        <v>73</v>
      </c>
    </row>
    <row r="39" spans="1:7" x14ac:dyDescent="0.25">
      <c r="A39" t="s">
        <v>20</v>
      </c>
      <c r="B39">
        <v>128</v>
      </c>
      <c r="F39" t="s">
        <v>14</v>
      </c>
      <c r="G39">
        <v>3387</v>
      </c>
    </row>
    <row r="40" spans="1:7" x14ac:dyDescent="0.25">
      <c r="A40" t="s">
        <v>20</v>
      </c>
      <c r="B40">
        <v>1600</v>
      </c>
      <c r="F40" t="s">
        <v>14</v>
      </c>
      <c r="G40">
        <v>662</v>
      </c>
    </row>
    <row r="41" spans="1:7" x14ac:dyDescent="0.25">
      <c r="A41" t="s">
        <v>20</v>
      </c>
      <c r="B41">
        <v>249</v>
      </c>
      <c r="F41" t="s">
        <v>14</v>
      </c>
      <c r="G41">
        <v>774</v>
      </c>
    </row>
    <row r="42" spans="1:7" x14ac:dyDescent="0.25">
      <c r="A42" t="s">
        <v>20</v>
      </c>
      <c r="B42">
        <v>236</v>
      </c>
      <c r="F42" t="s">
        <v>14</v>
      </c>
      <c r="G42">
        <v>672</v>
      </c>
    </row>
    <row r="43" spans="1:7" x14ac:dyDescent="0.25">
      <c r="A43" t="s">
        <v>20</v>
      </c>
      <c r="B43">
        <v>4065</v>
      </c>
      <c r="F43" t="s">
        <v>14</v>
      </c>
      <c r="G43">
        <v>940</v>
      </c>
    </row>
    <row r="44" spans="1:7" x14ac:dyDescent="0.25">
      <c r="A44" t="s">
        <v>20</v>
      </c>
      <c r="B44">
        <v>246</v>
      </c>
      <c r="F44" t="s">
        <v>14</v>
      </c>
      <c r="G44">
        <v>117</v>
      </c>
    </row>
    <row r="45" spans="1:7" x14ac:dyDescent="0.25">
      <c r="A45" t="s">
        <v>20</v>
      </c>
      <c r="B45">
        <v>2475</v>
      </c>
      <c r="F45" t="s">
        <v>14</v>
      </c>
      <c r="G45">
        <v>115</v>
      </c>
    </row>
    <row r="46" spans="1:7" x14ac:dyDescent="0.25">
      <c r="A46" t="s">
        <v>20</v>
      </c>
      <c r="B46">
        <v>76</v>
      </c>
      <c r="F46" t="s">
        <v>14</v>
      </c>
      <c r="G46">
        <v>326</v>
      </c>
    </row>
    <row r="47" spans="1:7" x14ac:dyDescent="0.25">
      <c r="A47" t="s">
        <v>20</v>
      </c>
      <c r="B47">
        <v>54</v>
      </c>
      <c r="F47" t="s">
        <v>14</v>
      </c>
      <c r="G47">
        <v>1</v>
      </c>
    </row>
    <row r="48" spans="1:7" x14ac:dyDescent="0.25">
      <c r="A48" t="s">
        <v>20</v>
      </c>
      <c r="B48">
        <v>88</v>
      </c>
      <c r="F48" t="s">
        <v>14</v>
      </c>
      <c r="G48">
        <v>1467</v>
      </c>
    </row>
    <row r="49" spans="1:7" x14ac:dyDescent="0.25">
      <c r="A49" t="s">
        <v>20</v>
      </c>
      <c r="B49">
        <v>85</v>
      </c>
      <c r="F49" t="s">
        <v>14</v>
      </c>
      <c r="G49">
        <v>5681</v>
      </c>
    </row>
    <row r="50" spans="1:7" x14ac:dyDescent="0.25">
      <c r="A50" t="s">
        <v>20</v>
      </c>
      <c r="B50">
        <v>170</v>
      </c>
      <c r="F50" t="s">
        <v>14</v>
      </c>
      <c r="G50">
        <v>1059</v>
      </c>
    </row>
    <row r="51" spans="1:7" x14ac:dyDescent="0.25">
      <c r="A51" t="s">
        <v>20</v>
      </c>
      <c r="B51">
        <v>330</v>
      </c>
      <c r="F51" t="s">
        <v>14</v>
      </c>
      <c r="G51">
        <v>1194</v>
      </c>
    </row>
    <row r="52" spans="1:7" x14ac:dyDescent="0.25">
      <c r="A52" t="s">
        <v>20</v>
      </c>
      <c r="B52">
        <v>127</v>
      </c>
      <c r="F52" t="s">
        <v>14</v>
      </c>
      <c r="G52">
        <v>30</v>
      </c>
    </row>
    <row r="53" spans="1:7" x14ac:dyDescent="0.25">
      <c r="A53" t="s">
        <v>20</v>
      </c>
      <c r="B53">
        <v>411</v>
      </c>
      <c r="F53" t="s">
        <v>14</v>
      </c>
      <c r="G53">
        <v>75</v>
      </c>
    </row>
    <row r="54" spans="1:7" x14ac:dyDescent="0.25">
      <c r="A54" t="s">
        <v>20</v>
      </c>
      <c r="B54">
        <v>180</v>
      </c>
      <c r="F54" t="s">
        <v>14</v>
      </c>
      <c r="G54">
        <v>955</v>
      </c>
    </row>
    <row r="55" spans="1:7" x14ac:dyDescent="0.25">
      <c r="A55" t="s">
        <v>20</v>
      </c>
      <c r="B55">
        <v>374</v>
      </c>
      <c r="F55" t="s">
        <v>14</v>
      </c>
      <c r="G55">
        <v>67</v>
      </c>
    </row>
    <row r="56" spans="1:7" x14ac:dyDescent="0.25">
      <c r="A56" t="s">
        <v>20</v>
      </c>
      <c r="B56">
        <v>71</v>
      </c>
      <c r="F56" t="s">
        <v>14</v>
      </c>
      <c r="G56">
        <v>5</v>
      </c>
    </row>
    <row r="57" spans="1:7" x14ac:dyDescent="0.25">
      <c r="A57" t="s">
        <v>20</v>
      </c>
      <c r="B57">
        <v>203</v>
      </c>
      <c r="F57" t="s">
        <v>14</v>
      </c>
      <c r="G57">
        <v>26</v>
      </c>
    </row>
    <row r="58" spans="1:7" x14ac:dyDescent="0.25">
      <c r="A58" t="s">
        <v>20</v>
      </c>
      <c r="B58">
        <v>113</v>
      </c>
      <c r="F58" t="s">
        <v>14</v>
      </c>
      <c r="G58">
        <v>1130</v>
      </c>
    </row>
    <row r="59" spans="1:7" x14ac:dyDescent="0.25">
      <c r="A59" t="s">
        <v>20</v>
      </c>
      <c r="B59">
        <v>96</v>
      </c>
      <c r="F59" t="s">
        <v>14</v>
      </c>
      <c r="G59">
        <v>782</v>
      </c>
    </row>
    <row r="60" spans="1:7" x14ac:dyDescent="0.25">
      <c r="A60" t="s">
        <v>20</v>
      </c>
      <c r="B60">
        <v>498</v>
      </c>
      <c r="F60" t="s">
        <v>14</v>
      </c>
      <c r="G60">
        <v>210</v>
      </c>
    </row>
    <row r="61" spans="1:7" x14ac:dyDescent="0.25">
      <c r="A61" t="s">
        <v>20</v>
      </c>
      <c r="B61">
        <v>180</v>
      </c>
      <c r="F61" t="s">
        <v>14</v>
      </c>
      <c r="G61">
        <v>136</v>
      </c>
    </row>
    <row r="62" spans="1:7" x14ac:dyDescent="0.25">
      <c r="A62" t="s">
        <v>20</v>
      </c>
      <c r="B62">
        <v>27</v>
      </c>
      <c r="F62" t="s">
        <v>14</v>
      </c>
      <c r="G62">
        <v>86</v>
      </c>
    </row>
    <row r="63" spans="1:7" x14ac:dyDescent="0.25">
      <c r="A63" t="s">
        <v>20</v>
      </c>
      <c r="B63">
        <v>2331</v>
      </c>
      <c r="F63" t="s">
        <v>14</v>
      </c>
      <c r="G63">
        <v>19</v>
      </c>
    </row>
    <row r="64" spans="1:7" x14ac:dyDescent="0.25">
      <c r="A64" t="s">
        <v>20</v>
      </c>
      <c r="B64">
        <v>113</v>
      </c>
      <c r="F64" t="s">
        <v>14</v>
      </c>
      <c r="G64">
        <v>886</v>
      </c>
    </row>
    <row r="65" spans="1:7" x14ac:dyDescent="0.25">
      <c r="A65" t="s">
        <v>20</v>
      </c>
      <c r="B65">
        <v>164</v>
      </c>
      <c r="F65" t="s">
        <v>14</v>
      </c>
      <c r="G65">
        <v>35</v>
      </c>
    </row>
    <row r="66" spans="1:7" x14ac:dyDescent="0.25">
      <c r="A66" t="s">
        <v>20</v>
      </c>
      <c r="B66">
        <v>164</v>
      </c>
      <c r="F66" t="s">
        <v>14</v>
      </c>
      <c r="G66">
        <v>24</v>
      </c>
    </row>
    <row r="67" spans="1:7" x14ac:dyDescent="0.25">
      <c r="A67" t="s">
        <v>20</v>
      </c>
      <c r="B67">
        <v>336</v>
      </c>
      <c r="F67" t="s">
        <v>14</v>
      </c>
      <c r="G67">
        <v>86</v>
      </c>
    </row>
    <row r="68" spans="1:7" x14ac:dyDescent="0.25">
      <c r="A68" t="s">
        <v>20</v>
      </c>
      <c r="B68">
        <v>1917</v>
      </c>
      <c r="F68" t="s">
        <v>14</v>
      </c>
      <c r="G68">
        <v>243</v>
      </c>
    </row>
    <row r="69" spans="1:7" x14ac:dyDescent="0.25">
      <c r="A69" t="s">
        <v>20</v>
      </c>
      <c r="B69">
        <v>95</v>
      </c>
      <c r="F69" t="s">
        <v>14</v>
      </c>
      <c r="G69">
        <v>65</v>
      </c>
    </row>
    <row r="70" spans="1:7" x14ac:dyDescent="0.25">
      <c r="A70" t="s">
        <v>20</v>
      </c>
      <c r="B70">
        <v>147</v>
      </c>
      <c r="F70" t="s">
        <v>14</v>
      </c>
      <c r="G70">
        <v>100</v>
      </c>
    </row>
    <row r="71" spans="1:7" x14ac:dyDescent="0.25">
      <c r="A71" t="s">
        <v>20</v>
      </c>
      <c r="B71">
        <v>86</v>
      </c>
      <c r="F71" t="s">
        <v>14</v>
      </c>
      <c r="G71">
        <v>168</v>
      </c>
    </row>
    <row r="72" spans="1:7" x14ac:dyDescent="0.25">
      <c r="A72" t="s">
        <v>20</v>
      </c>
      <c r="B72">
        <v>83</v>
      </c>
      <c r="F72" t="s">
        <v>14</v>
      </c>
      <c r="G72">
        <v>13</v>
      </c>
    </row>
    <row r="73" spans="1:7" x14ac:dyDescent="0.25">
      <c r="A73" t="s">
        <v>20</v>
      </c>
      <c r="B73">
        <v>676</v>
      </c>
      <c r="F73" t="s">
        <v>14</v>
      </c>
      <c r="G73">
        <v>1</v>
      </c>
    </row>
    <row r="74" spans="1:7" x14ac:dyDescent="0.25">
      <c r="A74" t="s">
        <v>20</v>
      </c>
      <c r="B74">
        <v>361</v>
      </c>
      <c r="F74" t="s">
        <v>14</v>
      </c>
      <c r="G74">
        <v>40</v>
      </c>
    </row>
    <row r="75" spans="1:7" x14ac:dyDescent="0.25">
      <c r="A75" t="s">
        <v>20</v>
      </c>
      <c r="B75">
        <v>131</v>
      </c>
      <c r="F75" t="s">
        <v>14</v>
      </c>
      <c r="G75">
        <v>226</v>
      </c>
    </row>
    <row r="76" spans="1:7" x14ac:dyDescent="0.25">
      <c r="A76" t="s">
        <v>20</v>
      </c>
      <c r="B76">
        <v>126</v>
      </c>
      <c r="F76" t="s">
        <v>14</v>
      </c>
      <c r="G76">
        <v>1625</v>
      </c>
    </row>
    <row r="77" spans="1:7" x14ac:dyDescent="0.25">
      <c r="A77" t="s">
        <v>20</v>
      </c>
      <c r="B77">
        <v>275</v>
      </c>
      <c r="F77" t="s">
        <v>14</v>
      </c>
      <c r="G77">
        <v>143</v>
      </c>
    </row>
    <row r="78" spans="1:7" x14ac:dyDescent="0.25">
      <c r="A78" t="s">
        <v>20</v>
      </c>
      <c r="B78">
        <v>67</v>
      </c>
      <c r="F78" t="s">
        <v>14</v>
      </c>
      <c r="G78">
        <v>934</v>
      </c>
    </row>
    <row r="79" spans="1:7" x14ac:dyDescent="0.25">
      <c r="A79" t="s">
        <v>20</v>
      </c>
      <c r="B79">
        <v>154</v>
      </c>
      <c r="F79" t="s">
        <v>14</v>
      </c>
      <c r="G79">
        <v>17</v>
      </c>
    </row>
    <row r="80" spans="1:7" x14ac:dyDescent="0.25">
      <c r="A80" t="s">
        <v>20</v>
      </c>
      <c r="B80">
        <v>1782</v>
      </c>
      <c r="F80" t="s">
        <v>14</v>
      </c>
      <c r="G80">
        <v>2179</v>
      </c>
    </row>
    <row r="81" spans="1:7" x14ac:dyDescent="0.25">
      <c r="A81" t="s">
        <v>20</v>
      </c>
      <c r="B81">
        <v>903</v>
      </c>
      <c r="F81" t="s">
        <v>14</v>
      </c>
      <c r="G81">
        <v>931</v>
      </c>
    </row>
    <row r="82" spans="1:7" x14ac:dyDescent="0.25">
      <c r="A82" t="s">
        <v>20</v>
      </c>
      <c r="B82">
        <v>94</v>
      </c>
      <c r="F82" t="s">
        <v>14</v>
      </c>
      <c r="G82">
        <v>92</v>
      </c>
    </row>
    <row r="83" spans="1:7" x14ac:dyDescent="0.25">
      <c r="A83" t="s">
        <v>20</v>
      </c>
      <c r="B83">
        <v>180</v>
      </c>
      <c r="F83" t="s">
        <v>14</v>
      </c>
      <c r="G83">
        <v>57</v>
      </c>
    </row>
    <row r="84" spans="1:7" x14ac:dyDescent="0.25">
      <c r="A84" t="s">
        <v>20</v>
      </c>
      <c r="B84">
        <v>533</v>
      </c>
      <c r="F84" t="s">
        <v>14</v>
      </c>
      <c r="G84">
        <v>41</v>
      </c>
    </row>
    <row r="85" spans="1:7" x14ac:dyDescent="0.25">
      <c r="A85" t="s">
        <v>20</v>
      </c>
      <c r="B85">
        <v>2443</v>
      </c>
      <c r="F85" t="s">
        <v>14</v>
      </c>
      <c r="G85">
        <v>1</v>
      </c>
    </row>
    <row r="86" spans="1:7" x14ac:dyDescent="0.25">
      <c r="A86" t="s">
        <v>20</v>
      </c>
      <c r="B86">
        <v>89</v>
      </c>
      <c r="F86" t="s">
        <v>14</v>
      </c>
      <c r="G86">
        <v>101</v>
      </c>
    </row>
    <row r="87" spans="1:7" x14ac:dyDescent="0.25">
      <c r="A87" t="s">
        <v>20</v>
      </c>
      <c r="B87">
        <v>159</v>
      </c>
      <c r="F87" t="s">
        <v>14</v>
      </c>
      <c r="G87">
        <v>1335</v>
      </c>
    </row>
    <row r="88" spans="1:7" x14ac:dyDescent="0.25">
      <c r="A88" t="s">
        <v>20</v>
      </c>
      <c r="B88">
        <v>50</v>
      </c>
      <c r="F88" t="s">
        <v>14</v>
      </c>
      <c r="G88">
        <v>15</v>
      </c>
    </row>
    <row r="89" spans="1:7" x14ac:dyDescent="0.25">
      <c r="A89" t="s">
        <v>20</v>
      </c>
      <c r="B89">
        <v>186</v>
      </c>
      <c r="F89" t="s">
        <v>14</v>
      </c>
      <c r="G89">
        <v>454</v>
      </c>
    </row>
    <row r="90" spans="1:7" x14ac:dyDescent="0.25">
      <c r="A90" t="s">
        <v>20</v>
      </c>
      <c r="B90">
        <v>1071</v>
      </c>
      <c r="F90" t="s">
        <v>14</v>
      </c>
      <c r="G90">
        <v>3182</v>
      </c>
    </row>
    <row r="91" spans="1:7" x14ac:dyDescent="0.25">
      <c r="A91" t="s">
        <v>20</v>
      </c>
      <c r="B91">
        <v>117</v>
      </c>
      <c r="F91" t="s">
        <v>14</v>
      </c>
      <c r="G91">
        <v>15</v>
      </c>
    </row>
    <row r="92" spans="1:7" x14ac:dyDescent="0.25">
      <c r="A92" t="s">
        <v>20</v>
      </c>
      <c r="B92">
        <v>70</v>
      </c>
      <c r="F92" t="s">
        <v>14</v>
      </c>
      <c r="G92">
        <v>133</v>
      </c>
    </row>
    <row r="93" spans="1:7" x14ac:dyDescent="0.25">
      <c r="A93" t="s">
        <v>20</v>
      </c>
      <c r="B93">
        <v>135</v>
      </c>
      <c r="F93" t="s">
        <v>14</v>
      </c>
      <c r="G93">
        <v>2062</v>
      </c>
    </row>
    <row r="94" spans="1:7" x14ac:dyDescent="0.25">
      <c r="A94" t="s">
        <v>20</v>
      </c>
      <c r="B94">
        <v>768</v>
      </c>
      <c r="F94" t="s">
        <v>14</v>
      </c>
      <c r="G94">
        <v>29</v>
      </c>
    </row>
    <row r="95" spans="1:7" x14ac:dyDescent="0.25">
      <c r="A95" t="s">
        <v>20</v>
      </c>
      <c r="B95">
        <v>199</v>
      </c>
      <c r="F95" t="s">
        <v>14</v>
      </c>
      <c r="G95">
        <v>132</v>
      </c>
    </row>
    <row r="96" spans="1:7" x14ac:dyDescent="0.25">
      <c r="A96" t="s">
        <v>20</v>
      </c>
      <c r="B96">
        <v>107</v>
      </c>
      <c r="F96" t="s">
        <v>14</v>
      </c>
      <c r="G96">
        <v>137</v>
      </c>
    </row>
    <row r="97" spans="1:7" x14ac:dyDescent="0.25">
      <c r="A97" t="s">
        <v>20</v>
      </c>
      <c r="B97">
        <v>195</v>
      </c>
      <c r="F97" t="s">
        <v>14</v>
      </c>
      <c r="G97">
        <v>908</v>
      </c>
    </row>
    <row r="98" spans="1:7" x14ac:dyDescent="0.25">
      <c r="A98" t="s">
        <v>20</v>
      </c>
      <c r="B98">
        <v>3376</v>
      </c>
      <c r="F98" t="s">
        <v>14</v>
      </c>
      <c r="G98">
        <v>10</v>
      </c>
    </row>
    <row r="99" spans="1:7" x14ac:dyDescent="0.25">
      <c r="A99" t="s">
        <v>20</v>
      </c>
      <c r="B99">
        <v>41</v>
      </c>
      <c r="F99" t="s">
        <v>14</v>
      </c>
      <c r="G99">
        <v>1910</v>
      </c>
    </row>
    <row r="100" spans="1:7" x14ac:dyDescent="0.25">
      <c r="A100" t="s">
        <v>20</v>
      </c>
      <c r="B100">
        <v>1821</v>
      </c>
      <c r="F100" t="s">
        <v>14</v>
      </c>
      <c r="G100">
        <v>38</v>
      </c>
    </row>
    <row r="101" spans="1:7" x14ac:dyDescent="0.25">
      <c r="A101" t="s">
        <v>20</v>
      </c>
      <c r="B101">
        <v>164</v>
      </c>
      <c r="F101" t="s">
        <v>14</v>
      </c>
      <c r="G101">
        <v>104</v>
      </c>
    </row>
    <row r="102" spans="1:7" x14ac:dyDescent="0.25">
      <c r="A102" t="s">
        <v>20</v>
      </c>
      <c r="B102">
        <v>157</v>
      </c>
      <c r="F102" t="s">
        <v>14</v>
      </c>
      <c r="G102">
        <v>49</v>
      </c>
    </row>
    <row r="103" spans="1:7" x14ac:dyDescent="0.25">
      <c r="A103" t="s">
        <v>20</v>
      </c>
      <c r="B103">
        <v>246</v>
      </c>
      <c r="F103" t="s">
        <v>14</v>
      </c>
      <c r="G103">
        <v>1</v>
      </c>
    </row>
    <row r="104" spans="1:7" x14ac:dyDescent="0.25">
      <c r="A104" t="s">
        <v>20</v>
      </c>
      <c r="B104">
        <v>1396</v>
      </c>
      <c r="F104" t="s">
        <v>14</v>
      </c>
      <c r="G104">
        <v>245</v>
      </c>
    </row>
    <row r="105" spans="1:7" x14ac:dyDescent="0.25">
      <c r="A105" t="s">
        <v>20</v>
      </c>
      <c r="B105">
        <v>2506</v>
      </c>
      <c r="F105" t="s">
        <v>14</v>
      </c>
      <c r="G105">
        <v>32</v>
      </c>
    </row>
    <row r="106" spans="1:7" x14ac:dyDescent="0.25">
      <c r="A106" t="s">
        <v>20</v>
      </c>
      <c r="B106">
        <v>244</v>
      </c>
      <c r="F106" t="s">
        <v>14</v>
      </c>
      <c r="G106">
        <v>7</v>
      </c>
    </row>
    <row r="107" spans="1:7" x14ac:dyDescent="0.25">
      <c r="A107" t="s">
        <v>20</v>
      </c>
      <c r="B107">
        <v>146</v>
      </c>
      <c r="F107" t="s">
        <v>14</v>
      </c>
      <c r="G107">
        <v>803</v>
      </c>
    </row>
    <row r="108" spans="1:7" x14ac:dyDescent="0.25">
      <c r="A108" t="s">
        <v>20</v>
      </c>
      <c r="B108">
        <v>1267</v>
      </c>
      <c r="F108" t="s">
        <v>14</v>
      </c>
      <c r="G108">
        <v>16</v>
      </c>
    </row>
    <row r="109" spans="1:7" x14ac:dyDescent="0.25">
      <c r="A109" t="s">
        <v>20</v>
      </c>
      <c r="B109">
        <v>1561</v>
      </c>
      <c r="F109" t="s">
        <v>14</v>
      </c>
      <c r="G109">
        <v>31</v>
      </c>
    </row>
    <row r="110" spans="1:7" x14ac:dyDescent="0.25">
      <c r="A110" t="s">
        <v>20</v>
      </c>
      <c r="B110">
        <v>48</v>
      </c>
      <c r="F110" t="s">
        <v>14</v>
      </c>
      <c r="G110">
        <v>108</v>
      </c>
    </row>
    <row r="111" spans="1:7" x14ac:dyDescent="0.25">
      <c r="A111" t="s">
        <v>20</v>
      </c>
      <c r="B111">
        <v>2739</v>
      </c>
      <c r="F111" t="s">
        <v>14</v>
      </c>
      <c r="G111">
        <v>30</v>
      </c>
    </row>
    <row r="112" spans="1:7" x14ac:dyDescent="0.25">
      <c r="A112" t="s">
        <v>20</v>
      </c>
      <c r="B112">
        <v>3537</v>
      </c>
      <c r="F112" t="s">
        <v>14</v>
      </c>
      <c r="G112">
        <v>17</v>
      </c>
    </row>
    <row r="113" spans="1:7" x14ac:dyDescent="0.25">
      <c r="A113" t="s">
        <v>20</v>
      </c>
      <c r="B113">
        <v>2107</v>
      </c>
      <c r="F113" t="s">
        <v>14</v>
      </c>
      <c r="G113">
        <v>80</v>
      </c>
    </row>
    <row r="114" spans="1:7" x14ac:dyDescent="0.25">
      <c r="A114" t="s">
        <v>20</v>
      </c>
      <c r="B114">
        <v>3318</v>
      </c>
      <c r="F114" t="s">
        <v>14</v>
      </c>
      <c r="G114">
        <v>2468</v>
      </c>
    </row>
    <row r="115" spans="1:7" x14ac:dyDescent="0.25">
      <c r="A115" t="s">
        <v>20</v>
      </c>
      <c r="B115">
        <v>340</v>
      </c>
      <c r="F115" t="s">
        <v>14</v>
      </c>
      <c r="G115">
        <v>26</v>
      </c>
    </row>
    <row r="116" spans="1:7" x14ac:dyDescent="0.25">
      <c r="A116" t="s">
        <v>20</v>
      </c>
      <c r="B116">
        <v>1442</v>
      </c>
      <c r="F116" t="s">
        <v>14</v>
      </c>
      <c r="G116">
        <v>73</v>
      </c>
    </row>
    <row r="117" spans="1:7" x14ac:dyDescent="0.25">
      <c r="A117" t="s">
        <v>20</v>
      </c>
      <c r="B117">
        <v>126</v>
      </c>
      <c r="F117" t="s">
        <v>14</v>
      </c>
      <c r="G117">
        <v>128</v>
      </c>
    </row>
    <row r="118" spans="1:7" x14ac:dyDescent="0.25">
      <c r="A118" t="s">
        <v>20</v>
      </c>
      <c r="B118">
        <v>524</v>
      </c>
      <c r="F118" t="s">
        <v>14</v>
      </c>
      <c r="G118">
        <v>33</v>
      </c>
    </row>
    <row r="119" spans="1:7" x14ac:dyDescent="0.25">
      <c r="A119" t="s">
        <v>20</v>
      </c>
      <c r="B119">
        <v>1989</v>
      </c>
      <c r="F119" t="s">
        <v>14</v>
      </c>
      <c r="G119">
        <v>1072</v>
      </c>
    </row>
    <row r="120" spans="1:7" x14ac:dyDescent="0.25">
      <c r="A120" t="s">
        <v>20</v>
      </c>
      <c r="B120">
        <v>157</v>
      </c>
      <c r="F120" t="s">
        <v>14</v>
      </c>
      <c r="G120">
        <v>393</v>
      </c>
    </row>
    <row r="121" spans="1:7" x14ac:dyDescent="0.25">
      <c r="A121" t="s">
        <v>20</v>
      </c>
      <c r="B121">
        <v>4498</v>
      </c>
      <c r="F121" t="s">
        <v>14</v>
      </c>
      <c r="G121">
        <v>1257</v>
      </c>
    </row>
    <row r="122" spans="1:7" x14ac:dyDescent="0.25">
      <c r="A122" t="s">
        <v>20</v>
      </c>
      <c r="B122">
        <v>80</v>
      </c>
      <c r="F122" t="s">
        <v>14</v>
      </c>
      <c r="G122">
        <v>328</v>
      </c>
    </row>
    <row r="123" spans="1:7" x14ac:dyDescent="0.25">
      <c r="A123" t="s">
        <v>20</v>
      </c>
      <c r="B123">
        <v>43</v>
      </c>
      <c r="F123" t="s">
        <v>14</v>
      </c>
      <c r="G123">
        <v>147</v>
      </c>
    </row>
    <row r="124" spans="1:7" x14ac:dyDescent="0.25">
      <c r="A124" t="s">
        <v>20</v>
      </c>
      <c r="B124">
        <v>2053</v>
      </c>
      <c r="F124" t="s">
        <v>14</v>
      </c>
      <c r="G124">
        <v>830</v>
      </c>
    </row>
    <row r="125" spans="1:7" x14ac:dyDescent="0.25">
      <c r="A125" t="s">
        <v>20</v>
      </c>
      <c r="B125">
        <v>168</v>
      </c>
      <c r="F125" t="s">
        <v>14</v>
      </c>
      <c r="G125">
        <v>331</v>
      </c>
    </row>
    <row r="126" spans="1:7" x14ac:dyDescent="0.25">
      <c r="A126" t="s">
        <v>20</v>
      </c>
      <c r="B126">
        <v>4289</v>
      </c>
      <c r="F126" t="s">
        <v>14</v>
      </c>
      <c r="G126">
        <v>25</v>
      </c>
    </row>
    <row r="127" spans="1:7" x14ac:dyDescent="0.25">
      <c r="A127" t="s">
        <v>20</v>
      </c>
      <c r="B127">
        <v>165</v>
      </c>
      <c r="F127" t="s">
        <v>14</v>
      </c>
      <c r="G127">
        <v>3483</v>
      </c>
    </row>
    <row r="128" spans="1:7" x14ac:dyDescent="0.25">
      <c r="A128" t="s">
        <v>20</v>
      </c>
      <c r="B128">
        <v>1815</v>
      </c>
      <c r="F128" t="s">
        <v>14</v>
      </c>
      <c r="G128">
        <v>923</v>
      </c>
    </row>
    <row r="129" spans="1:7" x14ac:dyDescent="0.25">
      <c r="A129" t="s">
        <v>20</v>
      </c>
      <c r="B129">
        <v>397</v>
      </c>
      <c r="F129" t="s">
        <v>14</v>
      </c>
      <c r="G129">
        <v>1</v>
      </c>
    </row>
    <row r="130" spans="1:7" x14ac:dyDescent="0.25">
      <c r="A130" t="s">
        <v>20</v>
      </c>
      <c r="B130">
        <v>1539</v>
      </c>
      <c r="F130" t="s">
        <v>14</v>
      </c>
      <c r="G130">
        <v>33</v>
      </c>
    </row>
    <row r="131" spans="1:7" x14ac:dyDescent="0.25">
      <c r="A131" t="s">
        <v>20</v>
      </c>
      <c r="B131">
        <v>138</v>
      </c>
      <c r="F131" t="s">
        <v>14</v>
      </c>
      <c r="G131">
        <v>40</v>
      </c>
    </row>
    <row r="132" spans="1:7" x14ac:dyDescent="0.25">
      <c r="A132" t="s">
        <v>20</v>
      </c>
      <c r="B132">
        <v>3594</v>
      </c>
      <c r="F132" t="s">
        <v>14</v>
      </c>
      <c r="G132">
        <v>23</v>
      </c>
    </row>
    <row r="133" spans="1:7" x14ac:dyDescent="0.25">
      <c r="A133" t="s">
        <v>20</v>
      </c>
      <c r="B133">
        <v>5880</v>
      </c>
      <c r="F133" t="s">
        <v>14</v>
      </c>
      <c r="G133">
        <v>75</v>
      </c>
    </row>
    <row r="134" spans="1:7" x14ac:dyDescent="0.25">
      <c r="A134" t="s">
        <v>20</v>
      </c>
      <c r="B134">
        <v>112</v>
      </c>
      <c r="F134" t="s">
        <v>14</v>
      </c>
      <c r="G134">
        <v>2176</v>
      </c>
    </row>
    <row r="135" spans="1:7" x14ac:dyDescent="0.25">
      <c r="A135" t="s">
        <v>20</v>
      </c>
      <c r="B135">
        <v>943</v>
      </c>
      <c r="F135" t="s">
        <v>14</v>
      </c>
      <c r="G135">
        <v>441</v>
      </c>
    </row>
    <row r="136" spans="1:7" x14ac:dyDescent="0.25">
      <c r="A136" t="s">
        <v>20</v>
      </c>
      <c r="B136">
        <v>2468</v>
      </c>
      <c r="F136" t="s">
        <v>14</v>
      </c>
      <c r="G136">
        <v>25</v>
      </c>
    </row>
    <row r="137" spans="1:7" x14ac:dyDescent="0.25">
      <c r="A137" t="s">
        <v>20</v>
      </c>
      <c r="B137">
        <v>2551</v>
      </c>
      <c r="F137" t="s">
        <v>14</v>
      </c>
      <c r="G137">
        <v>127</v>
      </c>
    </row>
    <row r="138" spans="1:7" x14ac:dyDescent="0.25">
      <c r="A138" t="s">
        <v>20</v>
      </c>
      <c r="B138">
        <v>101</v>
      </c>
      <c r="F138" t="s">
        <v>14</v>
      </c>
      <c r="G138">
        <v>355</v>
      </c>
    </row>
    <row r="139" spans="1:7" x14ac:dyDescent="0.25">
      <c r="A139" t="s">
        <v>20</v>
      </c>
      <c r="B139">
        <v>92</v>
      </c>
      <c r="F139" t="s">
        <v>14</v>
      </c>
      <c r="G139">
        <v>44</v>
      </c>
    </row>
    <row r="140" spans="1:7" x14ac:dyDescent="0.25">
      <c r="A140" t="s">
        <v>20</v>
      </c>
      <c r="B140">
        <v>62</v>
      </c>
      <c r="F140" t="s">
        <v>14</v>
      </c>
      <c r="G140">
        <v>67</v>
      </c>
    </row>
    <row r="141" spans="1:7" x14ac:dyDescent="0.25">
      <c r="A141" t="s">
        <v>20</v>
      </c>
      <c r="B141">
        <v>149</v>
      </c>
      <c r="F141" t="s">
        <v>14</v>
      </c>
      <c r="G141">
        <v>1068</v>
      </c>
    </row>
    <row r="142" spans="1:7" x14ac:dyDescent="0.25">
      <c r="A142" t="s">
        <v>20</v>
      </c>
      <c r="B142">
        <v>329</v>
      </c>
      <c r="F142" t="s">
        <v>14</v>
      </c>
      <c r="G142">
        <v>424</v>
      </c>
    </row>
    <row r="143" spans="1:7" x14ac:dyDescent="0.25">
      <c r="A143" t="s">
        <v>20</v>
      </c>
      <c r="B143">
        <v>97</v>
      </c>
      <c r="F143" t="s">
        <v>14</v>
      </c>
      <c r="G143">
        <v>151</v>
      </c>
    </row>
    <row r="144" spans="1:7" x14ac:dyDescent="0.25">
      <c r="A144" t="s">
        <v>20</v>
      </c>
      <c r="B144">
        <v>1784</v>
      </c>
      <c r="F144" t="s">
        <v>14</v>
      </c>
      <c r="G144">
        <v>1608</v>
      </c>
    </row>
    <row r="145" spans="1:7" x14ac:dyDescent="0.25">
      <c r="A145" t="s">
        <v>20</v>
      </c>
      <c r="B145">
        <v>1684</v>
      </c>
      <c r="F145" t="s">
        <v>14</v>
      </c>
      <c r="G145">
        <v>941</v>
      </c>
    </row>
    <row r="146" spans="1:7" x14ac:dyDescent="0.25">
      <c r="A146" t="s">
        <v>20</v>
      </c>
      <c r="B146">
        <v>250</v>
      </c>
      <c r="F146" t="s">
        <v>14</v>
      </c>
      <c r="G146">
        <v>1</v>
      </c>
    </row>
    <row r="147" spans="1:7" x14ac:dyDescent="0.25">
      <c r="A147" t="s">
        <v>20</v>
      </c>
      <c r="B147">
        <v>238</v>
      </c>
      <c r="F147" t="s">
        <v>14</v>
      </c>
      <c r="G147">
        <v>40</v>
      </c>
    </row>
    <row r="148" spans="1:7" x14ac:dyDescent="0.25">
      <c r="A148" t="s">
        <v>20</v>
      </c>
      <c r="B148">
        <v>53</v>
      </c>
      <c r="F148" t="s">
        <v>14</v>
      </c>
      <c r="G148">
        <v>3015</v>
      </c>
    </row>
    <row r="149" spans="1:7" x14ac:dyDescent="0.25">
      <c r="A149" t="s">
        <v>20</v>
      </c>
      <c r="B149">
        <v>214</v>
      </c>
      <c r="F149" t="s">
        <v>14</v>
      </c>
      <c r="G149">
        <v>435</v>
      </c>
    </row>
    <row r="150" spans="1:7" x14ac:dyDescent="0.25">
      <c r="A150" t="s">
        <v>20</v>
      </c>
      <c r="B150">
        <v>222</v>
      </c>
      <c r="F150" t="s">
        <v>14</v>
      </c>
      <c r="G150">
        <v>714</v>
      </c>
    </row>
    <row r="151" spans="1:7" x14ac:dyDescent="0.25">
      <c r="A151" t="s">
        <v>20</v>
      </c>
      <c r="B151">
        <v>1884</v>
      </c>
      <c r="F151" t="s">
        <v>14</v>
      </c>
      <c r="G151">
        <v>5497</v>
      </c>
    </row>
    <row r="152" spans="1:7" x14ac:dyDescent="0.25">
      <c r="A152" t="s">
        <v>20</v>
      </c>
      <c r="B152">
        <v>218</v>
      </c>
      <c r="F152" t="s">
        <v>14</v>
      </c>
      <c r="G152">
        <v>418</v>
      </c>
    </row>
    <row r="153" spans="1:7" x14ac:dyDescent="0.25">
      <c r="A153" t="s">
        <v>20</v>
      </c>
      <c r="B153">
        <v>6465</v>
      </c>
      <c r="F153" t="s">
        <v>14</v>
      </c>
      <c r="G153">
        <v>1439</v>
      </c>
    </row>
    <row r="154" spans="1:7" x14ac:dyDescent="0.25">
      <c r="A154" t="s">
        <v>20</v>
      </c>
      <c r="B154">
        <v>59</v>
      </c>
      <c r="F154" t="s">
        <v>14</v>
      </c>
      <c r="G154">
        <v>15</v>
      </c>
    </row>
    <row r="155" spans="1:7" x14ac:dyDescent="0.25">
      <c r="A155" t="s">
        <v>20</v>
      </c>
      <c r="B155">
        <v>88</v>
      </c>
      <c r="F155" t="s">
        <v>14</v>
      </c>
      <c r="G155">
        <v>1999</v>
      </c>
    </row>
    <row r="156" spans="1:7" x14ac:dyDescent="0.25">
      <c r="A156" t="s">
        <v>20</v>
      </c>
      <c r="B156">
        <v>1697</v>
      </c>
      <c r="F156" t="s">
        <v>14</v>
      </c>
      <c r="G156">
        <v>118</v>
      </c>
    </row>
    <row r="157" spans="1:7" x14ac:dyDescent="0.25">
      <c r="A157" t="s">
        <v>20</v>
      </c>
      <c r="B157">
        <v>92</v>
      </c>
      <c r="F157" t="s">
        <v>14</v>
      </c>
      <c r="G157">
        <v>162</v>
      </c>
    </row>
    <row r="158" spans="1:7" x14ac:dyDescent="0.25">
      <c r="A158" t="s">
        <v>20</v>
      </c>
      <c r="B158">
        <v>186</v>
      </c>
      <c r="F158" t="s">
        <v>14</v>
      </c>
      <c r="G158">
        <v>83</v>
      </c>
    </row>
    <row r="159" spans="1:7" x14ac:dyDescent="0.25">
      <c r="A159" t="s">
        <v>20</v>
      </c>
      <c r="B159">
        <v>138</v>
      </c>
      <c r="F159" t="s">
        <v>14</v>
      </c>
      <c r="G159">
        <v>747</v>
      </c>
    </row>
    <row r="160" spans="1:7" x14ac:dyDescent="0.25">
      <c r="A160" t="s">
        <v>20</v>
      </c>
      <c r="B160">
        <v>261</v>
      </c>
      <c r="F160" t="s">
        <v>14</v>
      </c>
      <c r="G160">
        <v>84</v>
      </c>
    </row>
    <row r="161" spans="1:7" x14ac:dyDescent="0.25">
      <c r="A161" t="s">
        <v>20</v>
      </c>
      <c r="B161">
        <v>107</v>
      </c>
      <c r="F161" t="s">
        <v>14</v>
      </c>
      <c r="G161">
        <v>91</v>
      </c>
    </row>
    <row r="162" spans="1:7" x14ac:dyDescent="0.25">
      <c r="A162" t="s">
        <v>20</v>
      </c>
      <c r="B162">
        <v>199</v>
      </c>
      <c r="F162" t="s">
        <v>14</v>
      </c>
      <c r="G162">
        <v>792</v>
      </c>
    </row>
    <row r="163" spans="1:7" x14ac:dyDescent="0.25">
      <c r="A163" t="s">
        <v>20</v>
      </c>
      <c r="B163">
        <v>5512</v>
      </c>
      <c r="F163" t="s">
        <v>14</v>
      </c>
      <c r="G163">
        <v>32</v>
      </c>
    </row>
    <row r="164" spans="1:7" x14ac:dyDescent="0.25">
      <c r="A164" t="s">
        <v>20</v>
      </c>
      <c r="B164">
        <v>86</v>
      </c>
      <c r="F164" t="s">
        <v>14</v>
      </c>
      <c r="G164">
        <v>186</v>
      </c>
    </row>
    <row r="165" spans="1:7" x14ac:dyDescent="0.25">
      <c r="A165" t="s">
        <v>20</v>
      </c>
      <c r="B165">
        <v>2768</v>
      </c>
      <c r="F165" t="s">
        <v>14</v>
      </c>
      <c r="G165">
        <v>605</v>
      </c>
    </row>
    <row r="166" spans="1:7" x14ac:dyDescent="0.25">
      <c r="A166" t="s">
        <v>20</v>
      </c>
      <c r="B166">
        <v>48</v>
      </c>
      <c r="F166" t="s">
        <v>14</v>
      </c>
      <c r="G166">
        <v>1</v>
      </c>
    </row>
    <row r="167" spans="1:7" x14ac:dyDescent="0.25">
      <c r="A167" t="s">
        <v>20</v>
      </c>
      <c r="B167">
        <v>87</v>
      </c>
      <c r="F167" t="s">
        <v>14</v>
      </c>
      <c r="G167">
        <v>31</v>
      </c>
    </row>
    <row r="168" spans="1:7" x14ac:dyDescent="0.25">
      <c r="A168" t="s">
        <v>20</v>
      </c>
      <c r="B168">
        <v>1894</v>
      </c>
      <c r="F168" t="s">
        <v>14</v>
      </c>
      <c r="G168">
        <v>1181</v>
      </c>
    </row>
    <row r="169" spans="1:7" x14ac:dyDescent="0.25">
      <c r="A169" t="s">
        <v>20</v>
      </c>
      <c r="B169">
        <v>282</v>
      </c>
      <c r="F169" t="s">
        <v>14</v>
      </c>
      <c r="G169">
        <v>39</v>
      </c>
    </row>
    <row r="170" spans="1:7" x14ac:dyDescent="0.25">
      <c r="A170" t="s">
        <v>20</v>
      </c>
      <c r="B170">
        <v>116</v>
      </c>
      <c r="F170" t="s">
        <v>14</v>
      </c>
      <c r="G170">
        <v>46</v>
      </c>
    </row>
    <row r="171" spans="1:7" x14ac:dyDescent="0.25">
      <c r="A171" t="s">
        <v>20</v>
      </c>
      <c r="B171">
        <v>83</v>
      </c>
      <c r="F171" t="s">
        <v>14</v>
      </c>
      <c r="G171">
        <v>105</v>
      </c>
    </row>
    <row r="172" spans="1:7" x14ac:dyDescent="0.25">
      <c r="A172" t="s">
        <v>20</v>
      </c>
      <c r="B172">
        <v>91</v>
      </c>
      <c r="F172" t="s">
        <v>14</v>
      </c>
      <c r="G172">
        <v>535</v>
      </c>
    </row>
    <row r="173" spans="1:7" x14ac:dyDescent="0.25">
      <c r="A173" t="s">
        <v>20</v>
      </c>
      <c r="B173">
        <v>546</v>
      </c>
      <c r="F173" t="s">
        <v>14</v>
      </c>
      <c r="G173">
        <v>16</v>
      </c>
    </row>
    <row r="174" spans="1:7" x14ac:dyDescent="0.25">
      <c r="A174" t="s">
        <v>20</v>
      </c>
      <c r="B174">
        <v>393</v>
      </c>
      <c r="F174" t="s">
        <v>14</v>
      </c>
      <c r="G174">
        <v>575</v>
      </c>
    </row>
    <row r="175" spans="1:7" x14ac:dyDescent="0.25">
      <c r="A175" t="s">
        <v>20</v>
      </c>
      <c r="B175">
        <v>133</v>
      </c>
      <c r="F175" t="s">
        <v>14</v>
      </c>
      <c r="G175">
        <v>1120</v>
      </c>
    </row>
    <row r="176" spans="1:7" x14ac:dyDescent="0.25">
      <c r="A176" t="s">
        <v>20</v>
      </c>
      <c r="B176">
        <v>254</v>
      </c>
      <c r="F176" t="s">
        <v>14</v>
      </c>
      <c r="G176">
        <v>113</v>
      </c>
    </row>
    <row r="177" spans="1:7" x14ac:dyDescent="0.25">
      <c r="A177" t="s">
        <v>20</v>
      </c>
      <c r="B177">
        <v>176</v>
      </c>
      <c r="F177" t="s">
        <v>14</v>
      </c>
      <c r="G177">
        <v>1538</v>
      </c>
    </row>
    <row r="178" spans="1:7" x14ac:dyDescent="0.25">
      <c r="A178" t="s">
        <v>20</v>
      </c>
      <c r="B178">
        <v>337</v>
      </c>
      <c r="F178" t="s">
        <v>14</v>
      </c>
      <c r="G178">
        <v>9</v>
      </c>
    </row>
    <row r="179" spans="1:7" x14ac:dyDescent="0.25">
      <c r="A179" t="s">
        <v>20</v>
      </c>
      <c r="B179">
        <v>107</v>
      </c>
      <c r="F179" t="s">
        <v>14</v>
      </c>
      <c r="G179">
        <v>554</v>
      </c>
    </row>
    <row r="180" spans="1:7" x14ac:dyDescent="0.25">
      <c r="A180" t="s">
        <v>20</v>
      </c>
      <c r="B180">
        <v>183</v>
      </c>
      <c r="F180" t="s">
        <v>14</v>
      </c>
      <c r="G180">
        <v>648</v>
      </c>
    </row>
    <row r="181" spans="1:7" x14ac:dyDescent="0.25">
      <c r="A181" t="s">
        <v>20</v>
      </c>
      <c r="B181">
        <v>72</v>
      </c>
      <c r="F181" t="s">
        <v>14</v>
      </c>
      <c r="G181">
        <v>21</v>
      </c>
    </row>
    <row r="182" spans="1:7" x14ac:dyDescent="0.25">
      <c r="A182" t="s">
        <v>20</v>
      </c>
      <c r="B182">
        <v>295</v>
      </c>
      <c r="F182" t="s">
        <v>14</v>
      </c>
      <c r="G182">
        <v>54</v>
      </c>
    </row>
    <row r="183" spans="1:7" x14ac:dyDescent="0.25">
      <c r="A183" t="s">
        <v>20</v>
      </c>
      <c r="B183">
        <v>142</v>
      </c>
      <c r="F183" t="s">
        <v>14</v>
      </c>
      <c r="G183">
        <v>120</v>
      </c>
    </row>
    <row r="184" spans="1:7" x14ac:dyDescent="0.25">
      <c r="A184" t="s">
        <v>20</v>
      </c>
      <c r="B184">
        <v>85</v>
      </c>
      <c r="F184" t="s">
        <v>14</v>
      </c>
      <c r="G184">
        <v>579</v>
      </c>
    </row>
    <row r="185" spans="1:7" x14ac:dyDescent="0.25">
      <c r="A185" t="s">
        <v>20</v>
      </c>
      <c r="B185">
        <v>659</v>
      </c>
      <c r="F185" t="s">
        <v>14</v>
      </c>
      <c r="G185">
        <v>2072</v>
      </c>
    </row>
    <row r="186" spans="1:7" x14ac:dyDescent="0.25">
      <c r="A186" t="s">
        <v>20</v>
      </c>
      <c r="B186">
        <v>121</v>
      </c>
      <c r="F186" t="s">
        <v>14</v>
      </c>
      <c r="G186">
        <v>0</v>
      </c>
    </row>
    <row r="187" spans="1:7" x14ac:dyDescent="0.25">
      <c r="A187" t="s">
        <v>20</v>
      </c>
      <c r="B187">
        <v>3742</v>
      </c>
      <c r="F187" t="s">
        <v>14</v>
      </c>
      <c r="G187">
        <v>1796</v>
      </c>
    </row>
    <row r="188" spans="1:7" x14ac:dyDescent="0.25">
      <c r="A188" t="s">
        <v>20</v>
      </c>
      <c r="B188">
        <v>223</v>
      </c>
      <c r="F188" t="s">
        <v>14</v>
      </c>
      <c r="G188">
        <v>62</v>
      </c>
    </row>
    <row r="189" spans="1:7" x14ac:dyDescent="0.25">
      <c r="A189" t="s">
        <v>20</v>
      </c>
      <c r="B189">
        <v>133</v>
      </c>
      <c r="F189" t="s">
        <v>14</v>
      </c>
      <c r="G189">
        <v>347</v>
      </c>
    </row>
    <row r="190" spans="1:7" x14ac:dyDescent="0.25">
      <c r="A190" t="s">
        <v>20</v>
      </c>
      <c r="B190">
        <v>5168</v>
      </c>
      <c r="F190" t="s">
        <v>14</v>
      </c>
      <c r="G190">
        <v>19</v>
      </c>
    </row>
    <row r="191" spans="1:7" x14ac:dyDescent="0.25">
      <c r="A191" t="s">
        <v>20</v>
      </c>
      <c r="B191">
        <v>307</v>
      </c>
      <c r="F191" t="s">
        <v>14</v>
      </c>
      <c r="G191">
        <v>1258</v>
      </c>
    </row>
    <row r="192" spans="1:7" x14ac:dyDescent="0.25">
      <c r="A192" t="s">
        <v>20</v>
      </c>
      <c r="B192">
        <v>2441</v>
      </c>
      <c r="F192" t="s">
        <v>14</v>
      </c>
      <c r="G192">
        <v>362</v>
      </c>
    </row>
    <row r="193" spans="1:7" x14ac:dyDescent="0.25">
      <c r="A193" t="s">
        <v>20</v>
      </c>
      <c r="B193">
        <v>1385</v>
      </c>
      <c r="F193" t="s">
        <v>14</v>
      </c>
      <c r="G193">
        <v>133</v>
      </c>
    </row>
    <row r="194" spans="1:7" x14ac:dyDescent="0.25">
      <c r="A194" t="s">
        <v>20</v>
      </c>
      <c r="B194">
        <v>190</v>
      </c>
      <c r="F194" t="s">
        <v>14</v>
      </c>
      <c r="G194">
        <v>846</v>
      </c>
    </row>
    <row r="195" spans="1:7" x14ac:dyDescent="0.25">
      <c r="A195" t="s">
        <v>20</v>
      </c>
      <c r="B195">
        <v>470</v>
      </c>
      <c r="F195" t="s">
        <v>14</v>
      </c>
      <c r="G195">
        <v>10</v>
      </c>
    </row>
    <row r="196" spans="1:7" x14ac:dyDescent="0.25">
      <c r="A196" t="s">
        <v>20</v>
      </c>
      <c r="B196">
        <v>253</v>
      </c>
      <c r="F196" t="s">
        <v>14</v>
      </c>
      <c r="G196">
        <v>191</v>
      </c>
    </row>
    <row r="197" spans="1:7" x14ac:dyDescent="0.25">
      <c r="A197" t="s">
        <v>20</v>
      </c>
      <c r="B197">
        <v>1113</v>
      </c>
      <c r="F197" t="s">
        <v>14</v>
      </c>
      <c r="G197">
        <v>1979</v>
      </c>
    </row>
    <row r="198" spans="1:7" x14ac:dyDescent="0.25">
      <c r="A198" t="s">
        <v>20</v>
      </c>
      <c r="B198">
        <v>2283</v>
      </c>
      <c r="F198" t="s">
        <v>14</v>
      </c>
      <c r="G198">
        <v>63</v>
      </c>
    </row>
    <row r="199" spans="1:7" x14ac:dyDescent="0.25">
      <c r="A199" t="s">
        <v>20</v>
      </c>
      <c r="B199">
        <v>1095</v>
      </c>
      <c r="F199" t="s">
        <v>14</v>
      </c>
      <c r="G199">
        <v>6080</v>
      </c>
    </row>
    <row r="200" spans="1:7" x14ac:dyDescent="0.25">
      <c r="A200" t="s">
        <v>20</v>
      </c>
      <c r="B200">
        <v>1690</v>
      </c>
      <c r="F200" t="s">
        <v>14</v>
      </c>
      <c r="G200">
        <v>80</v>
      </c>
    </row>
    <row r="201" spans="1:7" x14ac:dyDescent="0.25">
      <c r="A201" t="s">
        <v>20</v>
      </c>
      <c r="B201">
        <v>191</v>
      </c>
      <c r="F201" t="s">
        <v>14</v>
      </c>
      <c r="G201">
        <v>9</v>
      </c>
    </row>
    <row r="202" spans="1:7" x14ac:dyDescent="0.25">
      <c r="A202" t="s">
        <v>20</v>
      </c>
      <c r="B202">
        <v>2013</v>
      </c>
      <c r="F202" t="s">
        <v>14</v>
      </c>
      <c r="G202">
        <v>1784</v>
      </c>
    </row>
    <row r="203" spans="1:7" x14ac:dyDescent="0.25">
      <c r="A203" t="s">
        <v>20</v>
      </c>
      <c r="B203">
        <v>1703</v>
      </c>
      <c r="F203" t="s">
        <v>14</v>
      </c>
      <c r="G203">
        <v>243</v>
      </c>
    </row>
    <row r="204" spans="1:7" x14ac:dyDescent="0.25">
      <c r="A204" t="s">
        <v>20</v>
      </c>
      <c r="B204">
        <v>80</v>
      </c>
      <c r="F204" t="s">
        <v>14</v>
      </c>
      <c r="G204">
        <v>1296</v>
      </c>
    </row>
    <row r="205" spans="1:7" x14ac:dyDescent="0.25">
      <c r="A205" t="s">
        <v>20</v>
      </c>
      <c r="B205">
        <v>41</v>
      </c>
      <c r="F205" t="s">
        <v>14</v>
      </c>
      <c r="G205">
        <v>77</v>
      </c>
    </row>
    <row r="206" spans="1:7" x14ac:dyDescent="0.25">
      <c r="A206" t="s">
        <v>20</v>
      </c>
      <c r="B206">
        <v>187</v>
      </c>
      <c r="F206" t="s">
        <v>14</v>
      </c>
      <c r="G206">
        <v>395</v>
      </c>
    </row>
    <row r="207" spans="1:7" x14ac:dyDescent="0.25">
      <c r="A207" t="s">
        <v>20</v>
      </c>
      <c r="B207">
        <v>2875</v>
      </c>
      <c r="F207" t="s">
        <v>14</v>
      </c>
      <c r="G207">
        <v>49</v>
      </c>
    </row>
    <row r="208" spans="1:7" x14ac:dyDescent="0.25">
      <c r="A208" t="s">
        <v>20</v>
      </c>
      <c r="B208">
        <v>88</v>
      </c>
      <c r="F208" t="s">
        <v>14</v>
      </c>
      <c r="G208">
        <v>180</v>
      </c>
    </row>
    <row r="209" spans="1:7" x14ac:dyDescent="0.25">
      <c r="A209" t="s">
        <v>20</v>
      </c>
      <c r="B209">
        <v>191</v>
      </c>
      <c r="F209" t="s">
        <v>14</v>
      </c>
      <c r="G209">
        <v>2690</v>
      </c>
    </row>
    <row r="210" spans="1:7" x14ac:dyDescent="0.25">
      <c r="A210" t="s">
        <v>20</v>
      </c>
      <c r="B210">
        <v>139</v>
      </c>
      <c r="F210" t="s">
        <v>14</v>
      </c>
      <c r="G210">
        <v>2779</v>
      </c>
    </row>
    <row r="211" spans="1:7" x14ac:dyDescent="0.25">
      <c r="A211" t="s">
        <v>20</v>
      </c>
      <c r="B211">
        <v>186</v>
      </c>
      <c r="F211" t="s">
        <v>14</v>
      </c>
      <c r="G211">
        <v>92</v>
      </c>
    </row>
    <row r="212" spans="1:7" x14ac:dyDescent="0.25">
      <c r="A212" t="s">
        <v>20</v>
      </c>
      <c r="B212">
        <v>112</v>
      </c>
      <c r="F212" t="s">
        <v>14</v>
      </c>
      <c r="G212">
        <v>1028</v>
      </c>
    </row>
    <row r="213" spans="1:7" x14ac:dyDescent="0.25">
      <c r="A213" t="s">
        <v>20</v>
      </c>
      <c r="B213">
        <v>101</v>
      </c>
      <c r="F213" t="s">
        <v>14</v>
      </c>
      <c r="G213">
        <v>26</v>
      </c>
    </row>
    <row r="214" spans="1:7" x14ac:dyDescent="0.25">
      <c r="A214" t="s">
        <v>20</v>
      </c>
      <c r="B214">
        <v>206</v>
      </c>
      <c r="F214" t="s">
        <v>14</v>
      </c>
      <c r="G214">
        <v>1790</v>
      </c>
    </row>
    <row r="215" spans="1:7" x14ac:dyDescent="0.25">
      <c r="A215" t="s">
        <v>20</v>
      </c>
      <c r="B215">
        <v>154</v>
      </c>
      <c r="F215" t="s">
        <v>14</v>
      </c>
      <c r="G215">
        <v>37</v>
      </c>
    </row>
    <row r="216" spans="1:7" x14ac:dyDescent="0.25">
      <c r="A216" t="s">
        <v>20</v>
      </c>
      <c r="B216">
        <v>5966</v>
      </c>
      <c r="F216" t="s">
        <v>14</v>
      </c>
      <c r="G216">
        <v>35</v>
      </c>
    </row>
    <row r="217" spans="1:7" x14ac:dyDescent="0.25">
      <c r="A217" t="s">
        <v>20</v>
      </c>
      <c r="B217">
        <v>169</v>
      </c>
      <c r="F217" t="s">
        <v>14</v>
      </c>
      <c r="G217">
        <v>558</v>
      </c>
    </row>
    <row r="218" spans="1:7" x14ac:dyDescent="0.25">
      <c r="A218" t="s">
        <v>20</v>
      </c>
      <c r="B218">
        <v>2106</v>
      </c>
      <c r="F218" t="s">
        <v>14</v>
      </c>
      <c r="G218">
        <v>64</v>
      </c>
    </row>
    <row r="219" spans="1:7" x14ac:dyDescent="0.25">
      <c r="A219" t="s">
        <v>20</v>
      </c>
      <c r="B219">
        <v>131</v>
      </c>
      <c r="F219" t="s">
        <v>14</v>
      </c>
      <c r="G219">
        <v>245</v>
      </c>
    </row>
    <row r="220" spans="1:7" x14ac:dyDescent="0.25">
      <c r="A220" t="s">
        <v>20</v>
      </c>
      <c r="B220">
        <v>84</v>
      </c>
      <c r="F220" t="s">
        <v>14</v>
      </c>
      <c r="G220">
        <v>71</v>
      </c>
    </row>
    <row r="221" spans="1:7" x14ac:dyDescent="0.25">
      <c r="A221" t="s">
        <v>20</v>
      </c>
      <c r="B221">
        <v>155</v>
      </c>
      <c r="F221" t="s">
        <v>14</v>
      </c>
      <c r="G221">
        <v>42</v>
      </c>
    </row>
    <row r="222" spans="1:7" x14ac:dyDescent="0.25">
      <c r="A222" t="s">
        <v>20</v>
      </c>
      <c r="B222">
        <v>189</v>
      </c>
      <c r="F222" t="s">
        <v>14</v>
      </c>
      <c r="G222">
        <v>156</v>
      </c>
    </row>
    <row r="223" spans="1:7" x14ac:dyDescent="0.25">
      <c r="A223" t="s">
        <v>20</v>
      </c>
      <c r="B223">
        <v>4799</v>
      </c>
      <c r="F223" t="s">
        <v>14</v>
      </c>
      <c r="G223">
        <v>1368</v>
      </c>
    </row>
    <row r="224" spans="1:7" x14ac:dyDescent="0.25">
      <c r="A224" t="s">
        <v>20</v>
      </c>
      <c r="B224">
        <v>1137</v>
      </c>
      <c r="F224" t="s">
        <v>14</v>
      </c>
      <c r="G224">
        <v>102</v>
      </c>
    </row>
    <row r="225" spans="1:7" x14ac:dyDescent="0.25">
      <c r="A225" t="s">
        <v>20</v>
      </c>
      <c r="B225">
        <v>1152</v>
      </c>
      <c r="F225" t="s">
        <v>14</v>
      </c>
      <c r="G225">
        <v>86</v>
      </c>
    </row>
    <row r="226" spans="1:7" x14ac:dyDescent="0.25">
      <c r="A226" t="s">
        <v>20</v>
      </c>
      <c r="B226">
        <v>50</v>
      </c>
      <c r="F226" t="s">
        <v>14</v>
      </c>
      <c r="G226">
        <v>253</v>
      </c>
    </row>
    <row r="227" spans="1:7" x14ac:dyDescent="0.25">
      <c r="A227" t="s">
        <v>20</v>
      </c>
      <c r="B227">
        <v>3059</v>
      </c>
      <c r="F227" t="s">
        <v>14</v>
      </c>
      <c r="G227">
        <v>157</v>
      </c>
    </row>
    <row r="228" spans="1:7" x14ac:dyDescent="0.25">
      <c r="A228" t="s">
        <v>20</v>
      </c>
      <c r="B228">
        <v>34</v>
      </c>
      <c r="F228" t="s">
        <v>14</v>
      </c>
      <c r="G228">
        <v>183</v>
      </c>
    </row>
    <row r="229" spans="1:7" x14ac:dyDescent="0.25">
      <c r="A229" t="s">
        <v>20</v>
      </c>
      <c r="B229">
        <v>220</v>
      </c>
      <c r="F229" t="s">
        <v>14</v>
      </c>
      <c r="G229">
        <v>82</v>
      </c>
    </row>
    <row r="230" spans="1:7" x14ac:dyDescent="0.25">
      <c r="A230" t="s">
        <v>20</v>
      </c>
      <c r="B230">
        <v>1604</v>
      </c>
      <c r="F230" t="s">
        <v>14</v>
      </c>
      <c r="G230">
        <v>1</v>
      </c>
    </row>
    <row r="231" spans="1:7" x14ac:dyDescent="0.25">
      <c r="A231" t="s">
        <v>20</v>
      </c>
      <c r="B231">
        <v>454</v>
      </c>
      <c r="F231" t="s">
        <v>14</v>
      </c>
      <c r="G231">
        <v>1198</v>
      </c>
    </row>
    <row r="232" spans="1:7" x14ac:dyDescent="0.25">
      <c r="A232" t="s">
        <v>20</v>
      </c>
      <c r="B232">
        <v>123</v>
      </c>
      <c r="F232" t="s">
        <v>14</v>
      </c>
      <c r="G232">
        <v>648</v>
      </c>
    </row>
    <row r="233" spans="1:7" x14ac:dyDescent="0.25">
      <c r="A233" t="s">
        <v>20</v>
      </c>
      <c r="B233">
        <v>299</v>
      </c>
      <c r="F233" t="s">
        <v>14</v>
      </c>
      <c r="G233">
        <v>64</v>
      </c>
    </row>
    <row r="234" spans="1:7" x14ac:dyDescent="0.25">
      <c r="A234" t="s">
        <v>20</v>
      </c>
      <c r="B234">
        <v>2237</v>
      </c>
      <c r="F234" t="s">
        <v>14</v>
      </c>
      <c r="G234">
        <v>62</v>
      </c>
    </row>
    <row r="235" spans="1:7" x14ac:dyDescent="0.25">
      <c r="A235" t="s">
        <v>20</v>
      </c>
      <c r="B235">
        <v>645</v>
      </c>
      <c r="F235" t="s">
        <v>14</v>
      </c>
      <c r="G235">
        <v>750</v>
      </c>
    </row>
    <row r="236" spans="1:7" x14ac:dyDescent="0.25">
      <c r="A236" t="s">
        <v>20</v>
      </c>
      <c r="B236">
        <v>484</v>
      </c>
      <c r="F236" t="s">
        <v>14</v>
      </c>
      <c r="G236">
        <v>105</v>
      </c>
    </row>
    <row r="237" spans="1:7" x14ac:dyDescent="0.25">
      <c r="A237" t="s">
        <v>20</v>
      </c>
      <c r="B237">
        <v>154</v>
      </c>
      <c r="F237" t="s">
        <v>14</v>
      </c>
      <c r="G237">
        <v>2604</v>
      </c>
    </row>
    <row r="238" spans="1:7" x14ac:dyDescent="0.25">
      <c r="A238" t="s">
        <v>20</v>
      </c>
      <c r="B238">
        <v>82</v>
      </c>
      <c r="F238" t="s">
        <v>14</v>
      </c>
      <c r="G238">
        <v>65</v>
      </c>
    </row>
    <row r="239" spans="1:7" x14ac:dyDescent="0.25">
      <c r="A239" t="s">
        <v>20</v>
      </c>
      <c r="B239">
        <v>134</v>
      </c>
      <c r="F239" t="s">
        <v>14</v>
      </c>
      <c r="G239">
        <v>94</v>
      </c>
    </row>
    <row r="240" spans="1:7" x14ac:dyDescent="0.25">
      <c r="A240" t="s">
        <v>20</v>
      </c>
      <c r="B240">
        <v>5203</v>
      </c>
      <c r="F240" t="s">
        <v>14</v>
      </c>
      <c r="G240">
        <v>257</v>
      </c>
    </row>
    <row r="241" spans="1:7" x14ac:dyDescent="0.25">
      <c r="A241" t="s">
        <v>20</v>
      </c>
      <c r="B241">
        <v>94</v>
      </c>
      <c r="F241" t="s">
        <v>14</v>
      </c>
      <c r="G241">
        <v>2928</v>
      </c>
    </row>
    <row r="242" spans="1:7" x14ac:dyDescent="0.25">
      <c r="A242" t="s">
        <v>20</v>
      </c>
      <c r="B242">
        <v>205</v>
      </c>
      <c r="F242" t="s">
        <v>14</v>
      </c>
      <c r="G242">
        <v>4697</v>
      </c>
    </row>
    <row r="243" spans="1:7" x14ac:dyDescent="0.25">
      <c r="A243" t="s">
        <v>20</v>
      </c>
      <c r="B243">
        <v>92</v>
      </c>
      <c r="F243" t="s">
        <v>14</v>
      </c>
      <c r="G243">
        <v>2915</v>
      </c>
    </row>
    <row r="244" spans="1:7" x14ac:dyDescent="0.25">
      <c r="A244" t="s">
        <v>20</v>
      </c>
      <c r="B244">
        <v>219</v>
      </c>
      <c r="F244" t="s">
        <v>14</v>
      </c>
      <c r="G244">
        <v>18</v>
      </c>
    </row>
    <row r="245" spans="1:7" x14ac:dyDescent="0.25">
      <c r="A245" t="s">
        <v>20</v>
      </c>
      <c r="B245">
        <v>2526</v>
      </c>
      <c r="F245" t="s">
        <v>14</v>
      </c>
      <c r="G245">
        <v>602</v>
      </c>
    </row>
    <row r="246" spans="1:7" x14ac:dyDescent="0.25">
      <c r="A246" t="s">
        <v>20</v>
      </c>
      <c r="B246">
        <v>94</v>
      </c>
      <c r="F246" t="s">
        <v>14</v>
      </c>
      <c r="G246">
        <v>1</v>
      </c>
    </row>
    <row r="247" spans="1:7" x14ac:dyDescent="0.25">
      <c r="A247" t="s">
        <v>20</v>
      </c>
      <c r="B247">
        <v>1713</v>
      </c>
      <c r="F247" t="s">
        <v>14</v>
      </c>
      <c r="G247">
        <v>3868</v>
      </c>
    </row>
    <row r="248" spans="1:7" x14ac:dyDescent="0.25">
      <c r="A248" t="s">
        <v>20</v>
      </c>
      <c r="B248">
        <v>249</v>
      </c>
      <c r="F248" t="s">
        <v>14</v>
      </c>
      <c r="G248">
        <v>504</v>
      </c>
    </row>
    <row r="249" spans="1:7" x14ac:dyDescent="0.25">
      <c r="A249" t="s">
        <v>20</v>
      </c>
      <c r="B249">
        <v>192</v>
      </c>
      <c r="F249" t="s">
        <v>14</v>
      </c>
      <c r="G249">
        <v>14</v>
      </c>
    </row>
    <row r="250" spans="1:7" x14ac:dyDescent="0.25">
      <c r="A250" t="s">
        <v>20</v>
      </c>
      <c r="B250">
        <v>247</v>
      </c>
      <c r="F250" t="s">
        <v>14</v>
      </c>
      <c r="G250">
        <v>750</v>
      </c>
    </row>
    <row r="251" spans="1:7" x14ac:dyDescent="0.25">
      <c r="A251" t="s">
        <v>20</v>
      </c>
      <c r="B251">
        <v>2293</v>
      </c>
      <c r="F251" t="s">
        <v>14</v>
      </c>
      <c r="G251">
        <v>77</v>
      </c>
    </row>
    <row r="252" spans="1:7" x14ac:dyDescent="0.25">
      <c r="A252" t="s">
        <v>20</v>
      </c>
      <c r="B252">
        <v>3131</v>
      </c>
      <c r="F252" t="s">
        <v>14</v>
      </c>
      <c r="G252">
        <v>752</v>
      </c>
    </row>
    <row r="253" spans="1:7" x14ac:dyDescent="0.25">
      <c r="A253" t="s">
        <v>20</v>
      </c>
      <c r="B253">
        <v>143</v>
      </c>
      <c r="F253" t="s">
        <v>14</v>
      </c>
      <c r="G253">
        <v>131</v>
      </c>
    </row>
    <row r="254" spans="1:7" x14ac:dyDescent="0.25">
      <c r="A254" t="s">
        <v>20</v>
      </c>
      <c r="B254">
        <v>296</v>
      </c>
      <c r="F254" t="s">
        <v>14</v>
      </c>
      <c r="G254">
        <v>87</v>
      </c>
    </row>
    <row r="255" spans="1:7" x14ac:dyDescent="0.25">
      <c r="A255" t="s">
        <v>20</v>
      </c>
      <c r="B255">
        <v>170</v>
      </c>
      <c r="F255" t="s">
        <v>14</v>
      </c>
      <c r="G255">
        <v>1063</v>
      </c>
    </row>
    <row r="256" spans="1:7" x14ac:dyDescent="0.25">
      <c r="A256" t="s">
        <v>20</v>
      </c>
      <c r="B256">
        <v>86</v>
      </c>
      <c r="F256" t="s">
        <v>14</v>
      </c>
      <c r="G256">
        <v>76</v>
      </c>
    </row>
    <row r="257" spans="1:7" x14ac:dyDescent="0.25">
      <c r="A257" t="s">
        <v>20</v>
      </c>
      <c r="B257">
        <v>6286</v>
      </c>
      <c r="F257" t="s">
        <v>14</v>
      </c>
      <c r="G257">
        <v>4428</v>
      </c>
    </row>
    <row r="258" spans="1:7" x14ac:dyDescent="0.25">
      <c r="A258" t="s">
        <v>20</v>
      </c>
      <c r="B258">
        <v>3727</v>
      </c>
      <c r="F258" t="s">
        <v>14</v>
      </c>
      <c r="G258">
        <v>58</v>
      </c>
    </row>
    <row r="259" spans="1:7" x14ac:dyDescent="0.25">
      <c r="A259" t="s">
        <v>20</v>
      </c>
      <c r="B259">
        <v>1605</v>
      </c>
      <c r="F259" t="s">
        <v>14</v>
      </c>
      <c r="G259">
        <v>111</v>
      </c>
    </row>
    <row r="260" spans="1:7" x14ac:dyDescent="0.25">
      <c r="A260" t="s">
        <v>20</v>
      </c>
      <c r="B260">
        <v>2120</v>
      </c>
      <c r="F260" t="s">
        <v>14</v>
      </c>
      <c r="G260">
        <v>2955</v>
      </c>
    </row>
    <row r="261" spans="1:7" x14ac:dyDescent="0.25">
      <c r="A261" t="s">
        <v>20</v>
      </c>
      <c r="B261">
        <v>50</v>
      </c>
      <c r="F261" t="s">
        <v>14</v>
      </c>
      <c r="G261">
        <v>1657</v>
      </c>
    </row>
    <row r="262" spans="1:7" x14ac:dyDescent="0.25">
      <c r="A262" t="s">
        <v>20</v>
      </c>
      <c r="B262">
        <v>2080</v>
      </c>
      <c r="F262" t="s">
        <v>14</v>
      </c>
      <c r="G262">
        <v>926</v>
      </c>
    </row>
    <row r="263" spans="1:7" x14ac:dyDescent="0.25">
      <c r="A263" t="s">
        <v>20</v>
      </c>
      <c r="B263">
        <v>2105</v>
      </c>
      <c r="F263" t="s">
        <v>14</v>
      </c>
      <c r="G263">
        <v>77</v>
      </c>
    </row>
    <row r="264" spans="1:7" x14ac:dyDescent="0.25">
      <c r="A264" t="s">
        <v>20</v>
      </c>
      <c r="B264">
        <v>2436</v>
      </c>
      <c r="F264" t="s">
        <v>14</v>
      </c>
      <c r="G264">
        <v>1748</v>
      </c>
    </row>
    <row r="265" spans="1:7" x14ac:dyDescent="0.25">
      <c r="A265" t="s">
        <v>20</v>
      </c>
      <c r="B265">
        <v>80</v>
      </c>
      <c r="F265" t="s">
        <v>14</v>
      </c>
      <c r="G265">
        <v>79</v>
      </c>
    </row>
    <row r="266" spans="1:7" x14ac:dyDescent="0.25">
      <c r="A266" t="s">
        <v>20</v>
      </c>
      <c r="B266">
        <v>42</v>
      </c>
      <c r="F266" t="s">
        <v>14</v>
      </c>
      <c r="G266">
        <v>889</v>
      </c>
    </row>
    <row r="267" spans="1:7" x14ac:dyDescent="0.25">
      <c r="A267" t="s">
        <v>20</v>
      </c>
      <c r="B267">
        <v>139</v>
      </c>
      <c r="F267" t="s">
        <v>14</v>
      </c>
      <c r="G267">
        <v>56</v>
      </c>
    </row>
    <row r="268" spans="1:7" x14ac:dyDescent="0.25">
      <c r="A268" t="s">
        <v>20</v>
      </c>
      <c r="B268">
        <v>159</v>
      </c>
      <c r="F268" t="s">
        <v>14</v>
      </c>
      <c r="G268">
        <v>1</v>
      </c>
    </row>
    <row r="269" spans="1:7" x14ac:dyDescent="0.25">
      <c r="A269" t="s">
        <v>20</v>
      </c>
      <c r="B269">
        <v>381</v>
      </c>
      <c r="F269" t="s">
        <v>14</v>
      </c>
      <c r="G269">
        <v>83</v>
      </c>
    </row>
    <row r="270" spans="1:7" x14ac:dyDescent="0.25">
      <c r="A270" t="s">
        <v>20</v>
      </c>
      <c r="B270">
        <v>194</v>
      </c>
      <c r="F270" t="s">
        <v>14</v>
      </c>
      <c r="G270">
        <v>2025</v>
      </c>
    </row>
    <row r="271" spans="1:7" x14ac:dyDescent="0.25">
      <c r="A271" t="s">
        <v>20</v>
      </c>
      <c r="B271">
        <v>106</v>
      </c>
      <c r="F271" t="s">
        <v>14</v>
      </c>
      <c r="G271">
        <v>14</v>
      </c>
    </row>
    <row r="272" spans="1:7" x14ac:dyDescent="0.25">
      <c r="A272" t="s">
        <v>20</v>
      </c>
      <c r="B272">
        <v>142</v>
      </c>
      <c r="F272" t="s">
        <v>14</v>
      </c>
      <c r="G272">
        <v>656</v>
      </c>
    </row>
    <row r="273" spans="1:7" x14ac:dyDescent="0.25">
      <c r="A273" t="s">
        <v>20</v>
      </c>
      <c r="B273">
        <v>211</v>
      </c>
      <c r="F273" t="s">
        <v>14</v>
      </c>
      <c r="G273">
        <v>1596</v>
      </c>
    </row>
    <row r="274" spans="1:7" x14ac:dyDescent="0.25">
      <c r="A274" t="s">
        <v>20</v>
      </c>
      <c r="B274">
        <v>2756</v>
      </c>
      <c r="F274" t="s">
        <v>14</v>
      </c>
      <c r="G274">
        <v>10</v>
      </c>
    </row>
    <row r="275" spans="1:7" x14ac:dyDescent="0.25">
      <c r="A275" t="s">
        <v>20</v>
      </c>
      <c r="B275">
        <v>173</v>
      </c>
      <c r="F275" t="s">
        <v>14</v>
      </c>
      <c r="G275">
        <v>1121</v>
      </c>
    </row>
    <row r="276" spans="1:7" x14ac:dyDescent="0.25">
      <c r="A276" t="s">
        <v>20</v>
      </c>
      <c r="B276">
        <v>87</v>
      </c>
      <c r="F276" t="s">
        <v>14</v>
      </c>
      <c r="G276">
        <v>15</v>
      </c>
    </row>
    <row r="277" spans="1:7" x14ac:dyDescent="0.25">
      <c r="A277" t="s">
        <v>20</v>
      </c>
      <c r="B277">
        <v>1572</v>
      </c>
      <c r="F277" t="s">
        <v>14</v>
      </c>
      <c r="G277">
        <v>191</v>
      </c>
    </row>
    <row r="278" spans="1:7" x14ac:dyDescent="0.25">
      <c r="A278" t="s">
        <v>20</v>
      </c>
      <c r="B278">
        <v>2346</v>
      </c>
      <c r="F278" t="s">
        <v>14</v>
      </c>
      <c r="G278">
        <v>16</v>
      </c>
    </row>
    <row r="279" spans="1:7" x14ac:dyDescent="0.25">
      <c r="A279" t="s">
        <v>20</v>
      </c>
      <c r="B279">
        <v>115</v>
      </c>
      <c r="F279" t="s">
        <v>14</v>
      </c>
      <c r="G279">
        <v>17</v>
      </c>
    </row>
    <row r="280" spans="1:7" x14ac:dyDescent="0.25">
      <c r="A280" t="s">
        <v>20</v>
      </c>
      <c r="B280">
        <v>85</v>
      </c>
      <c r="F280" t="s">
        <v>14</v>
      </c>
      <c r="G280">
        <v>34</v>
      </c>
    </row>
    <row r="281" spans="1:7" x14ac:dyDescent="0.25">
      <c r="A281" t="s">
        <v>20</v>
      </c>
      <c r="B281">
        <v>144</v>
      </c>
      <c r="F281" t="s">
        <v>14</v>
      </c>
      <c r="G281">
        <v>1</v>
      </c>
    </row>
    <row r="282" spans="1:7" x14ac:dyDescent="0.25">
      <c r="A282" t="s">
        <v>20</v>
      </c>
      <c r="B282">
        <v>2443</v>
      </c>
      <c r="F282" t="s">
        <v>14</v>
      </c>
      <c r="G282">
        <v>1274</v>
      </c>
    </row>
    <row r="283" spans="1:7" x14ac:dyDescent="0.25">
      <c r="A283" t="s">
        <v>20</v>
      </c>
      <c r="B283">
        <v>64</v>
      </c>
      <c r="F283" t="s">
        <v>14</v>
      </c>
      <c r="G283">
        <v>210</v>
      </c>
    </row>
    <row r="284" spans="1:7" x14ac:dyDescent="0.25">
      <c r="A284" t="s">
        <v>20</v>
      </c>
      <c r="B284">
        <v>268</v>
      </c>
      <c r="F284" t="s">
        <v>14</v>
      </c>
      <c r="G284">
        <v>248</v>
      </c>
    </row>
    <row r="285" spans="1:7" x14ac:dyDescent="0.25">
      <c r="A285" t="s">
        <v>20</v>
      </c>
      <c r="B285">
        <v>195</v>
      </c>
      <c r="F285" t="s">
        <v>14</v>
      </c>
      <c r="G285">
        <v>513</v>
      </c>
    </row>
    <row r="286" spans="1:7" x14ac:dyDescent="0.25">
      <c r="A286" t="s">
        <v>20</v>
      </c>
      <c r="B286">
        <v>186</v>
      </c>
      <c r="F286" t="s">
        <v>14</v>
      </c>
      <c r="G286">
        <v>3410</v>
      </c>
    </row>
    <row r="287" spans="1:7" x14ac:dyDescent="0.25">
      <c r="A287" t="s">
        <v>20</v>
      </c>
      <c r="B287">
        <v>460</v>
      </c>
      <c r="F287" t="s">
        <v>14</v>
      </c>
      <c r="G287">
        <v>10</v>
      </c>
    </row>
    <row r="288" spans="1:7" x14ac:dyDescent="0.25">
      <c r="A288" t="s">
        <v>20</v>
      </c>
      <c r="B288">
        <v>2528</v>
      </c>
      <c r="F288" t="s">
        <v>14</v>
      </c>
      <c r="G288">
        <v>2201</v>
      </c>
    </row>
    <row r="289" spans="1:7" x14ac:dyDescent="0.25">
      <c r="A289" t="s">
        <v>20</v>
      </c>
      <c r="B289">
        <v>3657</v>
      </c>
      <c r="F289" t="s">
        <v>14</v>
      </c>
      <c r="G289">
        <v>676</v>
      </c>
    </row>
    <row r="290" spans="1:7" x14ac:dyDescent="0.25">
      <c r="A290" t="s">
        <v>20</v>
      </c>
      <c r="B290">
        <v>131</v>
      </c>
      <c r="F290" t="s">
        <v>14</v>
      </c>
      <c r="G290">
        <v>831</v>
      </c>
    </row>
    <row r="291" spans="1:7" x14ac:dyDescent="0.25">
      <c r="A291" t="s">
        <v>20</v>
      </c>
      <c r="B291">
        <v>239</v>
      </c>
      <c r="F291" t="s">
        <v>14</v>
      </c>
      <c r="G291">
        <v>859</v>
      </c>
    </row>
    <row r="292" spans="1:7" x14ac:dyDescent="0.25">
      <c r="A292" t="s">
        <v>20</v>
      </c>
      <c r="B292">
        <v>78</v>
      </c>
      <c r="F292" t="s">
        <v>14</v>
      </c>
      <c r="G292">
        <v>45</v>
      </c>
    </row>
    <row r="293" spans="1:7" x14ac:dyDescent="0.25">
      <c r="A293" t="s">
        <v>20</v>
      </c>
      <c r="B293">
        <v>1773</v>
      </c>
      <c r="F293" t="s">
        <v>14</v>
      </c>
      <c r="G293">
        <v>6</v>
      </c>
    </row>
    <row r="294" spans="1:7" x14ac:dyDescent="0.25">
      <c r="A294" t="s">
        <v>20</v>
      </c>
      <c r="B294">
        <v>32</v>
      </c>
      <c r="F294" t="s">
        <v>14</v>
      </c>
      <c r="G294">
        <v>7</v>
      </c>
    </row>
    <row r="295" spans="1:7" x14ac:dyDescent="0.25">
      <c r="A295" t="s">
        <v>20</v>
      </c>
      <c r="B295">
        <v>369</v>
      </c>
      <c r="F295" t="s">
        <v>14</v>
      </c>
      <c r="G295">
        <v>31</v>
      </c>
    </row>
    <row r="296" spans="1:7" x14ac:dyDescent="0.25">
      <c r="A296" t="s">
        <v>20</v>
      </c>
      <c r="B296">
        <v>89</v>
      </c>
      <c r="F296" t="s">
        <v>14</v>
      </c>
      <c r="G296">
        <v>78</v>
      </c>
    </row>
    <row r="297" spans="1:7" x14ac:dyDescent="0.25">
      <c r="A297" t="s">
        <v>20</v>
      </c>
      <c r="B297">
        <v>147</v>
      </c>
      <c r="F297" t="s">
        <v>14</v>
      </c>
      <c r="G297">
        <v>1225</v>
      </c>
    </row>
    <row r="298" spans="1:7" x14ac:dyDescent="0.25">
      <c r="A298" t="s">
        <v>20</v>
      </c>
      <c r="B298">
        <v>126</v>
      </c>
      <c r="F298" t="s">
        <v>14</v>
      </c>
      <c r="G298">
        <v>1</v>
      </c>
    </row>
    <row r="299" spans="1:7" x14ac:dyDescent="0.25">
      <c r="A299" t="s">
        <v>20</v>
      </c>
      <c r="B299">
        <v>2218</v>
      </c>
      <c r="F299" t="s">
        <v>14</v>
      </c>
      <c r="G299">
        <v>67</v>
      </c>
    </row>
    <row r="300" spans="1:7" x14ac:dyDescent="0.25">
      <c r="A300" t="s">
        <v>20</v>
      </c>
      <c r="B300">
        <v>202</v>
      </c>
      <c r="F300" t="s">
        <v>14</v>
      </c>
      <c r="G300">
        <v>19</v>
      </c>
    </row>
    <row r="301" spans="1:7" x14ac:dyDescent="0.25">
      <c r="A301" t="s">
        <v>20</v>
      </c>
      <c r="B301">
        <v>140</v>
      </c>
      <c r="F301" t="s">
        <v>14</v>
      </c>
      <c r="G301">
        <v>2108</v>
      </c>
    </row>
    <row r="302" spans="1:7" x14ac:dyDescent="0.25">
      <c r="A302" t="s">
        <v>20</v>
      </c>
      <c r="B302">
        <v>1052</v>
      </c>
      <c r="F302" t="s">
        <v>14</v>
      </c>
      <c r="G302">
        <v>679</v>
      </c>
    </row>
    <row r="303" spans="1:7" x14ac:dyDescent="0.25">
      <c r="A303" t="s">
        <v>20</v>
      </c>
      <c r="B303">
        <v>247</v>
      </c>
      <c r="F303" t="s">
        <v>14</v>
      </c>
      <c r="G303">
        <v>36</v>
      </c>
    </row>
    <row r="304" spans="1:7" x14ac:dyDescent="0.25">
      <c r="A304" t="s">
        <v>20</v>
      </c>
      <c r="B304">
        <v>84</v>
      </c>
      <c r="F304" t="s">
        <v>14</v>
      </c>
      <c r="G304">
        <v>47</v>
      </c>
    </row>
    <row r="305" spans="1:7" x14ac:dyDescent="0.25">
      <c r="A305" t="s">
        <v>20</v>
      </c>
      <c r="B305">
        <v>88</v>
      </c>
      <c r="F305" t="s">
        <v>14</v>
      </c>
      <c r="G305">
        <v>70</v>
      </c>
    </row>
    <row r="306" spans="1:7" x14ac:dyDescent="0.25">
      <c r="A306" t="s">
        <v>20</v>
      </c>
      <c r="B306">
        <v>156</v>
      </c>
      <c r="F306" t="s">
        <v>14</v>
      </c>
      <c r="G306">
        <v>154</v>
      </c>
    </row>
    <row r="307" spans="1:7" x14ac:dyDescent="0.25">
      <c r="A307" t="s">
        <v>20</v>
      </c>
      <c r="B307">
        <v>2985</v>
      </c>
      <c r="F307" t="s">
        <v>14</v>
      </c>
      <c r="G307">
        <v>22</v>
      </c>
    </row>
    <row r="308" spans="1:7" x14ac:dyDescent="0.25">
      <c r="A308" t="s">
        <v>20</v>
      </c>
      <c r="B308">
        <v>762</v>
      </c>
      <c r="F308" t="s">
        <v>14</v>
      </c>
      <c r="G308">
        <v>1758</v>
      </c>
    </row>
    <row r="309" spans="1:7" x14ac:dyDescent="0.25">
      <c r="A309" t="s">
        <v>20</v>
      </c>
      <c r="B309">
        <v>554</v>
      </c>
      <c r="F309" t="s">
        <v>14</v>
      </c>
      <c r="G309">
        <v>94</v>
      </c>
    </row>
    <row r="310" spans="1:7" x14ac:dyDescent="0.25">
      <c r="A310" t="s">
        <v>20</v>
      </c>
      <c r="B310">
        <v>135</v>
      </c>
      <c r="F310" t="s">
        <v>14</v>
      </c>
      <c r="G310">
        <v>33</v>
      </c>
    </row>
    <row r="311" spans="1:7" x14ac:dyDescent="0.25">
      <c r="A311" t="s">
        <v>20</v>
      </c>
      <c r="B311">
        <v>122</v>
      </c>
      <c r="F311" t="s">
        <v>14</v>
      </c>
      <c r="G311">
        <v>1</v>
      </c>
    </row>
    <row r="312" spans="1:7" x14ac:dyDescent="0.25">
      <c r="A312" t="s">
        <v>20</v>
      </c>
      <c r="B312">
        <v>221</v>
      </c>
      <c r="F312" t="s">
        <v>14</v>
      </c>
      <c r="G312">
        <v>31</v>
      </c>
    </row>
    <row r="313" spans="1:7" x14ac:dyDescent="0.25">
      <c r="A313" t="s">
        <v>20</v>
      </c>
      <c r="B313">
        <v>126</v>
      </c>
      <c r="F313" t="s">
        <v>14</v>
      </c>
      <c r="G313">
        <v>35</v>
      </c>
    </row>
    <row r="314" spans="1:7" x14ac:dyDescent="0.25">
      <c r="A314" t="s">
        <v>20</v>
      </c>
      <c r="B314">
        <v>1022</v>
      </c>
      <c r="F314" t="s">
        <v>14</v>
      </c>
      <c r="G314">
        <v>63</v>
      </c>
    </row>
    <row r="315" spans="1:7" x14ac:dyDescent="0.25">
      <c r="A315" t="s">
        <v>20</v>
      </c>
      <c r="B315">
        <v>3177</v>
      </c>
      <c r="F315" t="s">
        <v>14</v>
      </c>
      <c r="G315">
        <v>526</v>
      </c>
    </row>
    <row r="316" spans="1:7" x14ac:dyDescent="0.25">
      <c r="A316" t="s">
        <v>20</v>
      </c>
      <c r="B316">
        <v>198</v>
      </c>
      <c r="F316" t="s">
        <v>14</v>
      </c>
      <c r="G316">
        <v>121</v>
      </c>
    </row>
    <row r="317" spans="1:7" x14ac:dyDescent="0.25">
      <c r="A317" t="s">
        <v>20</v>
      </c>
      <c r="B317">
        <v>85</v>
      </c>
      <c r="F317" t="s">
        <v>14</v>
      </c>
      <c r="G317">
        <v>67</v>
      </c>
    </row>
    <row r="318" spans="1:7" x14ac:dyDescent="0.25">
      <c r="A318" t="s">
        <v>20</v>
      </c>
      <c r="B318">
        <v>3596</v>
      </c>
      <c r="F318" t="s">
        <v>14</v>
      </c>
      <c r="G318">
        <v>57</v>
      </c>
    </row>
    <row r="319" spans="1:7" x14ac:dyDescent="0.25">
      <c r="A319" t="s">
        <v>20</v>
      </c>
      <c r="B319">
        <v>244</v>
      </c>
      <c r="F319" t="s">
        <v>14</v>
      </c>
      <c r="G319">
        <v>1229</v>
      </c>
    </row>
    <row r="320" spans="1:7" x14ac:dyDescent="0.25">
      <c r="A320" t="s">
        <v>20</v>
      </c>
      <c r="B320">
        <v>5180</v>
      </c>
      <c r="F320" t="s">
        <v>14</v>
      </c>
      <c r="G320">
        <v>12</v>
      </c>
    </row>
    <row r="321" spans="1:7" x14ac:dyDescent="0.25">
      <c r="A321" t="s">
        <v>20</v>
      </c>
      <c r="B321">
        <v>589</v>
      </c>
      <c r="F321" t="s">
        <v>14</v>
      </c>
      <c r="G321">
        <v>452</v>
      </c>
    </row>
    <row r="322" spans="1:7" x14ac:dyDescent="0.25">
      <c r="A322" t="s">
        <v>20</v>
      </c>
      <c r="B322">
        <v>2725</v>
      </c>
      <c r="F322" t="s">
        <v>14</v>
      </c>
      <c r="G322">
        <v>1886</v>
      </c>
    </row>
    <row r="323" spans="1:7" x14ac:dyDescent="0.25">
      <c r="A323" t="s">
        <v>20</v>
      </c>
      <c r="B323">
        <v>300</v>
      </c>
      <c r="F323" t="s">
        <v>14</v>
      </c>
      <c r="G323">
        <v>1825</v>
      </c>
    </row>
    <row r="324" spans="1:7" x14ac:dyDescent="0.25">
      <c r="A324" t="s">
        <v>20</v>
      </c>
      <c r="B324">
        <v>144</v>
      </c>
      <c r="F324" t="s">
        <v>14</v>
      </c>
      <c r="G324">
        <v>31</v>
      </c>
    </row>
    <row r="325" spans="1:7" x14ac:dyDescent="0.25">
      <c r="A325" t="s">
        <v>20</v>
      </c>
      <c r="B325">
        <v>87</v>
      </c>
      <c r="F325" t="s">
        <v>14</v>
      </c>
      <c r="G325">
        <v>107</v>
      </c>
    </row>
    <row r="326" spans="1:7" x14ac:dyDescent="0.25">
      <c r="A326" t="s">
        <v>20</v>
      </c>
      <c r="B326">
        <v>3116</v>
      </c>
      <c r="F326" t="s">
        <v>14</v>
      </c>
      <c r="G326">
        <v>27</v>
      </c>
    </row>
    <row r="327" spans="1:7" x14ac:dyDescent="0.25">
      <c r="A327" t="s">
        <v>20</v>
      </c>
      <c r="B327">
        <v>909</v>
      </c>
      <c r="F327" t="s">
        <v>14</v>
      </c>
      <c r="G327">
        <v>1221</v>
      </c>
    </row>
    <row r="328" spans="1:7" x14ac:dyDescent="0.25">
      <c r="A328" t="s">
        <v>20</v>
      </c>
      <c r="B328">
        <v>1613</v>
      </c>
      <c r="F328" t="s">
        <v>14</v>
      </c>
      <c r="G328">
        <v>1</v>
      </c>
    </row>
    <row r="329" spans="1:7" x14ac:dyDescent="0.25">
      <c r="A329" t="s">
        <v>20</v>
      </c>
      <c r="B329">
        <v>136</v>
      </c>
      <c r="F329" t="s">
        <v>14</v>
      </c>
      <c r="G329">
        <v>16</v>
      </c>
    </row>
    <row r="330" spans="1:7" x14ac:dyDescent="0.25">
      <c r="A330" t="s">
        <v>20</v>
      </c>
      <c r="B330">
        <v>130</v>
      </c>
      <c r="F330" t="s">
        <v>14</v>
      </c>
      <c r="G330">
        <v>41</v>
      </c>
    </row>
    <row r="331" spans="1:7" x14ac:dyDescent="0.25">
      <c r="A331" t="s">
        <v>20</v>
      </c>
      <c r="B331">
        <v>102</v>
      </c>
      <c r="F331" t="s">
        <v>14</v>
      </c>
      <c r="G331">
        <v>523</v>
      </c>
    </row>
    <row r="332" spans="1:7" x14ac:dyDescent="0.25">
      <c r="A332" t="s">
        <v>20</v>
      </c>
      <c r="B332">
        <v>4006</v>
      </c>
      <c r="F332" t="s">
        <v>14</v>
      </c>
      <c r="G332">
        <v>141</v>
      </c>
    </row>
    <row r="333" spans="1:7" x14ac:dyDescent="0.25">
      <c r="A333" t="s">
        <v>20</v>
      </c>
      <c r="B333">
        <v>1629</v>
      </c>
      <c r="F333" t="s">
        <v>14</v>
      </c>
      <c r="G333">
        <v>52</v>
      </c>
    </row>
    <row r="334" spans="1:7" x14ac:dyDescent="0.25">
      <c r="A334" t="s">
        <v>20</v>
      </c>
      <c r="B334">
        <v>2188</v>
      </c>
      <c r="F334" t="s">
        <v>14</v>
      </c>
      <c r="G334">
        <v>225</v>
      </c>
    </row>
    <row r="335" spans="1:7" x14ac:dyDescent="0.25">
      <c r="A335" t="s">
        <v>20</v>
      </c>
      <c r="B335">
        <v>2409</v>
      </c>
      <c r="F335" t="s">
        <v>14</v>
      </c>
      <c r="G335">
        <v>38</v>
      </c>
    </row>
    <row r="336" spans="1:7" x14ac:dyDescent="0.25">
      <c r="A336" t="s">
        <v>20</v>
      </c>
      <c r="B336">
        <v>194</v>
      </c>
      <c r="F336" t="s">
        <v>14</v>
      </c>
      <c r="G336">
        <v>15</v>
      </c>
    </row>
    <row r="337" spans="1:7" x14ac:dyDescent="0.25">
      <c r="A337" t="s">
        <v>20</v>
      </c>
      <c r="B337">
        <v>1140</v>
      </c>
      <c r="F337" t="s">
        <v>14</v>
      </c>
      <c r="G337">
        <v>37</v>
      </c>
    </row>
    <row r="338" spans="1:7" x14ac:dyDescent="0.25">
      <c r="A338" t="s">
        <v>20</v>
      </c>
      <c r="B338">
        <v>102</v>
      </c>
      <c r="F338" t="s">
        <v>14</v>
      </c>
      <c r="G338">
        <v>112</v>
      </c>
    </row>
    <row r="339" spans="1:7" x14ac:dyDescent="0.25">
      <c r="A339" t="s">
        <v>20</v>
      </c>
      <c r="B339">
        <v>2857</v>
      </c>
      <c r="F339" t="s">
        <v>14</v>
      </c>
      <c r="G339">
        <v>21</v>
      </c>
    </row>
    <row r="340" spans="1:7" x14ac:dyDescent="0.25">
      <c r="A340" t="s">
        <v>20</v>
      </c>
      <c r="B340">
        <v>107</v>
      </c>
      <c r="F340" t="s">
        <v>14</v>
      </c>
      <c r="G340">
        <v>67</v>
      </c>
    </row>
    <row r="341" spans="1:7" x14ac:dyDescent="0.25">
      <c r="A341" t="s">
        <v>20</v>
      </c>
      <c r="B341">
        <v>160</v>
      </c>
      <c r="F341" t="s">
        <v>14</v>
      </c>
      <c r="G341">
        <v>78</v>
      </c>
    </row>
    <row r="342" spans="1:7" x14ac:dyDescent="0.25">
      <c r="A342" t="s">
        <v>20</v>
      </c>
      <c r="B342">
        <v>2230</v>
      </c>
      <c r="F342" t="s">
        <v>14</v>
      </c>
      <c r="G342">
        <v>67</v>
      </c>
    </row>
    <row r="343" spans="1:7" x14ac:dyDescent="0.25">
      <c r="A343" t="s">
        <v>20</v>
      </c>
      <c r="B343">
        <v>316</v>
      </c>
      <c r="F343" t="s">
        <v>14</v>
      </c>
      <c r="G343">
        <v>263</v>
      </c>
    </row>
    <row r="344" spans="1:7" x14ac:dyDescent="0.25">
      <c r="A344" t="s">
        <v>20</v>
      </c>
      <c r="B344">
        <v>117</v>
      </c>
      <c r="F344" t="s">
        <v>14</v>
      </c>
      <c r="G344">
        <v>1691</v>
      </c>
    </row>
    <row r="345" spans="1:7" x14ac:dyDescent="0.25">
      <c r="A345" t="s">
        <v>20</v>
      </c>
      <c r="B345">
        <v>6406</v>
      </c>
      <c r="F345" t="s">
        <v>14</v>
      </c>
      <c r="G345">
        <v>181</v>
      </c>
    </row>
    <row r="346" spans="1:7" x14ac:dyDescent="0.25">
      <c r="A346" t="s">
        <v>20</v>
      </c>
      <c r="B346">
        <v>192</v>
      </c>
      <c r="F346" t="s">
        <v>14</v>
      </c>
      <c r="G346">
        <v>13</v>
      </c>
    </row>
    <row r="347" spans="1:7" x14ac:dyDescent="0.25">
      <c r="A347" t="s">
        <v>20</v>
      </c>
      <c r="B347">
        <v>26</v>
      </c>
      <c r="F347" t="s">
        <v>14</v>
      </c>
      <c r="G347">
        <v>1</v>
      </c>
    </row>
    <row r="348" spans="1:7" x14ac:dyDescent="0.25">
      <c r="A348" t="s">
        <v>20</v>
      </c>
      <c r="B348">
        <v>723</v>
      </c>
      <c r="F348" t="s">
        <v>14</v>
      </c>
      <c r="G348">
        <v>21</v>
      </c>
    </row>
    <row r="349" spans="1:7" x14ac:dyDescent="0.25">
      <c r="A349" t="s">
        <v>20</v>
      </c>
      <c r="B349">
        <v>170</v>
      </c>
      <c r="F349" t="s">
        <v>14</v>
      </c>
      <c r="G349">
        <v>830</v>
      </c>
    </row>
    <row r="350" spans="1:7" x14ac:dyDescent="0.25">
      <c r="A350" t="s">
        <v>20</v>
      </c>
      <c r="B350">
        <v>238</v>
      </c>
      <c r="F350" t="s">
        <v>14</v>
      </c>
      <c r="G350">
        <v>130</v>
      </c>
    </row>
    <row r="351" spans="1:7" x14ac:dyDescent="0.25">
      <c r="A351" t="s">
        <v>20</v>
      </c>
      <c r="B351">
        <v>55</v>
      </c>
      <c r="F351" t="s">
        <v>14</v>
      </c>
      <c r="G351">
        <v>55</v>
      </c>
    </row>
    <row r="352" spans="1:7" x14ac:dyDescent="0.25">
      <c r="A352" t="s">
        <v>20</v>
      </c>
      <c r="B352">
        <v>128</v>
      </c>
      <c r="F352" t="s">
        <v>14</v>
      </c>
      <c r="G352">
        <v>114</v>
      </c>
    </row>
    <row r="353" spans="1:7" x14ac:dyDescent="0.25">
      <c r="A353" t="s">
        <v>20</v>
      </c>
      <c r="B353">
        <v>2144</v>
      </c>
      <c r="F353" t="s">
        <v>14</v>
      </c>
      <c r="G353">
        <v>594</v>
      </c>
    </row>
    <row r="354" spans="1:7" x14ac:dyDescent="0.25">
      <c r="A354" t="s">
        <v>20</v>
      </c>
      <c r="B354">
        <v>2693</v>
      </c>
      <c r="F354" t="s">
        <v>14</v>
      </c>
      <c r="G354">
        <v>24</v>
      </c>
    </row>
    <row r="355" spans="1:7" x14ac:dyDescent="0.25">
      <c r="A355" t="s">
        <v>20</v>
      </c>
      <c r="B355">
        <v>432</v>
      </c>
      <c r="F355" t="s">
        <v>14</v>
      </c>
      <c r="G355">
        <v>252</v>
      </c>
    </row>
    <row r="356" spans="1:7" x14ac:dyDescent="0.25">
      <c r="A356" t="s">
        <v>20</v>
      </c>
      <c r="B356">
        <v>189</v>
      </c>
      <c r="F356" t="s">
        <v>14</v>
      </c>
      <c r="G356">
        <v>67</v>
      </c>
    </row>
    <row r="357" spans="1:7" x14ac:dyDescent="0.25">
      <c r="A357" t="s">
        <v>20</v>
      </c>
      <c r="B357">
        <v>154</v>
      </c>
      <c r="F357" t="s">
        <v>14</v>
      </c>
      <c r="G357">
        <v>742</v>
      </c>
    </row>
    <row r="358" spans="1:7" x14ac:dyDescent="0.25">
      <c r="A358" t="s">
        <v>20</v>
      </c>
      <c r="B358">
        <v>96</v>
      </c>
      <c r="F358" t="s">
        <v>14</v>
      </c>
      <c r="G358">
        <v>75</v>
      </c>
    </row>
    <row r="359" spans="1:7" x14ac:dyDescent="0.25">
      <c r="A359" t="s">
        <v>20</v>
      </c>
      <c r="B359">
        <v>3063</v>
      </c>
      <c r="F359" t="s">
        <v>14</v>
      </c>
      <c r="G359">
        <v>4405</v>
      </c>
    </row>
    <row r="360" spans="1:7" x14ac:dyDescent="0.25">
      <c r="A360" t="s">
        <v>20</v>
      </c>
      <c r="B360">
        <v>2266</v>
      </c>
      <c r="F360" t="s">
        <v>14</v>
      </c>
      <c r="G360">
        <v>92</v>
      </c>
    </row>
    <row r="361" spans="1:7" x14ac:dyDescent="0.25">
      <c r="A361" t="s">
        <v>20</v>
      </c>
      <c r="B361">
        <v>194</v>
      </c>
      <c r="F361" t="s">
        <v>14</v>
      </c>
      <c r="G361">
        <v>64</v>
      </c>
    </row>
    <row r="362" spans="1:7" x14ac:dyDescent="0.25">
      <c r="A362" t="s">
        <v>20</v>
      </c>
      <c r="B362">
        <v>129</v>
      </c>
      <c r="F362" t="s">
        <v>14</v>
      </c>
      <c r="G362">
        <v>64</v>
      </c>
    </row>
    <row r="363" spans="1:7" x14ac:dyDescent="0.25">
      <c r="A363" t="s">
        <v>20</v>
      </c>
      <c r="B363">
        <v>375</v>
      </c>
      <c r="F363" t="s">
        <v>14</v>
      </c>
      <c r="G363">
        <v>842</v>
      </c>
    </row>
    <row r="364" spans="1:7" x14ac:dyDescent="0.25">
      <c r="A364" t="s">
        <v>20</v>
      </c>
      <c r="B364">
        <v>409</v>
      </c>
      <c r="F364" t="s">
        <v>14</v>
      </c>
      <c r="G364">
        <v>112</v>
      </c>
    </row>
    <row r="365" spans="1:7" x14ac:dyDescent="0.25">
      <c r="A365" t="s">
        <v>20</v>
      </c>
      <c r="B365">
        <v>234</v>
      </c>
      <c r="F365" t="s">
        <v>14</v>
      </c>
      <c r="G365">
        <v>374</v>
      </c>
    </row>
    <row r="366" spans="1:7" x14ac:dyDescent="0.25">
      <c r="A366" t="s">
        <v>20</v>
      </c>
      <c r="B366">
        <v>3016</v>
      </c>
    </row>
    <row r="367" spans="1:7" x14ac:dyDescent="0.25">
      <c r="A367" t="s">
        <v>20</v>
      </c>
      <c r="B367">
        <v>264</v>
      </c>
    </row>
    <row r="368" spans="1:7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14" priority="9" operator="containsText" text="live">
      <formula>NOT(ISERROR(SEARCH("live",A1)))</formula>
    </cfRule>
    <cfRule type="containsText" dxfId="13" priority="10" operator="containsText" text="canceled">
      <formula>NOT(ISERROR(SEARCH("canceled",A1)))</formula>
    </cfRule>
    <cfRule type="containsText" dxfId="12" priority="11" operator="containsText" text="successful">
      <formula>NOT(ISERROR(SEARCH("successful",A1)))</formula>
    </cfRule>
    <cfRule type="containsText" dxfId="11" priority="12" operator="containsText" text="failed">
      <formula>NOT(ISERROR(SEARCH("failed",A1)))</formula>
    </cfRule>
    <cfRule type="containsText" priority="13" operator="containsText" text="successful">
      <formula>NOT(ISERROR(SEARCH("successful",A1)))</formula>
    </cfRule>
    <cfRule type="expression" priority="14">
      <formula>"successful"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10" priority="16">
      <formula>"failed, succesful, live, canceled"</formula>
    </cfRule>
  </conditionalFormatting>
  <conditionalFormatting sqref="F1:F1047940">
    <cfRule type="containsText" dxfId="9" priority="1" operator="containsText" text="live">
      <formula>NOT(ISERROR(SEARCH("live",F1)))</formula>
    </cfRule>
    <cfRule type="containsText" dxfId="8" priority="2" operator="containsText" text="canceled">
      <formula>NOT(ISERROR(SEARCH("canceled",F1)))</formula>
    </cfRule>
    <cfRule type="containsText" dxfId="7" priority="3" operator="containsText" text="successful">
      <formula>NOT(ISERROR(SEARCH("successful",F1)))</formula>
    </cfRule>
    <cfRule type="containsText" dxfId="6" priority="4" operator="containsText" text="failed">
      <formula>NOT(ISERROR(SEARCH("failed",F1)))</formula>
    </cfRule>
    <cfRule type="containsText" priority="5" operator="containsText" text="successful">
      <formula>NOT(ISERROR(SEARCH("successful",F1)))</formula>
    </cfRule>
    <cfRule type="expression" priority="6">
      <formula>"successful"</formula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5" priority="8">
      <formula>"failed, succesful, live, canceled"</formula>
    </cfRule>
  </conditionalFormatting>
  <conditionalFormatting sqref="N1:N1048576">
    <cfRule type="containsText" dxfId="4" priority="17" operator="containsText" text="live">
      <formula>NOT(ISERROR(SEARCH("live",N1)))</formula>
    </cfRule>
    <cfRule type="containsText" dxfId="3" priority="18" operator="containsText" text="canceled">
      <formula>NOT(ISERROR(SEARCH("canceled",N1)))</formula>
    </cfRule>
    <cfRule type="containsText" dxfId="2" priority="19" operator="containsText" text="successful">
      <formula>NOT(ISERROR(SEARCH("successful",N1)))</formula>
    </cfRule>
    <cfRule type="containsText" dxfId="1" priority="20" operator="containsText" text="failed">
      <formula>NOT(ISERROR(SEARCH("failed",N1)))</formula>
    </cfRule>
    <cfRule type="containsText" priority="21" operator="containsText" text="successful">
      <formula>NOT(ISERROR(SEARCH("successful",N1)))</formula>
    </cfRule>
    <cfRule type="expression" priority="22">
      <formula>"successful"</formula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0" priority="24">
      <formula>"failed, succesful, live, canceled"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b G Q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B s Z B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b G Q W S i K R 7 g O A A A A E Q A A A B M A H A B G b 3 J t d W x h c y 9 T Z W N 0 a W 9 u M S 5 t I K I Y A C i g F A A A A A A A A A A A A A A A A A A A A A A A A A A A A C t O T S 7 J z M 9 T C I b Q h t Y A U E s B A i 0 A F A A C A A g A w b G Q W f / c m o K j A A A A 9 g A A A B I A A A A A A A A A A A A A A A A A A A A A A E N v b m Z p Z y 9 Q Y W N r Y W d l L n h t b F B L A Q I t A B Q A A g A I A M G x k F k P y u m r p A A A A O k A A A A T A A A A A A A A A A A A A A A A A O 8 A A A B b Q 2 9 u d G V u d F 9 U e X B l c 1 0 u e G 1 s U E s B A i 0 A F A A C A A g A w b G Q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3 b y Z P Q o e l C g M g y k M q N h x E A A A A A A g A A A A A A E G Y A A A A B A A A g A A A A m H d z Z Q Z G C l a K O z w g Y u 2 6 w Z g t G h O R r k 1 j S n z A z d o n y p U A A A A A D o A A A A A C A A A g A A A A T d v u g 5 C 1 Y w e c a o v f y E c s w 1 0 g 8 k T 8 P C Q r n d m b I 9 D y V V t Q A A A A D J Z i h U F Z b Q K 9 3 B w V m G V 6 4 E a A 8 e / A B o P o K I U e A Z Z p D F g Z d 9 t h 0 O i q 7 J V v b u d w 8 g p u I p B i 4 3 T X / b W E B L U D M 2 + c c 9 z K Q s T g O U w 0 k v S b G / y r O c R A A A A A o w O F m M z j e M G L 0 h L f 9 z M Y C z + P H Q P M / J x j 6 / v 6 V K 5 G c R 9 u u 8 R B / 5 z Z d 2 7 w y F B 5 5 S a w p g F v a L s f V C P w x L S b f 2 4 3 L g = = < / D a t a M a s h u p > 
</file>

<file path=customXml/itemProps1.xml><?xml version="1.0" encoding="utf-8"?>
<ds:datastoreItem xmlns:ds="http://schemas.openxmlformats.org/officeDocument/2006/customXml" ds:itemID="{C12670D2-41E2-430D-AA8C-1645A0209A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Category_Outcomes</vt:lpstr>
      <vt:lpstr>Sub-Category_Outcomes</vt:lpstr>
      <vt:lpstr>Outcome_By_Month</vt:lpstr>
      <vt:lpstr>Outcomes_by_Goal</vt:lpstr>
      <vt:lpstr>Outcome_By_Backing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william robertson</cp:lastModifiedBy>
  <dcterms:created xsi:type="dcterms:W3CDTF">2021-09-29T18:52:28Z</dcterms:created>
  <dcterms:modified xsi:type="dcterms:W3CDTF">2024-12-20T01:01:17Z</dcterms:modified>
</cp:coreProperties>
</file>