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4" i="1"/>
  <c r="D35"/>
  <c r="D36"/>
  <c r="D37"/>
  <c r="D38"/>
  <c r="D39"/>
  <c r="B23"/>
  <c r="B20"/>
  <c r="K27"/>
  <c r="K28"/>
  <c r="K26"/>
  <c r="K24"/>
  <c r="K25" s="1"/>
  <c r="K22"/>
  <c r="K23"/>
  <c r="K21"/>
  <c r="K20"/>
  <c r="K29" s="1"/>
  <c r="L7"/>
  <c r="K14"/>
  <c r="K10"/>
  <c r="K7"/>
  <c r="J15"/>
  <c r="L15" s="1"/>
  <c r="J13"/>
  <c r="L13" s="1"/>
  <c r="J14"/>
  <c r="L14" s="1"/>
  <c r="J12"/>
  <c r="L12" s="1"/>
  <c r="J11"/>
  <c r="L11" s="1"/>
  <c r="J7"/>
  <c r="J8"/>
  <c r="L8" s="1"/>
  <c r="J9"/>
  <c r="L9" s="1"/>
  <c r="J10"/>
  <c r="L10" s="1"/>
  <c r="J6"/>
  <c r="G7"/>
  <c r="G8"/>
  <c r="K8" s="1"/>
  <c r="G9"/>
  <c r="K9" s="1"/>
  <c r="G10"/>
  <c r="G11"/>
  <c r="K11" s="1"/>
  <c r="G12"/>
  <c r="K12" s="1"/>
  <c r="G13"/>
  <c r="K13" s="1"/>
  <c r="G14"/>
  <c r="G15"/>
  <c r="K15" s="1"/>
  <c r="G6"/>
  <c r="K6" s="1"/>
  <c r="L6" s="1"/>
  <c r="D41" l="1"/>
  <c r="D43" s="1"/>
  <c r="D44" s="1"/>
  <c r="L28"/>
</calcChain>
</file>

<file path=xl/sharedStrings.xml><?xml version="1.0" encoding="utf-8"?>
<sst xmlns="http://schemas.openxmlformats.org/spreadsheetml/2006/main" count="87" uniqueCount="64">
  <si>
    <t>Job Type</t>
  </si>
  <si>
    <t>Scrape and Haul</t>
  </si>
  <si>
    <t>Haul Material Type</t>
  </si>
  <si>
    <t>Sandy Clay (Dry Earth)</t>
  </si>
  <si>
    <t>Material Weight</t>
  </si>
  <si>
    <t>2,850 lb per bcy</t>
  </si>
  <si>
    <t>Haul Road Condition</t>
  </si>
  <si>
    <t>Well - Maintained</t>
  </si>
  <si>
    <t>Resistance to Rolling</t>
  </si>
  <si>
    <t>35 lb per ton + Grade</t>
  </si>
  <si>
    <t>Average Load Time</t>
  </si>
  <si>
    <t>0.80 min</t>
  </si>
  <si>
    <t>Average Load Size</t>
  </si>
  <si>
    <t>90% Heaped Capa.</t>
  </si>
  <si>
    <t>Machine Efficiency Rating</t>
  </si>
  <si>
    <t xml:space="preserve"> 55 min hour</t>
  </si>
  <si>
    <t xml:space="preserve">Length of Haul </t>
  </si>
  <si>
    <t>3,000 ft</t>
  </si>
  <si>
    <t>700 ft</t>
  </si>
  <si>
    <t>+3% Grade</t>
  </si>
  <si>
    <t>2,000 ft</t>
  </si>
  <si>
    <t>0% Grade</t>
  </si>
  <si>
    <t>300 ft</t>
  </si>
  <si>
    <t>+4% Grade</t>
  </si>
  <si>
    <t>Distance</t>
  </si>
  <si>
    <t>(ft)</t>
  </si>
  <si>
    <t>Rolling Resistance</t>
  </si>
  <si>
    <t>(%)</t>
  </si>
  <si>
    <t>Grade Resistance</t>
  </si>
  <si>
    <t>Total Resistance</t>
  </si>
  <si>
    <t>(lb per ton)</t>
  </si>
  <si>
    <t>200 (acc.)</t>
  </si>
  <si>
    <t>200 (dec.)</t>
  </si>
  <si>
    <t>Return (96,880 lb or 48.44 tons)</t>
  </si>
  <si>
    <t>Speed</t>
  </si>
  <si>
    <t>(mph)</t>
  </si>
  <si>
    <t>Haul (166,853.2 lb or 83.43 tons)</t>
  </si>
  <si>
    <t>Time</t>
  </si>
  <si>
    <t>(min)</t>
  </si>
  <si>
    <t>Scraper O&amp;O ($/hr)</t>
  </si>
  <si>
    <t>Scraper Operator Cost ($/hr)</t>
  </si>
  <si>
    <t>Total Scraper Cost ($/hr)</t>
  </si>
  <si>
    <t>Pusher Dozer O&amp;O ($/hr)</t>
  </si>
  <si>
    <t>Push Tractor Operator Cost ($/hr)</t>
  </si>
  <si>
    <t>Total Pusher Cost ($/hr)</t>
  </si>
  <si>
    <t>Cost per Linear foot</t>
  </si>
  <si>
    <t>Total Cost, amount of bid</t>
  </si>
  <si>
    <t>10% X $42,146.64</t>
  </si>
  <si>
    <t xml:space="preserve">          Additional 10% Fee on Costs</t>
  </si>
  <si>
    <t>Sub-total Direct and Indirect Costs</t>
  </si>
  <si>
    <t xml:space="preserve"> 4% X $36,333.30</t>
  </si>
  <si>
    <t xml:space="preserve">     Additional Indirect Cost</t>
  </si>
  <si>
    <t xml:space="preserve"> 2% X $36,333.30</t>
  </si>
  <si>
    <t xml:space="preserve">     Contingency</t>
  </si>
  <si>
    <t xml:space="preserve">     Storage</t>
  </si>
  <si>
    <t xml:space="preserve"> 3% X $36,333.30</t>
  </si>
  <si>
    <t xml:space="preserve">     Bonds and Insurance</t>
  </si>
  <si>
    <t xml:space="preserve"> 5% X $36,333.30</t>
  </si>
  <si>
    <t xml:space="preserve">     Time Value Cost of Money </t>
  </si>
  <si>
    <t>Sub-total Direct Costs</t>
  </si>
  <si>
    <t>Cost</t>
  </si>
  <si>
    <t>Calculation</t>
  </si>
  <si>
    <t>Percentage</t>
  </si>
  <si>
    <t>Description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</si>
</sst>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" fontId="1" fillId="0" borderId="20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" fontId="1" fillId="0" borderId="21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4" fontId="1" fillId="0" borderId="24" xfId="0" applyNumberFormat="1" applyFont="1" applyBorder="1" applyAlignment="1">
      <alignment horizontal="center" vertical="center"/>
    </xf>
    <xf numFmtId="4" fontId="1" fillId="4" borderId="18" xfId="0" applyNumberFormat="1" applyFont="1" applyFill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44" fontId="1" fillId="5" borderId="25" xfId="1" applyFont="1" applyFill="1" applyBorder="1"/>
    <xf numFmtId="0" fontId="1" fillId="5" borderId="26" xfId="0" applyFont="1" applyFill="1" applyBorder="1"/>
    <xf numFmtId="0" fontId="1" fillId="5" borderId="27" xfId="0" applyFont="1" applyFill="1" applyBorder="1"/>
    <xf numFmtId="0" fontId="1" fillId="5" borderId="25" xfId="0" applyFont="1" applyFill="1" applyBorder="1"/>
    <xf numFmtId="44" fontId="1" fillId="5" borderId="28" xfId="1" applyFont="1" applyFill="1" applyBorder="1"/>
    <xf numFmtId="0" fontId="1" fillId="5" borderId="29" xfId="0" applyFont="1" applyFill="1" applyBorder="1"/>
    <xf numFmtId="0" fontId="1" fillId="5" borderId="30" xfId="0" applyFont="1" applyFill="1" applyBorder="1"/>
    <xf numFmtId="0" fontId="1" fillId="5" borderId="28" xfId="0" applyFont="1" applyFill="1" applyBorder="1"/>
    <xf numFmtId="44" fontId="1" fillId="0" borderId="31" xfId="1" applyFont="1" applyBorder="1"/>
    <xf numFmtId="0" fontId="1" fillId="0" borderId="32" xfId="0" applyFont="1" applyBorder="1"/>
    <xf numFmtId="0" fontId="1" fillId="0" borderId="33" xfId="0" applyFont="1" applyBorder="1"/>
    <xf numFmtId="44" fontId="1" fillId="0" borderId="34" xfId="1" applyFont="1" applyBorder="1"/>
    <xf numFmtId="0" fontId="1" fillId="0" borderId="34" xfId="0" applyFont="1" applyBorder="1"/>
    <xf numFmtId="9" fontId="1" fillId="0" borderId="34" xfId="0" applyNumberFormat="1" applyFont="1" applyBorder="1"/>
    <xf numFmtId="44" fontId="1" fillId="5" borderId="35" xfId="1" applyFont="1" applyFill="1" applyBorder="1"/>
    <xf numFmtId="0" fontId="1" fillId="5" borderId="35" xfId="0" applyFont="1" applyFill="1" applyBorder="1"/>
    <xf numFmtId="0" fontId="1" fillId="5" borderId="0" xfId="0" applyFont="1" applyFill="1" applyBorder="1"/>
    <xf numFmtId="0" fontId="1" fillId="5" borderId="36" xfId="0" applyFont="1" applyFill="1" applyBorder="1"/>
    <xf numFmtId="44" fontId="1" fillId="0" borderId="25" xfId="1" applyFont="1" applyBorder="1" applyAlignment="1">
      <alignment horizontal="right"/>
    </xf>
    <xf numFmtId="0" fontId="1" fillId="0" borderId="25" xfId="0" applyFont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0" fontId="1" fillId="0" borderId="25" xfId="0" applyFont="1" applyBorder="1"/>
    <xf numFmtId="0" fontId="1" fillId="0" borderId="25" xfId="0" applyFont="1" applyBorder="1" applyAlignment="1">
      <alignment vertical="top"/>
    </xf>
    <xf numFmtId="0" fontId="1" fillId="5" borderId="12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"/>
  <sheetViews>
    <sheetView tabSelected="1" topLeftCell="A25" workbookViewId="0">
      <selection activeCell="E35" sqref="E35"/>
    </sheetView>
  </sheetViews>
  <sheetFormatPr defaultRowHeight="15"/>
  <cols>
    <col min="1" max="1" width="31.5703125" bestFit="1" customWidth="1"/>
    <col min="2" max="2" width="21.85546875" bestFit="1" customWidth="1"/>
    <col min="3" max="3" width="18.42578125" bestFit="1" customWidth="1"/>
    <col min="4" max="4" width="12.7109375" bestFit="1" customWidth="1"/>
    <col min="5" max="5" width="13.42578125" customWidth="1"/>
    <col min="6" max="6" width="11" customWidth="1"/>
    <col min="8" max="8" width="10.7109375" bestFit="1" customWidth="1"/>
    <col min="10" max="10" width="10.7109375" bestFit="1" customWidth="1"/>
    <col min="12" max="12" width="10.7109375" bestFit="1" customWidth="1"/>
  </cols>
  <sheetData>
    <row r="1" spans="1:12" ht="15.7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6.5" thickBot="1">
      <c r="A3" s="1" t="s">
        <v>4</v>
      </c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6.5" thickTop="1">
      <c r="A4" s="1" t="s">
        <v>6</v>
      </c>
      <c r="B4" s="1" t="s">
        <v>7</v>
      </c>
      <c r="C4" s="1"/>
      <c r="D4" s="1"/>
      <c r="E4" s="34"/>
      <c r="F4" s="7" t="s">
        <v>24</v>
      </c>
      <c r="G4" s="39" t="s">
        <v>26</v>
      </c>
      <c r="H4" s="40"/>
      <c r="I4" s="39" t="s">
        <v>28</v>
      </c>
      <c r="J4" s="40"/>
      <c r="K4" s="39" t="s">
        <v>29</v>
      </c>
      <c r="L4" s="40"/>
    </row>
    <row r="5" spans="1:12" ht="16.5" thickBot="1">
      <c r="A5" s="1" t="s">
        <v>8</v>
      </c>
      <c r="B5" s="1" t="s">
        <v>9</v>
      </c>
      <c r="C5" s="1"/>
      <c r="D5" s="1"/>
      <c r="E5" s="35"/>
      <c r="F5" s="8" t="s">
        <v>25</v>
      </c>
      <c r="G5" s="5" t="s">
        <v>27</v>
      </c>
      <c r="H5" s="6" t="s">
        <v>30</v>
      </c>
      <c r="I5" s="5" t="s">
        <v>27</v>
      </c>
      <c r="J5" s="6" t="s">
        <v>30</v>
      </c>
      <c r="K5" s="5" t="s">
        <v>27</v>
      </c>
      <c r="L5" s="6" t="s">
        <v>30</v>
      </c>
    </row>
    <row r="6" spans="1:12" ht="16.5" thickTop="1">
      <c r="A6" s="1" t="s">
        <v>10</v>
      </c>
      <c r="B6" s="1" t="s">
        <v>11</v>
      </c>
      <c r="C6" s="1"/>
      <c r="D6" s="1"/>
      <c r="E6" s="36" t="s">
        <v>36</v>
      </c>
      <c r="F6" s="9" t="s">
        <v>31</v>
      </c>
      <c r="G6" s="12">
        <f>H6/20</f>
        <v>1.75</v>
      </c>
      <c r="H6" s="13">
        <v>35</v>
      </c>
      <c r="I6" s="12">
        <v>3</v>
      </c>
      <c r="J6" s="13">
        <f>I6*20</f>
        <v>60</v>
      </c>
      <c r="K6" s="12">
        <f>I6+G6</f>
        <v>4.75</v>
      </c>
      <c r="L6" s="20">
        <f>K6*20</f>
        <v>95</v>
      </c>
    </row>
    <row r="7" spans="1:12" ht="15.75">
      <c r="A7" s="1" t="s">
        <v>12</v>
      </c>
      <c r="B7" s="1" t="s">
        <v>13</v>
      </c>
      <c r="C7" s="1"/>
      <c r="D7" s="1"/>
      <c r="E7" s="37"/>
      <c r="F7" s="10">
        <v>500</v>
      </c>
      <c r="G7" s="14">
        <f t="shared" ref="G7:G15" si="0">H7/20</f>
        <v>1.75</v>
      </c>
      <c r="H7" s="15">
        <v>35</v>
      </c>
      <c r="I7" s="14">
        <v>3</v>
      </c>
      <c r="J7" s="15">
        <f t="shared" ref="J7:J10" si="1">I7*20</f>
        <v>60</v>
      </c>
      <c r="K7" s="14">
        <f t="shared" ref="K7:K9" si="2">I7+G7</f>
        <v>4.75</v>
      </c>
      <c r="L7" s="15">
        <f>J7+H7</f>
        <v>95</v>
      </c>
    </row>
    <row r="8" spans="1:12" ht="15.75">
      <c r="A8" s="1" t="s">
        <v>14</v>
      </c>
      <c r="B8" s="1" t="s">
        <v>15</v>
      </c>
      <c r="C8" s="1"/>
      <c r="D8" s="1"/>
      <c r="E8" s="37"/>
      <c r="F8" s="11">
        <v>2000</v>
      </c>
      <c r="G8" s="14">
        <f t="shared" si="0"/>
        <v>1.75</v>
      </c>
      <c r="H8" s="15">
        <v>35</v>
      </c>
      <c r="I8" s="14">
        <v>0</v>
      </c>
      <c r="J8" s="15">
        <f t="shared" si="1"/>
        <v>0</v>
      </c>
      <c r="K8" s="14">
        <f t="shared" si="2"/>
        <v>1.75</v>
      </c>
      <c r="L8" s="15">
        <f t="shared" ref="L8:L9" si="3">J8+H8</f>
        <v>35</v>
      </c>
    </row>
    <row r="9" spans="1:12" ht="15.75">
      <c r="A9" s="1" t="s">
        <v>16</v>
      </c>
      <c r="B9" s="1" t="s">
        <v>17</v>
      </c>
      <c r="C9" s="1"/>
      <c r="D9" s="1"/>
      <c r="E9" s="37"/>
      <c r="F9" s="10">
        <v>100</v>
      </c>
      <c r="G9" s="14">
        <f t="shared" si="0"/>
        <v>1.75</v>
      </c>
      <c r="H9" s="15">
        <v>35</v>
      </c>
      <c r="I9" s="14">
        <v>4</v>
      </c>
      <c r="J9" s="15">
        <f t="shared" si="1"/>
        <v>80</v>
      </c>
      <c r="K9" s="14">
        <f t="shared" si="2"/>
        <v>5.75</v>
      </c>
      <c r="L9" s="15">
        <f t="shared" si="3"/>
        <v>115</v>
      </c>
    </row>
    <row r="10" spans="1:12" ht="16.5" thickBot="1">
      <c r="A10" s="1"/>
      <c r="B10" s="1"/>
      <c r="C10" s="1"/>
      <c r="D10" s="1"/>
      <c r="E10" s="38"/>
      <c r="F10" s="18" t="s">
        <v>32</v>
      </c>
      <c r="G10" s="16">
        <f t="shared" si="0"/>
        <v>1.75</v>
      </c>
      <c r="H10" s="17">
        <v>35</v>
      </c>
      <c r="I10" s="16">
        <v>4</v>
      </c>
      <c r="J10" s="15">
        <f t="shared" si="1"/>
        <v>80</v>
      </c>
      <c r="K10" s="16">
        <f t="shared" ref="K10:L12" si="4">I10+G10</f>
        <v>5.75</v>
      </c>
      <c r="L10" s="17">
        <f t="shared" si="4"/>
        <v>115</v>
      </c>
    </row>
    <row r="11" spans="1:12" ht="16.5" thickTop="1">
      <c r="A11" s="1" t="s">
        <v>18</v>
      </c>
      <c r="B11" s="2" t="s">
        <v>19</v>
      </c>
      <c r="C11" s="1"/>
      <c r="D11" s="1"/>
      <c r="E11" s="36" t="s">
        <v>33</v>
      </c>
      <c r="F11" s="21" t="s">
        <v>31</v>
      </c>
      <c r="G11" s="19">
        <f t="shared" si="0"/>
        <v>1.75</v>
      </c>
      <c r="H11" s="20">
        <v>35</v>
      </c>
      <c r="I11" s="19">
        <v>-4</v>
      </c>
      <c r="J11" s="20">
        <f>I11*20</f>
        <v>-80</v>
      </c>
      <c r="K11" s="12">
        <f t="shared" si="4"/>
        <v>-2.25</v>
      </c>
      <c r="L11" s="13">
        <f t="shared" si="4"/>
        <v>-45</v>
      </c>
    </row>
    <row r="12" spans="1:12" ht="15.75">
      <c r="A12" s="1" t="s">
        <v>20</v>
      </c>
      <c r="B12" s="1" t="s">
        <v>21</v>
      </c>
      <c r="C12" s="1"/>
      <c r="D12" s="1"/>
      <c r="E12" s="37"/>
      <c r="F12" s="22">
        <v>100</v>
      </c>
      <c r="G12" s="14">
        <f t="shared" si="0"/>
        <v>1.75</v>
      </c>
      <c r="H12" s="15">
        <v>35</v>
      </c>
      <c r="I12" s="14">
        <v>-4</v>
      </c>
      <c r="J12" s="15">
        <f>20*I12</f>
        <v>-80</v>
      </c>
      <c r="K12" s="14">
        <f t="shared" si="4"/>
        <v>-2.25</v>
      </c>
      <c r="L12" s="15">
        <f t="shared" si="4"/>
        <v>-45</v>
      </c>
    </row>
    <row r="13" spans="1:12" ht="15.75">
      <c r="A13" s="1" t="s">
        <v>22</v>
      </c>
      <c r="B13" s="2" t="s">
        <v>23</v>
      </c>
      <c r="C13" s="1"/>
      <c r="D13" s="1"/>
      <c r="E13" s="37"/>
      <c r="F13" s="23">
        <v>2000</v>
      </c>
      <c r="G13" s="14">
        <f t="shared" si="0"/>
        <v>1.75</v>
      </c>
      <c r="H13" s="15">
        <v>35</v>
      </c>
      <c r="I13" s="14">
        <v>0</v>
      </c>
      <c r="J13" s="15">
        <f t="shared" ref="J13:J14" si="5">20*I13</f>
        <v>0</v>
      </c>
      <c r="K13" s="14">
        <f>I13+G13</f>
        <v>1.75</v>
      </c>
      <c r="L13" s="15">
        <f t="shared" ref="L13:L14" si="6">J13+H13</f>
        <v>35</v>
      </c>
    </row>
    <row r="14" spans="1:12" ht="15.75">
      <c r="A14" s="1"/>
      <c r="B14" s="1"/>
      <c r="C14" s="1"/>
      <c r="D14" s="1"/>
      <c r="E14" s="37"/>
      <c r="F14" s="22">
        <v>500</v>
      </c>
      <c r="G14" s="14">
        <f t="shared" si="0"/>
        <v>1.75</v>
      </c>
      <c r="H14" s="15">
        <v>35</v>
      </c>
      <c r="I14" s="14">
        <v>-3</v>
      </c>
      <c r="J14" s="15">
        <f t="shared" si="5"/>
        <v>-60</v>
      </c>
      <c r="K14" s="14">
        <f>I14+G14</f>
        <v>-1.25</v>
      </c>
      <c r="L14" s="15">
        <f t="shared" si="6"/>
        <v>-25</v>
      </c>
    </row>
    <row r="15" spans="1:12" ht="16.5" thickBot="1">
      <c r="A15" s="1"/>
      <c r="B15" s="1"/>
      <c r="C15" s="1"/>
      <c r="D15" s="1"/>
      <c r="E15" s="38"/>
      <c r="F15" s="24" t="s">
        <v>32</v>
      </c>
      <c r="G15" s="16">
        <f t="shared" si="0"/>
        <v>1.75</v>
      </c>
      <c r="H15" s="17">
        <v>35</v>
      </c>
      <c r="I15" s="16">
        <v>-3</v>
      </c>
      <c r="J15" s="17">
        <f>I15*20</f>
        <v>-60</v>
      </c>
      <c r="K15" s="16">
        <f>I15+G15</f>
        <v>-1.25</v>
      </c>
      <c r="L15" s="17">
        <f>J15+H15</f>
        <v>-25</v>
      </c>
    </row>
    <row r="16" spans="1:12" ht="16.5" thickTop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6.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6.5" thickTop="1">
      <c r="A18" s="28" t="s">
        <v>39</v>
      </c>
      <c r="B18" s="29">
        <v>89</v>
      </c>
      <c r="C18" s="1"/>
      <c r="D18" s="1"/>
      <c r="E18" s="34"/>
      <c r="F18" s="7" t="s">
        <v>24</v>
      </c>
      <c r="G18" s="3" t="s">
        <v>34</v>
      </c>
      <c r="H18" s="1"/>
      <c r="I18" s="34"/>
      <c r="J18" s="7" t="s">
        <v>24</v>
      </c>
      <c r="K18" s="3" t="s">
        <v>37</v>
      </c>
      <c r="L18" s="1"/>
    </row>
    <row r="19" spans="1:12" ht="16.5" thickBot="1">
      <c r="A19" s="30" t="s">
        <v>40</v>
      </c>
      <c r="B19" s="31">
        <v>12</v>
      </c>
      <c r="C19" s="1"/>
      <c r="D19" s="1"/>
      <c r="E19" s="35"/>
      <c r="F19" s="8" t="s">
        <v>25</v>
      </c>
      <c r="G19" s="4" t="s">
        <v>35</v>
      </c>
      <c r="H19" s="1"/>
      <c r="I19" s="35"/>
      <c r="J19" s="8" t="s">
        <v>25</v>
      </c>
      <c r="K19" s="4" t="s">
        <v>38</v>
      </c>
      <c r="L19" s="1"/>
    </row>
    <row r="20" spans="1:12" ht="17.25" thickTop="1" thickBot="1">
      <c r="A20" s="5" t="s">
        <v>41</v>
      </c>
      <c r="B20" s="32">
        <f>B18+B19</f>
        <v>101</v>
      </c>
      <c r="C20" s="1"/>
      <c r="D20" s="1"/>
      <c r="E20" s="36" t="s">
        <v>36</v>
      </c>
      <c r="F20" s="21" t="s">
        <v>31</v>
      </c>
      <c r="G20" s="25">
        <v>6</v>
      </c>
      <c r="H20" s="1"/>
      <c r="I20" s="36" t="s">
        <v>36</v>
      </c>
      <c r="J20" s="21" t="s">
        <v>31</v>
      </c>
      <c r="K20" s="25">
        <f>ROUND(200/(88*G20),2)</f>
        <v>0.38</v>
      </c>
      <c r="L20" s="1"/>
    </row>
    <row r="21" spans="1:12" ht="16.5" thickTop="1">
      <c r="A21" s="28" t="s">
        <v>42</v>
      </c>
      <c r="B21" s="29">
        <v>105</v>
      </c>
      <c r="C21" s="1"/>
      <c r="D21" s="1"/>
      <c r="E21" s="37"/>
      <c r="F21" s="22">
        <v>500</v>
      </c>
      <c r="G21" s="22">
        <v>19</v>
      </c>
      <c r="H21" s="1"/>
      <c r="I21" s="37"/>
      <c r="J21" s="22">
        <v>500</v>
      </c>
      <c r="K21" s="22">
        <f>ROUND(J21/(88*G21),2)</f>
        <v>0.3</v>
      </c>
      <c r="L21" s="1"/>
    </row>
    <row r="22" spans="1:12" ht="15.75">
      <c r="A22" s="26" t="s">
        <v>43</v>
      </c>
      <c r="B22" s="27">
        <v>20</v>
      </c>
      <c r="C22" s="1"/>
      <c r="D22" s="1"/>
      <c r="E22" s="37"/>
      <c r="F22" s="23">
        <v>2000</v>
      </c>
      <c r="G22" s="23">
        <v>32</v>
      </c>
      <c r="H22" s="1"/>
      <c r="I22" s="37"/>
      <c r="J22" s="23">
        <v>2000</v>
      </c>
      <c r="K22" s="22">
        <f t="shared" ref="K22:K23" si="7">ROUND(J22/(88*G22),2)</f>
        <v>0.71</v>
      </c>
      <c r="L22" s="1"/>
    </row>
    <row r="23" spans="1:12" ht="16.5" thickBot="1">
      <c r="A23" s="5" t="s">
        <v>44</v>
      </c>
      <c r="B23" s="33">
        <f>B21+B22</f>
        <v>125</v>
      </c>
      <c r="C23" s="26"/>
      <c r="D23" s="1"/>
      <c r="E23" s="37"/>
      <c r="F23" s="22">
        <v>100</v>
      </c>
      <c r="G23" s="22">
        <v>15</v>
      </c>
      <c r="H23" s="1"/>
      <c r="I23" s="37"/>
      <c r="J23" s="22">
        <v>100</v>
      </c>
      <c r="K23" s="22">
        <f t="shared" si="7"/>
        <v>0.08</v>
      </c>
      <c r="L23" s="1"/>
    </row>
    <row r="24" spans="1:12" ht="17.25" thickTop="1" thickBot="1">
      <c r="A24" s="1"/>
      <c r="B24" s="1"/>
      <c r="C24" s="1"/>
      <c r="D24" s="1"/>
      <c r="E24" s="38"/>
      <c r="F24" s="24" t="s">
        <v>32</v>
      </c>
      <c r="G24" s="24">
        <v>6</v>
      </c>
      <c r="H24" s="1"/>
      <c r="I24" s="38"/>
      <c r="J24" s="24" t="s">
        <v>32</v>
      </c>
      <c r="K24" s="24">
        <f>ROUND(200/(G24*88),2)</f>
        <v>0.38</v>
      </c>
      <c r="L24" s="1"/>
    </row>
    <row r="25" spans="1:12" ht="16.5" thickTop="1">
      <c r="A25" s="1"/>
      <c r="B25" s="1"/>
      <c r="C25" s="1"/>
      <c r="D25" s="1"/>
      <c r="E25" s="36" t="s">
        <v>33</v>
      </c>
      <c r="F25" s="21" t="s">
        <v>31</v>
      </c>
      <c r="G25" s="21">
        <v>6</v>
      </c>
      <c r="H25" s="1"/>
      <c r="I25" s="36" t="s">
        <v>33</v>
      </c>
      <c r="J25" s="21" t="s">
        <v>31</v>
      </c>
      <c r="K25" s="21">
        <f>K24</f>
        <v>0.38</v>
      </c>
      <c r="L25" s="1"/>
    </row>
    <row r="26" spans="1:12" ht="15.75">
      <c r="A26" s="1"/>
      <c r="B26" s="1"/>
      <c r="C26" s="1"/>
      <c r="D26" s="1"/>
      <c r="E26" s="37"/>
      <c r="F26" s="22">
        <v>100</v>
      </c>
      <c r="G26" s="22">
        <v>12</v>
      </c>
      <c r="H26" s="1"/>
      <c r="I26" s="37"/>
      <c r="J26" s="22">
        <v>100</v>
      </c>
      <c r="K26" s="22">
        <f>ROUND(J26/(88*G26),2)</f>
        <v>0.09</v>
      </c>
      <c r="L26" s="1"/>
    </row>
    <row r="27" spans="1:12" ht="15.75">
      <c r="A27" s="1"/>
      <c r="B27" s="1"/>
      <c r="C27" s="1"/>
      <c r="D27" s="1"/>
      <c r="E27" s="37"/>
      <c r="F27" s="23">
        <v>2000</v>
      </c>
      <c r="G27" s="23">
        <v>32</v>
      </c>
      <c r="H27" s="1"/>
      <c r="I27" s="37"/>
      <c r="J27" s="23">
        <v>2000</v>
      </c>
      <c r="K27" s="22">
        <f t="shared" ref="K27:K28" si="8">ROUND(J27/(88*G27),2)</f>
        <v>0.71</v>
      </c>
      <c r="L27" s="1"/>
    </row>
    <row r="28" spans="1:12" ht="15.75">
      <c r="A28" s="1"/>
      <c r="B28" s="1"/>
      <c r="C28" s="1"/>
      <c r="D28" s="1"/>
      <c r="E28" s="37"/>
      <c r="F28" s="22">
        <v>500</v>
      </c>
      <c r="G28" s="22">
        <v>12</v>
      </c>
      <c r="H28" s="1"/>
      <c r="I28" s="37"/>
      <c r="J28" s="22">
        <v>500</v>
      </c>
      <c r="K28" s="22">
        <f t="shared" si="8"/>
        <v>0.47</v>
      </c>
      <c r="L28" s="1">
        <f>ROUND(SUM(K20:K29),2)</f>
        <v>3.88</v>
      </c>
    </row>
    <row r="29" spans="1:12" ht="16.5" thickBot="1">
      <c r="A29" s="1"/>
      <c r="B29" s="1"/>
      <c r="C29" s="1"/>
      <c r="D29" s="1"/>
      <c r="E29" s="38"/>
      <c r="F29" s="24" t="s">
        <v>32</v>
      </c>
      <c r="G29" s="24">
        <v>6</v>
      </c>
      <c r="H29" s="1"/>
      <c r="I29" s="38"/>
      <c r="J29" s="24" t="s">
        <v>32</v>
      </c>
      <c r="K29" s="24">
        <f>K20</f>
        <v>0.38</v>
      </c>
      <c r="L29" s="1"/>
    </row>
    <row r="30" spans="1:12" ht="16.5" thickTop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5.75">
      <c r="A32" s="62" t="s">
        <v>63</v>
      </c>
      <c r="B32" s="62" t="s">
        <v>62</v>
      </c>
      <c r="C32" s="62" t="s">
        <v>61</v>
      </c>
      <c r="D32" s="62" t="s">
        <v>60</v>
      </c>
      <c r="E32" s="1"/>
      <c r="F32" s="1"/>
      <c r="G32" s="1"/>
      <c r="H32" s="1"/>
      <c r="I32" s="1"/>
      <c r="J32" s="1"/>
      <c r="K32" s="1"/>
      <c r="L32" s="1"/>
    </row>
    <row r="33" spans="1:12" ht="15.75">
      <c r="A33" s="44" t="s">
        <v>59</v>
      </c>
      <c r="B33" s="64"/>
      <c r="C33" s="64"/>
      <c r="D33" s="41">
        <v>36333.300000000003</v>
      </c>
      <c r="E33" s="1"/>
      <c r="F33" s="1"/>
      <c r="G33" s="1"/>
      <c r="H33" s="1"/>
      <c r="I33" s="1"/>
      <c r="J33" s="1"/>
      <c r="K33" s="1"/>
      <c r="L33" s="1"/>
    </row>
    <row r="34" spans="1:12" ht="15.75">
      <c r="A34" s="63" t="s">
        <v>58</v>
      </c>
      <c r="B34" s="61">
        <v>0.05</v>
      </c>
      <c r="C34" s="60" t="s">
        <v>57</v>
      </c>
      <c r="D34" s="59">
        <f>ROUND($D$33*0.05,2)</f>
        <v>1816.67</v>
      </c>
      <c r="E34" s="1"/>
      <c r="F34" s="1"/>
      <c r="G34" s="1"/>
      <c r="H34" s="1"/>
      <c r="I34" s="1"/>
      <c r="J34" s="1"/>
      <c r="K34" s="1"/>
      <c r="L34" s="1"/>
    </row>
    <row r="35" spans="1:12" ht="15.75">
      <c r="A35" s="62" t="s">
        <v>56</v>
      </c>
      <c r="B35" s="61">
        <v>0.03</v>
      </c>
      <c r="C35" s="60" t="s">
        <v>55</v>
      </c>
      <c r="D35" s="59">
        <f>ROUND($D$33*0.03,2)</f>
        <v>1090</v>
      </c>
      <c r="E35" s="1"/>
      <c r="F35" s="1"/>
      <c r="G35" s="1"/>
      <c r="H35" s="1"/>
      <c r="I35" s="1"/>
      <c r="J35" s="1"/>
      <c r="K35" s="1"/>
      <c r="L35" s="1"/>
    </row>
    <row r="36" spans="1:12" ht="15.75">
      <c r="A36" s="62" t="s">
        <v>54</v>
      </c>
      <c r="B36" s="61">
        <v>0.02</v>
      </c>
      <c r="C36" s="60" t="s">
        <v>52</v>
      </c>
      <c r="D36" s="59">
        <f>ROUND($D$33*0.02,2)</f>
        <v>726.67</v>
      </c>
      <c r="E36" s="1"/>
      <c r="F36" s="1"/>
      <c r="G36" s="1"/>
      <c r="H36" s="1"/>
      <c r="I36" s="1"/>
      <c r="J36" s="1"/>
      <c r="K36" s="1"/>
      <c r="L36" s="1"/>
    </row>
    <row r="37" spans="1:12" ht="15.75">
      <c r="A37" s="62" t="s">
        <v>53</v>
      </c>
      <c r="B37" s="61">
        <v>0.02</v>
      </c>
      <c r="C37" s="60" t="s">
        <v>52</v>
      </c>
      <c r="D37" s="59">
        <f>ROUND($D$33*0.02,2)</f>
        <v>726.67</v>
      </c>
      <c r="E37" s="1"/>
      <c r="F37" s="1"/>
      <c r="G37" s="1"/>
      <c r="H37" s="1"/>
      <c r="I37" s="1"/>
      <c r="J37" s="1"/>
      <c r="K37" s="1"/>
      <c r="L37" s="1"/>
    </row>
    <row r="38" spans="1:12" ht="15.75">
      <c r="A38" s="62" t="s">
        <v>51</v>
      </c>
      <c r="B38" s="61">
        <v>0.04</v>
      </c>
      <c r="C38" s="60" t="s">
        <v>50</v>
      </c>
      <c r="D38" s="59">
        <f>ROUND($D$33*0.04,2)</f>
        <v>1453.33</v>
      </c>
      <c r="E38" s="1"/>
      <c r="F38" s="1"/>
      <c r="G38" s="1"/>
      <c r="H38" s="1"/>
      <c r="I38" s="1"/>
      <c r="J38" s="1"/>
      <c r="K38" s="1"/>
      <c r="L38" s="1"/>
    </row>
    <row r="39" spans="1:12" ht="16.5" thickBot="1">
      <c r="A39" s="58" t="s">
        <v>49</v>
      </c>
      <c r="B39" s="57"/>
      <c r="C39" s="56"/>
      <c r="D39" s="55">
        <f>SUM(D33:D38)</f>
        <v>42146.64</v>
      </c>
      <c r="E39" s="1"/>
      <c r="F39" s="1"/>
      <c r="G39" s="1"/>
      <c r="H39" s="1"/>
      <c r="I39" s="1"/>
      <c r="J39" s="1"/>
      <c r="K39" s="1"/>
      <c r="L39" s="1"/>
    </row>
    <row r="40" spans="1:12" ht="17.25" thickTop="1" thickBot="1">
      <c r="A40" s="51"/>
      <c r="B40" s="50"/>
      <c r="C40" s="50"/>
      <c r="D40" s="49"/>
      <c r="E40" s="1"/>
      <c r="F40" s="1"/>
      <c r="G40" s="1"/>
      <c r="H40" s="1"/>
      <c r="I40" s="1"/>
      <c r="J40" s="1"/>
      <c r="K40" s="1"/>
      <c r="L40" s="1"/>
    </row>
    <row r="41" spans="1:12" ht="17.25" thickTop="1" thickBot="1">
      <c r="A41" s="53" t="s">
        <v>48</v>
      </c>
      <c r="B41" s="54">
        <v>0.1</v>
      </c>
      <c r="C41" s="53" t="s">
        <v>47</v>
      </c>
      <c r="D41" s="52">
        <f>D39*0.1</f>
        <v>4214.6639999999998</v>
      </c>
      <c r="E41" s="1"/>
      <c r="F41" s="1"/>
      <c r="G41" s="1"/>
      <c r="H41" s="1"/>
      <c r="I41" s="1"/>
      <c r="J41" s="1"/>
      <c r="K41" s="1"/>
      <c r="L41" s="1"/>
    </row>
    <row r="42" spans="1:12" ht="17.25" thickTop="1" thickBot="1">
      <c r="A42" s="51"/>
      <c r="B42" s="50"/>
      <c r="C42" s="50"/>
      <c r="D42" s="49"/>
      <c r="E42" s="1"/>
      <c r="F42" s="1"/>
      <c r="G42" s="1"/>
      <c r="H42" s="1"/>
      <c r="I42" s="1"/>
      <c r="J42" s="1"/>
      <c r="K42" s="1"/>
      <c r="L42" s="1"/>
    </row>
    <row r="43" spans="1:12" ht="16.5" thickTop="1">
      <c r="A43" s="48" t="s">
        <v>46</v>
      </c>
      <c r="B43" s="47"/>
      <c r="C43" s="46"/>
      <c r="D43" s="45">
        <f>D39+D41</f>
        <v>46361.303999999996</v>
      </c>
      <c r="E43" s="1"/>
      <c r="F43" s="1"/>
      <c r="G43" s="1"/>
      <c r="H43" s="1"/>
      <c r="I43" s="1"/>
      <c r="J43" s="1"/>
      <c r="K43" s="1"/>
      <c r="L43" s="1"/>
    </row>
    <row r="44" spans="1:12" ht="15.75">
      <c r="A44" s="44" t="s">
        <v>45</v>
      </c>
      <c r="B44" s="43"/>
      <c r="C44" s="42"/>
      <c r="D44" s="41">
        <f>D43/3000</f>
        <v>15.453767999999998</v>
      </c>
      <c r="E44" s="1"/>
      <c r="F44" s="1"/>
      <c r="G44" s="1"/>
      <c r="H44" s="1"/>
      <c r="I44" s="1"/>
      <c r="J44" s="1"/>
      <c r="K44" s="1"/>
      <c r="L44" s="1"/>
    </row>
    <row r="45" spans="1:12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</sheetData>
  <mergeCells count="12">
    <mergeCell ref="G4:H4"/>
    <mergeCell ref="I4:J4"/>
    <mergeCell ref="K4:L4"/>
    <mergeCell ref="E6:E10"/>
    <mergeCell ref="E11:E15"/>
    <mergeCell ref="E4:E5"/>
    <mergeCell ref="E18:E19"/>
    <mergeCell ref="E20:E24"/>
    <mergeCell ref="E25:E29"/>
    <mergeCell ref="I18:I19"/>
    <mergeCell ref="I20:I24"/>
    <mergeCell ref="I25:I29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Rossell</dc:creator>
  <cp:lastModifiedBy>William Rossell</cp:lastModifiedBy>
  <dcterms:created xsi:type="dcterms:W3CDTF">2018-04-22T19:31:38Z</dcterms:created>
  <dcterms:modified xsi:type="dcterms:W3CDTF">2018-05-07T11:48:40Z</dcterms:modified>
</cp:coreProperties>
</file>