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CompleteShrew/PaperData/"/>
    </mc:Choice>
  </mc:AlternateContent>
  <xr:revisionPtr revIDLastSave="0" documentId="13_ncr:1_{D482035C-64A8-B64E-8B80-0A1E283EAC65}" xr6:coauthVersionLast="36" xr6:coauthVersionMax="36" xr10:uidLastSave="{00000000-0000-0000-0000-000000000000}"/>
  <bookViews>
    <workbookView xWindow="0" yWindow="500" windowWidth="28800" windowHeight="16320" activeTab="1" xr2:uid="{1D4C5537-C85F-A24A-96AB-A637CC40FE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6" i="1" l="1"/>
  <c r="AG27" i="1"/>
  <c r="AG28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" i="1"/>
  <c r="U28" i="1"/>
  <c r="AA28" i="1"/>
  <c r="AA26" i="1"/>
  <c r="AA27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U26" i="1"/>
  <c r="U2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" i="1"/>
  <c r="S26" i="1"/>
  <c r="T26" i="1" l="1"/>
  <c r="V26" i="1"/>
  <c r="X26" i="1"/>
  <c r="Y26" i="1"/>
  <c r="Z26" i="1"/>
  <c r="AB26" i="1"/>
  <c r="AD26" i="1"/>
  <c r="AE26" i="1"/>
  <c r="AF26" i="1"/>
  <c r="AH26" i="1"/>
  <c r="S27" i="1"/>
  <c r="T27" i="1"/>
  <c r="V27" i="1"/>
  <c r="X27" i="1"/>
  <c r="Y27" i="1"/>
  <c r="Z27" i="1"/>
  <c r="AB27" i="1"/>
  <c r="AD27" i="1"/>
  <c r="AE27" i="1"/>
  <c r="AF27" i="1"/>
  <c r="AH27" i="1"/>
  <c r="S28" i="1"/>
  <c r="T28" i="1"/>
  <c r="V28" i="1"/>
  <c r="X28" i="1"/>
  <c r="Y28" i="1"/>
  <c r="Z28" i="1"/>
  <c r="AB28" i="1"/>
  <c r="AD28" i="1"/>
  <c r="AE28" i="1"/>
  <c r="AF28" i="1"/>
  <c r="AH28" i="1"/>
  <c r="R28" i="1"/>
  <c r="R27" i="1"/>
  <c r="R26" i="1"/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M16" i="1"/>
  <c r="L1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7" i="1"/>
  <c r="M18" i="1"/>
  <c r="M19" i="1"/>
  <c r="M20" i="1"/>
  <c r="L25" i="1"/>
  <c r="L24" i="1"/>
  <c r="L23" i="1"/>
  <c r="L22" i="1"/>
  <c r="L21" i="1"/>
  <c r="L20" i="1"/>
  <c r="L19" i="1"/>
  <c r="L18" i="1"/>
  <c r="L17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25" i="1"/>
  <c r="K24" i="1"/>
  <c r="K23" i="1"/>
  <c r="K22" i="1"/>
  <c r="P25" i="1" s="1"/>
  <c r="K21" i="1"/>
  <c r="P22" i="1" s="1"/>
  <c r="J25" i="1"/>
  <c r="J24" i="1"/>
  <c r="J23" i="1"/>
  <c r="O21" i="1" s="1"/>
  <c r="J22" i="1"/>
  <c r="J21" i="1"/>
  <c r="O22" i="1" s="1"/>
  <c r="I25" i="1"/>
  <c r="I24" i="1"/>
  <c r="N25" i="1" s="1"/>
  <c r="I23" i="1"/>
  <c r="I22" i="1"/>
  <c r="I21" i="1"/>
  <c r="N22" i="1" s="1"/>
  <c r="H25" i="1"/>
  <c r="H24" i="1"/>
  <c r="H23" i="1"/>
  <c r="H22" i="1"/>
  <c r="H21" i="1"/>
  <c r="M21" i="1" s="1"/>
  <c r="P21" i="1" l="1"/>
  <c r="N21" i="1"/>
  <c r="O25" i="1"/>
  <c r="O24" i="1"/>
  <c r="P24" i="1"/>
  <c r="M24" i="1"/>
  <c r="M22" i="1"/>
  <c r="N23" i="1"/>
  <c r="O23" i="1"/>
  <c r="P23" i="1"/>
  <c r="M23" i="1"/>
  <c r="N24" i="1"/>
  <c r="M25" i="1"/>
</calcChain>
</file>

<file path=xl/sharedStrings.xml><?xml version="1.0" encoding="utf-8"?>
<sst xmlns="http://schemas.openxmlformats.org/spreadsheetml/2006/main" count="344" uniqueCount="156">
  <si>
    <t>Indiv1</t>
  </si>
  <si>
    <t>Indiv2</t>
  </si>
  <si>
    <t>Indiv3</t>
  </si>
  <si>
    <t>Indiv4</t>
  </si>
  <si>
    <t>Indiv5</t>
  </si>
  <si>
    <t>Indiv6</t>
  </si>
  <si>
    <t>Indiv7</t>
  </si>
  <si>
    <t>Indiv8</t>
  </si>
  <si>
    <t>Indiv9</t>
  </si>
  <si>
    <t>Indiv10</t>
  </si>
  <si>
    <t>Indiv11</t>
  </si>
  <si>
    <t>Indiv12</t>
  </si>
  <si>
    <t>Indiv13</t>
  </si>
  <si>
    <t>Indiv14</t>
  </si>
  <si>
    <t>Indiv15</t>
  </si>
  <si>
    <t>Indiv16</t>
  </si>
  <si>
    <t>Indiv17</t>
  </si>
  <si>
    <t>Indiv18</t>
  </si>
  <si>
    <t>Indiv19</t>
  </si>
  <si>
    <t>Indiv20</t>
  </si>
  <si>
    <t>Indiv21</t>
  </si>
  <si>
    <t>Indiv22</t>
  </si>
  <si>
    <t>Indiv23</t>
  </si>
  <si>
    <t>Indiv24</t>
  </si>
  <si>
    <t>Individual</t>
  </si>
  <si>
    <t>Season</t>
  </si>
  <si>
    <t>Stage</t>
  </si>
  <si>
    <t>Date</t>
  </si>
  <si>
    <t>Body_Mass</t>
  </si>
  <si>
    <t>Sex</t>
  </si>
  <si>
    <t>Sexual_Maturity</t>
  </si>
  <si>
    <t>Brain_Mass</t>
  </si>
  <si>
    <t>Liver_Mass</t>
  </si>
  <si>
    <t>Spleen_Mass</t>
  </si>
  <si>
    <t>Heart_Mass</t>
  </si>
  <si>
    <t>Summer</t>
  </si>
  <si>
    <t>Juvenile</t>
  </si>
  <si>
    <t>Fall</t>
  </si>
  <si>
    <t>Winter</t>
  </si>
  <si>
    <t>Spring</t>
  </si>
  <si>
    <t>Adult</t>
  </si>
  <si>
    <t>M</t>
  </si>
  <si>
    <t>U</t>
  </si>
  <si>
    <t>F</t>
  </si>
  <si>
    <t>NA</t>
  </si>
  <si>
    <t>Stage_BoM_Average</t>
  </si>
  <si>
    <t>Stage_BrM_Average</t>
  </si>
  <si>
    <t>Stage_LM_Av</t>
  </si>
  <si>
    <t>Stage_SM_Av</t>
  </si>
  <si>
    <t>Stage_HM_Av</t>
  </si>
  <si>
    <t>Cortex_RNA_ID</t>
  </si>
  <si>
    <t>HFS146-resub</t>
  </si>
  <si>
    <t>HFS147</t>
  </si>
  <si>
    <t>HFS148</t>
  </si>
  <si>
    <t>HFS149</t>
  </si>
  <si>
    <t>HFS150</t>
  </si>
  <si>
    <t>HFS191</t>
  </si>
  <si>
    <t>HFS192</t>
  </si>
  <si>
    <t>HFS193</t>
  </si>
  <si>
    <t>HFS194</t>
  </si>
  <si>
    <t>HFS258</t>
  </si>
  <si>
    <t>HFS259</t>
  </si>
  <si>
    <t>HFS260</t>
  </si>
  <si>
    <t>HFS261</t>
  </si>
  <si>
    <t>HFS262</t>
  </si>
  <si>
    <t>HFS298</t>
  </si>
  <si>
    <t>HFS299</t>
  </si>
  <si>
    <t>HFS300</t>
  </si>
  <si>
    <t>HFS301</t>
  </si>
  <si>
    <t>HFS302</t>
  </si>
  <si>
    <t>HFS338</t>
  </si>
  <si>
    <t>HFS339</t>
  </si>
  <si>
    <t>HFS340</t>
  </si>
  <si>
    <t>HFS341</t>
  </si>
  <si>
    <t>HFS342-resub</t>
  </si>
  <si>
    <t>Cortex_RIN</t>
  </si>
  <si>
    <t>Cortex_Reads_prefilt</t>
  </si>
  <si>
    <t>Cortex_Reads_postfilt</t>
  </si>
  <si>
    <t>Cortex_Pseudo_aligned_Percent</t>
  </si>
  <si>
    <t>HFS166</t>
  </si>
  <si>
    <t>HFS167</t>
  </si>
  <si>
    <t>HFS168</t>
  </si>
  <si>
    <t>HFS169</t>
  </si>
  <si>
    <t>HFS170</t>
  </si>
  <si>
    <t>HFS207</t>
  </si>
  <si>
    <t>HFS208</t>
  </si>
  <si>
    <t>HFS209</t>
  </si>
  <si>
    <t>HFS210</t>
  </si>
  <si>
    <t>HFS223</t>
  </si>
  <si>
    <t>HFS224</t>
  </si>
  <si>
    <t>HFS225</t>
  </si>
  <si>
    <t>HFS226</t>
  </si>
  <si>
    <t>HFS227</t>
  </si>
  <si>
    <t>HFS268</t>
  </si>
  <si>
    <t>HFS269</t>
  </si>
  <si>
    <t>HFS270</t>
  </si>
  <si>
    <t>HFS271</t>
  </si>
  <si>
    <t>HFS272</t>
  </si>
  <si>
    <t>HFS318</t>
  </si>
  <si>
    <t>HFS319</t>
  </si>
  <si>
    <t>HFS320</t>
  </si>
  <si>
    <t>HFS321</t>
  </si>
  <si>
    <t>HFS322</t>
  </si>
  <si>
    <t>Liver_ID</t>
  </si>
  <si>
    <t>Liver_RIN</t>
  </si>
  <si>
    <t>Liver_Reads_prefilt</t>
  </si>
  <si>
    <t>Liver_Reads_postfilt</t>
  </si>
  <si>
    <t>Liver_Pseudo_aligned_Percent</t>
  </si>
  <si>
    <t>HFS156</t>
  </si>
  <si>
    <t>HFS157-resub</t>
  </si>
  <si>
    <t>HFS158</t>
  </si>
  <si>
    <t>HFS159</t>
  </si>
  <si>
    <t>HFS160</t>
  </si>
  <si>
    <t>HFS199</t>
  </si>
  <si>
    <t>HFS200</t>
  </si>
  <si>
    <t>HFS201</t>
  </si>
  <si>
    <t>HFS202</t>
  </si>
  <si>
    <t>HFS253</t>
  </si>
  <si>
    <t>HFS254</t>
  </si>
  <si>
    <t>HFS255</t>
  </si>
  <si>
    <t>HFS256</t>
  </si>
  <si>
    <t>HFS257</t>
  </si>
  <si>
    <t>HFS303</t>
  </si>
  <si>
    <t>HFS304</t>
  </si>
  <si>
    <t>HFS305</t>
  </si>
  <si>
    <t>HFS306</t>
  </si>
  <si>
    <t>HFS307</t>
  </si>
  <si>
    <t>HFS348</t>
  </si>
  <si>
    <t>HFS349</t>
  </si>
  <si>
    <t>HFS350</t>
  </si>
  <si>
    <t>HFS351</t>
  </si>
  <si>
    <t>HFS352</t>
  </si>
  <si>
    <t>Hippocampus_ID</t>
  </si>
  <si>
    <t>Hippocampus_RIN</t>
  </si>
  <si>
    <t>Hippocampus_Reads_prefilt</t>
  </si>
  <si>
    <t>Hippocampus_Reads_postfilt</t>
  </si>
  <si>
    <t>Hippocampus_Pseudo_aligned_Percent</t>
  </si>
  <si>
    <t>min</t>
  </si>
  <si>
    <t>max</t>
  </si>
  <si>
    <t>average</t>
  </si>
  <si>
    <t>Liver_diff</t>
  </si>
  <si>
    <t>Hipp_diff</t>
  </si>
  <si>
    <t>Cortex_diff</t>
  </si>
  <si>
    <t>Liver</t>
  </si>
  <si>
    <t>Stage1</t>
  </si>
  <si>
    <t>Stage2</t>
  </si>
  <si>
    <t>Stage3</t>
  </si>
  <si>
    <t>Stage4</t>
  </si>
  <si>
    <t>Stage5</t>
  </si>
  <si>
    <t>Brain</t>
  </si>
  <si>
    <t>Spleen</t>
  </si>
  <si>
    <t>Heart</t>
  </si>
  <si>
    <t>x</t>
  </si>
  <si>
    <t>T-test Body Mass</t>
  </si>
  <si>
    <t>T-test Organ Mass</t>
  </si>
  <si>
    <t>T-test Normalized Organ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</si>
</sst>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2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0" fillId="0" borderId="1" xfId="0" applyFill="1" applyBorder="1"/>
    <xf numFmtId="2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Fill="1" applyBorder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164" fontId="0" fillId="2" borderId="1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47E8-5894-6943-AC1B-BB0AAED2D2E0}">
  <dimension ref="A1:BE31"/>
  <sheetViews>
    <sheetView workbookViewId="0">
      <selection activeCell="E30" sqref="E30"/>
    </sheetView>
  </sheetViews>
  <sheetFormatPr baseColWidth="10" defaultRowHeight="16" x14ac:dyDescent="0.2"/>
  <cols>
    <col min="1" max="1" width="18.6640625" customWidth="1"/>
    <col min="5" max="5" width="14.5" customWidth="1"/>
    <col min="6" max="6" width="6.33203125" customWidth="1"/>
    <col min="10" max="10" width="12.6640625" customWidth="1"/>
    <col min="12" max="12" width="19.6640625" customWidth="1"/>
    <col min="13" max="13" width="18.33203125" customWidth="1"/>
    <col min="14" max="14" width="12.33203125" customWidth="1"/>
    <col min="15" max="15" width="13" customWidth="1"/>
    <col min="16" max="16" width="13.83203125" customWidth="1"/>
    <col min="17" max="17" width="16.5" customWidth="1"/>
  </cols>
  <sheetData>
    <row r="1" spans="1:57" x14ac:dyDescent="0.2">
      <c r="A1" t="s">
        <v>24</v>
      </c>
      <c r="B1" t="s">
        <v>25</v>
      </c>
      <c r="C1" t="s">
        <v>30</v>
      </c>
      <c r="D1" t="s">
        <v>26</v>
      </c>
      <c r="E1" t="s">
        <v>27</v>
      </c>
      <c r="F1" t="s">
        <v>29</v>
      </c>
      <c r="G1" t="s">
        <v>28</v>
      </c>
      <c r="H1" t="s">
        <v>31</v>
      </c>
      <c r="I1" t="s">
        <v>32</v>
      </c>
      <c r="J1" t="s">
        <v>33</v>
      </c>
      <c r="K1" t="s">
        <v>34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s="16" t="s">
        <v>75</v>
      </c>
      <c r="S1" s="16" t="s">
        <v>76</v>
      </c>
      <c r="T1" s="16" t="s">
        <v>77</v>
      </c>
      <c r="U1" s="16" t="s">
        <v>142</v>
      </c>
      <c r="V1" s="16" t="s">
        <v>78</v>
      </c>
      <c r="W1" t="s">
        <v>132</v>
      </c>
      <c r="X1" t="s">
        <v>133</v>
      </c>
      <c r="Y1" t="s">
        <v>134</v>
      </c>
      <c r="Z1" t="s">
        <v>135</v>
      </c>
      <c r="AA1" t="s">
        <v>141</v>
      </c>
      <c r="AB1" t="s">
        <v>136</v>
      </c>
      <c r="AC1" t="s">
        <v>103</v>
      </c>
      <c r="AD1" t="s">
        <v>104</v>
      </c>
      <c r="AE1" t="s">
        <v>105</v>
      </c>
      <c r="AF1" t="s">
        <v>106</v>
      </c>
      <c r="AG1" t="s">
        <v>140</v>
      </c>
      <c r="AH1" t="s">
        <v>107</v>
      </c>
      <c r="AI1" s="19"/>
      <c r="AJ1" s="19"/>
      <c r="AK1" s="18"/>
      <c r="AL1" s="18"/>
      <c r="AM1" s="18"/>
      <c r="AN1" s="18"/>
      <c r="AO1" s="18"/>
      <c r="AX1" s="18"/>
      <c r="AY1" s="18"/>
      <c r="AZ1" s="19"/>
      <c r="BA1" s="19"/>
      <c r="BB1" s="19"/>
      <c r="BC1" s="19"/>
      <c r="BD1" s="19"/>
      <c r="BE1" s="18"/>
    </row>
    <row r="2" spans="1:57" x14ac:dyDescent="0.2">
      <c r="A2" t="s">
        <v>0</v>
      </c>
      <c r="B2" t="s">
        <v>35</v>
      </c>
      <c r="C2" t="s">
        <v>36</v>
      </c>
      <c r="D2">
        <v>1</v>
      </c>
      <c r="E2" s="1">
        <v>44013</v>
      </c>
      <c r="F2" t="s">
        <v>41</v>
      </c>
      <c r="G2" s="2">
        <v>7.24</v>
      </c>
      <c r="H2" s="3">
        <v>0.29899999999999999</v>
      </c>
      <c r="I2" s="5">
        <v>0.68100000000000005</v>
      </c>
      <c r="J2" s="3">
        <v>0.106</v>
      </c>
      <c r="K2" s="4">
        <v>0.26800000000000002</v>
      </c>
      <c r="L2" s="7">
        <f>AVERAGE(G2:G6)</f>
        <v>7.8780000000000001</v>
      </c>
      <c r="M2" s="11">
        <f>AVERAGE(H2:H6)</f>
        <v>0.28000000000000003</v>
      </c>
      <c r="N2" s="11">
        <f>AVERAGE(I2:I6)</f>
        <v>0.70080000000000009</v>
      </c>
      <c r="O2" s="11">
        <f>AVERAGE(J2:J6)</f>
        <v>0.1012</v>
      </c>
      <c r="P2" s="11">
        <f>AVERAGE(K2:K6)</f>
        <v>0.1578</v>
      </c>
      <c r="Q2" t="s">
        <v>51</v>
      </c>
      <c r="R2" s="4">
        <v>6.8</v>
      </c>
      <c r="S2">
        <v>38863230</v>
      </c>
      <c r="T2">
        <v>38295574</v>
      </c>
      <c r="U2">
        <f>S2-T2</f>
        <v>567656</v>
      </c>
      <c r="V2">
        <v>50.2</v>
      </c>
      <c r="W2" t="s">
        <v>108</v>
      </c>
      <c r="X2">
        <v>6.1</v>
      </c>
      <c r="Y2">
        <v>382791510</v>
      </c>
      <c r="Z2">
        <v>377029154</v>
      </c>
      <c r="AB2">
        <v>48.1</v>
      </c>
      <c r="AC2" t="s">
        <v>79</v>
      </c>
      <c r="AD2">
        <v>8.6999999999999993</v>
      </c>
      <c r="AE2">
        <v>37697348</v>
      </c>
      <c r="AF2">
        <v>37273792</v>
      </c>
      <c r="AG2">
        <f>AE2-AF2</f>
        <v>423556</v>
      </c>
      <c r="AH2">
        <v>70.400000000000006</v>
      </c>
      <c r="AI2" s="20"/>
      <c r="AJ2" s="20"/>
      <c r="AK2" s="18"/>
      <c r="AL2" s="18"/>
      <c r="AM2" s="18"/>
      <c r="AN2" s="18"/>
      <c r="AO2" s="18"/>
      <c r="AX2" s="18"/>
      <c r="AY2" s="18"/>
      <c r="AZ2" s="18"/>
      <c r="BA2" s="18"/>
      <c r="BB2" s="18"/>
      <c r="BC2" s="18"/>
      <c r="BD2" s="20"/>
      <c r="BE2" s="18"/>
    </row>
    <row r="3" spans="1:57" x14ac:dyDescent="0.2">
      <c r="A3" t="s">
        <v>1</v>
      </c>
      <c r="B3" t="s">
        <v>35</v>
      </c>
      <c r="C3" t="s">
        <v>36</v>
      </c>
      <c r="D3">
        <v>1</v>
      </c>
      <c r="E3" s="1">
        <v>44013</v>
      </c>
      <c r="F3" t="s">
        <v>42</v>
      </c>
      <c r="G3" s="2">
        <v>8.23</v>
      </c>
      <c r="H3" s="3">
        <v>0.25900000000000001</v>
      </c>
      <c r="I3" s="5">
        <v>0.81500000000000006</v>
      </c>
      <c r="J3" s="4">
        <v>0.105</v>
      </c>
      <c r="K3" s="4">
        <v>0.129</v>
      </c>
      <c r="L3" s="7">
        <f>AVERAGE(G2:G6)</f>
        <v>7.8780000000000001</v>
      </c>
      <c r="M3" s="11">
        <f>AVERAGE(H2:H6)</f>
        <v>0.28000000000000003</v>
      </c>
      <c r="N3" s="11">
        <f>AVERAGE(I2:I6)</f>
        <v>0.70080000000000009</v>
      </c>
      <c r="O3" s="11">
        <f>AVERAGE(J2:J6)</f>
        <v>0.1012</v>
      </c>
      <c r="P3" s="11">
        <f>AVERAGE(K2:K6)</f>
        <v>0.1578</v>
      </c>
      <c r="Q3" t="s">
        <v>52</v>
      </c>
      <c r="R3" s="4">
        <v>7.2</v>
      </c>
      <c r="S3">
        <v>39845000</v>
      </c>
      <c r="T3">
        <v>39275726</v>
      </c>
      <c r="U3">
        <f t="shared" ref="U3:U25" si="0">S3-T3</f>
        <v>569274</v>
      </c>
      <c r="V3" s="12">
        <v>52.6</v>
      </c>
      <c r="W3" t="s">
        <v>109</v>
      </c>
      <c r="X3">
        <v>6.1</v>
      </c>
      <c r="Y3">
        <v>37454236</v>
      </c>
      <c r="Z3">
        <v>36939660</v>
      </c>
      <c r="AA3">
        <f t="shared" ref="AA3:AA25" si="1">Y3-Z3</f>
        <v>514576</v>
      </c>
      <c r="AB3">
        <v>50.1</v>
      </c>
      <c r="AC3" t="s">
        <v>80</v>
      </c>
      <c r="AD3">
        <v>8.1999999999999993</v>
      </c>
      <c r="AE3">
        <v>39225540</v>
      </c>
      <c r="AF3">
        <v>38820102</v>
      </c>
      <c r="AG3">
        <f t="shared" ref="AG3:AG25" si="2">AE3-AF3</f>
        <v>405438</v>
      </c>
      <c r="AH3">
        <v>65.900000000000006</v>
      </c>
      <c r="AI3" s="18"/>
      <c r="AJ3" s="18"/>
      <c r="AK3" s="18"/>
      <c r="AL3" s="18"/>
      <c r="AM3" s="18"/>
      <c r="AN3" s="18"/>
      <c r="AO3" s="18"/>
      <c r="AX3" s="18"/>
      <c r="AY3" s="18"/>
      <c r="AZ3" s="18"/>
      <c r="BA3" s="18"/>
      <c r="BB3" s="18"/>
      <c r="BC3" s="18"/>
      <c r="BD3" s="20"/>
      <c r="BE3" s="18"/>
    </row>
    <row r="4" spans="1:57" x14ac:dyDescent="0.2">
      <c r="A4" t="s">
        <v>2</v>
      </c>
      <c r="B4" t="s">
        <v>35</v>
      </c>
      <c r="C4" t="s">
        <v>36</v>
      </c>
      <c r="D4">
        <v>1</v>
      </c>
      <c r="E4" s="1">
        <v>44013</v>
      </c>
      <c r="F4" t="s">
        <v>43</v>
      </c>
      <c r="G4" s="2">
        <v>7.71</v>
      </c>
      <c r="H4" s="3">
        <v>0.26500000000000001</v>
      </c>
      <c r="I4" s="4">
        <v>0.67200000000000004</v>
      </c>
      <c r="J4" s="4">
        <v>0.105</v>
      </c>
      <c r="K4" s="4">
        <v>0.10400000000000001</v>
      </c>
      <c r="L4" s="7">
        <f>AVERAGE(G2:G6)</f>
        <v>7.8780000000000001</v>
      </c>
      <c r="M4" s="11">
        <f>AVERAGE(H2:H6)</f>
        <v>0.28000000000000003</v>
      </c>
      <c r="N4" s="11">
        <f>AVERAGE(I2:I6)</f>
        <v>0.70080000000000009</v>
      </c>
      <c r="O4" s="11">
        <f>AVERAGE(J2:J6)</f>
        <v>0.1012</v>
      </c>
      <c r="P4" s="11">
        <f>AVERAGE(K2:K6)</f>
        <v>0.1578</v>
      </c>
      <c r="Q4" t="s">
        <v>53</v>
      </c>
      <c r="R4" s="4">
        <v>7.6</v>
      </c>
      <c r="S4">
        <v>38342758</v>
      </c>
      <c r="T4">
        <v>37883942</v>
      </c>
      <c r="U4">
        <f t="shared" si="0"/>
        <v>458816</v>
      </c>
      <c r="V4">
        <v>55.6</v>
      </c>
      <c r="W4" t="s">
        <v>110</v>
      </c>
      <c r="X4">
        <v>7.4</v>
      </c>
      <c r="Y4">
        <v>41037634</v>
      </c>
      <c r="Z4">
        <v>40435770</v>
      </c>
      <c r="AA4">
        <f t="shared" si="1"/>
        <v>601864</v>
      </c>
      <c r="AB4">
        <v>50.9</v>
      </c>
      <c r="AC4" t="s">
        <v>81</v>
      </c>
      <c r="AD4">
        <v>7.6</v>
      </c>
      <c r="AE4">
        <v>38711020</v>
      </c>
      <c r="AF4">
        <v>38341092</v>
      </c>
      <c r="AG4">
        <f t="shared" si="2"/>
        <v>369928</v>
      </c>
      <c r="AH4">
        <v>62</v>
      </c>
      <c r="AI4" s="20"/>
      <c r="AJ4" s="20"/>
      <c r="AK4" s="18"/>
      <c r="AL4" s="18"/>
      <c r="AM4" s="18"/>
      <c r="AN4" s="18"/>
      <c r="AO4" s="18"/>
      <c r="AX4" s="18"/>
      <c r="AY4" s="18"/>
      <c r="AZ4" s="18"/>
      <c r="BA4" s="18"/>
      <c r="BB4" s="18"/>
      <c r="BC4" s="18"/>
      <c r="BD4" s="20"/>
      <c r="BE4" s="18"/>
    </row>
    <row r="5" spans="1:57" x14ac:dyDescent="0.2">
      <c r="A5" t="s">
        <v>3</v>
      </c>
      <c r="B5" t="s">
        <v>35</v>
      </c>
      <c r="C5" t="s">
        <v>36</v>
      </c>
      <c r="D5">
        <v>1</v>
      </c>
      <c r="E5" s="1">
        <v>44013</v>
      </c>
      <c r="F5" t="s">
        <v>43</v>
      </c>
      <c r="G5" s="2">
        <v>7.8</v>
      </c>
      <c r="H5" s="3">
        <v>0.315</v>
      </c>
      <c r="I5" s="4">
        <v>0.61499999999999999</v>
      </c>
      <c r="J5" s="4">
        <v>8.7999999999999995E-2</v>
      </c>
      <c r="K5" s="4">
        <v>0.151</v>
      </c>
      <c r="L5" s="7">
        <f>AVERAGE(G2:G6)</f>
        <v>7.8780000000000001</v>
      </c>
      <c r="M5" s="11">
        <f>AVERAGE(H2:H6)</f>
        <v>0.28000000000000003</v>
      </c>
      <c r="N5" s="11">
        <f>AVERAGE(I2:I6)</f>
        <v>0.70080000000000009</v>
      </c>
      <c r="O5" s="11">
        <f>AVERAGE(J2:J6)</f>
        <v>0.1012</v>
      </c>
      <c r="P5" s="11">
        <f>AVERAGE(K2:K6)</f>
        <v>0.1578</v>
      </c>
      <c r="Q5" t="s">
        <v>54</v>
      </c>
      <c r="R5" s="4">
        <v>7</v>
      </c>
      <c r="S5">
        <v>36267038</v>
      </c>
      <c r="T5">
        <v>35795990</v>
      </c>
      <c r="U5">
        <f t="shared" si="0"/>
        <v>471048</v>
      </c>
      <c r="V5">
        <v>53.3</v>
      </c>
      <c r="W5" t="s">
        <v>111</v>
      </c>
      <c r="X5">
        <v>6</v>
      </c>
      <c r="Y5">
        <v>39513280</v>
      </c>
      <c r="Z5">
        <v>38878176</v>
      </c>
      <c r="AA5">
        <f t="shared" si="1"/>
        <v>635104</v>
      </c>
      <c r="AB5">
        <v>48.4</v>
      </c>
      <c r="AC5" t="s">
        <v>82</v>
      </c>
      <c r="AD5">
        <v>7.8</v>
      </c>
      <c r="AE5">
        <v>35584248</v>
      </c>
      <c r="AF5">
        <v>35228990</v>
      </c>
      <c r="AG5">
        <f t="shared" si="2"/>
        <v>355258</v>
      </c>
      <c r="AH5">
        <v>59.5</v>
      </c>
      <c r="AI5" s="17"/>
      <c r="AJ5" s="20"/>
      <c r="AK5" s="18"/>
      <c r="AL5" s="18"/>
      <c r="AM5" s="18"/>
      <c r="AN5" s="18"/>
      <c r="AO5" s="18"/>
      <c r="AX5" s="18"/>
      <c r="AY5" s="18"/>
      <c r="AZ5" s="18"/>
      <c r="BA5" s="18"/>
      <c r="BB5" s="18"/>
      <c r="BC5" s="18"/>
      <c r="BD5" s="20"/>
      <c r="BE5" s="18"/>
    </row>
    <row r="6" spans="1:57" x14ac:dyDescent="0.2">
      <c r="A6" t="s">
        <v>4</v>
      </c>
      <c r="B6" t="s">
        <v>35</v>
      </c>
      <c r="C6" t="s">
        <v>36</v>
      </c>
      <c r="D6">
        <v>1</v>
      </c>
      <c r="E6" s="1">
        <v>44013</v>
      </c>
      <c r="F6" t="s">
        <v>43</v>
      </c>
      <c r="G6" s="2">
        <v>8.41</v>
      </c>
      <c r="H6" s="3">
        <v>0.26200000000000001</v>
      </c>
      <c r="I6" s="4">
        <v>0.72099999999999997</v>
      </c>
      <c r="J6" s="4">
        <v>0.10200000000000001</v>
      </c>
      <c r="K6" s="4">
        <v>0.13700000000000001</v>
      </c>
      <c r="L6" s="7">
        <f>AVERAGE(G2:G6)</f>
        <v>7.8780000000000001</v>
      </c>
      <c r="M6" s="11">
        <f>AVERAGE(H2:H6)</f>
        <v>0.28000000000000003</v>
      </c>
      <c r="N6" s="11">
        <f>AVERAGE(I2:I6)</f>
        <v>0.70080000000000009</v>
      </c>
      <c r="O6" s="11">
        <f>AVERAGE(J2:J6)</f>
        <v>0.1012</v>
      </c>
      <c r="P6" s="11">
        <f>AVERAGE(K2:K6)</f>
        <v>0.1578</v>
      </c>
      <c r="Q6" t="s">
        <v>55</v>
      </c>
      <c r="R6" s="4">
        <v>8.1</v>
      </c>
      <c r="S6">
        <v>35963196</v>
      </c>
      <c r="T6">
        <v>35467844</v>
      </c>
      <c r="U6">
        <f t="shared" si="0"/>
        <v>495352</v>
      </c>
      <c r="V6">
        <v>55.3</v>
      </c>
      <c r="W6" t="s">
        <v>112</v>
      </c>
      <c r="X6">
        <v>8.3000000000000007</v>
      </c>
      <c r="Y6">
        <v>35313774</v>
      </c>
      <c r="Z6">
        <v>34875282</v>
      </c>
      <c r="AA6">
        <f t="shared" si="1"/>
        <v>438492</v>
      </c>
      <c r="AB6">
        <v>55.4</v>
      </c>
      <c r="AC6" t="s">
        <v>83</v>
      </c>
      <c r="AD6">
        <v>8.3000000000000007</v>
      </c>
      <c r="AE6">
        <v>36307680</v>
      </c>
      <c r="AF6">
        <v>35927720</v>
      </c>
      <c r="AG6">
        <f t="shared" si="2"/>
        <v>379960</v>
      </c>
      <c r="AH6">
        <v>68.3</v>
      </c>
      <c r="AI6" s="20"/>
      <c r="AJ6" s="20"/>
      <c r="AK6" s="18"/>
      <c r="AL6" s="18"/>
      <c r="AM6" s="18"/>
      <c r="AN6" s="18"/>
      <c r="AO6" s="18"/>
      <c r="AX6" s="18"/>
      <c r="AY6" s="18"/>
      <c r="AZ6" s="18"/>
      <c r="BA6" s="18"/>
      <c r="BB6" s="18"/>
      <c r="BC6" s="18"/>
      <c r="BD6" s="20"/>
      <c r="BE6" s="18"/>
    </row>
    <row r="7" spans="1:57" x14ac:dyDescent="0.2">
      <c r="A7" t="s">
        <v>5</v>
      </c>
      <c r="B7" t="s">
        <v>37</v>
      </c>
      <c r="C7" t="s">
        <v>36</v>
      </c>
      <c r="D7">
        <v>2</v>
      </c>
      <c r="E7" s="1">
        <v>44136</v>
      </c>
      <c r="F7" t="s">
        <v>43</v>
      </c>
      <c r="G7" s="4">
        <v>7.2</v>
      </c>
      <c r="H7" s="3">
        <v>0.24329999999999996</v>
      </c>
      <c r="I7" t="s">
        <v>44</v>
      </c>
      <c r="J7" s="4">
        <v>7.2400000000000089E-2</v>
      </c>
      <c r="K7" s="4">
        <v>0.11130000000000001</v>
      </c>
      <c r="L7">
        <f>AVERAGE(G7:G10)</f>
        <v>7.6049999999999995</v>
      </c>
      <c r="M7" s="11">
        <f>AVERAGE(H7:H10)</f>
        <v>0.23513333333333333</v>
      </c>
      <c r="N7" s="11">
        <f>AVERAGE(I7:I10)</f>
        <v>0.60670000000000002</v>
      </c>
      <c r="O7" s="11">
        <f>AVERAGE(J7:J10)</f>
        <v>6.2433333333333361E-2</v>
      </c>
      <c r="P7" s="11">
        <f>AVERAGE(K7:K10)</f>
        <v>0.13064999999999999</v>
      </c>
      <c r="Q7" t="s">
        <v>56</v>
      </c>
      <c r="R7" s="4">
        <v>7.2</v>
      </c>
      <c r="S7">
        <v>39925558</v>
      </c>
      <c r="T7">
        <v>39312024</v>
      </c>
      <c r="U7">
        <f t="shared" si="0"/>
        <v>613534</v>
      </c>
      <c r="V7">
        <v>52.3</v>
      </c>
      <c r="W7" t="s">
        <v>113</v>
      </c>
      <c r="X7">
        <v>7.8</v>
      </c>
      <c r="Y7">
        <v>34395824</v>
      </c>
      <c r="Z7">
        <v>33923488</v>
      </c>
      <c r="AA7">
        <f t="shared" si="1"/>
        <v>472336</v>
      </c>
      <c r="AB7">
        <v>54.8</v>
      </c>
      <c r="AC7" t="s">
        <v>84</v>
      </c>
      <c r="AD7">
        <v>8.6</v>
      </c>
      <c r="AE7">
        <v>38315696</v>
      </c>
      <c r="AF7">
        <v>38002604</v>
      </c>
      <c r="AG7">
        <f t="shared" si="2"/>
        <v>313092</v>
      </c>
      <c r="AH7">
        <v>66.599999999999994</v>
      </c>
      <c r="AI7" s="20"/>
      <c r="AJ7" s="20"/>
      <c r="AK7" s="18"/>
      <c r="AL7" s="18"/>
      <c r="AM7" s="18"/>
      <c r="AN7" s="18"/>
      <c r="AO7" s="18"/>
      <c r="AX7" s="18"/>
      <c r="AY7" s="18"/>
      <c r="AZ7" s="18"/>
      <c r="BA7" s="18"/>
      <c r="BB7" s="18"/>
      <c r="BC7" s="18"/>
      <c r="BD7" s="20"/>
      <c r="BE7" s="18"/>
    </row>
    <row r="8" spans="1:57" x14ac:dyDescent="0.2">
      <c r="A8" t="s">
        <v>6</v>
      </c>
      <c r="B8" t="s">
        <v>37</v>
      </c>
      <c r="C8" t="s">
        <v>36</v>
      </c>
      <c r="D8">
        <v>2</v>
      </c>
      <c r="E8" s="1">
        <v>44136</v>
      </c>
      <c r="F8" t="s">
        <v>43</v>
      </c>
      <c r="G8" s="4">
        <v>7.32</v>
      </c>
      <c r="H8" s="3">
        <v>0.23050000000000001</v>
      </c>
      <c r="I8" s="4">
        <v>0.6048</v>
      </c>
      <c r="J8" t="s">
        <v>44</v>
      </c>
      <c r="K8" s="4">
        <v>0.11900000000000001</v>
      </c>
      <c r="L8">
        <f>AVERAGE(G7:G10)</f>
        <v>7.6049999999999995</v>
      </c>
      <c r="M8" s="11">
        <f>AVERAGE(H7:H10)</f>
        <v>0.23513333333333333</v>
      </c>
      <c r="N8" s="11">
        <f>AVERAGE(I7:I10)</f>
        <v>0.60670000000000002</v>
      </c>
      <c r="O8" s="11">
        <f>AVERAGE(J7:J10)</f>
        <v>6.2433333333333361E-2</v>
      </c>
      <c r="P8" s="11">
        <f>AVERAGE(K7:K10)</f>
        <v>0.13064999999999999</v>
      </c>
      <c r="Q8" t="s">
        <v>57</v>
      </c>
      <c r="R8" s="4">
        <v>6.7</v>
      </c>
      <c r="S8">
        <v>39181856</v>
      </c>
      <c r="T8">
        <v>38701906</v>
      </c>
      <c r="U8">
        <f t="shared" si="0"/>
        <v>479950</v>
      </c>
      <c r="V8">
        <v>50.9</v>
      </c>
      <c r="W8" t="s">
        <v>114</v>
      </c>
      <c r="X8">
        <v>7.4</v>
      </c>
      <c r="Y8">
        <v>33781796</v>
      </c>
      <c r="Z8">
        <v>33429322</v>
      </c>
      <c r="AA8">
        <f t="shared" si="1"/>
        <v>352474</v>
      </c>
      <c r="AB8">
        <v>53.4</v>
      </c>
      <c r="AC8" t="s">
        <v>85</v>
      </c>
      <c r="AD8">
        <v>8.9</v>
      </c>
      <c r="AE8">
        <v>39177754</v>
      </c>
      <c r="AF8">
        <v>38884822</v>
      </c>
      <c r="AG8">
        <f t="shared" si="2"/>
        <v>292932</v>
      </c>
      <c r="AH8">
        <v>67.400000000000006</v>
      </c>
      <c r="AI8" s="20"/>
      <c r="AJ8" s="20"/>
      <c r="AK8" s="18"/>
      <c r="AL8" s="18"/>
      <c r="AM8" s="18"/>
      <c r="AN8" s="18"/>
      <c r="AO8" s="18"/>
      <c r="AX8" s="18"/>
      <c r="AY8" s="18"/>
      <c r="AZ8" s="18"/>
      <c r="BA8" s="18"/>
      <c r="BB8" s="18"/>
      <c r="BC8" s="18"/>
      <c r="BD8" s="20"/>
      <c r="BE8" s="18"/>
    </row>
    <row r="9" spans="1:57" x14ac:dyDescent="0.2">
      <c r="A9" t="s">
        <v>7</v>
      </c>
      <c r="B9" t="s">
        <v>37</v>
      </c>
      <c r="C9" t="s">
        <v>36</v>
      </c>
      <c r="D9">
        <v>2</v>
      </c>
      <c r="E9" s="1">
        <v>44136</v>
      </c>
      <c r="F9" t="s">
        <v>41</v>
      </c>
      <c r="G9" s="4">
        <v>7.6</v>
      </c>
      <c r="H9" s="3">
        <v>0.23160000000000003</v>
      </c>
      <c r="I9" s="4">
        <v>0.66410000000000002</v>
      </c>
      <c r="J9" s="4">
        <v>5.8500000000000003E-2</v>
      </c>
      <c r="K9" s="4">
        <v>0.17889999999999998</v>
      </c>
      <c r="L9">
        <f>AVERAGE(G7:G10)</f>
        <v>7.6049999999999995</v>
      </c>
      <c r="M9" s="11">
        <f>AVERAGE(H7:H10)</f>
        <v>0.23513333333333333</v>
      </c>
      <c r="N9" s="11">
        <f>AVERAGE(I7:I10)</f>
        <v>0.60670000000000002</v>
      </c>
      <c r="O9" s="11">
        <f>AVERAGE(J7:J10)</f>
        <v>6.2433333333333361E-2</v>
      </c>
      <c r="P9" s="11">
        <f>AVERAGE(K7:K10)</f>
        <v>0.13064999999999999</v>
      </c>
      <c r="Q9" t="s">
        <v>58</v>
      </c>
      <c r="R9" s="4">
        <v>7.3</v>
      </c>
      <c r="S9">
        <v>38451588</v>
      </c>
      <c r="T9">
        <v>37916808</v>
      </c>
      <c r="U9">
        <f t="shared" si="0"/>
        <v>534780</v>
      </c>
      <c r="V9">
        <v>50.3</v>
      </c>
      <c r="W9" t="s">
        <v>115</v>
      </c>
      <c r="X9">
        <v>7.1</v>
      </c>
      <c r="Y9">
        <v>32193002</v>
      </c>
      <c r="Z9">
        <v>31820206</v>
      </c>
      <c r="AA9">
        <f t="shared" si="1"/>
        <v>372796</v>
      </c>
      <c r="AB9">
        <v>52.5</v>
      </c>
      <c r="AC9" t="s">
        <v>86</v>
      </c>
      <c r="AD9">
        <v>7.5</v>
      </c>
      <c r="AE9">
        <v>40876026</v>
      </c>
      <c r="AF9">
        <v>40503952</v>
      </c>
      <c r="AG9">
        <f t="shared" si="2"/>
        <v>372074</v>
      </c>
      <c r="AH9">
        <v>63.4</v>
      </c>
      <c r="AI9" s="20"/>
      <c r="AJ9" s="20"/>
      <c r="AK9" s="18"/>
      <c r="AL9" s="18"/>
      <c r="AM9" s="18"/>
      <c r="AN9" s="18"/>
      <c r="AO9" s="18"/>
      <c r="AX9" s="18"/>
      <c r="AY9" s="18"/>
      <c r="AZ9" s="18"/>
      <c r="BA9" s="18"/>
      <c r="BB9" s="18"/>
      <c r="BC9" s="18"/>
      <c r="BD9" s="20"/>
      <c r="BE9" s="18"/>
    </row>
    <row r="10" spans="1:57" x14ac:dyDescent="0.2">
      <c r="A10" t="s">
        <v>8</v>
      </c>
      <c r="B10" t="s">
        <v>37</v>
      </c>
      <c r="C10" t="s">
        <v>36</v>
      </c>
      <c r="D10">
        <v>2</v>
      </c>
      <c r="E10" s="1">
        <v>44136</v>
      </c>
      <c r="F10" t="s">
        <v>41</v>
      </c>
      <c r="G10" s="4">
        <v>8.3000000000000007</v>
      </c>
      <c r="H10" s="3" t="s">
        <v>44</v>
      </c>
      <c r="I10" s="4">
        <v>0.55120000000000002</v>
      </c>
      <c r="J10" s="4">
        <v>5.6399999999999978E-2</v>
      </c>
      <c r="K10" s="4">
        <v>0.11339999999999997</v>
      </c>
      <c r="L10">
        <f>AVERAGE(G7:G10)</f>
        <v>7.6049999999999995</v>
      </c>
      <c r="M10" s="11">
        <f>AVERAGE(H7:H10)</f>
        <v>0.23513333333333333</v>
      </c>
      <c r="N10" s="11">
        <f>AVERAGE(I7:I10)</f>
        <v>0.60670000000000002</v>
      </c>
      <c r="O10" s="11">
        <f>AVERAGE(J7:J10)</f>
        <v>6.2433333333333361E-2</v>
      </c>
      <c r="P10" s="11">
        <f>AVERAGE(K7:K10)</f>
        <v>0.13064999999999999</v>
      </c>
      <c r="Q10" t="s">
        <v>59</v>
      </c>
      <c r="R10" s="4">
        <v>8.1</v>
      </c>
      <c r="S10">
        <v>39381400</v>
      </c>
      <c r="T10">
        <v>38920846</v>
      </c>
      <c r="U10">
        <f t="shared" si="0"/>
        <v>460554</v>
      </c>
      <c r="V10">
        <v>55.2</v>
      </c>
      <c r="W10" t="s">
        <v>116</v>
      </c>
      <c r="X10">
        <v>8</v>
      </c>
      <c r="Y10">
        <v>32562154</v>
      </c>
      <c r="Z10">
        <v>32187232</v>
      </c>
      <c r="AA10">
        <f t="shared" si="1"/>
        <v>374922</v>
      </c>
      <c r="AB10">
        <v>55.5</v>
      </c>
      <c r="AC10" t="s">
        <v>87</v>
      </c>
      <c r="AD10">
        <v>8.9</v>
      </c>
      <c r="AE10">
        <v>34312308</v>
      </c>
      <c r="AF10">
        <v>34013794</v>
      </c>
      <c r="AG10">
        <f t="shared" si="2"/>
        <v>298514</v>
      </c>
      <c r="AH10">
        <v>68.099999999999994</v>
      </c>
      <c r="AI10" s="20"/>
      <c r="AJ10" s="20"/>
      <c r="AK10" s="18"/>
      <c r="AL10" s="18"/>
      <c r="AM10" s="18"/>
      <c r="AN10" s="18"/>
      <c r="AO10" s="18"/>
      <c r="AX10" s="18"/>
      <c r="AY10" s="18"/>
      <c r="AZ10" s="18"/>
      <c r="BA10" s="17"/>
      <c r="BB10" s="18"/>
      <c r="BC10" s="18"/>
      <c r="BD10" s="20"/>
      <c r="BE10" s="18"/>
    </row>
    <row r="11" spans="1:57" x14ac:dyDescent="0.2">
      <c r="A11" t="s">
        <v>9</v>
      </c>
      <c r="B11" t="s">
        <v>38</v>
      </c>
      <c r="C11" t="s">
        <v>36</v>
      </c>
      <c r="D11">
        <v>3</v>
      </c>
      <c r="E11" s="1">
        <v>44228</v>
      </c>
      <c r="F11" t="s">
        <v>43</v>
      </c>
      <c r="G11" s="6">
        <v>6.55</v>
      </c>
      <c r="H11" s="3">
        <v>0.21299999999999999</v>
      </c>
      <c r="I11" s="4">
        <v>0.83770000000000011</v>
      </c>
      <c r="J11" s="4">
        <v>5.0200000000000002E-2</v>
      </c>
      <c r="K11" s="4">
        <v>0.13200000000000001</v>
      </c>
      <c r="L11">
        <f>AVERAGE(G11:G15)</f>
        <v>6.88</v>
      </c>
      <c r="M11" s="11">
        <f>AVERAGE(H11:H15)</f>
        <v>0.22559999999999999</v>
      </c>
      <c r="N11" s="11">
        <f>AVERAGE(I11:I15)</f>
        <v>0.67708000000000002</v>
      </c>
      <c r="O11" s="11">
        <f>AVERAGE(J11:J15)</f>
        <v>4.8099999999999997E-2</v>
      </c>
      <c r="P11" s="11">
        <f>AVERAGE(K11:K15)</f>
        <v>0.17202499999999998</v>
      </c>
      <c r="Q11" t="s">
        <v>60</v>
      </c>
      <c r="R11" s="4">
        <v>7.2</v>
      </c>
      <c r="S11" s="12">
        <v>40344368</v>
      </c>
      <c r="T11">
        <v>39853698</v>
      </c>
      <c r="U11">
        <f t="shared" si="0"/>
        <v>490670</v>
      </c>
      <c r="V11">
        <v>48.1</v>
      </c>
      <c r="W11" t="s">
        <v>117</v>
      </c>
      <c r="X11">
        <v>7.8</v>
      </c>
      <c r="Y11">
        <v>40993428</v>
      </c>
      <c r="Z11">
        <v>40406546</v>
      </c>
      <c r="AA11">
        <f t="shared" si="1"/>
        <v>586882</v>
      </c>
      <c r="AB11">
        <v>52.8</v>
      </c>
      <c r="AC11" t="s">
        <v>88</v>
      </c>
      <c r="AD11">
        <v>8.8000000000000007</v>
      </c>
      <c r="AE11">
        <v>35672000</v>
      </c>
      <c r="AF11">
        <v>35258538</v>
      </c>
      <c r="AG11">
        <f t="shared" si="2"/>
        <v>413462</v>
      </c>
      <c r="AH11">
        <v>66.7</v>
      </c>
      <c r="AI11" s="20"/>
      <c r="AJ11" s="20"/>
      <c r="AK11" s="18"/>
      <c r="AL11" s="18"/>
      <c r="AM11" s="18"/>
      <c r="AN11" s="18"/>
      <c r="AO11" s="18"/>
      <c r="AX11" s="18"/>
      <c r="AY11" s="18"/>
      <c r="AZ11" s="18"/>
      <c r="BA11" s="17"/>
      <c r="BB11" s="18"/>
      <c r="BC11" s="18"/>
      <c r="BD11" s="20"/>
      <c r="BE11" s="18"/>
    </row>
    <row r="12" spans="1:57" x14ac:dyDescent="0.2">
      <c r="A12" t="s">
        <v>10</v>
      </c>
      <c r="B12" t="s">
        <v>38</v>
      </c>
      <c r="C12" t="s">
        <v>36</v>
      </c>
      <c r="D12">
        <v>3</v>
      </c>
      <c r="E12" s="1">
        <v>44228</v>
      </c>
      <c r="F12" t="s">
        <v>41</v>
      </c>
      <c r="G12" s="6">
        <v>6.72</v>
      </c>
      <c r="H12" s="3">
        <v>0.20019999999999999</v>
      </c>
      <c r="I12" s="4">
        <v>0.71399999999999997</v>
      </c>
      <c r="J12" s="4">
        <v>4.2599999999999999E-2</v>
      </c>
      <c r="K12" s="2">
        <v>0.3</v>
      </c>
      <c r="L12">
        <f>AVERAGE(G11:G15)</f>
        <v>6.88</v>
      </c>
      <c r="M12" s="11">
        <f>AVERAGE(H11:H15)</f>
        <v>0.22559999999999999</v>
      </c>
      <c r="N12" s="11">
        <f>AVERAGE(I11:I15)</f>
        <v>0.67708000000000002</v>
      </c>
      <c r="O12" s="11">
        <f>AVERAGE(J11:J15)</f>
        <v>4.8099999999999997E-2</v>
      </c>
      <c r="P12" s="11">
        <f>AVERAGE(K11:K15)</f>
        <v>0.17202499999999998</v>
      </c>
      <c r="Q12" t="s">
        <v>61</v>
      </c>
      <c r="R12" s="4">
        <v>8.1999999999999993</v>
      </c>
      <c r="S12">
        <v>36151626</v>
      </c>
      <c r="T12">
        <v>35851934</v>
      </c>
      <c r="U12">
        <f t="shared" si="0"/>
        <v>299692</v>
      </c>
      <c r="V12">
        <v>61.5</v>
      </c>
      <c r="W12" t="s">
        <v>118</v>
      </c>
      <c r="X12">
        <v>8</v>
      </c>
      <c r="Y12">
        <v>36946964</v>
      </c>
      <c r="Z12">
        <v>36483770</v>
      </c>
      <c r="AA12">
        <f t="shared" si="1"/>
        <v>463194</v>
      </c>
      <c r="AB12">
        <v>55</v>
      </c>
      <c r="AC12" t="s">
        <v>89</v>
      </c>
      <c r="AD12">
        <v>8.9</v>
      </c>
      <c r="AE12">
        <v>32789192</v>
      </c>
      <c r="AF12">
        <v>32452156</v>
      </c>
      <c r="AG12">
        <f t="shared" si="2"/>
        <v>337036</v>
      </c>
      <c r="AH12">
        <v>68.8</v>
      </c>
      <c r="AI12" s="20"/>
      <c r="AJ12" s="20"/>
      <c r="AK12" s="18"/>
      <c r="AL12" s="18"/>
      <c r="AM12" s="18"/>
      <c r="AN12" s="18"/>
      <c r="AO12" s="18"/>
      <c r="AX12" s="18"/>
      <c r="AY12" s="18"/>
      <c r="AZ12" s="18"/>
      <c r="BA12" s="18"/>
      <c r="BB12" s="18"/>
      <c r="BC12" s="18"/>
      <c r="BD12" s="20"/>
      <c r="BE12" s="18"/>
    </row>
    <row r="13" spans="1:57" x14ac:dyDescent="0.2">
      <c r="A13" t="s">
        <v>11</v>
      </c>
      <c r="B13" t="s">
        <v>38</v>
      </c>
      <c r="C13" t="s">
        <v>36</v>
      </c>
      <c r="D13">
        <v>3</v>
      </c>
      <c r="E13" s="1">
        <v>44228</v>
      </c>
      <c r="F13" t="s">
        <v>41</v>
      </c>
      <c r="G13" s="6">
        <v>6.5</v>
      </c>
      <c r="H13" s="3">
        <v>0.2482</v>
      </c>
      <c r="I13" s="4">
        <v>0.56379999999999997</v>
      </c>
      <c r="J13" s="4">
        <v>5.4399999999999997E-2</v>
      </c>
      <c r="K13" t="s">
        <v>44</v>
      </c>
      <c r="L13">
        <f>AVERAGE(G11:G15)</f>
        <v>6.88</v>
      </c>
      <c r="M13" s="11">
        <f>AVERAGE(H11:H15)</f>
        <v>0.22559999999999999</v>
      </c>
      <c r="N13" s="11">
        <f>AVERAGE(I11:I15)</f>
        <v>0.67708000000000002</v>
      </c>
      <c r="O13" s="11">
        <f>AVERAGE(J11:J15)</f>
        <v>4.8099999999999997E-2</v>
      </c>
      <c r="P13" s="11">
        <f>AVERAGE(K11:K15)</f>
        <v>0.17202499999999998</v>
      </c>
      <c r="Q13" t="s">
        <v>62</v>
      </c>
      <c r="R13" s="4">
        <v>6.9</v>
      </c>
      <c r="S13">
        <v>31980600</v>
      </c>
      <c r="T13">
        <v>31553202</v>
      </c>
      <c r="U13">
        <f t="shared" si="0"/>
        <v>427398</v>
      </c>
      <c r="V13">
        <v>53.1</v>
      </c>
      <c r="W13" t="s">
        <v>119</v>
      </c>
      <c r="X13">
        <v>7.6</v>
      </c>
      <c r="Y13">
        <v>41251048</v>
      </c>
      <c r="Z13">
        <v>40670538</v>
      </c>
      <c r="AA13">
        <f t="shared" si="1"/>
        <v>580510</v>
      </c>
      <c r="AB13">
        <v>54.6</v>
      </c>
      <c r="AC13" t="s">
        <v>90</v>
      </c>
      <c r="AD13">
        <v>8.8000000000000007</v>
      </c>
      <c r="AE13">
        <v>31957692</v>
      </c>
      <c r="AF13">
        <v>31655716</v>
      </c>
      <c r="AG13">
        <f t="shared" si="2"/>
        <v>301976</v>
      </c>
      <c r="AH13">
        <v>67</v>
      </c>
      <c r="AI13" s="20"/>
      <c r="AJ13" s="20"/>
      <c r="AK13" s="18"/>
      <c r="AL13" s="18"/>
      <c r="AM13" s="18"/>
      <c r="AN13" s="18"/>
      <c r="AO13" s="18"/>
      <c r="AX13" s="18"/>
      <c r="AY13" s="18"/>
      <c r="AZ13" s="18"/>
      <c r="BA13" s="17"/>
      <c r="BB13" s="18"/>
      <c r="BC13" s="18"/>
      <c r="BD13" s="20"/>
      <c r="BE13" s="18"/>
    </row>
    <row r="14" spans="1:57" x14ac:dyDescent="0.2">
      <c r="A14" t="s">
        <v>12</v>
      </c>
      <c r="B14" t="s">
        <v>38</v>
      </c>
      <c r="C14" t="s">
        <v>36</v>
      </c>
      <c r="D14">
        <v>3</v>
      </c>
      <c r="E14" s="1">
        <v>44228</v>
      </c>
      <c r="F14" t="s">
        <v>41</v>
      </c>
      <c r="G14" s="6">
        <v>7.41</v>
      </c>
      <c r="H14" s="3">
        <v>0.24099999999999999</v>
      </c>
      <c r="I14" s="4">
        <v>0.59310000000000007</v>
      </c>
      <c r="J14" s="4">
        <v>5.16E-2</v>
      </c>
      <c r="K14" s="4">
        <v>0.14069999999999999</v>
      </c>
      <c r="L14">
        <f>AVERAGE(G11:G15)</f>
        <v>6.88</v>
      </c>
      <c r="M14" s="11">
        <f>AVERAGE(H11:H15)</f>
        <v>0.22559999999999999</v>
      </c>
      <c r="N14" s="11">
        <f>AVERAGE(I11:I15)</f>
        <v>0.67708000000000002</v>
      </c>
      <c r="O14" s="11">
        <f>AVERAGE(J11:J15)</f>
        <v>4.8099999999999997E-2</v>
      </c>
      <c r="P14" s="11">
        <f>AVERAGE(K11:K15)</f>
        <v>0.17202499999999998</v>
      </c>
      <c r="Q14" t="s">
        <v>63</v>
      </c>
      <c r="R14" s="4">
        <v>8</v>
      </c>
      <c r="S14">
        <v>42743272</v>
      </c>
      <c r="T14">
        <v>42156486</v>
      </c>
      <c r="U14">
        <f t="shared" si="0"/>
        <v>586786</v>
      </c>
      <c r="V14">
        <v>54.4</v>
      </c>
      <c r="W14" t="s">
        <v>120</v>
      </c>
      <c r="X14">
        <v>8</v>
      </c>
      <c r="Y14">
        <v>43073268</v>
      </c>
      <c r="Z14">
        <v>42556508</v>
      </c>
      <c r="AA14">
        <f t="shared" si="1"/>
        <v>516760</v>
      </c>
      <c r="AB14">
        <v>56.2</v>
      </c>
      <c r="AC14" t="s">
        <v>91</v>
      </c>
      <c r="AD14">
        <v>8.6999999999999993</v>
      </c>
      <c r="AE14">
        <v>30393756</v>
      </c>
      <c r="AF14">
        <v>30105144</v>
      </c>
      <c r="AG14">
        <f t="shared" si="2"/>
        <v>288612</v>
      </c>
      <c r="AH14">
        <v>66</v>
      </c>
      <c r="AI14" s="20"/>
      <c r="AJ14" s="20"/>
      <c r="AK14" s="18"/>
      <c r="AL14" s="18"/>
      <c r="AM14" s="18"/>
      <c r="AN14" s="18"/>
      <c r="AO14" s="18"/>
      <c r="AX14" s="18"/>
      <c r="AY14" s="18"/>
      <c r="AZ14" s="18"/>
      <c r="BA14" s="18"/>
      <c r="BB14" s="18"/>
      <c r="BC14" s="18"/>
      <c r="BD14" s="20"/>
      <c r="BE14" s="18"/>
    </row>
    <row r="15" spans="1:57" x14ac:dyDescent="0.2">
      <c r="A15" t="s">
        <v>13</v>
      </c>
      <c r="B15" t="s">
        <v>38</v>
      </c>
      <c r="C15" t="s">
        <v>36</v>
      </c>
      <c r="D15">
        <v>3</v>
      </c>
      <c r="E15" s="1">
        <v>44228</v>
      </c>
      <c r="F15" t="s">
        <v>41</v>
      </c>
      <c r="G15" s="6">
        <v>7.22</v>
      </c>
      <c r="H15" s="3" t="s">
        <v>44</v>
      </c>
      <c r="I15" s="4">
        <v>0.67679999999999996</v>
      </c>
      <c r="J15" s="4">
        <v>4.1700000000000001E-2</v>
      </c>
      <c r="K15" s="4">
        <v>0.1154</v>
      </c>
      <c r="L15">
        <f>AVERAGE(G11:G15)</f>
        <v>6.88</v>
      </c>
      <c r="M15" s="11">
        <f>AVERAGE(H11:H15)</f>
        <v>0.22559999999999999</v>
      </c>
      <c r="N15" s="11">
        <f>AVERAGE(I11:I15)</f>
        <v>0.67708000000000002</v>
      </c>
      <c r="O15" s="11">
        <f>AVERAGE(J11:J15)</f>
        <v>4.8099999999999997E-2</v>
      </c>
      <c r="P15" s="11">
        <f>AVERAGE(K11:K15)</f>
        <v>0.17202499999999998</v>
      </c>
      <c r="Q15" t="s">
        <v>64</v>
      </c>
      <c r="R15" s="4">
        <v>7.5</v>
      </c>
      <c r="S15">
        <v>42466986</v>
      </c>
      <c r="T15">
        <v>41825916</v>
      </c>
      <c r="U15">
        <f t="shared" si="0"/>
        <v>641070</v>
      </c>
      <c r="V15">
        <v>53.7</v>
      </c>
      <c r="W15" t="s">
        <v>121</v>
      </c>
      <c r="X15">
        <v>7.5</v>
      </c>
      <c r="Y15">
        <v>38552370</v>
      </c>
      <c r="Z15">
        <v>38052868</v>
      </c>
      <c r="AA15">
        <f t="shared" si="1"/>
        <v>499502</v>
      </c>
      <c r="AB15">
        <v>54.8</v>
      </c>
      <c r="AC15" t="s">
        <v>92</v>
      </c>
      <c r="AD15">
        <v>8.8000000000000007</v>
      </c>
      <c r="AE15">
        <v>32612972</v>
      </c>
      <c r="AF15">
        <v>32285784</v>
      </c>
      <c r="AG15">
        <f t="shared" si="2"/>
        <v>327188</v>
      </c>
      <c r="AH15">
        <v>67.400000000000006</v>
      </c>
      <c r="AI15" s="20"/>
      <c r="AJ15" s="20"/>
      <c r="AK15" s="18"/>
      <c r="AL15" s="18"/>
      <c r="AM15" s="18"/>
      <c r="AN15" s="18"/>
      <c r="AO15" s="18"/>
      <c r="AX15" s="18"/>
      <c r="AY15" s="18"/>
      <c r="AZ15" s="18"/>
      <c r="BA15" s="18"/>
      <c r="BB15" s="18"/>
      <c r="BC15" s="18"/>
      <c r="BD15" s="20"/>
      <c r="BE15" s="18"/>
    </row>
    <row r="16" spans="1:57" x14ac:dyDescent="0.2">
      <c r="A16" t="s">
        <v>14</v>
      </c>
      <c r="B16" t="s">
        <v>39</v>
      </c>
      <c r="C16" t="s">
        <v>40</v>
      </c>
      <c r="D16">
        <v>4</v>
      </c>
      <c r="E16" s="1">
        <v>44287</v>
      </c>
      <c r="F16" t="s">
        <v>41</v>
      </c>
      <c r="G16" s="8">
        <v>10.5</v>
      </c>
      <c r="H16" s="3">
        <v>0.37860000000000005</v>
      </c>
      <c r="I16" s="4">
        <v>1.1665000000000001</v>
      </c>
      <c r="J16" s="4">
        <v>0.10790000000000004</v>
      </c>
      <c r="K16" s="4">
        <v>0.17150000000000001</v>
      </c>
      <c r="L16" s="10">
        <f>AVERAGE(G16:G20)</f>
        <v>10.604000000000001</v>
      </c>
      <c r="M16" s="11">
        <f>AVERAGE(H16:H20)</f>
        <v>0.29677499999999996</v>
      </c>
      <c r="N16" s="11">
        <f>AVERAGE(I16:I20)</f>
        <v>1.21374</v>
      </c>
      <c r="O16" s="11">
        <f>AVERAGE(J16:J20)</f>
        <v>0.11180000000000001</v>
      </c>
      <c r="P16" s="11">
        <f>AVERAGE(K16:K20)</f>
        <v>0.17273999999999998</v>
      </c>
      <c r="Q16" t="s">
        <v>65</v>
      </c>
      <c r="R16" s="4">
        <v>7.9</v>
      </c>
      <c r="S16">
        <v>41651156</v>
      </c>
      <c r="T16">
        <v>40997884</v>
      </c>
      <c r="U16">
        <f t="shared" si="0"/>
        <v>653272</v>
      </c>
      <c r="V16">
        <v>53.2</v>
      </c>
      <c r="W16" t="s">
        <v>122</v>
      </c>
      <c r="X16">
        <v>8.9</v>
      </c>
      <c r="Y16">
        <v>43262118</v>
      </c>
      <c r="Z16">
        <v>42657608</v>
      </c>
      <c r="AA16">
        <f t="shared" si="1"/>
        <v>604510</v>
      </c>
      <c r="AB16">
        <v>56.3</v>
      </c>
      <c r="AC16" t="s">
        <v>93</v>
      </c>
      <c r="AD16">
        <v>8.8000000000000007</v>
      </c>
      <c r="AE16">
        <v>43516094</v>
      </c>
      <c r="AF16">
        <v>43087708</v>
      </c>
      <c r="AG16">
        <f t="shared" si="2"/>
        <v>428386</v>
      </c>
      <c r="AH16">
        <v>64.099999999999994</v>
      </c>
      <c r="AI16" s="20"/>
      <c r="AJ16" s="20"/>
      <c r="AK16" s="18"/>
      <c r="AL16" s="18"/>
      <c r="AM16" s="18"/>
      <c r="AN16" s="18"/>
      <c r="AO16" s="18"/>
      <c r="AX16" s="18"/>
      <c r="AY16" s="18"/>
      <c r="AZ16" s="18"/>
      <c r="BA16" s="18"/>
      <c r="BB16" s="18"/>
      <c r="BC16" s="18"/>
      <c r="BD16" s="20"/>
      <c r="BE16" s="18"/>
    </row>
    <row r="17" spans="1:57" x14ac:dyDescent="0.2">
      <c r="A17" t="s">
        <v>15</v>
      </c>
      <c r="B17" t="s">
        <v>39</v>
      </c>
      <c r="C17" t="s">
        <v>40</v>
      </c>
      <c r="D17">
        <v>4</v>
      </c>
      <c r="E17" s="1">
        <v>44287</v>
      </c>
      <c r="F17" t="s">
        <v>41</v>
      </c>
      <c r="G17" s="8">
        <v>11.01</v>
      </c>
      <c r="H17" s="3">
        <v>0.27309999999999995</v>
      </c>
      <c r="I17" s="4">
        <v>1.3526</v>
      </c>
      <c r="J17" s="4">
        <v>0.12959999999999991</v>
      </c>
      <c r="K17" s="4">
        <v>0.17599999999999999</v>
      </c>
      <c r="L17">
        <f>AVERAGE(G16:G20)</f>
        <v>10.604000000000001</v>
      </c>
      <c r="M17" s="11">
        <f>AVERAGE(H16:H20)</f>
        <v>0.29677499999999996</v>
      </c>
      <c r="N17" s="11">
        <f>AVERAGE(I16:I20)</f>
        <v>1.21374</v>
      </c>
      <c r="O17" s="11">
        <f>AVERAGE(J16:J20)</f>
        <v>0.11180000000000001</v>
      </c>
      <c r="P17" s="11">
        <f>AVERAGE(K16:K20)</f>
        <v>0.17273999999999998</v>
      </c>
      <c r="Q17" t="s">
        <v>66</v>
      </c>
      <c r="R17" s="4">
        <v>8.6999999999999993</v>
      </c>
      <c r="S17">
        <v>36966132</v>
      </c>
      <c r="T17">
        <v>36552296</v>
      </c>
      <c r="U17">
        <f t="shared" si="0"/>
        <v>413836</v>
      </c>
      <c r="V17">
        <v>61</v>
      </c>
      <c r="W17" t="s">
        <v>123</v>
      </c>
      <c r="X17">
        <v>8.5</v>
      </c>
      <c r="Y17">
        <v>39760968</v>
      </c>
      <c r="Z17">
        <v>39290378</v>
      </c>
      <c r="AA17">
        <f t="shared" si="1"/>
        <v>470590</v>
      </c>
      <c r="AB17">
        <v>56.3</v>
      </c>
      <c r="AC17" t="s">
        <v>94</v>
      </c>
      <c r="AD17">
        <v>8.1</v>
      </c>
      <c r="AE17">
        <v>39509678</v>
      </c>
      <c r="AF17">
        <v>39041738</v>
      </c>
      <c r="AG17">
        <f t="shared" si="2"/>
        <v>467940</v>
      </c>
      <c r="AH17">
        <v>65.400000000000006</v>
      </c>
      <c r="AI17" s="20"/>
      <c r="AJ17" s="20"/>
      <c r="AK17" s="18"/>
      <c r="AL17" s="18"/>
      <c r="AM17" s="18"/>
      <c r="AN17" s="18"/>
      <c r="AO17" s="18"/>
      <c r="AX17" s="18"/>
      <c r="AY17" s="18"/>
      <c r="AZ17" s="18"/>
      <c r="BA17" s="18"/>
      <c r="BB17" s="18"/>
      <c r="BC17" s="18"/>
      <c r="BD17" s="20"/>
      <c r="BE17" s="18"/>
    </row>
    <row r="18" spans="1:57" x14ac:dyDescent="0.2">
      <c r="A18" t="s">
        <v>16</v>
      </c>
      <c r="B18" t="s">
        <v>39</v>
      </c>
      <c r="C18" t="s">
        <v>40</v>
      </c>
      <c r="D18">
        <v>4</v>
      </c>
      <c r="E18" s="1">
        <v>44287</v>
      </c>
      <c r="F18" t="s">
        <v>41</v>
      </c>
      <c r="G18" s="8">
        <v>10.3</v>
      </c>
      <c r="H18" s="3">
        <v>0.27269999999999994</v>
      </c>
      <c r="I18" s="4">
        <v>1.0078</v>
      </c>
      <c r="J18" s="4">
        <v>0.12380000000000008</v>
      </c>
      <c r="K18" s="4">
        <v>0.18989999999999999</v>
      </c>
      <c r="L18">
        <f>AVERAGE(G16:G20)</f>
        <v>10.604000000000001</v>
      </c>
      <c r="M18" s="11">
        <f>AVERAGE(H16:H20)</f>
        <v>0.29677499999999996</v>
      </c>
      <c r="N18" s="11">
        <f>AVERAGE(I16:I20)</f>
        <v>1.21374</v>
      </c>
      <c r="O18" s="11">
        <f>AVERAGE(J16:J20)</f>
        <v>0.11180000000000001</v>
      </c>
      <c r="P18" s="11">
        <f>AVERAGE(K16:K20)</f>
        <v>0.17273999999999998</v>
      </c>
      <c r="Q18" t="s">
        <v>67</v>
      </c>
      <c r="R18" s="4">
        <v>6.4</v>
      </c>
      <c r="S18">
        <v>42367552</v>
      </c>
      <c r="T18">
        <v>41733740</v>
      </c>
      <c r="U18">
        <f t="shared" si="0"/>
        <v>633812</v>
      </c>
      <c r="V18">
        <v>48.5</v>
      </c>
      <c r="W18" t="s">
        <v>124</v>
      </c>
      <c r="X18">
        <v>8.3000000000000007</v>
      </c>
      <c r="Y18">
        <v>34934642</v>
      </c>
      <c r="Z18">
        <v>34494988</v>
      </c>
      <c r="AA18">
        <f t="shared" si="1"/>
        <v>439654</v>
      </c>
      <c r="AB18">
        <v>52.5</v>
      </c>
      <c r="AC18" t="s">
        <v>95</v>
      </c>
      <c r="AD18">
        <v>8.5</v>
      </c>
      <c r="AE18">
        <v>39793212</v>
      </c>
      <c r="AF18">
        <v>39559674</v>
      </c>
      <c r="AG18">
        <f t="shared" si="2"/>
        <v>233538</v>
      </c>
      <c r="AH18">
        <v>67.400000000000006</v>
      </c>
      <c r="AI18" s="20"/>
      <c r="AJ18" s="20"/>
      <c r="AK18" s="18"/>
      <c r="AL18" s="18"/>
      <c r="AM18" s="18"/>
      <c r="AN18" s="18"/>
      <c r="AO18" s="18"/>
      <c r="AX18" s="18"/>
      <c r="AY18" s="18"/>
      <c r="AZ18" s="18"/>
      <c r="BA18" s="18"/>
      <c r="BB18" s="18"/>
      <c r="BC18" s="18"/>
      <c r="BD18" s="20"/>
      <c r="BE18" s="18"/>
    </row>
    <row r="19" spans="1:57" x14ac:dyDescent="0.2">
      <c r="A19" t="s">
        <v>17</v>
      </c>
      <c r="B19" t="s">
        <v>39</v>
      </c>
      <c r="C19" t="s">
        <v>40</v>
      </c>
      <c r="D19">
        <v>4</v>
      </c>
      <c r="E19" s="1">
        <v>44287</v>
      </c>
      <c r="F19" t="s">
        <v>41</v>
      </c>
      <c r="G19" s="8">
        <v>11.4</v>
      </c>
      <c r="H19" s="3">
        <v>0.26269999999999993</v>
      </c>
      <c r="I19" s="4">
        <v>1.1836000000000002</v>
      </c>
      <c r="J19" s="4">
        <v>0.11600000000000001</v>
      </c>
      <c r="K19" s="4">
        <v>0.16489999999999999</v>
      </c>
      <c r="L19">
        <f>AVERAGE(G16:G20)</f>
        <v>10.604000000000001</v>
      </c>
      <c r="M19" s="11">
        <f>AVERAGE(H16:H20)</f>
        <v>0.29677499999999996</v>
      </c>
      <c r="N19" s="11">
        <f>AVERAGE(I16:I20)</f>
        <v>1.21374</v>
      </c>
      <c r="O19" s="11">
        <f>AVERAGE(J16:J20)</f>
        <v>0.11180000000000001</v>
      </c>
      <c r="P19" s="11">
        <f>AVERAGE(K16:K20)</f>
        <v>0.17273999999999998</v>
      </c>
      <c r="Q19" t="s">
        <v>68</v>
      </c>
      <c r="R19" s="4">
        <v>8.6999999999999993</v>
      </c>
      <c r="S19">
        <v>47441878</v>
      </c>
      <c r="T19">
        <v>46809956</v>
      </c>
      <c r="U19">
        <f t="shared" si="0"/>
        <v>631922</v>
      </c>
      <c r="V19">
        <v>58</v>
      </c>
      <c r="W19" t="s">
        <v>125</v>
      </c>
      <c r="X19">
        <v>8.8000000000000007</v>
      </c>
      <c r="Y19">
        <v>38776826</v>
      </c>
      <c r="Z19">
        <v>38294870</v>
      </c>
      <c r="AA19">
        <f t="shared" si="1"/>
        <v>481956</v>
      </c>
      <c r="AB19">
        <v>56.8</v>
      </c>
      <c r="AC19" t="s">
        <v>96</v>
      </c>
      <c r="AD19">
        <v>8.6</v>
      </c>
      <c r="AE19">
        <v>44568664</v>
      </c>
      <c r="AF19">
        <v>44165976</v>
      </c>
      <c r="AG19">
        <f t="shared" si="2"/>
        <v>402688</v>
      </c>
      <c r="AH19">
        <v>64.400000000000006</v>
      </c>
      <c r="AI19" s="20"/>
      <c r="AJ19" s="20"/>
      <c r="AK19" s="18"/>
      <c r="AL19" s="18"/>
      <c r="AM19" s="18"/>
      <c r="AN19" s="18"/>
      <c r="AO19" s="18"/>
      <c r="AX19" s="18"/>
      <c r="AY19" s="18"/>
      <c r="AZ19" s="18"/>
      <c r="BA19" s="18"/>
      <c r="BB19" s="18"/>
      <c r="BC19" s="18"/>
      <c r="BD19" s="20"/>
      <c r="BE19" s="18"/>
    </row>
    <row r="20" spans="1:57" x14ac:dyDescent="0.2">
      <c r="A20" t="s">
        <v>18</v>
      </c>
      <c r="B20" t="s">
        <v>39</v>
      </c>
      <c r="C20" t="s">
        <v>40</v>
      </c>
      <c r="D20">
        <v>4</v>
      </c>
      <c r="E20" s="1">
        <v>44287</v>
      </c>
      <c r="F20" t="s">
        <v>41</v>
      </c>
      <c r="G20" s="8">
        <v>9.81</v>
      </c>
      <c r="H20" s="4" t="s">
        <v>44</v>
      </c>
      <c r="I20" s="4">
        <v>1.3581999999999999</v>
      </c>
      <c r="J20" s="4">
        <v>8.170000000000005E-2</v>
      </c>
      <c r="K20" s="4">
        <v>0.16139999999999999</v>
      </c>
      <c r="L20">
        <f>AVERAGE(G16:G20)</f>
        <v>10.604000000000001</v>
      </c>
      <c r="M20" s="11">
        <f>AVERAGE(H16:H20)</f>
        <v>0.29677499999999996</v>
      </c>
      <c r="N20" s="11">
        <f>AVERAGE(I16:I20)</f>
        <v>1.21374</v>
      </c>
      <c r="O20" s="11">
        <f>AVERAGE(J16:J20)</f>
        <v>0.11180000000000001</v>
      </c>
      <c r="P20" s="11">
        <f>AVERAGE(K16:K20)</f>
        <v>0.17273999999999998</v>
      </c>
      <c r="Q20" t="s">
        <v>69</v>
      </c>
      <c r="R20" s="4">
        <v>8.4</v>
      </c>
      <c r="S20">
        <v>45770688</v>
      </c>
      <c r="T20">
        <v>45082344</v>
      </c>
      <c r="U20">
        <f t="shared" si="0"/>
        <v>688344</v>
      </c>
      <c r="V20" s="12">
        <v>54.5</v>
      </c>
      <c r="W20" t="s">
        <v>126</v>
      </c>
      <c r="X20">
        <v>8.6999999999999993</v>
      </c>
      <c r="Y20">
        <v>32803880</v>
      </c>
      <c r="Z20">
        <v>32489926</v>
      </c>
      <c r="AA20">
        <f t="shared" si="1"/>
        <v>313954</v>
      </c>
      <c r="AB20">
        <v>61.6</v>
      </c>
      <c r="AC20" t="s">
        <v>97</v>
      </c>
      <c r="AD20">
        <v>8.4</v>
      </c>
      <c r="AE20">
        <v>45492134</v>
      </c>
      <c r="AF20">
        <v>45044768</v>
      </c>
      <c r="AG20">
        <f t="shared" si="2"/>
        <v>447366</v>
      </c>
      <c r="AH20">
        <v>63.4</v>
      </c>
      <c r="AI20" s="20"/>
      <c r="AJ20" s="20"/>
      <c r="AK20" s="18"/>
      <c r="AL20" s="18"/>
      <c r="AM20" s="18"/>
      <c r="AN20" s="18"/>
      <c r="AO20" s="18"/>
      <c r="AX20" s="18"/>
      <c r="AY20" s="18"/>
      <c r="AZ20" s="18"/>
      <c r="BA20" s="18"/>
      <c r="BB20" s="18"/>
      <c r="BC20" s="18"/>
      <c r="BD20" s="20"/>
      <c r="BE20" s="18"/>
    </row>
    <row r="21" spans="1:57" x14ac:dyDescent="0.2">
      <c r="A21" t="s">
        <v>19</v>
      </c>
      <c r="B21" t="s">
        <v>35</v>
      </c>
      <c r="C21" t="s">
        <v>40</v>
      </c>
      <c r="D21">
        <v>5</v>
      </c>
      <c r="E21" s="1">
        <v>44348</v>
      </c>
      <c r="F21" t="s">
        <v>41</v>
      </c>
      <c r="G21" s="9">
        <v>11.64</v>
      </c>
      <c r="H21" s="3">
        <f>0.8498-0.5788</f>
        <v>0.27100000000000002</v>
      </c>
      <c r="I21" s="3">
        <f>1.4179-0.4781</f>
        <v>0.93979999999999997</v>
      </c>
      <c r="J21" s="3">
        <f>0.5702-0.4298</f>
        <v>0.14040000000000002</v>
      </c>
      <c r="K21" s="3">
        <f>0.9203-0.7684</f>
        <v>0.15190000000000003</v>
      </c>
      <c r="L21">
        <f>AVERAGE(G21:G25)</f>
        <v>12.108000000000001</v>
      </c>
      <c r="M21" s="11">
        <f>AVERAGE(H21:H25)</f>
        <v>0.25372000000000006</v>
      </c>
      <c r="N21" s="11">
        <f>AVERAGE(I21:I25)</f>
        <v>1.0289199999999998</v>
      </c>
      <c r="O21" s="11">
        <f>AVERAGE(J21:J25)</f>
        <v>0.13533999999999999</v>
      </c>
      <c r="P21" s="11">
        <f>AVERAGE(K21:K25)</f>
        <v>0.21578000000000003</v>
      </c>
      <c r="Q21" t="s">
        <v>70</v>
      </c>
      <c r="R21" s="13">
        <v>7.8</v>
      </c>
      <c r="S21">
        <v>41308568</v>
      </c>
      <c r="T21">
        <v>40777006</v>
      </c>
      <c r="U21">
        <f t="shared" si="0"/>
        <v>531562</v>
      </c>
      <c r="V21">
        <v>54.5</v>
      </c>
      <c r="W21" t="s">
        <v>127</v>
      </c>
      <c r="X21">
        <v>8.4</v>
      </c>
      <c r="Y21">
        <v>47915670</v>
      </c>
      <c r="Z21">
        <v>47228876</v>
      </c>
      <c r="AA21">
        <f t="shared" si="1"/>
        <v>686794</v>
      </c>
      <c r="AB21">
        <v>56.5</v>
      </c>
      <c r="AC21" t="s">
        <v>98</v>
      </c>
      <c r="AD21">
        <v>8.6999999999999993</v>
      </c>
      <c r="AE21">
        <v>51301438</v>
      </c>
      <c r="AF21">
        <v>50841264</v>
      </c>
      <c r="AG21">
        <f t="shared" si="2"/>
        <v>460174</v>
      </c>
      <c r="AH21">
        <v>69.2</v>
      </c>
      <c r="AI21" s="20"/>
      <c r="AJ21" s="20"/>
      <c r="AK21" s="18"/>
      <c r="AL21" s="18"/>
      <c r="AM21" s="18"/>
      <c r="AN21" s="18"/>
      <c r="AO21" s="18"/>
      <c r="AX21" s="18"/>
      <c r="AY21" s="18"/>
      <c r="AZ21" s="18"/>
      <c r="BA21" s="18"/>
      <c r="BB21" s="18"/>
      <c r="BC21" s="18"/>
      <c r="BD21" s="20"/>
      <c r="BE21" s="18"/>
    </row>
    <row r="22" spans="1:57" x14ac:dyDescent="0.2">
      <c r="A22" t="s">
        <v>20</v>
      </c>
      <c r="B22" t="s">
        <v>35</v>
      </c>
      <c r="C22" t="s">
        <v>40</v>
      </c>
      <c r="D22">
        <v>5</v>
      </c>
      <c r="E22" s="1">
        <v>44348</v>
      </c>
      <c r="F22" t="s">
        <v>41</v>
      </c>
      <c r="G22" s="9">
        <v>12.56</v>
      </c>
      <c r="H22" s="3">
        <f>0.8743-0.6396</f>
        <v>0.23470000000000002</v>
      </c>
      <c r="I22" s="3">
        <f>1.7537-0.8722</f>
        <v>0.88150000000000006</v>
      </c>
      <c r="J22" s="3">
        <f>0.6533-0.4974</f>
        <v>0.15589999999999998</v>
      </c>
      <c r="K22" s="3">
        <f>0.7325-0.5428</f>
        <v>0.18970000000000009</v>
      </c>
      <c r="L22">
        <f>AVERAGE(G21:G25)</f>
        <v>12.108000000000001</v>
      </c>
      <c r="M22" s="11">
        <f>AVERAGE(H21:H25)</f>
        <v>0.25372000000000006</v>
      </c>
      <c r="N22" s="11">
        <f>AVERAGE(I21:I25)</f>
        <v>1.0289199999999998</v>
      </c>
      <c r="O22" s="11">
        <f>AVERAGE(J21:J25)</f>
        <v>0.13533999999999999</v>
      </c>
      <c r="P22" s="11">
        <f>AVERAGE(K21:K25)</f>
        <v>0.21578000000000003</v>
      </c>
      <c r="Q22" t="s">
        <v>71</v>
      </c>
      <c r="R22" s="14">
        <v>7.1</v>
      </c>
      <c r="S22">
        <v>45242372</v>
      </c>
      <c r="T22">
        <v>44648364</v>
      </c>
      <c r="U22">
        <f t="shared" si="0"/>
        <v>594008</v>
      </c>
      <c r="V22">
        <v>53.6</v>
      </c>
      <c r="W22" t="s">
        <v>128</v>
      </c>
      <c r="X22">
        <v>8.4</v>
      </c>
      <c r="Y22">
        <v>31944710</v>
      </c>
      <c r="Z22">
        <v>31519142</v>
      </c>
      <c r="AA22">
        <f t="shared" si="1"/>
        <v>425568</v>
      </c>
      <c r="AB22">
        <v>54.2</v>
      </c>
      <c r="AC22" t="s">
        <v>99</v>
      </c>
      <c r="AD22">
        <v>8.1999999999999993</v>
      </c>
      <c r="AE22">
        <v>44200758</v>
      </c>
      <c r="AF22">
        <v>43700900</v>
      </c>
      <c r="AG22">
        <f t="shared" si="2"/>
        <v>499858</v>
      </c>
      <c r="AH22">
        <v>67</v>
      </c>
      <c r="AI22" s="20"/>
      <c r="AJ22" s="20"/>
      <c r="AK22" s="18"/>
      <c r="AL22" s="18"/>
      <c r="AM22" s="18"/>
      <c r="AN22" s="18"/>
      <c r="AO22" s="18"/>
      <c r="AX22" s="18"/>
      <c r="AY22" s="18"/>
      <c r="AZ22" s="18"/>
      <c r="BA22" s="18"/>
      <c r="BB22" s="18"/>
      <c r="BC22" s="18"/>
      <c r="BD22" s="20"/>
      <c r="BE22" s="18"/>
    </row>
    <row r="23" spans="1:57" x14ac:dyDescent="0.2">
      <c r="A23" t="s">
        <v>21</v>
      </c>
      <c r="B23" t="s">
        <v>35</v>
      </c>
      <c r="C23" t="s">
        <v>40</v>
      </c>
      <c r="D23">
        <v>5</v>
      </c>
      <c r="E23" s="1">
        <v>44348</v>
      </c>
      <c r="F23" t="s">
        <v>41</v>
      </c>
      <c r="G23" s="9">
        <v>12.4</v>
      </c>
      <c r="H23" s="3">
        <f>0.8452-0.5838</f>
        <v>0.26139999999999997</v>
      </c>
      <c r="I23" s="3">
        <f>1.8271-0.6581</f>
        <v>1.169</v>
      </c>
      <c r="J23" s="3">
        <f>0.7569-0.616</f>
        <v>0.14090000000000003</v>
      </c>
      <c r="K23" s="3">
        <f>0.7386-0.5028</f>
        <v>0.23580000000000001</v>
      </c>
      <c r="L23">
        <f>AVERAGE(G21:G25)</f>
        <v>12.108000000000001</v>
      </c>
      <c r="M23" s="11">
        <f>AVERAGE(H21:H25)</f>
        <v>0.25372000000000006</v>
      </c>
      <c r="N23" s="11">
        <f>AVERAGE(I21:I25)</f>
        <v>1.0289199999999998</v>
      </c>
      <c r="O23" s="11">
        <f>AVERAGE(J21:J25)</f>
        <v>0.13533999999999999</v>
      </c>
      <c r="P23" s="11">
        <f>AVERAGE(K21:K25)</f>
        <v>0.21578000000000003</v>
      </c>
      <c r="Q23" t="s">
        <v>72</v>
      </c>
      <c r="R23" s="14">
        <v>6.9</v>
      </c>
      <c r="S23">
        <v>48294006</v>
      </c>
      <c r="T23" s="12">
        <v>47569500</v>
      </c>
      <c r="U23">
        <f t="shared" si="0"/>
        <v>724506</v>
      </c>
      <c r="V23">
        <v>53.6</v>
      </c>
      <c r="W23" t="s">
        <v>129</v>
      </c>
      <c r="X23">
        <v>7.6</v>
      </c>
      <c r="Y23">
        <v>30253850</v>
      </c>
      <c r="Z23">
        <v>29871074</v>
      </c>
      <c r="AA23">
        <f t="shared" si="1"/>
        <v>382776</v>
      </c>
      <c r="AB23">
        <v>54</v>
      </c>
      <c r="AC23" t="s">
        <v>100</v>
      </c>
      <c r="AD23">
        <v>8.1999999999999993</v>
      </c>
      <c r="AE23">
        <v>39190484</v>
      </c>
      <c r="AF23">
        <v>38785506</v>
      </c>
      <c r="AG23">
        <f t="shared" si="2"/>
        <v>404978</v>
      </c>
      <c r="AH23">
        <v>65.900000000000006</v>
      </c>
      <c r="AI23" s="20"/>
      <c r="AJ23" s="20"/>
      <c r="AK23" s="18"/>
      <c r="AL23" s="18"/>
      <c r="AM23" s="18"/>
      <c r="AN23" s="18"/>
      <c r="AO23" s="18"/>
      <c r="AX23" s="18"/>
      <c r="AY23" s="18"/>
      <c r="AZ23" s="18"/>
      <c r="BA23" s="18"/>
      <c r="BB23" s="18"/>
      <c r="BC23" s="18"/>
      <c r="BD23" s="20"/>
      <c r="BE23" s="18"/>
    </row>
    <row r="24" spans="1:57" x14ac:dyDescent="0.2">
      <c r="A24" t="s">
        <v>22</v>
      </c>
      <c r="B24" t="s">
        <v>35</v>
      </c>
      <c r="C24" t="s">
        <v>40</v>
      </c>
      <c r="D24">
        <v>5</v>
      </c>
      <c r="E24" s="1">
        <v>44348</v>
      </c>
      <c r="F24" t="s">
        <v>41</v>
      </c>
      <c r="G24" s="9">
        <v>11.5</v>
      </c>
      <c r="H24" s="3">
        <f>0.916-0.6633</f>
        <v>0.25270000000000004</v>
      </c>
      <c r="I24" s="3">
        <f>1.4579-0.5364</f>
        <v>0.92149999999999999</v>
      </c>
      <c r="J24" s="3">
        <f>0.6352-0.5654</f>
        <v>6.9799999999999973E-2</v>
      </c>
      <c r="K24" s="3">
        <f>0.916-0.6633</f>
        <v>0.25270000000000004</v>
      </c>
      <c r="L24">
        <f>AVERAGE(G21:G25)</f>
        <v>12.108000000000001</v>
      </c>
      <c r="M24" s="11">
        <f>AVERAGE(H21:H25)</f>
        <v>0.25372000000000006</v>
      </c>
      <c r="N24" s="11">
        <f>AVERAGE(I21:I25)</f>
        <v>1.0289199999999998</v>
      </c>
      <c r="O24" s="11">
        <f>AVERAGE(J21:J25)</f>
        <v>0.13533999999999999</v>
      </c>
      <c r="P24" s="11">
        <f>AVERAGE(K21:K25)</f>
        <v>0.21578000000000003</v>
      </c>
      <c r="Q24" t="s">
        <v>73</v>
      </c>
      <c r="R24" s="14">
        <v>7.4</v>
      </c>
      <c r="S24">
        <v>47662538</v>
      </c>
      <c r="T24">
        <v>47037620</v>
      </c>
      <c r="U24">
        <f t="shared" si="0"/>
        <v>624918</v>
      </c>
      <c r="V24">
        <v>52.4</v>
      </c>
      <c r="W24" t="s">
        <v>130</v>
      </c>
      <c r="X24">
        <v>7.5</v>
      </c>
      <c r="Y24">
        <v>26376312</v>
      </c>
      <c r="Z24">
        <v>26040178</v>
      </c>
      <c r="AA24">
        <f t="shared" si="1"/>
        <v>336134</v>
      </c>
      <c r="AB24">
        <v>52.9</v>
      </c>
      <c r="AC24" t="s">
        <v>101</v>
      </c>
      <c r="AD24">
        <v>7.9</v>
      </c>
      <c r="AE24">
        <v>38236052</v>
      </c>
      <c r="AF24">
        <v>37835212</v>
      </c>
      <c r="AG24">
        <f t="shared" si="2"/>
        <v>400840</v>
      </c>
      <c r="AH24">
        <v>63</v>
      </c>
      <c r="AI24" s="20"/>
      <c r="AJ24" s="20"/>
      <c r="AK24" s="18"/>
      <c r="AL24" s="18"/>
      <c r="AM24" s="18"/>
      <c r="AN24" s="18"/>
      <c r="AO24" s="18"/>
      <c r="AX24" s="18"/>
      <c r="AY24" s="18"/>
      <c r="AZ24" s="18"/>
      <c r="BA24" s="18"/>
      <c r="BB24" s="18"/>
      <c r="BC24" s="18"/>
      <c r="BD24" s="20"/>
      <c r="BE24" s="18"/>
    </row>
    <row r="25" spans="1:57" x14ac:dyDescent="0.2">
      <c r="A25" t="s">
        <v>23</v>
      </c>
      <c r="B25" t="s">
        <v>35</v>
      </c>
      <c r="C25" t="s">
        <v>40</v>
      </c>
      <c r="D25">
        <v>5</v>
      </c>
      <c r="E25" s="1">
        <v>44348</v>
      </c>
      <c r="F25" t="s">
        <v>41</v>
      </c>
      <c r="G25" s="9">
        <v>12.44</v>
      </c>
      <c r="H25" s="3">
        <f>0.9363-0.6875</f>
        <v>0.24880000000000002</v>
      </c>
      <c r="I25" s="3">
        <f>2.1348-0.902</f>
        <v>1.2327999999999997</v>
      </c>
      <c r="J25" s="3">
        <f>0.7484-0.5787</f>
        <v>0.16969999999999996</v>
      </c>
      <c r="K25" s="3">
        <f>0.9363-0.6875</f>
        <v>0.24880000000000002</v>
      </c>
      <c r="L25">
        <f>AVERAGE(G21:G25)</f>
        <v>12.108000000000001</v>
      </c>
      <c r="M25" s="11">
        <f>AVERAGE(H21:H25)</f>
        <v>0.25372000000000006</v>
      </c>
      <c r="N25" s="11">
        <f>AVERAGE(I21:I25)</f>
        <v>1.0289199999999998</v>
      </c>
      <c r="O25" s="11">
        <f>AVERAGE(J21:J25)</f>
        <v>0.13533999999999999</v>
      </c>
      <c r="P25" s="11">
        <f>AVERAGE(K21:K25)</f>
        <v>0.21578000000000003</v>
      </c>
      <c r="Q25" t="s">
        <v>74</v>
      </c>
      <c r="R25" s="15">
        <v>6.6</v>
      </c>
      <c r="S25">
        <v>58449446</v>
      </c>
      <c r="T25">
        <v>57535568</v>
      </c>
      <c r="U25">
        <f t="shared" si="0"/>
        <v>913878</v>
      </c>
      <c r="V25">
        <v>53</v>
      </c>
      <c r="W25" t="s">
        <v>131</v>
      </c>
      <c r="X25">
        <v>7.7</v>
      </c>
      <c r="Y25">
        <v>27953302</v>
      </c>
      <c r="Z25">
        <v>27576416</v>
      </c>
      <c r="AA25">
        <f t="shared" si="1"/>
        <v>376886</v>
      </c>
      <c r="AB25">
        <v>52.3</v>
      </c>
      <c r="AC25" t="s">
        <v>102</v>
      </c>
      <c r="AD25">
        <v>8</v>
      </c>
      <c r="AE25">
        <v>38278252</v>
      </c>
      <c r="AF25">
        <v>37828986</v>
      </c>
      <c r="AG25">
        <f t="shared" si="2"/>
        <v>449266</v>
      </c>
      <c r="AH25">
        <v>67.7</v>
      </c>
      <c r="AI25" s="20"/>
      <c r="AJ25" s="20"/>
      <c r="AK25" s="18"/>
      <c r="AL25" s="18"/>
      <c r="AM25" s="18"/>
      <c r="AN25" s="18"/>
      <c r="AO25" s="18"/>
      <c r="AX25" s="18"/>
      <c r="AY25" s="18"/>
      <c r="AZ25" s="18"/>
      <c r="BA25" s="18"/>
      <c r="BB25" s="18"/>
      <c r="BC25" s="18"/>
      <c r="BD25" s="20"/>
      <c r="BE25" s="18"/>
    </row>
    <row r="26" spans="1:57" x14ac:dyDescent="0.2">
      <c r="Q26" t="s">
        <v>137</v>
      </c>
      <c r="R26">
        <f>MIN(R2:R25)</f>
        <v>6.4</v>
      </c>
      <c r="S26">
        <f>MIN(S2:S25)</f>
        <v>31980600</v>
      </c>
      <c r="T26">
        <f t="shared" ref="T26" si="3">MIN(T2:T25)</f>
        <v>31553202</v>
      </c>
      <c r="U26">
        <f t="shared" ref="U26" si="4">MIN(U2:U25)</f>
        <v>299692</v>
      </c>
      <c r="V26">
        <f>MIN(V2:V25)</f>
        <v>48.1</v>
      </c>
      <c r="X26">
        <f>MIN(X2:X25)</f>
        <v>6</v>
      </c>
      <c r="Y26">
        <f>MIN(Y2:Y25)</f>
        <v>26376312</v>
      </c>
      <c r="Z26">
        <f>MIN(Z2:Z25)</f>
        <v>26040178</v>
      </c>
      <c r="AA26">
        <f>MIN(AA2:AA25)</f>
        <v>313954</v>
      </c>
      <c r="AB26">
        <f>MIN(AB2:AB25)</f>
        <v>48.1</v>
      </c>
      <c r="AD26">
        <f>MIN(AD2:AD25)</f>
        <v>7.5</v>
      </c>
      <c r="AE26">
        <f>MIN(AE2:AE25)</f>
        <v>30393756</v>
      </c>
      <c r="AF26">
        <f>MIN(AF2:AF25)</f>
        <v>30105144</v>
      </c>
      <c r="AG26">
        <f>MIN(AG2:AG25)</f>
        <v>233538</v>
      </c>
      <c r="AH26">
        <f>MIN(AH2:AH25)</f>
        <v>59.5</v>
      </c>
      <c r="AI26" s="18"/>
      <c r="AJ26" s="18"/>
      <c r="AK26" s="18"/>
      <c r="AL26" s="18"/>
      <c r="AM26" s="18"/>
      <c r="AN26" s="18"/>
      <c r="AO26" s="18"/>
      <c r="AX26" s="18"/>
      <c r="AY26" s="18"/>
      <c r="AZ26" s="18"/>
      <c r="BA26" s="18"/>
      <c r="BB26" s="18"/>
      <c r="BC26" s="18"/>
      <c r="BD26" s="18"/>
      <c r="BE26" s="18"/>
    </row>
    <row r="27" spans="1:57" x14ac:dyDescent="0.2">
      <c r="Q27" t="s">
        <v>138</v>
      </c>
      <c r="R27">
        <f>MAX(R2:R25)</f>
        <v>8.6999999999999993</v>
      </c>
      <c r="S27">
        <f t="shared" ref="S27:T27" si="5">MAX(S2:S25)</f>
        <v>58449446</v>
      </c>
      <c r="T27">
        <f t="shared" si="5"/>
        <v>57535568</v>
      </c>
      <c r="U27">
        <f t="shared" ref="U27" si="6">MAX(U2:U25)</f>
        <v>913878</v>
      </c>
      <c r="V27">
        <f>MAX(V2:V25)</f>
        <v>61.5</v>
      </c>
      <c r="X27">
        <f>MAX(X2:X25)</f>
        <v>8.9</v>
      </c>
      <c r="Y27">
        <f>MAX(Y2:Y25)</f>
        <v>382791510</v>
      </c>
      <c r="Z27">
        <f>MAX(Z2:Z25)</f>
        <v>377029154</v>
      </c>
      <c r="AA27">
        <f>MAX(AA2:AA25)</f>
        <v>686794</v>
      </c>
      <c r="AB27">
        <f>MAX(AB2:AB25)</f>
        <v>61.6</v>
      </c>
      <c r="AD27">
        <f>MAX(AD2:AD25)</f>
        <v>8.9</v>
      </c>
      <c r="AE27">
        <f>MAX(AE2:AE25)</f>
        <v>51301438</v>
      </c>
      <c r="AF27">
        <f>MAX(AF2:AF25)</f>
        <v>50841264</v>
      </c>
      <c r="AG27">
        <f>MAX(AG2:AG25)</f>
        <v>499858</v>
      </c>
      <c r="AH27">
        <f>MAX(AH2:AH25)</f>
        <v>70.400000000000006</v>
      </c>
      <c r="AI27" s="18"/>
      <c r="AJ27" s="18"/>
      <c r="AK27" s="18"/>
      <c r="AL27" s="18"/>
      <c r="AM27" s="18"/>
      <c r="AN27" s="18"/>
      <c r="AO27" s="18"/>
      <c r="AX27" s="18"/>
      <c r="AY27" s="18"/>
      <c r="AZ27" s="18"/>
      <c r="BA27" s="18"/>
      <c r="BB27" s="18"/>
      <c r="BC27" s="18"/>
      <c r="BD27" s="18"/>
      <c r="BE27" s="18"/>
    </row>
    <row r="28" spans="1:57" x14ac:dyDescent="0.2">
      <c r="Q28" t="s">
        <v>139</v>
      </c>
      <c r="R28">
        <f>AVERAGE(R2:R25)</f>
        <v>7.4875000000000016</v>
      </c>
      <c r="S28">
        <f t="shared" ref="S28:U28" si="7">AVERAGE(S2:S25)</f>
        <v>41460950.5</v>
      </c>
      <c r="T28">
        <f t="shared" si="7"/>
        <v>40898173.916666664</v>
      </c>
      <c r="U28">
        <f t="shared" si="7"/>
        <v>562776.58333333337</v>
      </c>
      <c r="V28">
        <f>AVERAGE(V2:V25)</f>
        <v>53.699999999999996</v>
      </c>
      <c r="X28">
        <f>AVERAGE(X2:X25)</f>
        <v>7.7458333333333336</v>
      </c>
      <c r="Y28">
        <f>AVERAGE(Y2:Y25)</f>
        <v>50993440.25</v>
      </c>
      <c r="Z28">
        <f>AVERAGE(Z2:Z25)</f>
        <v>50297999</v>
      </c>
      <c r="AA28">
        <f>AVERAGE(AA2:AA25)</f>
        <v>475140.60869565216</v>
      </c>
      <c r="AB28">
        <f>AVERAGE(AB2:AB25)</f>
        <v>53.99583333333333</v>
      </c>
      <c r="AD28">
        <f>AVERAGE(AD2:AD25)</f>
        <v>8.4124999999999996</v>
      </c>
      <c r="AE28">
        <f>AVERAGE(AE2:AE25)</f>
        <v>38654999.916666664</v>
      </c>
      <c r="AF28">
        <f>AVERAGE(AF2:AF25)</f>
        <v>38276914.083333336</v>
      </c>
      <c r="AG28">
        <f>AVERAGE(AG2:AG25)</f>
        <v>378085.83333333331</v>
      </c>
      <c r="AH28">
        <f>AVERAGE(AH2:AH25)</f>
        <v>66.041666666666686</v>
      </c>
      <c r="AI28" s="18"/>
      <c r="AJ28" s="18"/>
      <c r="AK28" s="18"/>
      <c r="AL28" s="18"/>
      <c r="AM28" s="18"/>
      <c r="AN28" s="18"/>
      <c r="AO28" s="18"/>
      <c r="AX28" s="18"/>
      <c r="AY28" s="18"/>
      <c r="AZ28" s="18"/>
      <c r="BA28" s="18"/>
      <c r="BB28" s="18"/>
      <c r="BC28" s="18"/>
      <c r="BD28" s="18"/>
      <c r="BE28" s="18"/>
    </row>
    <row r="29" spans="1:57" x14ac:dyDescent="0.2">
      <c r="I29" s="11"/>
    </row>
    <row r="31" spans="1:57" x14ac:dyDescent="0.2">
      <c r="N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B3DE-0B49-CB4B-875E-53DDEF573318}">
  <dimension ref="A1:F37"/>
  <sheetViews>
    <sheetView tabSelected="1" topLeftCell="A3" workbookViewId="0">
      <selection activeCell="K16" sqref="K16"/>
    </sheetView>
  </sheetViews>
  <sheetFormatPr baseColWidth="10" defaultRowHeight="16" x14ac:dyDescent="0.2"/>
  <sheetData>
    <row r="1" spans="1:6" x14ac:dyDescent="0.2">
      <c r="A1" s="16" t="s">
        <v>153</v>
      </c>
    </row>
    <row r="2" spans="1:6" x14ac:dyDescent="0.2">
      <c r="A2" s="4" t="s">
        <v>149</v>
      </c>
      <c r="B2" s="4" t="s">
        <v>144</v>
      </c>
      <c r="C2" s="4" t="s">
        <v>145</v>
      </c>
      <c r="D2" s="4" t="s">
        <v>146</v>
      </c>
      <c r="E2" s="4" t="s">
        <v>147</v>
      </c>
      <c r="F2" s="4" t="s">
        <v>148</v>
      </c>
    </row>
    <row r="3" spans="1:6" x14ac:dyDescent="0.2">
      <c r="A3" s="4" t="s">
        <v>144</v>
      </c>
      <c r="B3" t="s">
        <v>152</v>
      </c>
      <c r="C3" s="4" t="s">
        <v>152</v>
      </c>
      <c r="D3" s="4" t="s">
        <v>152</v>
      </c>
      <c r="E3" s="4" t="s">
        <v>152</v>
      </c>
      <c r="F3" s="4" t="s">
        <v>152</v>
      </c>
    </row>
    <row r="4" spans="1:6" x14ac:dyDescent="0.2">
      <c r="A4" s="4" t="s">
        <v>145</v>
      </c>
      <c r="B4" s="3">
        <v>1</v>
      </c>
      <c r="C4" s="3" t="s">
        <v>152</v>
      </c>
      <c r="D4" s="3" t="s">
        <v>152</v>
      </c>
      <c r="E4" s="3" t="s">
        <v>152</v>
      </c>
      <c r="F4" s="3" t="s">
        <v>152</v>
      </c>
    </row>
    <row r="5" spans="1:6" x14ac:dyDescent="0.2">
      <c r="A5" s="4" t="s">
        <v>146</v>
      </c>
      <c r="B5" s="21">
        <v>2.7892E-2</v>
      </c>
      <c r="C5" s="3">
        <v>0.22839999999999999</v>
      </c>
      <c r="D5" s="3" t="s">
        <v>152</v>
      </c>
      <c r="E5" s="3" t="s">
        <v>152</v>
      </c>
      <c r="F5" s="3" t="s">
        <v>152</v>
      </c>
    </row>
    <row r="6" spans="1:6" x14ac:dyDescent="0.2">
      <c r="A6" s="4" t="s">
        <v>147</v>
      </c>
      <c r="B6" s="21">
        <v>2.9507999999999997E-4</v>
      </c>
      <c r="C6" s="21">
        <v>3.3984E-4</v>
      </c>
      <c r="D6" s="21">
        <v>4.2200000000000003E-5</v>
      </c>
      <c r="E6" s="3" t="s">
        <v>152</v>
      </c>
      <c r="F6" s="3" t="s">
        <v>152</v>
      </c>
    </row>
    <row r="7" spans="1:6" x14ac:dyDescent="0.2">
      <c r="A7" s="4" t="s">
        <v>148</v>
      </c>
      <c r="B7" s="21">
        <v>2.8428000000000001E-6</v>
      </c>
      <c r="C7" s="21">
        <v>1.842E-5</v>
      </c>
      <c r="D7" s="21">
        <v>1.6880000000000001E-4</v>
      </c>
      <c r="E7" s="21">
        <v>1.264E-2</v>
      </c>
      <c r="F7" s="3" t="s">
        <v>152</v>
      </c>
    </row>
    <row r="9" spans="1:6" x14ac:dyDescent="0.2">
      <c r="A9" s="16" t="s">
        <v>154</v>
      </c>
    </row>
    <row r="10" spans="1:6" x14ac:dyDescent="0.2">
      <c r="A10" s="4" t="s">
        <v>149</v>
      </c>
      <c r="B10" s="4" t="s">
        <v>144</v>
      </c>
      <c r="C10" s="4" t="s">
        <v>145</v>
      </c>
      <c r="D10" s="4" t="s">
        <v>146</v>
      </c>
      <c r="E10" s="4" t="s">
        <v>147</v>
      </c>
      <c r="F10" s="4" t="s">
        <v>148</v>
      </c>
    </row>
    <row r="11" spans="1:6" x14ac:dyDescent="0.2">
      <c r="A11" s="4" t="s">
        <v>144</v>
      </c>
      <c r="B11" t="s">
        <v>152</v>
      </c>
      <c r="C11" s="4" t="s">
        <v>152</v>
      </c>
      <c r="D11" s="4" t="s">
        <v>152</v>
      </c>
      <c r="E11" s="4" t="s">
        <v>152</v>
      </c>
      <c r="F11" s="4" t="s">
        <v>152</v>
      </c>
    </row>
    <row r="12" spans="1:6" x14ac:dyDescent="0.2">
      <c r="A12" s="4" t="s">
        <v>145</v>
      </c>
      <c r="B12" s="22">
        <v>5.6079999999999998E-2</v>
      </c>
      <c r="C12" s="4" t="s">
        <v>152</v>
      </c>
      <c r="D12" s="4" t="s">
        <v>152</v>
      </c>
      <c r="E12" s="4" t="s">
        <v>152</v>
      </c>
      <c r="F12" s="4" t="s">
        <v>152</v>
      </c>
    </row>
    <row r="13" spans="1:6" x14ac:dyDescent="0.2">
      <c r="A13" s="4" t="s">
        <v>146</v>
      </c>
      <c r="B13" s="21">
        <v>4.8160000000000001E-2</v>
      </c>
      <c r="C13" s="4">
        <v>1</v>
      </c>
      <c r="D13" s="4" t="s">
        <v>152</v>
      </c>
      <c r="E13" s="4" t="s">
        <v>152</v>
      </c>
      <c r="F13" s="4" t="s">
        <v>152</v>
      </c>
    </row>
    <row r="14" spans="1:6" x14ac:dyDescent="0.2">
      <c r="A14" s="4" t="s">
        <v>147</v>
      </c>
      <c r="B14" s="4">
        <v>1</v>
      </c>
      <c r="C14" s="4">
        <v>0.43440000000000001</v>
      </c>
      <c r="D14" s="4">
        <v>0.29687999999999998</v>
      </c>
      <c r="E14" s="4" t="s">
        <v>152</v>
      </c>
      <c r="F14" s="4" t="s">
        <v>152</v>
      </c>
    </row>
    <row r="15" spans="1:6" x14ac:dyDescent="0.2">
      <c r="A15" s="4" t="s">
        <v>148</v>
      </c>
      <c r="B15" s="4">
        <v>0.34588000000000002</v>
      </c>
      <c r="C15" s="4">
        <v>0.17927999999999999</v>
      </c>
      <c r="D15" s="4">
        <v>0.33955999999999997</v>
      </c>
      <c r="E15">
        <v>0.85719999999999996</v>
      </c>
      <c r="F15" s="4" t="s">
        <v>152</v>
      </c>
    </row>
    <row r="17" spans="1:6" x14ac:dyDescent="0.2">
      <c r="A17" s="16" t="s">
        <v>155</v>
      </c>
    </row>
    <row r="18" spans="1:6" x14ac:dyDescent="0.2">
      <c r="A18" s="4" t="s">
        <v>150</v>
      </c>
      <c r="B18" s="4" t="s">
        <v>144</v>
      </c>
      <c r="C18" s="4" t="s">
        <v>145</v>
      </c>
      <c r="D18" s="4" t="s">
        <v>146</v>
      </c>
      <c r="E18" s="4" t="s">
        <v>147</v>
      </c>
      <c r="F18" s="4" t="s">
        <v>148</v>
      </c>
    </row>
    <row r="19" spans="1:6" x14ac:dyDescent="0.2">
      <c r="A19" s="4" t="s">
        <v>144</v>
      </c>
      <c r="B19" t="s">
        <v>152</v>
      </c>
      <c r="C19" s="4" t="s">
        <v>152</v>
      </c>
      <c r="D19" s="4" t="s">
        <v>152</v>
      </c>
      <c r="E19" s="4" t="s">
        <v>152</v>
      </c>
      <c r="F19" s="4" t="s">
        <v>152</v>
      </c>
    </row>
    <row r="20" spans="1:6" x14ac:dyDescent="0.2">
      <c r="A20" s="4" t="s">
        <v>145</v>
      </c>
      <c r="B20" s="3">
        <v>7.6240000000000002E-2</v>
      </c>
      <c r="C20" s="3" t="s">
        <v>152</v>
      </c>
      <c r="D20" s="3" t="s">
        <v>152</v>
      </c>
      <c r="E20" s="3" t="s">
        <v>152</v>
      </c>
      <c r="F20" s="3" t="s">
        <v>152</v>
      </c>
    </row>
    <row r="21" spans="1:6" x14ac:dyDescent="0.2">
      <c r="A21" s="4" t="s">
        <v>146</v>
      </c>
      <c r="B21" s="21">
        <v>2.5468000000000002E-4</v>
      </c>
      <c r="C21" s="3">
        <v>1</v>
      </c>
      <c r="D21" s="3" t="s">
        <v>152</v>
      </c>
      <c r="E21" s="3" t="s">
        <v>152</v>
      </c>
      <c r="F21" s="3" t="s">
        <v>152</v>
      </c>
    </row>
    <row r="22" spans="1:6" x14ac:dyDescent="0.2">
      <c r="A22" s="4" t="s">
        <v>147</v>
      </c>
      <c r="B22" s="3">
        <v>0.11208</v>
      </c>
      <c r="C22" s="3">
        <v>0.48359999999999997</v>
      </c>
      <c r="D22" s="21">
        <v>1.3259999999999999E-2</v>
      </c>
      <c r="E22" s="3" t="s">
        <v>152</v>
      </c>
      <c r="F22" s="3" t="s">
        <v>152</v>
      </c>
    </row>
    <row r="23" spans="1:6" x14ac:dyDescent="0.2">
      <c r="A23" s="4" t="s">
        <v>148</v>
      </c>
      <c r="B23" s="3">
        <v>1</v>
      </c>
      <c r="C23" s="3">
        <v>0.49399999999999999</v>
      </c>
      <c r="D23" s="3">
        <v>0.13036</v>
      </c>
      <c r="E23" s="3">
        <v>1</v>
      </c>
      <c r="F23" s="3" t="s">
        <v>152</v>
      </c>
    </row>
    <row r="25" spans="1:6" x14ac:dyDescent="0.2">
      <c r="A25" s="4" t="s">
        <v>143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</row>
    <row r="26" spans="1:6" x14ac:dyDescent="0.2">
      <c r="A26" s="4" t="s">
        <v>144</v>
      </c>
      <c r="B26" t="s">
        <v>152</v>
      </c>
      <c r="C26" s="4" t="s">
        <v>152</v>
      </c>
      <c r="D26" s="4" t="s">
        <v>152</v>
      </c>
      <c r="E26" s="4" t="s">
        <v>152</v>
      </c>
      <c r="F26" s="4" t="s">
        <v>152</v>
      </c>
    </row>
    <row r="27" spans="1:6" x14ac:dyDescent="0.2">
      <c r="A27" s="4" t="s">
        <v>145</v>
      </c>
      <c r="B27" s="3">
        <v>0.37956000000000001</v>
      </c>
      <c r="C27" s="3" t="s">
        <v>152</v>
      </c>
      <c r="D27" s="3" t="s">
        <v>152</v>
      </c>
      <c r="E27" s="3" t="s">
        <v>152</v>
      </c>
      <c r="F27" s="3" t="s">
        <v>152</v>
      </c>
    </row>
    <row r="28" spans="1:6" x14ac:dyDescent="0.2">
      <c r="A28" s="4" t="s">
        <v>146</v>
      </c>
      <c r="B28" s="3">
        <v>1</v>
      </c>
      <c r="C28" s="3">
        <v>1</v>
      </c>
      <c r="D28" s="3" t="s">
        <v>152</v>
      </c>
      <c r="E28" s="3" t="s">
        <v>152</v>
      </c>
      <c r="F28" s="3" t="s">
        <v>152</v>
      </c>
    </row>
    <row r="29" spans="1:6" x14ac:dyDescent="0.2">
      <c r="A29" s="4" t="s">
        <v>147</v>
      </c>
      <c r="B29" s="21">
        <v>1.7995999999999999E-3</v>
      </c>
      <c r="C29" s="21">
        <v>9.9200000000000004E-4</v>
      </c>
      <c r="D29" s="21">
        <v>9.8320000000000005E-4</v>
      </c>
      <c r="E29" s="3" t="s">
        <v>152</v>
      </c>
      <c r="F29" s="3" t="s">
        <v>152</v>
      </c>
    </row>
    <row r="30" spans="1:6" x14ac:dyDescent="0.2">
      <c r="A30" s="4" t="s">
        <v>148</v>
      </c>
      <c r="B30" s="21">
        <v>2.716E-2</v>
      </c>
      <c r="C30" s="21">
        <v>9.6919999999999992E-3</v>
      </c>
      <c r="D30" s="21">
        <v>1.8796E-2</v>
      </c>
      <c r="E30" s="3">
        <v>0.37369999999999998</v>
      </c>
      <c r="F30" s="3" t="s">
        <v>152</v>
      </c>
    </row>
    <row r="32" spans="1:6" x14ac:dyDescent="0.2">
      <c r="A32" s="4" t="s">
        <v>151</v>
      </c>
      <c r="B32" s="4" t="s">
        <v>144</v>
      </c>
      <c r="C32" s="4" t="s">
        <v>145</v>
      </c>
      <c r="D32" s="4" t="s">
        <v>146</v>
      </c>
      <c r="E32" s="4" t="s">
        <v>147</v>
      </c>
      <c r="F32" s="4" t="s">
        <v>148</v>
      </c>
    </row>
    <row r="33" spans="1:6" x14ac:dyDescent="0.2">
      <c r="A33" s="4" t="s">
        <v>144</v>
      </c>
      <c r="B33" t="s">
        <v>152</v>
      </c>
      <c r="C33" s="4" t="s">
        <v>152</v>
      </c>
      <c r="D33" s="4" t="s">
        <v>152</v>
      </c>
      <c r="E33" s="4" t="s">
        <v>152</v>
      </c>
      <c r="F33" s="4" t="s">
        <v>152</v>
      </c>
    </row>
    <row r="34" spans="1:6" x14ac:dyDescent="0.2">
      <c r="A34" s="4" t="s">
        <v>145</v>
      </c>
      <c r="B34" s="3">
        <v>1</v>
      </c>
      <c r="C34" s="3" t="s">
        <v>152</v>
      </c>
      <c r="D34" s="3" t="s">
        <v>152</v>
      </c>
      <c r="E34" s="3" t="s">
        <v>152</v>
      </c>
      <c r="F34" s="3" t="s">
        <v>152</v>
      </c>
    </row>
    <row r="35" spans="1:6" x14ac:dyDescent="0.2">
      <c r="A35" s="4" t="s">
        <v>146</v>
      </c>
      <c r="B35" s="3">
        <v>1</v>
      </c>
      <c r="C35" s="3">
        <v>1</v>
      </c>
      <c r="D35" s="3" t="s">
        <v>152</v>
      </c>
      <c r="E35" s="3" t="s">
        <v>152</v>
      </c>
      <c r="F35" s="3" t="s">
        <v>152</v>
      </c>
    </row>
    <row r="36" spans="1:6" x14ac:dyDescent="0.2">
      <c r="A36" s="4" t="s">
        <v>147</v>
      </c>
      <c r="B36" s="3">
        <v>1</v>
      </c>
      <c r="C36" s="3">
        <v>1</v>
      </c>
      <c r="D36" s="3">
        <v>1</v>
      </c>
      <c r="E36" s="3" t="s">
        <v>152</v>
      </c>
      <c r="F36" s="3" t="s">
        <v>152</v>
      </c>
    </row>
    <row r="37" spans="1:6" x14ac:dyDescent="0.2">
      <c r="A37" s="4" t="s">
        <v>148</v>
      </c>
      <c r="B37" s="3">
        <v>1</v>
      </c>
      <c r="C37" s="3">
        <v>1</v>
      </c>
      <c r="D37" s="3">
        <v>1</v>
      </c>
      <c r="E37" s="3">
        <v>1</v>
      </c>
      <c r="F37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2022-03-23T15:54:05Z</dcterms:created>
  <dcterms:modified xsi:type="dcterms:W3CDTF">2022-12-01T21:59:57Z</dcterms:modified>
</cp:coreProperties>
</file>