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ShrewProjects/github/Dehnels_Seasonal_RNAseq3/data/Supplements/"/>
    </mc:Choice>
  </mc:AlternateContent>
  <xr:revisionPtr revIDLastSave="0" documentId="13_ncr:1_{8CF81DE1-3D39-1449-8B83-45472768AB89}" xr6:coauthVersionLast="47" xr6:coauthVersionMax="47" xr10:uidLastSave="{00000000-0000-0000-0000-000000000000}"/>
  <bookViews>
    <workbookView xWindow="0" yWindow="760" windowWidth="30240" windowHeight="18000" xr2:uid="{1D4C5537-C85F-A24A-96AB-A637CC40FE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16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P25" i="1" s="1"/>
  <c r="K21" i="1"/>
  <c r="J25" i="1"/>
  <c r="J24" i="1"/>
  <c r="J23" i="1"/>
  <c r="J22" i="1"/>
  <c r="J21" i="1"/>
  <c r="O22" i="1" s="1"/>
  <c r="I25" i="1"/>
  <c r="I24" i="1"/>
  <c r="N25" i="1" s="1"/>
  <c r="I23" i="1"/>
  <c r="I22" i="1"/>
  <c r="I21" i="1"/>
  <c r="H25" i="1"/>
  <c r="H24" i="1"/>
  <c r="H23" i="1"/>
  <c r="H22" i="1"/>
  <c r="H21" i="1"/>
  <c r="M21" i="1" s="1"/>
  <c r="O21" i="1" l="1"/>
  <c r="N22" i="1"/>
  <c r="P22" i="1"/>
  <c r="P21" i="1"/>
  <c r="N21" i="1"/>
  <c r="O25" i="1"/>
  <c r="O24" i="1"/>
  <c r="P24" i="1"/>
  <c r="M24" i="1"/>
  <c r="M22" i="1"/>
  <c r="N23" i="1"/>
  <c r="O23" i="1"/>
  <c r="P23" i="1"/>
  <c r="M23" i="1"/>
  <c r="N24" i="1"/>
  <c r="M25" i="1"/>
</calcChain>
</file>

<file path=xl/sharedStrings.xml><?xml version="1.0" encoding="utf-8"?>
<sst xmlns="http://schemas.openxmlformats.org/spreadsheetml/2006/main" count="281" uniqueCount="93">
  <si>
    <t>Indiv1</t>
  </si>
  <si>
    <t>Indiv2</t>
  </si>
  <si>
    <t>Indiv3</t>
  </si>
  <si>
    <t>Indiv4</t>
  </si>
  <si>
    <t>Indiv5</t>
  </si>
  <si>
    <t>Indiv6</t>
  </si>
  <si>
    <t>Indiv7</t>
  </si>
  <si>
    <t>Indiv8</t>
  </si>
  <si>
    <t>Indiv9</t>
  </si>
  <si>
    <t>Indiv10</t>
  </si>
  <si>
    <t>Indiv11</t>
  </si>
  <si>
    <t>Indiv12</t>
  </si>
  <si>
    <t>Indiv13</t>
  </si>
  <si>
    <t>Indiv14</t>
  </si>
  <si>
    <t>Indiv15</t>
  </si>
  <si>
    <t>Indiv16</t>
  </si>
  <si>
    <t>Indiv17</t>
  </si>
  <si>
    <t>Indiv18</t>
  </si>
  <si>
    <t>Indiv19</t>
  </si>
  <si>
    <t>Indiv20</t>
  </si>
  <si>
    <t>Indiv21</t>
  </si>
  <si>
    <t>Indiv22</t>
  </si>
  <si>
    <t>Indiv23</t>
  </si>
  <si>
    <t>Indiv24</t>
  </si>
  <si>
    <t>Individual</t>
  </si>
  <si>
    <t>Season</t>
  </si>
  <si>
    <t>Stage</t>
  </si>
  <si>
    <t>Date</t>
  </si>
  <si>
    <t>Body_Mass</t>
  </si>
  <si>
    <t>Sex</t>
  </si>
  <si>
    <t>Sexual_Maturity</t>
  </si>
  <si>
    <t>Brain_Mass</t>
  </si>
  <si>
    <t>Liver_Mass</t>
  </si>
  <si>
    <t>Spleen_Mass</t>
  </si>
  <si>
    <t>Heart_Mass</t>
  </si>
  <si>
    <t>Summer</t>
  </si>
  <si>
    <t>Juvenile</t>
  </si>
  <si>
    <t>Fall</t>
  </si>
  <si>
    <t>Winter</t>
  </si>
  <si>
    <t>Spring</t>
  </si>
  <si>
    <t>Adult</t>
  </si>
  <si>
    <t>M</t>
  </si>
  <si>
    <t>U</t>
  </si>
  <si>
    <t>F</t>
  </si>
  <si>
    <t>NA</t>
  </si>
  <si>
    <t>Stage_BoM_Average</t>
  </si>
  <si>
    <t>Stage_BrM_Average</t>
  </si>
  <si>
    <t>Stage_LM_Av</t>
  </si>
  <si>
    <t>Stage_SM_Av</t>
  </si>
  <si>
    <t>Stage_HM_Av</t>
  </si>
  <si>
    <t>HFS166</t>
  </si>
  <si>
    <t>HFS167</t>
  </si>
  <si>
    <t>HFS168</t>
  </si>
  <si>
    <t>HFS169</t>
  </si>
  <si>
    <t>HFS170</t>
  </si>
  <si>
    <t>HFS207</t>
  </si>
  <si>
    <t>HFS208</t>
  </si>
  <si>
    <t>HFS209</t>
  </si>
  <si>
    <t>HFS210</t>
  </si>
  <si>
    <t>HFS223</t>
  </si>
  <si>
    <t>HFS224</t>
  </si>
  <si>
    <t>HFS225</t>
  </si>
  <si>
    <t>HFS226</t>
  </si>
  <si>
    <t>HFS227</t>
  </si>
  <si>
    <t>HFS268</t>
  </si>
  <si>
    <t>HFS269</t>
  </si>
  <si>
    <t>HFS270</t>
  </si>
  <si>
    <t>HFS271</t>
  </si>
  <si>
    <t>HFS272</t>
  </si>
  <si>
    <t>HFS318</t>
  </si>
  <si>
    <t>HFS319</t>
  </si>
  <si>
    <t>HFS320</t>
  </si>
  <si>
    <t>HFS321</t>
  </si>
  <si>
    <t>HFS322</t>
  </si>
  <si>
    <t>Liver_ID</t>
  </si>
  <si>
    <t>Liver_RIN</t>
  </si>
  <si>
    <t>Liver_Reads_prefilt</t>
  </si>
  <si>
    <t>Liver_Reads_postfilt</t>
  </si>
  <si>
    <t>Liver_Pseudo_aligned_Percent</t>
  </si>
  <si>
    <t>Liver_diff</t>
  </si>
  <si>
    <t>Liver</t>
  </si>
  <si>
    <t>Stage1</t>
  </si>
  <si>
    <t>Stage2</t>
  </si>
  <si>
    <t>Stage3</t>
  </si>
  <si>
    <t>Stage4</t>
  </si>
  <si>
    <t>Stage5</t>
  </si>
  <si>
    <t>Brain</t>
  </si>
  <si>
    <t>Spleen</t>
  </si>
  <si>
    <t>Heart</t>
  </si>
  <si>
    <t>x</t>
  </si>
  <si>
    <t>T-test Body Mass</t>
  </si>
  <si>
    <t>T-test Organ Mass</t>
  </si>
  <si>
    <t>T-test Normalized Organ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</si>
</sst>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5"/>
      <color rgb="FF000000"/>
      <name val="Menlo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0" fontId="1" fillId="0" borderId="0" xfId="0" applyFont="1"/>
    <xf numFmtId="164" fontId="0" fillId="2" borderId="1" xfId="0" applyNumberFormat="1" applyFill="1" applyBorder="1"/>
    <xf numFmtId="0" fontId="3" fillId="0" borderId="0" xfId="0" applyFont="1"/>
    <xf numFmtId="0" fontId="4" fillId="0" borderId="1" xfId="0" applyFont="1" applyBorder="1"/>
    <xf numFmtId="17" fontId="4" fillId="0" borderId="1" xfId="0" applyNumberFormat="1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47E8-5894-6943-AC1B-BB0AAED2D2E0}">
  <dimension ref="A1:BD31"/>
  <sheetViews>
    <sheetView tabSelected="1" topLeftCell="M1" workbookViewId="0">
      <selection activeCell="V28" sqref="V28"/>
    </sheetView>
  </sheetViews>
  <sheetFormatPr baseColWidth="10" defaultRowHeight="16" x14ac:dyDescent="0.2"/>
  <cols>
    <col min="1" max="1" width="18.6640625" customWidth="1"/>
    <col min="4" max="4" width="11" bestFit="1" customWidth="1"/>
    <col min="5" max="5" width="14.5" customWidth="1"/>
    <col min="6" max="6" width="6.33203125" customWidth="1"/>
    <col min="7" max="9" width="11" bestFit="1" customWidth="1"/>
    <col min="10" max="10" width="12.6640625" customWidth="1"/>
    <col min="11" max="11" width="11" bestFit="1" customWidth="1"/>
    <col min="12" max="12" width="19.6640625" customWidth="1"/>
    <col min="13" max="13" width="18.33203125" customWidth="1"/>
    <col min="14" max="14" width="12.33203125" customWidth="1"/>
    <col min="15" max="15" width="13" customWidth="1"/>
    <col min="16" max="16" width="13.83203125" customWidth="1"/>
    <col min="17" max="17" width="12" customWidth="1"/>
    <col min="18" max="19" width="11" bestFit="1" customWidth="1"/>
    <col min="20" max="20" width="11.83203125" bestFit="1" customWidth="1"/>
    <col min="21" max="21" width="11" bestFit="1" customWidth="1"/>
    <col min="22" max="22" width="33.33203125" customWidth="1"/>
  </cols>
  <sheetData>
    <row r="1" spans="1:56" x14ac:dyDescent="0.2">
      <c r="A1" s="15" t="s">
        <v>24</v>
      </c>
      <c r="B1" s="15" t="s">
        <v>25</v>
      </c>
      <c r="C1" s="15" t="s">
        <v>30</v>
      </c>
      <c r="D1" s="15" t="s">
        <v>26</v>
      </c>
      <c r="E1" s="15" t="s">
        <v>27</v>
      </c>
      <c r="F1" s="15" t="s">
        <v>29</v>
      </c>
      <c r="G1" s="15" t="s">
        <v>28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74</v>
      </c>
      <c r="R1" s="15" t="s">
        <v>75</v>
      </c>
      <c r="S1" s="15" t="s">
        <v>76</v>
      </c>
      <c r="T1" s="15" t="s">
        <v>77</v>
      </c>
      <c r="U1" s="15" t="s">
        <v>79</v>
      </c>
      <c r="V1" s="15" t="s">
        <v>78</v>
      </c>
      <c r="AI1" s="5"/>
      <c r="AJ1" s="5"/>
      <c r="AZ1" s="5"/>
      <c r="BA1" s="5"/>
      <c r="BB1" s="5"/>
      <c r="BC1" s="5"/>
      <c r="BD1" s="5"/>
    </row>
    <row r="2" spans="1:56" ht="20" x14ac:dyDescent="0.25">
      <c r="A2" s="8" t="s">
        <v>0</v>
      </c>
      <c r="B2" s="8" t="s">
        <v>35</v>
      </c>
      <c r="C2" s="8" t="s">
        <v>36</v>
      </c>
      <c r="D2" s="8">
        <v>1</v>
      </c>
      <c r="E2" s="9">
        <v>44013</v>
      </c>
      <c r="F2" s="8" t="s">
        <v>41</v>
      </c>
      <c r="G2" s="10">
        <v>7.24</v>
      </c>
      <c r="H2" s="11">
        <v>0.29899999999999999</v>
      </c>
      <c r="I2" s="12">
        <v>0.68100000000000005</v>
      </c>
      <c r="J2" s="11">
        <v>0.106</v>
      </c>
      <c r="K2" s="8">
        <v>0.26800000000000002</v>
      </c>
      <c r="L2" s="10">
        <f>AVERAGE(G2:G6)</f>
        <v>7.8780000000000001</v>
      </c>
      <c r="M2" s="11">
        <f>AVERAGE(H2:H6)</f>
        <v>0.28000000000000003</v>
      </c>
      <c r="N2" s="11">
        <f>AVERAGE(I2:I6)</f>
        <v>0.70080000000000009</v>
      </c>
      <c r="O2" s="11">
        <f>AVERAGE(J2:J6)</f>
        <v>0.1012</v>
      </c>
      <c r="P2" s="11">
        <f>AVERAGE(K2:K6)</f>
        <v>0.1578</v>
      </c>
      <c r="Q2" s="8" t="s">
        <v>50</v>
      </c>
      <c r="R2" s="8">
        <v>8.6999999999999993</v>
      </c>
      <c r="S2" s="8">
        <v>37697348</v>
      </c>
      <c r="T2" s="14">
        <v>37236638</v>
      </c>
      <c r="U2" s="8">
        <f>S2-T2</f>
        <v>460710</v>
      </c>
      <c r="V2" s="14">
        <v>83.1</v>
      </c>
      <c r="Z2" s="7"/>
      <c r="AB2" s="4"/>
      <c r="AI2" s="4"/>
      <c r="AJ2" s="4"/>
      <c r="BD2" s="4"/>
    </row>
    <row r="3" spans="1:56" ht="20" x14ac:dyDescent="0.25">
      <c r="A3" s="8" t="s">
        <v>1</v>
      </c>
      <c r="B3" s="8" t="s">
        <v>35</v>
      </c>
      <c r="C3" s="8" t="s">
        <v>36</v>
      </c>
      <c r="D3" s="8">
        <v>1</v>
      </c>
      <c r="E3" s="9">
        <v>44013</v>
      </c>
      <c r="F3" s="8" t="s">
        <v>42</v>
      </c>
      <c r="G3" s="10">
        <v>8.23</v>
      </c>
      <c r="H3" s="11">
        <v>0.25900000000000001</v>
      </c>
      <c r="I3" s="12">
        <v>0.81500000000000006</v>
      </c>
      <c r="J3" s="8">
        <v>0.105</v>
      </c>
      <c r="K3" s="8">
        <v>0.129</v>
      </c>
      <c r="L3" s="10">
        <f>AVERAGE(G2:G6)</f>
        <v>7.8780000000000001</v>
      </c>
      <c r="M3" s="11">
        <f>AVERAGE(H2:H6)</f>
        <v>0.28000000000000003</v>
      </c>
      <c r="N3" s="11">
        <f>AVERAGE(I2:I6)</f>
        <v>0.70080000000000009</v>
      </c>
      <c r="O3" s="11">
        <f>AVERAGE(J2:J6)</f>
        <v>0.1012</v>
      </c>
      <c r="P3" s="11">
        <f>AVERAGE(K2:K6)</f>
        <v>0.1578</v>
      </c>
      <c r="Q3" s="8" t="s">
        <v>51</v>
      </c>
      <c r="R3" s="8">
        <v>8.1999999999999993</v>
      </c>
      <c r="S3" s="8">
        <v>39225540</v>
      </c>
      <c r="T3" s="14">
        <v>38782424</v>
      </c>
      <c r="U3" s="8">
        <f t="shared" ref="U3:U25" si="0">S3-T3</f>
        <v>443116</v>
      </c>
      <c r="V3" s="14">
        <v>82</v>
      </c>
      <c r="Z3" s="7"/>
      <c r="AB3" s="4"/>
      <c r="BD3" s="4"/>
    </row>
    <row r="4" spans="1:56" ht="20" x14ac:dyDescent="0.25">
      <c r="A4" s="8" t="s">
        <v>2</v>
      </c>
      <c r="B4" s="8" t="s">
        <v>35</v>
      </c>
      <c r="C4" s="8" t="s">
        <v>36</v>
      </c>
      <c r="D4" s="8">
        <v>1</v>
      </c>
      <c r="E4" s="9">
        <v>44013</v>
      </c>
      <c r="F4" s="8" t="s">
        <v>43</v>
      </c>
      <c r="G4" s="10">
        <v>7.71</v>
      </c>
      <c r="H4" s="11">
        <v>0.26500000000000001</v>
      </c>
      <c r="I4" s="8">
        <v>0.67200000000000004</v>
      </c>
      <c r="J4" s="8">
        <v>0.105</v>
      </c>
      <c r="K4" s="8">
        <v>0.10400000000000001</v>
      </c>
      <c r="L4" s="10">
        <f>AVERAGE(G2:G6)</f>
        <v>7.8780000000000001</v>
      </c>
      <c r="M4" s="11">
        <f>AVERAGE(H2:H6)</f>
        <v>0.28000000000000003</v>
      </c>
      <c r="N4" s="11">
        <f>AVERAGE(I2:I6)</f>
        <v>0.70080000000000009</v>
      </c>
      <c r="O4" s="11">
        <f>AVERAGE(J2:J6)</f>
        <v>0.1012</v>
      </c>
      <c r="P4" s="11">
        <f>AVERAGE(K2:K6)</f>
        <v>0.1578</v>
      </c>
      <c r="Q4" s="8" t="s">
        <v>52</v>
      </c>
      <c r="R4" s="8">
        <v>7.6</v>
      </c>
      <c r="S4" s="8">
        <v>38711020</v>
      </c>
      <c r="T4" s="14">
        <v>38301446</v>
      </c>
      <c r="U4" s="8">
        <f t="shared" si="0"/>
        <v>409574</v>
      </c>
      <c r="V4" s="14">
        <v>78.3</v>
      </c>
      <c r="Z4" s="7"/>
      <c r="AB4" s="4"/>
      <c r="AI4" s="4"/>
      <c r="AJ4" s="4"/>
      <c r="BD4" s="4"/>
    </row>
    <row r="5" spans="1:56" ht="20" x14ac:dyDescent="0.25">
      <c r="A5" s="8" t="s">
        <v>3</v>
      </c>
      <c r="B5" s="8" t="s">
        <v>35</v>
      </c>
      <c r="C5" s="8" t="s">
        <v>36</v>
      </c>
      <c r="D5" s="8">
        <v>1</v>
      </c>
      <c r="E5" s="9">
        <v>44013</v>
      </c>
      <c r="F5" s="8" t="s">
        <v>43</v>
      </c>
      <c r="G5" s="10">
        <v>7.8</v>
      </c>
      <c r="H5" s="11">
        <v>0.315</v>
      </c>
      <c r="I5" s="8">
        <v>0.61499999999999999</v>
      </c>
      <c r="J5" s="8">
        <v>8.7999999999999995E-2</v>
      </c>
      <c r="K5" s="8">
        <v>0.151</v>
      </c>
      <c r="L5" s="10">
        <f>AVERAGE(G2:G6)</f>
        <v>7.8780000000000001</v>
      </c>
      <c r="M5" s="11">
        <f>AVERAGE(H2:H6)</f>
        <v>0.28000000000000003</v>
      </c>
      <c r="N5" s="11">
        <f>AVERAGE(I2:I6)</f>
        <v>0.70080000000000009</v>
      </c>
      <c r="O5" s="11">
        <f>AVERAGE(J2:J6)</f>
        <v>0.1012</v>
      </c>
      <c r="P5" s="11">
        <f>AVERAGE(K2:K6)</f>
        <v>0.1578</v>
      </c>
      <c r="Q5" s="8" t="s">
        <v>53</v>
      </c>
      <c r="R5" s="8">
        <v>7.8</v>
      </c>
      <c r="S5" s="8">
        <v>35584248</v>
      </c>
      <c r="T5" s="14">
        <v>35191538</v>
      </c>
      <c r="U5" s="8">
        <f t="shared" si="0"/>
        <v>392710</v>
      </c>
      <c r="V5" s="14">
        <v>77.099999999999994</v>
      </c>
      <c r="Z5" s="7"/>
      <c r="AB5" s="4"/>
      <c r="AJ5" s="4"/>
      <c r="BD5" s="4"/>
    </row>
    <row r="6" spans="1:56" ht="20" x14ac:dyDescent="0.25">
      <c r="A6" s="8" t="s">
        <v>4</v>
      </c>
      <c r="B6" s="8" t="s">
        <v>35</v>
      </c>
      <c r="C6" s="8" t="s">
        <v>36</v>
      </c>
      <c r="D6" s="8">
        <v>1</v>
      </c>
      <c r="E6" s="9">
        <v>44013</v>
      </c>
      <c r="F6" s="8" t="s">
        <v>43</v>
      </c>
      <c r="G6" s="10">
        <v>8.41</v>
      </c>
      <c r="H6" s="11">
        <v>0.26200000000000001</v>
      </c>
      <c r="I6" s="8">
        <v>0.72099999999999997</v>
      </c>
      <c r="J6" s="8">
        <v>0.10200000000000001</v>
      </c>
      <c r="K6" s="8">
        <v>0.13700000000000001</v>
      </c>
      <c r="L6" s="10">
        <f>AVERAGE(G2:G6)</f>
        <v>7.8780000000000001</v>
      </c>
      <c r="M6" s="11">
        <f>AVERAGE(H2:H6)</f>
        <v>0.28000000000000003</v>
      </c>
      <c r="N6" s="11">
        <f>AVERAGE(I2:I6)</f>
        <v>0.70080000000000009</v>
      </c>
      <c r="O6" s="11">
        <f>AVERAGE(J2:J6)</f>
        <v>0.1012</v>
      </c>
      <c r="P6" s="11">
        <f>AVERAGE(K2:K6)</f>
        <v>0.1578</v>
      </c>
      <c r="Q6" s="8" t="s">
        <v>54</v>
      </c>
      <c r="R6" s="8">
        <v>8.3000000000000007</v>
      </c>
      <c r="S6" s="8">
        <v>36307680</v>
      </c>
      <c r="T6" s="14">
        <v>35891128</v>
      </c>
      <c r="U6" s="8">
        <f t="shared" si="0"/>
        <v>416552</v>
      </c>
      <c r="V6" s="14">
        <v>82.2</v>
      </c>
      <c r="Z6" s="7"/>
      <c r="AB6" s="4"/>
      <c r="AI6" s="4"/>
      <c r="AJ6" s="4"/>
      <c r="BD6" s="4"/>
    </row>
    <row r="7" spans="1:56" ht="20" x14ac:dyDescent="0.25">
      <c r="A7" s="8" t="s">
        <v>5</v>
      </c>
      <c r="B7" s="8" t="s">
        <v>37</v>
      </c>
      <c r="C7" s="8" t="s">
        <v>36</v>
      </c>
      <c r="D7" s="8">
        <v>2</v>
      </c>
      <c r="E7" s="9">
        <v>44136</v>
      </c>
      <c r="F7" s="8" t="s">
        <v>43</v>
      </c>
      <c r="G7" s="8">
        <v>7.2</v>
      </c>
      <c r="H7" s="11">
        <v>0.24329999999999996</v>
      </c>
      <c r="I7" s="8" t="s">
        <v>44</v>
      </c>
      <c r="J7" s="8">
        <v>7.2400000000000089E-2</v>
      </c>
      <c r="K7" s="8">
        <v>0.11130000000000001</v>
      </c>
      <c r="L7" s="8">
        <f>AVERAGE(G7:G10)</f>
        <v>7.6049999999999995</v>
      </c>
      <c r="M7" s="11">
        <f>AVERAGE(H7:H10)</f>
        <v>0.23513333333333333</v>
      </c>
      <c r="N7" s="11">
        <f>AVERAGE(I7:I10)</f>
        <v>0.60670000000000002</v>
      </c>
      <c r="O7" s="11">
        <f>AVERAGE(J7:J10)</f>
        <v>6.2433333333333361E-2</v>
      </c>
      <c r="P7" s="11">
        <f>AVERAGE(K7:K10)</f>
        <v>0.13064999999999999</v>
      </c>
      <c r="Q7" s="8" t="s">
        <v>55</v>
      </c>
      <c r="R7" s="8">
        <v>8.6</v>
      </c>
      <c r="S7" s="8">
        <v>38315696</v>
      </c>
      <c r="T7" s="14">
        <v>37974456</v>
      </c>
      <c r="U7" s="8">
        <f t="shared" si="0"/>
        <v>341240</v>
      </c>
      <c r="V7" s="14">
        <v>79.8</v>
      </c>
      <c r="Z7" s="7"/>
      <c r="AB7" s="4"/>
      <c r="AI7" s="4"/>
      <c r="AJ7" s="4"/>
      <c r="BD7" s="4"/>
    </row>
    <row r="8" spans="1:56" ht="20" x14ac:dyDescent="0.25">
      <c r="A8" s="8" t="s">
        <v>6</v>
      </c>
      <c r="B8" s="8" t="s">
        <v>37</v>
      </c>
      <c r="C8" s="8" t="s">
        <v>36</v>
      </c>
      <c r="D8" s="8">
        <v>2</v>
      </c>
      <c r="E8" s="9">
        <v>44136</v>
      </c>
      <c r="F8" s="8" t="s">
        <v>43</v>
      </c>
      <c r="G8" s="8">
        <v>7.32</v>
      </c>
      <c r="H8" s="11">
        <v>0.23050000000000001</v>
      </c>
      <c r="I8" s="8">
        <v>0.6048</v>
      </c>
      <c r="J8" s="8" t="s">
        <v>44</v>
      </c>
      <c r="K8" s="8">
        <v>0.11900000000000001</v>
      </c>
      <c r="L8" s="8">
        <f>AVERAGE(G7:G10)</f>
        <v>7.6049999999999995</v>
      </c>
      <c r="M8" s="11">
        <f>AVERAGE(H7:H10)</f>
        <v>0.23513333333333333</v>
      </c>
      <c r="N8" s="11">
        <f>AVERAGE(I7:I10)</f>
        <v>0.60670000000000002</v>
      </c>
      <c r="O8" s="11">
        <f>AVERAGE(J7:J10)</f>
        <v>6.2433333333333361E-2</v>
      </c>
      <c r="P8" s="11">
        <f>AVERAGE(K7:K10)</f>
        <v>0.13064999999999999</v>
      </c>
      <c r="Q8" s="8" t="s">
        <v>56</v>
      </c>
      <c r="R8" s="8">
        <v>8.9</v>
      </c>
      <c r="S8" s="8">
        <v>39177754</v>
      </c>
      <c r="T8" s="14">
        <v>38856380</v>
      </c>
      <c r="U8" s="8">
        <f t="shared" si="0"/>
        <v>321374</v>
      </c>
      <c r="V8" s="14">
        <v>81.099999999999994</v>
      </c>
      <c r="Z8" s="7"/>
      <c r="AB8" s="4"/>
      <c r="AI8" s="4"/>
      <c r="AJ8" s="4"/>
      <c r="BD8" s="4"/>
    </row>
    <row r="9" spans="1:56" ht="20" x14ac:dyDescent="0.25">
      <c r="A9" s="8" t="s">
        <v>7</v>
      </c>
      <c r="B9" s="8" t="s">
        <v>37</v>
      </c>
      <c r="C9" s="8" t="s">
        <v>36</v>
      </c>
      <c r="D9" s="8">
        <v>2</v>
      </c>
      <c r="E9" s="9">
        <v>44136</v>
      </c>
      <c r="F9" s="8" t="s">
        <v>41</v>
      </c>
      <c r="G9" s="8">
        <v>7.6</v>
      </c>
      <c r="H9" s="11">
        <v>0.23160000000000003</v>
      </c>
      <c r="I9" s="8">
        <v>0.66410000000000002</v>
      </c>
      <c r="J9" s="8">
        <v>5.8500000000000003E-2</v>
      </c>
      <c r="K9" s="8">
        <v>0.17889999999999998</v>
      </c>
      <c r="L9" s="8">
        <f>AVERAGE(G7:G10)</f>
        <v>7.6049999999999995</v>
      </c>
      <c r="M9" s="11">
        <f>AVERAGE(H7:H10)</f>
        <v>0.23513333333333333</v>
      </c>
      <c r="N9" s="11">
        <f>AVERAGE(I7:I10)</f>
        <v>0.60670000000000002</v>
      </c>
      <c r="O9" s="11">
        <f>AVERAGE(J7:J10)</f>
        <v>6.2433333333333361E-2</v>
      </c>
      <c r="P9" s="11">
        <f>AVERAGE(K7:K10)</f>
        <v>0.13064999999999999</v>
      </c>
      <c r="Q9" s="8" t="s">
        <v>57</v>
      </c>
      <c r="R9" s="8">
        <v>7.5</v>
      </c>
      <c r="S9" s="8">
        <v>40876026</v>
      </c>
      <c r="T9" s="14">
        <v>40467772</v>
      </c>
      <c r="U9" s="8">
        <f t="shared" si="0"/>
        <v>408254</v>
      </c>
      <c r="V9" s="14">
        <v>77.3</v>
      </c>
      <c r="Z9" s="7"/>
      <c r="AB9" s="4"/>
      <c r="AI9" s="4"/>
      <c r="AJ9" s="4"/>
      <c r="BD9" s="4"/>
    </row>
    <row r="10" spans="1:56" ht="20" x14ac:dyDescent="0.25">
      <c r="A10" s="8" t="s">
        <v>8</v>
      </c>
      <c r="B10" s="8" t="s">
        <v>37</v>
      </c>
      <c r="C10" s="8" t="s">
        <v>36</v>
      </c>
      <c r="D10" s="8">
        <v>2</v>
      </c>
      <c r="E10" s="9">
        <v>44136</v>
      </c>
      <c r="F10" s="8" t="s">
        <v>41</v>
      </c>
      <c r="G10" s="8">
        <v>8.3000000000000007</v>
      </c>
      <c r="H10" s="11" t="s">
        <v>44</v>
      </c>
      <c r="I10" s="8">
        <v>0.55120000000000002</v>
      </c>
      <c r="J10" s="8">
        <v>5.6399999999999978E-2</v>
      </c>
      <c r="K10" s="8">
        <v>0.11339999999999997</v>
      </c>
      <c r="L10" s="8">
        <f>AVERAGE(G7:G10)</f>
        <v>7.6049999999999995</v>
      </c>
      <c r="M10" s="11">
        <f>AVERAGE(H7:H10)</f>
        <v>0.23513333333333333</v>
      </c>
      <c r="N10" s="11">
        <f>AVERAGE(I7:I10)</f>
        <v>0.60670000000000002</v>
      </c>
      <c r="O10" s="11">
        <f>AVERAGE(J7:J10)</f>
        <v>6.2433333333333361E-2</v>
      </c>
      <c r="P10" s="11">
        <f>AVERAGE(K7:K10)</f>
        <v>0.13064999999999999</v>
      </c>
      <c r="Q10" s="8" t="s">
        <v>58</v>
      </c>
      <c r="R10" s="8">
        <v>8.9</v>
      </c>
      <c r="S10" s="8">
        <v>34312308</v>
      </c>
      <c r="T10" s="14">
        <v>33987182</v>
      </c>
      <c r="U10" s="8">
        <f t="shared" si="0"/>
        <v>325126</v>
      </c>
      <c r="V10" s="14">
        <v>81.5</v>
      </c>
      <c r="Z10" s="7"/>
      <c r="AB10" s="4"/>
      <c r="AI10" s="4"/>
      <c r="AJ10" s="4"/>
      <c r="BD10" s="4"/>
    </row>
    <row r="11" spans="1:56" ht="20" x14ac:dyDescent="0.25">
      <c r="A11" s="8" t="s">
        <v>9</v>
      </c>
      <c r="B11" s="8" t="s">
        <v>38</v>
      </c>
      <c r="C11" s="8" t="s">
        <v>36</v>
      </c>
      <c r="D11" s="8">
        <v>3</v>
      </c>
      <c r="E11" s="9">
        <v>44228</v>
      </c>
      <c r="F11" s="8" t="s">
        <v>43</v>
      </c>
      <c r="G11" s="8">
        <v>6.55</v>
      </c>
      <c r="H11" s="11">
        <v>0.21299999999999999</v>
      </c>
      <c r="I11" s="8">
        <v>0.83770000000000011</v>
      </c>
      <c r="J11" s="8">
        <v>5.0200000000000002E-2</v>
      </c>
      <c r="K11" s="8">
        <v>0.13200000000000001</v>
      </c>
      <c r="L11" s="8">
        <f>AVERAGE(G11:G15)</f>
        <v>6.88</v>
      </c>
      <c r="M11" s="11">
        <f>AVERAGE(H11:H15)</f>
        <v>0.22559999999999999</v>
      </c>
      <c r="N11" s="11">
        <f>AVERAGE(I11:I15)</f>
        <v>0.67708000000000002</v>
      </c>
      <c r="O11" s="11">
        <f>AVERAGE(J11:J15)</f>
        <v>4.8099999999999997E-2</v>
      </c>
      <c r="P11" s="11">
        <f>AVERAGE(K11:K15)</f>
        <v>0.17202499999999998</v>
      </c>
      <c r="Q11" s="8" t="s">
        <v>59</v>
      </c>
      <c r="R11" s="8">
        <v>8.8000000000000007</v>
      </c>
      <c r="S11" s="8">
        <v>35672000</v>
      </c>
      <c r="T11" s="14">
        <v>35224762</v>
      </c>
      <c r="U11" s="8">
        <f t="shared" si="0"/>
        <v>447238</v>
      </c>
      <c r="V11" s="14">
        <v>80.599999999999994</v>
      </c>
      <c r="Z11" s="7"/>
      <c r="AB11" s="4"/>
      <c r="AI11" s="4"/>
      <c r="AJ11" s="4"/>
      <c r="BD11" s="4"/>
    </row>
    <row r="12" spans="1:56" ht="20" x14ac:dyDescent="0.25">
      <c r="A12" s="8" t="s">
        <v>10</v>
      </c>
      <c r="B12" s="8" t="s">
        <v>38</v>
      </c>
      <c r="C12" s="8" t="s">
        <v>36</v>
      </c>
      <c r="D12" s="8">
        <v>3</v>
      </c>
      <c r="E12" s="9">
        <v>44228</v>
      </c>
      <c r="F12" s="8" t="s">
        <v>41</v>
      </c>
      <c r="G12" s="8">
        <v>6.72</v>
      </c>
      <c r="H12" s="11">
        <v>0.20019999999999999</v>
      </c>
      <c r="I12" s="8">
        <v>0.71399999999999997</v>
      </c>
      <c r="J12" s="8">
        <v>4.2599999999999999E-2</v>
      </c>
      <c r="K12" s="10">
        <v>0.3</v>
      </c>
      <c r="L12" s="8">
        <f>AVERAGE(G11:G15)</f>
        <v>6.88</v>
      </c>
      <c r="M12" s="11">
        <f>AVERAGE(H11:H15)</f>
        <v>0.22559999999999999</v>
      </c>
      <c r="N12" s="11">
        <f>AVERAGE(I11:I15)</f>
        <v>0.67708000000000002</v>
      </c>
      <c r="O12" s="11">
        <f>AVERAGE(J11:J15)</f>
        <v>4.8099999999999997E-2</v>
      </c>
      <c r="P12" s="11">
        <f>AVERAGE(K11:K15)</f>
        <v>0.17202499999999998</v>
      </c>
      <c r="Q12" s="8" t="s">
        <v>60</v>
      </c>
      <c r="R12" s="8">
        <v>8.9</v>
      </c>
      <c r="S12" s="8">
        <v>32789192</v>
      </c>
      <c r="T12" s="14">
        <v>32423180</v>
      </c>
      <c r="U12" s="8">
        <f t="shared" si="0"/>
        <v>366012</v>
      </c>
      <c r="V12" s="14">
        <v>81</v>
      </c>
      <c r="Z12" s="7"/>
      <c r="AB12" s="4"/>
      <c r="AI12" s="4"/>
      <c r="AJ12" s="4"/>
      <c r="BD12" s="4"/>
    </row>
    <row r="13" spans="1:56" ht="20" x14ac:dyDescent="0.25">
      <c r="A13" s="8" t="s">
        <v>11</v>
      </c>
      <c r="B13" s="8" t="s">
        <v>38</v>
      </c>
      <c r="C13" s="8" t="s">
        <v>36</v>
      </c>
      <c r="D13" s="8">
        <v>3</v>
      </c>
      <c r="E13" s="9">
        <v>44228</v>
      </c>
      <c r="F13" s="8" t="s">
        <v>41</v>
      </c>
      <c r="G13" s="8">
        <v>6.5</v>
      </c>
      <c r="H13" s="11">
        <v>0.2482</v>
      </c>
      <c r="I13" s="8">
        <v>0.56379999999999997</v>
      </c>
      <c r="J13" s="8">
        <v>5.4399999999999997E-2</v>
      </c>
      <c r="K13" s="8" t="s">
        <v>44</v>
      </c>
      <c r="L13" s="8">
        <f>AVERAGE(G11:G15)</f>
        <v>6.88</v>
      </c>
      <c r="M13" s="11">
        <f>AVERAGE(H11:H15)</f>
        <v>0.22559999999999999</v>
      </c>
      <c r="N13" s="11">
        <f>AVERAGE(I11:I15)</f>
        <v>0.67708000000000002</v>
      </c>
      <c r="O13" s="11">
        <f>AVERAGE(J11:J15)</f>
        <v>4.8099999999999997E-2</v>
      </c>
      <c r="P13" s="11">
        <f>AVERAGE(K11:K15)</f>
        <v>0.17202499999999998</v>
      </c>
      <c r="Q13" s="8" t="s">
        <v>61</v>
      </c>
      <c r="R13" s="8">
        <v>8.8000000000000007</v>
      </c>
      <c r="S13" s="8">
        <v>31957692</v>
      </c>
      <c r="T13" s="14">
        <v>31627122</v>
      </c>
      <c r="U13" s="8">
        <f t="shared" si="0"/>
        <v>330570</v>
      </c>
      <c r="V13" s="14">
        <v>79.900000000000006</v>
      </c>
      <c r="Z13" s="7"/>
      <c r="AB13" s="4"/>
      <c r="AI13" s="4"/>
      <c r="AJ13" s="4"/>
      <c r="BD13" s="4"/>
    </row>
    <row r="14" spans="1:56" ht="20" x14ac:dyDescent="0.25">
      <c r="A14" s="8" t="s">
        <v>12</v>
      </c>
      <c r="B14" s="8" t="s">
        <v>38</v>
      </c>
      <c r="C14" s="8" t="s">
        <v>36</v>
      </c>
      <c r="D14" s="8">
        <v>3</v>
      </c>
      <c r="E14" s="9">
        <v>44228</v>
      </c>
      <c r="F14" s="8" t="s">
        <v>41</v>
      </c>
      <c r="G14" s="8">
        <v>7.41</v>
      </c>
      <c r="H14" s="11">
        <v>0.24099999999999999</v>
      </c>
      <c r="I14" s="8">
        <v>0.59310000000000007</v>
      </c>
      <c r="J14" s="8">
        <v>5.16E-2</v>
      </c>
      <c r="K14" s="8">
        <v>0.14069999999999999</v>
      </c>
      <c r="L14" s="8">
        <f>AVERAGE(G11:G15)</f>
        <v>6.88</v>
      </c>
      <c r="M14" s="11">
        <f>AVERAGE(H11:H15)</f>
        <v>0.22559999999999999</v>
      </c>
      <c r="N14" s="11">
        <f>AVERAGE(I11:I15)</f>
        <v>0.67708000000000002</v>
      </c>
      <c r="O14" s="11">
        <f>AVERAGE(J11:J15)</f>
        <v>4.8099999999999997E-2</v>
      </c>
      <c r="P14" s="11">
        <f>AVERAGE(K11:K15)</f>
        <v>0.17202499999999998</v>
      </c>
      <c r="Q14" s="8" t="s">
        <v>62</v>
      </c>
      <c r="R14" s="8">
        <v>8.6999999999999993</v>
      </c>
      <c r="S14" s="8">
        <v>30393756</v>
      </c>
      <c r="T14" s="14">
        <v>30077124</v>
      </c>
      <c r="U14" s="8">
        <f t="shared" si="0"/>
        <v>316632</v>
      </c>
      <c r="V14" s="14">
        <v>80.7</v>
      </c>
      <c r="Z14" s="7"/>
      <c r="AB14" s="4"/>
      <c r="AI14" s="4"/>
      <c r="AJ14" s="4"/>
      <c r="BD14" s="4"/>
    </row>
    <row r="15" spans="1:56" ht="20" x14ac:dyDescent="0.25">
      <c r="A15" s="8" t="s">
        <v>13</v>
      </c>
      <c r="B15" s="8" t="s">
        <v>38</v>
      </c>
      <c r="C15" s="8" t="s">
        <v>36</v>
      </c>
      <c r="D15" s="8">
        <v>3</v>
      </c>
      <c r="E15" s="9">
        <v>44228</v>
      </c>
      <c r="F15" s="8" t="s">
        <v>41</v>
      </c>
      <c r="G15" s="8">
        <v>7.22</v>
      </c>
      <c r="H15" s="11" t="s">
        <v>44</v>
      </c>
      <c r="I15" s="8">
        <v>0.67679999999999996</v>
      </c>
      <c r="J15" s="8">
        <v>4.1700000000000001E-2</v>
      </c>
      <c r="K15" s="8">
        <v>0.1154</v>
      </c>
      <c r="L15" s="8">
        <f>AVERAGE(G11:G15)</f>
        <v>6.88</v>
      </c>
      <c r="M15" s="11">
        <f>AVERAGE(H11:H15)</f>
        <v>0.22559999999999999</v>
      </c>
      <c r="N15" s="11">
        <f>AVERAGE(I11:I15)</f>
        <v>0.67708000000000002</v>
      </c>
      <c r="O15" s="11">
        <f>AVERAGE(J11:J15)</f>
        <v>4.8099999999999997E-2</v>
      </c>
      <c r="P15" s="11">
        <f>AVERAGE(K11:K15)</f>
        <v>0.17202499999999998</v>
      </c>
      <c r="Q15" s="8" t="s">
        <v>63</v>
      </c>
      <c r="R15" s="8">
        <v>8.8000000000000007</v>
      </c>
      <c r="S15" s="8">
        <v>32612972</v>
      </c>
      <c r="T15" s="14">
        <v>32257554</v>
      </c>
      <c r="U15" s="8">
        <f t="shared" si="0"/>
        <v>355418</v>
      </c>
      <c r="V15" s="14">
        <v>80.900000000000006</v>
      </c>
      <c r="Z15" s="7"/>
      <c r="AB15" s="4"/>
      <c r="AI15" s="4"/>
      <c r="AJ15" s="4"/>
      <c r="BD15" s="4"/>
    </row>
    <row r="16" spans="1:56" ht="20" x14ac:dyDescent="0.25">
      <c r="A16" s="8" t="s">
        <v>14</v>
      </c>
      <c r="B16" s="8" t="s">
        <v>39</v>
      </c>
      <c r="C16" s="8" t="s">
        <v>40</v>
      </c>
      <c r="D16" s="8">
        <v>4</v>
      </c>
      <c r="E16" s="9">
        <v>44287</v>
      </c>
      <c r="F16" s="8" t="s">
        <v>41</v>
      </c>
      <c r="G16" s="13">
        <v>10.5</v>
      </c>
      <c r="H16" s="11">
        <v>0.37860000000000005</v>
      </c>
      <c r="I16" s="8">
        <v>1.1665000000000001</v>
      </c>
      <c r="J16" s="8">
        <v>0.10790000000000004</v>
      </c>
      <c r="K16" s="8">
        <v>0.17150000000000001</v>
      </c>
      <c r="L16" s="12">
        <f>AVERAGE(G16:G20)</f>
        <v>10.604000000000001</v>
      </c>
      <c r="M16" s="11">
        <f>AVERAGE(H16:H20)</f>
        <v>0.29677499999999996</v>
      </c>
      <c r="N16" s="11">
        <f>AVERAGE(I16:I20)</f>
        <v>1.21374</v>
      </c>
      <c r="O16" s="11">
        <f>AVERAGE(J16:J20)</f>
        <v>0.11180000000000001</v>
      </c>
      <c r="P16" s="11">
        <f>AVERAGE(K16:K20)</f>
        <v>0.17273999999999998</v>
      </c>
      <c r="Q16" s="8" t="s">
        <v>64</v>
      </c>
      <c r="R16" s="8">
        <v>8.8000000000000007</v>
      </c>
      <c r="S16" s="8">
        <v>43516094</v>
      </c>
      <c r="T16" s="14">
        <v>43045654</v>
      </c>
      <c r="U16" s="8">
        <f t="shared" si="0"/>
        <v>470440</v>
      </c>
      <c r="V16" s="14">
        <v>76.7</v>
      </c>
      <c r="Z16" s="7"/>
      <c r="AB16" s="4"/>
      <c r="AI16" s="4"/>
      <c r="AJ16" s="4"/>
      <c r="BD16" s="4"/>
    </row>
    <row r="17" spans="1:56" ht="20" x14ac:dyDescent="0.25">
      <c r="A17" s="8" t="s">
        <v>15</v>
      </c>
      <c r="B17" s="8" t="s">
        <v>39</v>
      </c>
      <c r="C17" s="8" t="s">
        <v>40</v>
      </c>
      <c r="D17" s="8">
        <v>4</v>
      </c>
      <c r="E17" s="9">
        <v>44287</v>
      </c>
      <c r="F17" s="8" t="s">
        <v>41</v>
      </c>
      <c r="G17" s="13">
        <v>11.01</v>
      </c>
      <c r="H17" s="11">
        <v>0.27309999999999995</v>
      </c>
      <c r="I17" s="8">
        <v>1.3526</v>
      </c>
      <c r="J17" s="8">
        <v>0.12959999999999991</v>
      </c>
      <c r="K17" s="8">
        <v>0.17599999999999999</v>
      </c>
      <c r="L17" s="8">
        <f>AVERAGE(G16:G20)</f>
        <v>10.604000000000001</v>
      </c>
      <c r="M17" s="11">
        <f>AVERAGE(H16:H20)</f>
        <v>0.29677499999999996</v>
      </c>
      <c r="N17" s="11">
        <f>AVERAGE(I16:I20)</f>
        <v>1.21374</v>
      </c>
      <c r="O17" s="11">
        <f>AVERAGE(J16:J20)</f>
        <v>0.11180000000000001</v>
      </c>
      <c r="P17" s="11">
        <f>AVERAGE(K16:K20)</f>
        <v>0.17273999999999998</v>
      </c>
      <c r="Q17" s="8" t="s">
        <v>65</v>
      </c>
      <c r="R17" s="8">
        <v>8.1</v>
      </c>
      <c r="S17" s="8">
        <v>39509678</v>
      </c>
      <c r="T17" s="14">
        <v>38998186</v>
      </c>
      <c r="U17" s="8">
        <f t="shared" si="0"/>
        <v>511492</v>
      </c>
      <c r="V17" s="14">
        <v>78.3</v>
      </c>
      <c r="Z17" s="7"/>
      <c r="AB17" s="4"/>
      <c r="AI17" s="4"/>
      <c r="AJ17" s="4"/>
      <c r="BD17" s="4"/>
    </row>
    <row r="18" spans="1:56" ht="20" x14ac:dyDescent="0.25">
      <c r="A18" s="8" t="s">
        <v>16</v>
      </c>
      <c r="B18" s="8" t="s">
        <v>39</v>
      </c>
      <c r="C18" s="8" t="s">
        <v>40</v>
      </c>
      <c r="D18" s="8">
        <v>4</v>
      </c>
      <c r="E18" s="9">
        <v>44287</v>
      </c>
      <c r="F18" s="8" t="s">
        <v>41</v>
      </c>
      <c r="G18" s="13">
        <v>10.3</v>
      </c>
      <c r="H18" s="11">
        <v>0.27269999999999994</v>
      </c>
      <c r="I18" s="8">
        <v>1.0078</v>
      </c>
      <c r="J18" s="8">
        <v>0.12380000000000008</v>
      </c>
      <c r="K18" s="8">
        <v>0.18989999999999999</v>
      </c>
      <c r="L18" s="8">
        <f>AVERAGE(G16:G20)</f>
        <v>10.604000000000001</v>
      </c>
      <c r="M18" s="11">
        <f>AVERAGE(H16:H20)</f>
        <v>0.29677499999999996</v>
      </c>
      <c r="N18" s="11">
        <f>AVERAGE(I16:I20)</f>
        <v>1.21374</v>
      </c>
      <c r="O18" s="11">
        <f>AVERAGE(J16:J20)</f>
        <v>0.11180000000000001</v>
      </c>
      <c r="P18" s="11">
        <f>AVERAGE(K16:K20)</f>
        <v>0.17273999999999998</v>
      </c>
      <c r="Q18" s="8" t="s">
        <v>66</v>
      </c>
      <c r="R18" s="8">
        <v>8.5</v>
      </c>
      <c r="S18" s="8">
        <v>39793212</v>
      </c>
      <c r="T18" s="14">
        <v>39534150</v>
      </c>
      <c r="U18" s="8">
        <f t="shared" si="0"/>
        <v>259062</v>
      </c>
      <c r="V18" s="14">
        <v>80.2</v>
      </c>
      <c r="Z18" s="7"/>
      <c r="AB18" s="4"/>
      <c r="AI18" s="4"/>
      <c r="AJ18" s="4"/>
      <c r="BD18" s="4"/>
    </row>
    <row r="19" spans="1:56" ht="20" x14ac:dyDescent="0.25">
      <c r="A19" s="8" t="s">
        <v>17</v>
      </c>
      <c r="B19" s="8" t="s">
        <v>39</v>
      </c>
      <c r="C19" s="8" t="s">
        <v>40</v>
      </c>
      <c r="D19" s="8">
        <v>4</v>
      </c>
      <c r="E19" s="9">
        <v>44287</v>
      </c>
      <c r="F19" s="8" t="s">
        <v>41</v>
      </c>
      <c r="G19" s="13">
        <v>11.4</v>
      </c>
      <c r="H19" s="11">
        <v>0.26269999999999993</v>
      </c>
      <c r="I19" s="8">
        <v>1.1836000000000002</v>
      </c>
      <c r="J19" s="8">
        <v>0.11600000000000001</v>
      </c>
      <c r="K19" s="8">
        <v>0.16489999999999999</v>
      </c>
      <c r="L19" s="8">
        <f>AVERAGE(G16:G20)</f>
        <v>10.604000000000001</v>
      </c>
      <c r="M19" s="11">
        <f>AVERAGE(H16:H20)</f>
        <v>0.29677499999999996</v>
      </c>
      <c r="N19" s="11">
        <f>AVERAGE(I16:I20)</f>
        <v>1.21374</v>
      </c>
      <c r="O19" s="11">
        <f>AVERAGE(J16:J20)</f>
        <v>0.11180000000000001</v>
      </c>
      <c r="P19" s="11">
        <f>AVERAGE(K16:K20)</f>
        <v>0.17273999999999998</v>
      </c>
      <c r="Q19" s="8" t="s">
        <v>67</v>
      </c>
      <c r="R19" s="8">
        <v>8.6</v>
      </c>
      <c r="S19" s="8">
        <v>44568664</v>
      </c>
      <c r="T19" s="14">
        <v>44127030</v>
      </c>
      <c r="U19" s="8">
        <f t="shared" si="0"/>
        <v>441634</v>
      </c>
      <c r="V19" s="14">
        <v>77.099999999999994</v>
      </c>
      <c r="Z19" s="7"/>
      <c r="AB19" s="4"/>
      <c r="AI19" s="4"/>
      <c r="AJ19" s="4"/>
      <c r="BD19" s="4"/>
    </row>
    <row r="20" spans="1:56" ht="20" x14ac:dyDescent="0.25">
      <c r="A20" s="8" t="s">
        <v>18</v>
      </c>
      <c r="B20" s="8" t="s">
        <v>39</v>
      </c>
      <c r="C20" s="8" t="s">
        <v>40</v>
      </c>
      <c r="D20" s="8">
        <v>4</v>
      </c>
      <c r="E20" s="9">
        <v>44287</v>
      </c>
      <c r="F20" s="8" t="s">
        <v>41</v>
      </c>
      <c r="G20" s="13">
        <v>9.81</v>
      </c>
      <c r="H20" s="8" t="s">
        <v>44</v>
      </c>
      <c r="I20" s="8">
        <v>1.3581999999999999</v>
      </c>
      <c r="J20" s="8">
        <v>8.170000000000005E-2</v>
      </c>
      <c r="K20" s="8">
        <v>0.16139999999999999</v>
      </c>
      <c r="L20" s="8">
        <f>AVERAGE(G16:G20)</f>
        <v>10.604000000000001</v>
      </c>
      <c r="M20" s="11">
        <f>AVERAGE(H16:H20)</f>
        <v>0.29677499999999996</v>
      </c>
      <c r="N20" s="11">
        <f>AVERAGE(I16:I20)</f>
        <v>1.21374</v>
      </c>
      <c r="O20" s="11">
        <f>AVERAGE(J16:J20)</f>
        <v>0.11180000000000001</v>
      </c>
      <c r="P20" s="11">
        <f>AVERAGE(K16:K20)</f>
        <v>0.17273999999999998</v>
      </c>
      <c r="Q20" s="8" t="s">
        <v>68</v>
      </c>
      <c r="R20" s="8">
        <v>8.4</v>
      </c>
      <c r="S20" s="8">
        <v>45492134</v>
      </c>
      <c r="T20" s="14">
        <v>45004052</v>
      </c>
      <c r="U20" s="8">
        <f t="shared" si="0"/>
        <v>488082</v>
      </c>
      <c r="V20" s="14">
        <v>76.3</v>
      </c>
      <c r="Z20" s="7"/>
      <c r="AB20" s="4"/>
      <c r="AI20" s="4"/>
      <c r="AJ20" s="4"/>
      <c r="BD20" s="4"/>
    </row>
    <row r="21" spans="1:56" ht="20" x14ac:dyDescent="0.25">
      <c r="A21" s="8" t="s">
        <v>19</v>
      </c>
      <c r="B21" s="8" t="s">
        <v>35</v>
      </c>
      <c r="C21" s="8" t="s">
        <v>40</v>
      </c>
      <c r="D21" s="8">
        <v>5</v>
      </c>
      <c r="E21" s="9">
        <v>44348</v>
      </c>
      <c r="F21" s="8" t="s">
        <v>41</v>
      </c>
      <c r="G21" s="8">
        <v>11.64</v>
      </c>
      <c r="H21" s="11">
        <f>0.8498-0.5788</f>
        <v>0.27100000000000002</v>
      </c>
      <c r="I21" s="11">
        <f>1.4179-0.4781</f>
        <v>0.93979999999999997</v>
      </c>
      <c r="J21" s="11">
        <f>0.5702-0.4298</f>
        <v>0.14040000000000002</v>
      </c>
      <c r="K21" s="11">
        <f>0.9203-0.7684</f>
        <v>0.15190000000000003</v>
      </c>
      <c r="L21" s="8">
        <f>AVERAGE(G21:G25)</f>
        <v>12.108000000000001</v>
      </c>
      <c r="M21" s="11">
        <f>AVERAGE(H21:H25)</f>
        <v>0.25372000000000006</v>
      </c>
      <c r="N21" s="11">
        <f>AVERAGE(I21:I25)</f>
        <v>1.0289199999999998</v>
      </c>
      <c r="O21" s="11">
        <f>AVERAGE(J21:J25)</f>
        <v>0.13533999999999999</v>
      </c>
      <c r="P21" s="11">
        <f>AVERAGE(K21:K25)</f>
        <v>0.21578000000000003</v>
      </c>
      <c r="Q21" s="8" t="s">
        <v>69</v>
      </c>
      <c r="R21" s="8">
        <v>8.6999999999999993</v>
      </c>
      <c r="S21" s="8">
        <v>51301438</v>
      </c>
      <c r="T21" s="14">
        <v>50799638</v>
      </c>
      <c r="U21" s="8">
        <f t="shared" si="0"/>
        <v>501800</v>
      </c>
      <c r="V21" s="14">
        <v>81.3</v>
      </c>
      <c r="Z21" s="7"/>
      <c r="AB21" s="4"/>
      <c r="AI21" s="4"/>
      <c r="AJ21" s="4"/>
      <c r="BD21" s="4"/>
    </row>
    <row r="22" spans="1:56" ht="20" x14ac:dyDescent="0.25">
      <c r="A22" s="8" t="s">
        <v>20</v>
      </c>
      <c r="B22" s="8" t="s">
        <v>35</v>
      </c>
      <c r="C22" s="8" t="s">
        <v>40</v>
      </c>
      <c r="D22" s="8">
        <v>5</v>
      </c>
      <c r="E22" s="9">
        <v>44348</v>
      </c>
      <c r="F22" s="8" t="s">
        <v>41</v>
      </c>
      <c r="G22" s="8">
        <v>12.56</v>
      </c>
      <c r="H22" s="11">
        <f>0.8743-0.6396</f>
        <v>0.23470000000000002</v>
      </c>
      <c r="I22" s="11">
        <f>1.7537-0.8722</f>
        <v>0.88150000000000006</v>
      </c>
      <c r="J22" s="11">
        <f>0.6533-0.4974</f>
        <v>0.15589999999999998</v>
      </c>
      <c r="K22" s="11">
        <f>0.7325-0.5428</f>
        <v>0.18970000000000009</v>
      </c>
      <c r="L22" s="8">
        <f>AVERAGE(G21:G25)</f>
        <v>12.108000000000001</v>
      </c>
      <c r="M22" s="11">
        <f>AVERAGE(H21:H25)</f>
        <v>0.25372000000000006</v>
      </c>
      <c r="N22" s="11">
        <f>AVERAGE(I21:I25)</f>
        <v>1.0289199999999998</v>
      </c>
      <c r="O22" s="11">
        <f>AVERAGE(J21:J25)</f>
        <v>0.13533999999999999</v>
      </c>
      <c r="P22" s="11">
        <f>AVERAGE(K21:K25)</f>
        <v>0.21578000000000003</v>
      </c>
      <c r="Q22" s="8" t="s">
        <v>70</v>
      </c>
      <c r="R22" s="8">
        <v>8.1999999999999993</v>
      </c>
      <c r="S22" s="8">
        <v>44200758</v>
      </c>
      <c r="T22" s="14">
        <v>43655574</v>
      </c>
      <c r="U22" s="8">
        <f t="shared" si="0"/>
        <v>545184</v>
      </c>
      <c r="V22" s="14">
        <v>80</v>
      </c>
      <c r="Z22" s="7"/>
      <c r="AB22" s="4"/>
      <c r="AI22" s="4"/>
      <c r="AJ22" s="4"/>
      <c r="BD22" s="4"/>
    </row>
    <row r="23" spans="1:56" ht="20" x14ac:dyDescent="0.25">
      <c r="A23" s="8" t="s">
        <v>21</v>
      </c>
      <c r="B23" s="8" t="s">
        <v>35</v>
      </c>
      <c r="C23" s="8" t="s">
        <v>40</v>
      </c>
      <c r="D23" s="8">
        <v>5</v>
      </c>
      <c r="E23" s="9">
        <v>44348</v>
      </c>
      <c r="F23" s="8" t="s">
        <v>41</v>
      </c>
      <c r="G23" s="8">
        <v>12.4</v>
      </c>
      <c r="H23" s="11">
        <f>0.8452-0.5838</f>
        <v>0.26139999999999997</v>
      </c>
      <c r="I23" s="11">
        <f>1.8271-0.6581</f>
        <v>1.169</v>
      </c>
      <c r="J23" s="11">
        <f>0.7569-0.616</f>
        <v>0.14090000000000003</v>
      </c>
      <c r="K23" s="11">
        <f>0.7386-0.5028</f>
        <v>0.23580000000000001</v>
      </c>
      <c r="L23" s="8">
        <f>AVERAGE(G21:G25)</f>
        <v>12.108000000000001</v>
      </c>
      <c r="M23" s="11">
        <f>AVERAGE(H21:H25)</f>
        <v>0.25372000000000006</v>
      </c>
      <c r="N23" s="11">
        <f>AVERAGE(I21:I25)</f>
        <v>1.0289199999999998</v>
      </c>
      <c r="O23" s="11">
        <f>AVERAGE(J21:J25)</f>
        <v>0.13533999999999999</v>
      </c>
      <c r="P23" s="11">
        <f>AVERAGE(K21:K25)</f>
        <v>0.21578000000000003</v>
      </c>
      <c r="Q23" s="8" t="s">
        <v>71</v>
      </c>
      <c r="R23" s="8">
        <v>8.1999999999999993</v>
      </c>
      <c r="S23" s="8">
        <v>39190484</v>
      </c>
      <c r="T23" s="14">
        <v>38747260</v>
      </c>
      <c r="U23" s="8">
        <f t="shared" si="0"/>
        <v>443224</v>
      </c>
      <c r="V23" s="14">
        <v>80.599999999999994</v>
      </c>
      <c r="Z23" s="7"/>
      <c r="AB23" s="4"/>
      <c r="AI23" s="4"/>
      <c r="AJ23" s="4"/>
      <c r="BD23" s="4"/>
    </row>
    <row r="24" spans="1:56" ht="20" x14ac:dyDescent="0.25">
      <c r="A24" s="8" t="s">
        <v>22</v>
      </c>
      <c r="B24" s="8" t="s">
        <v>35</v>
      </c>
      <c r="C24" s="8" t="s">
        <v>40</v>
      </c>
      <c r="D24" s="8">
        <v>5</v>
      </c>
      <c r="E24" s="9">
        <v>44348</v>
      </c>
      <c r="F24" s="8" t="s">
        <v>41</v>
      </c>
      <c r="G24" s="8">
        <v>11.5</v>
      </c>
      <c r="H24" s="11">
        <f>0.916-0.6633</f>
        <v>0.25270000000000004</v>
      </c>
      <c r="I24" s="11">
        <f>1.4579-0.5364</f>
        <v>0.92149999999999999</v>
      </c>
      <c r="J24" s="11">
        <f>0.6352-0.5654</f>
        <v>6.9799999999999973E-2</v>
      </c>
      <c r="K24" s="11">
        <f>0.916-0.6633</f>
        <v>0.25270000000000004</v>
      </c>
      <c r="L24" s="8">
        <f>AVERAGE(G21:G25)</f>
        <v>12.108000000000001</v>
      </c>
      <c r="M24" s="11">
        <f>AVERAGE(H21:H25)</f>
        <v>0.25372000000000006</v>
      </c>
      <c r="N24" s="11">
        <f>AVERAGE(I21:I25)</f>
        <v>1.0289199999999998</v>
      </c>
      <c r="O24" s="11">
        <f>AVERAGE(J21:J25)</f>
        <v>0.13533999999999999</v>
      </c>
      <c r="P24" s="11">
        <f>AVERAGE(K21:K25)</f>
        <v>0.21578000000000003</v>
      </c>
      <c r="Q24" s="8" t="s">
        <v>72</v>
      </c>
      <c r="R24" s="8">
        <v>7.9</v>
      </c>
      <c r="S24" s="8">
        <v>38236052</v>
      </c>
      <c r="T24" s="14">
        <v>37797838</v>
      </c>
      <c r="U24" s="8">
        <f t="shared" si="0"/>
        <v>438214</v>
      </c>
      <c r="V24" s="14">
        <v>75.400000000000006</v>
      </c>
      <c r="Z24" s="7"/>
      <c r="AB24" s="4"/>
      <c r="AI24" s="4"/>
      <c r="AJ24" s="4"/>
      <c r="BD24" s="4"/>
    </row>
    <row r="25" spans="1:56" x14ac:dyDescent="0.2">
      <c r="A25" s="8" t="s">
        <v>23</v>
      </c>
      <c r="B25" s="8" t="s">
        <v>35</v>
      </c>
      <c r="C25" s="8" t="s">
        <v>40</v>
      </c>
      <c r="D25" s="8">
        <v>5</v>
      </c>
      <c r="E25" s="9">
        <v>44348</v>
      </c>
      <c r="F25" s="8" t="s">
        <v>41</v>
      </c>
      <c r="G25" s="8">
        <v>12.44</v>
      </c>
      <c r="H25" s="11">
        <f>0.9363-0.6875</f>
        <v>0.24880000000000002</v>
      </c>
      <c r="I25" s="11">
        <f>2.1348-0.902</f>
        <v>1.2327999999999997</v>
      </c>
      <c r="J25" s="11">
        <f>0.7484-0.5787</f>
        <v>0.16969999999999996</v>
      </c>
      <c r="K25" s="11">
        <f>0.9363-0.6875</f>
        <v>0.24880000000000002</v>
      </c>
      <c r="L25" s="8">
        <f>AVERAGE(G21:G25)</f>
        <v>12.108000000000001</v>
      </c>
      <c r="M25" s="11">
        <f>AVERAGE(H21:H25)</f>
        <v>0.25372000000000006</v>
      </c>
      <c r="N25" s="11">
        <f>AVERAGE(I21:I25)</f>
        <v>1.0289199999999998</v>
      </c>
      <c r="O25" s="11">
        <f>AVERAGE(J21:J25)</f>
        <v>0.13533999999999999</v>
      </c>
      <c r="P25" s="11">
        <f>AVERAGE(K21:K25)</f>
        <v>0.21578000000000003</v>
      </c>
      <c r="Q25" s="8" t="s">
        <v>73</v>
      </c>
      <c r="R25" s="8">
        <v>8</v>
      </c>
      <c r="S25" s="8">
        <v>38278252</v>
      </c>
      <c r="T25" s="14">
        <v>37789078</v>
      </c>
      <c r="U25" s="8">
        <f t="shared" si="0"/>
        <v>489174</v>
      </c>
      <c r="V25" s="14">
        <v>81.2</v>
      </c>
      <c r="AB25" s="4"/>
      <c r="AI25" s="4"/>
      <c r="AJ25" s="4"/>
      <c r="BD25" s="4"/>
    </row>
    <row r="26" spans="1:5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5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5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56" x14ac:dyDescent="0.2">
      <c r="I29" s="3"/>
    </row>
    <row r="31" spans="1:56" x14ac:dyDescent="0.2">
      <c r="N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B3DE-0B49-CB4B-875E-53DDEF573318}">
  <dimension ref="A1:F37"/>
  <sheetViews>
    <sheetView topLeftCell="A3" workbookViewId="0">
      <selection activeCell="K16" sqref="K16"/>
    </sheetView>
  </sheetViews>
  <sheetFormatPr baseColWidth="10" defaultRowHeight="16" x14ac:dyDescent="0.2"/>
  <sheetData>
    <row r="1" spans="1:6" x14ac:dyDescent="0.2">
      <c r="A1" s="5" t="s">
        <v>90</v>
      </c>
    </row>
    <row r="2" spans="1:6" x14ac:dyDescent="0.2">
      <c r="A2" s="2" t="s">
        <v>86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</row>
    <row r="3" spans="1:6" x14ac:dyDescent="0.2">
      <c r="A3" s="2" t="s">
        <v>81</v>
      </c>
      <c r="B3" t="s">
        <v>89</v>
      </c>
      <c r="C3" s="2" t="s">
        <v>89</v>
      </c>
      <c r="D3" s="2" t="s">
        <v>89</v>
      </c>
      <c r="E3" s="2" t="s">
        <v>89</v>
      </c>
      <c r="F3" s="2" t="s">
        <v>89</v>
      </c>
    </row>
    <row r="4" spans="1:6" x14ac:dyDescent="0.2">
      <c r="A4" s="2" t="s">
        <v>82</v>
      </c>
      <c r="B4" s="1">
        <v>1</v>
      </c>
      <c r="C4" s="1" t="s">
        <v>89</v>
      </c>
      <c r="D4" s="1" t="s">
        <v>89</v>
      </c>
      <c r="E4" s="1" t="s">
        <v>89</v>
      </c>
      <c r="F4" s="1" t="s">
        <v>89</v>
      </c>
    </row>
    <row r="5" spans="1:6" x14ac:dyDescent="0.2">
      <c r="A5" s="2" t="s">
        <v>83</v>
      </c>
      <c r="B5" s="6">
        <v>2.7892E-2</v>
      </c>
      <c r="C5" s="1">
        <v>0.22839999999999999</v>
      </c>
      <c r="D5" s="1" t="s">
        <v>89</v>
      </c>
      <c r="E5" s="1" t="s">
        <v>89</v>
      </c>
      <c r="F5" s="1" t="s">
        <v>89</v>
      </c>
    </row>
    <row r="6" spans="1:6" x14ac:dyDescent="0.2">
      <c r="A6" s="2" t="s">
        <v>84</v>
      </c>
      <c r="B6" s="6">
        <v>2.9507999999999997E-4</v>
      </c>
      <c r="C6" s="6">
        <v>3.3984E-4</v>
      </c>
      <c r="D6" s="6">
        <v>4.2200000000000003E-5</v>
      </c>
      <c r="E6" s="1" t="s">
        <v>89</v>
      </c>
      <c r="F6" s="1" t="s">
        <v>89</v>
      </c>
    </row>
    <row r="7" spans="1:6" x14ac:dyDescent="0.2">
      <c r="A7" s="2" t="s">
        <v>85</v>
      </c>
      <c r="B7" s="6">
        <v>2.8428000000000001E-6</v>
      </c>
      <c r="C7" s="6">
        <v>1.842E-5</v>
      </c>
      <c r="D7" s="6">
        <v>1.6880000000000001E-4</v>
      </c>
      <c r="E7" s="6">
        <v>1.264E-2</v>
      </c>
      <c r="F7" s="1" t="s">
        <v>89</v>
      </c>
    </row>
    <row r="9" spans="1:6" x14ac:dyDescent="0.2">
      <c r="A9" s="5" t="s">
        <v>91</v>
      </c>
    </row>
    <row r="10" spans="1:6" x14ac:dyDescent="0.2">
      <c r="A10" s="2" t="s">
        <v>86</v>
      </c>
      <c r="B10" s="2" t="s">
        <v>81</v>
      </c>
      <c r="C10" s="2" t="s">
        <v>82</v>
      </c>
      <c r="D10" s="2" t="s">
        <v>83</v>
      </c>
      <c r="E10" s="2" t="s">
        <v>84</v>
      </c>
      <c r="F10" s="2" t="s">
        <v>85</v>
      </c>
    </row>
    <row r="11" spans="1:6" x14ac:dyDescent="0.2">
      <c r="A11" s="2" t="s">
        <v>81</v>
      </c>
      <c r="B11" t="s">
        <v>89</v>
      </c>
      <c r="C11" s="2" t="s">
        <v>89</v>
      </c>
      <c r="D11" s="2" t="s">
        <v>89</v>
      </c>
      <c r="E11" s="2" t="s">
        <v>89</v>
      </c>
      <c r="F11" s="2" t="s">
        <v>89</v>
      </c>
    </row>
    <row r="12" spans="1:6" x14ac:dyDescent="0.2">
      <c r="A12" s="2" t="s">
        <v>82</v>
      </c>
      <c r="B12" s="1">
        <v>5.6079999999999998E-2</v>
      </c>
      <c r="C12" s="2" t="s">
        <v>89</v>
      </c>
      <c r="D12" s="2" t="s">
        <v>89</v>
      </c>
      <c r="E12" s="2" t="s">
        <v>89</v>
      </c>
      <c r="F12" s="2" t="s">
        <v>89</v>
      </c>
    </row>
    <row r="13" spans="1:6" x14ac:dyDescent="0.2">
      <c r="A13" s="2" t="s">
        <v>83</v>
      </c>
      <c r="B13" s="6">
        <v>4.8160000000000001E-2</v>
      </c>
      <c r="C13" s="2">
        <v>1</v>
      </c>
      <c r="D13" s="2" t="s">
        <v>89</v>
      </c>
      <c r="E13" s="2" t="s">
        <v>89</v>
      </c>
      <c r="F13" s="2" t="s">
        <v>89</v>
      </c>
    </row>
    <row r="14" spans="1:6" x14ac:dyDescent="0.2">
      <c r="A14" s="2" t="s">
        <v>84</v>
      </c>
      <c r="B14" s="2">
        <v>1</v>
      </c>
      <c r="C14" s="2">
        <v>0.43440000000000001</v>
      </c>
      <c r="D14" s="2">
        <v>0.29687999999999998</v>
      </c>
      <c r="E14" s="2" t="s">
        <v>89</v>
      </c>
      <c r="F14" s="2" t="s">
        <v>89</v>
      </c>
    </row>
    <row r="15" spans="1:6" x14ac:dyDescent="0.2">
      <c r="A15" s="2" t="s">
        <v>85</v>
      </c>
      <c r="B15" s="2">
        <v>0.34588000000000002</v>
      </c>
      <c r="C15" s="2">
        <v>0.17927999999999999</v>
      </c>
      <c r="D15" s="2">
        <v>0.33955999999999997</v>
      </c>
      <c r="E15">
        <v>0.85719999999999996</v>
      </c>
      <c r="F15" s="2" t="s">
        <v>89</v>
      </c>
    </row>
    <row r="17" spans="1:6" x14ac:dyDescent="0.2">
      <c r="A17" s="5" t="s">
        <v>92</v>
      </c>
    </row>
    <row r="18" spans="1:6" x14ac:dyDescent="0.2">
      <c r="A18" s="2" t="s">
        <v>87</v>
      </c>
      <c r="B18" s="2" t="s">
        <v>81</v>
      </c>
      <c r="C18" s="2" t="s">
        <v>82</v>
      </c>
      <c r="D18" s="2" t="s">
        <v>83</v>
      </c>
      <c r="E18" s="2" t="s">
        <v>84</v>
      </c>
      <c r="F18" s="2" t="s">
        <v>85</v>
      </c>
    </row>
    <row r="19" spans="1:6" x14ac:dyDescent="0.2">
      <c r="A19" s="2" t="s">
        <v>81</v>
      </c>
      <c r="B19" t="s">
        <v>89</v>
      </c>
      <c r="C19" s="2" t="s">
        <v>89</v>
      </c>
      <c r="D19" s="2" t="s">
        <v>89</v>
      </c>
      <c r="E19" s="2" t="s">
        <v>89</v>
      </c>
      <c r="F19" s="2" t="s">
        <v>89</v>
      </c>
    </row>
    <row r="20" spans="1:6" x14ac:dyDescent="0.2">
      <c r="A20" s="2" t="s">
        <v>82</v>
      </c>
      <c r="B20" s="1">
        <v>7.6240000000000002E-2</v>
      </c>
      <c r="C20" s="1" t="s">
        <v>89</v>
      </c>
      <c r="D20" s="1" t="s">
        <v>89</v>
      </c>
      <c r="E20" s="1" t="s">
        <v>89</v>
      </c>
      <c r="F20" s="1" t="s">
        <v>89</v>
      </c>
    </row>
    <row r="21" spans="1:6" x14ac:dyDescent="0.2">
      <c r="A21" s="2" t="s">
        <v>83</v>
      </c>
      <c r="B21" s="6">
        <v>2.5468000000000002E-4</v>
      </c>
      <c r="C21" s="1">
        <v>1</v>
      </c>
      <c r="D21" s="1" t="s">
        <v>89</v>
      </c>
      <c r="E21" s="1" t="s">
        <v>89</v>
      </c>
      <c r="F21" s="1" t="s">
        <v>89</v>
      </c>
    </row>
    <row r="22" spans="1:6" x14ac:dyDescent="0.2">
      <c r="A22" s="2" t="s">
        <v>84</v>
      </c>
      <c r="B22" s="1">
        <v>0.11208</v>
      </c>
      <c r="C22" s="1">
        <v>0.48359999999999997</v>
      </c>
      <c r="D22" s="6">
        <v>1.3259999999999999E-2</v>
      </c>
      <c r="E22" s="1" t="s">
        <v>89</v>
      </c>
      <c r="F22" s="1" t="s">
        <v>89</v>
      </c>
    </row>
    <row r="23" spans="1:6" x14ac:dyDescent="0.2">
      <c r="A23" s="2" t="s">
        <v>85</v>
      </c>
      <c r="B23" s="1">
        <v>1</v>
      </c>
      <c r="C23" s="1">
        <v>0.49399999999999999</v>
      </c>
      <c r="D23" s="1">
        <v>0.13036</v>
      </c>
      <c r="E23" s="1">
        <v>1</v>
      </c>
      <c r="F23" s="1" t="s">
        <v>89</v>
      </c>
    </row>
    <row r="25" spans="1:6" x14ac:dyDescent="0.2">
      <c r="A25" s="2" t="s">
        <v>80</v>
      </c>
      <c r="B25" s="2" t="s">
        <v>81</v>
      </c>
      <c r="C25" s="2" t="s">
        <v>82</v>
      </c>
      <c r="D25" s="2" t="s">
        <v>83</v>
      </c>
      <c r="E25" s="2" t="s">
        <v>84</v>
      </c>
      <c r="F25" s="2" t="s">
        <v>85</v>
      </c>
    </row>
    <row r="26" spans="1:6" x14ac:dyDescent="0.2">
      <c r="A26" s="2" t="s">
        <v>81</v>
      </c>
      <c r="B26" t="s">
        <v>89</v>
      </c>
      <c r="C26" s="2" t="s">
        <v>89</v>
      </c>
      <c r="D26" s="2" t="s">
        <v>89</v>
      </c>
      <c r="E26" s="2" t="s">
        <v>89</v>
      </c>
      <c r="F26" s="2" t="s">
        <v>89</v>
      </c>
    </row>
    <row r="27" spans="1:6" x14ac:dyDescent="0.2">
      <c r="A27" s="2" t="s">
        <v>82</v>
      </c>
      <c r="B27" s="1">
        <v>0.37956000000000001</v>
      </c>
      <c r="C27" s="1" t="s">
        <v>89</v>
      </c>
      <c r="D27" s="1" t="s">
        <v>89</v>
      </c>
      <c r="E27" s="1" t="s">
        <v>89</v>
      </c>
      <c r="F27" s="1" t="s">
        <v>89</v>
      </c>
    </row>
    <row r="28" spans="1:6" x14ac:dyDescent="0.2">
      <c r="A28" s="2" t="s">
        <v>83</v>
      </c>
      <c r="B28" s="1">
        <v>1</v>
      </c>
      <c r="C28" s="1">
        <v>1</v>
      </c>
      <c r="D28" s="1" t="s">
        <v>89</v>
      </c>
      <c r="E28" s="1" t="s">
        <v>89</v>
      </c>
      <c r="F28" s="1" t="s">
        <v>89</v>
      </c>
    </row>
    <row r="29" spans="1:6" x14ac:dyDescent="0.2">
      <c r="A29" s="2" t="s">
        <v>84</v>
      </c>
      <c r="B29" s="6">
        <v>1.7995999999999999E-3</v>
      </c>
      <c r="C29" s="6">
        <v>9.9200000000000004E-4</v>
      </c>
      <c r="D29" s="6">
        <v>9.8320000000000005E-4</v>
      </c>
      <c r="E29" s="1" t="s">
        <v>89</v>
      </c>
      <c r="F29" s="1" t="s">
        <v>89</v>
      </c>
    </row>
    <row r="30" spans="1:6" x14ac:dyDescent="0.2">
      <c r="A30" s="2" t="s">
        <v>85</v>
      </c>
      <c r="B30" s="6">
        <v>2.716E-2</v>
      </c>
      <c r="C30" s="6">
        <v>9.6919999999999992E-3</v>
      </c>
      <c r="D30" s="6">
        <v>1.8796E-2</v>
      </c>
      <c r="E30" s="1">
        <v>0.37369999999999998</v>
      </c>
      <c r="F30" s="1" t="s">
        <v>89</v>
      </c>
    </row>
    <row r="32" spans="1:6" x14ac:dyDescent="0.2">
      <c r="A32" s="2" t="s">
        <v>88</v>
      </c>
      <c r="B32" s="2" t="s">
        <v>81</v>
      </c>
      <c r="C32" s="2" t="s">
        <v>82</v>
      </c>
      <c r="D32" s="2" t="s">
        <v>83</v>
      </c>
      <c r="E32" s="2" t="s">
        <v>84</v>
      </c>
      <c r="F32" s="2" t="s">
        <v>85</v>
      </c>
    </row>
    <row r="33" spans="1:6" x14ac:dyDescent="0.2">
      <c r="A33" s="2" t="s">
        <v>81</v>
      </c>
      <c r="B33" t="s">
        <v>89</v>
      </c>
      <c r="C33" s="2" t="s">
        <v>89</v>
      </c>
      <c r="D33" s="2" t="s">
        <v>89</v>
      </c>
      <c r="E33" s="2" t="s">
        <v>89</v>
      </c>
      <c r="F33" s="2" t="s">
        <v>89</v>
      </c>
    </row>
    <row r="34" spans="1:6" x14ac:dyDescent="0.2">
      <c r="A34" s="2" t="s">
        <v>82</v>
      </c>
      <c r="B34" s="1">
        <v>1</v>
      </c>
      <c r="C34" s="1" t="s">
        <v>89</v>
      </c>
      <c r="D34" s="1" t="s">
        <v>89</v>
      </c>
      <c r="E34" s="1" t="s">
        <v>89</v>
      </c>
      <c r="F34" s="1" t="s">
        <v>89</v>
      </c>
    </row>
    <row r="35" spans="1:6" x14ac:dyDescent="0.2">
      <c r="A35" s="2" t="s">
        <v>83</v>
      </c>
      <c r="B35" s="1">
        <v>1</v>
      </c>
      <c r="C35" s="1">
        <v>1</v>
      </c>
      <c r="D35" s="1" t="s">
        <v>89</v>
      </c>
      <c r="E35" s="1" t="s">
        <v>89</v>
      </c>
      <c r="F35" s="1" t="s">
        <v>89</v>
      </c>
    </row>
    <row r="36" spans="1:6" x14ac:dyDescent="0.2">
      <c r="A36" s="2" t="s">
        <v>84</v>
      </c>
      <c r="B36" s="1">
        <v>1</v>
      </c>
      <c r="C36" s="1">
        <v>1</v>
      </c>
      <c r="D36" s="1">
        <v>1</v>
      </c>
      <c r="E36" s="1" t="s">
        <v>89</v>
      </c>
      <c r="F36" s="1" t="s">
        <v>89</v>
      </c>
    </row>
    <row r="37" spans="1:6" x14ac:dyDescent="0.2">
      <c r="A37" s="2" t="s">
        <v>85</v>
      </c>
      <c r="B37" s="1">
        <v>1</v>
      </c>
      <c r="C37" s="1">
        <v>1</v>
      </c>
      <c r="D37" s="1">
        <v>1</v>
      </c>
      <c r="E37" s="1">
        <v>1</v>
      </c>
      <c r="F37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 Thomas</cp:lastModifiedBy>
  <dcterms:created xsi:type="dcterms:W3CDTF">2022-03-23T15:54:05Z</dcterms:created>
  <dcterms:modified xsi:type="dcterms:W3CDTF">2024-12-17T18:18:09Z</dcterms:modified>
</cp:coreProperties>
</file>